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S89" i="8" s="1"/>
  <c r="R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S90" i="8" s="1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S95" i="8" s="1"/>
  <c r="R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S99" i="8" s="1"/>
  <c r="R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S101" i="8" s="1"/>
  <c r="R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S102" i="8" s="1"/>
  <c r="R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S107" i="8" s="1"/>
  <c r="R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S111" i="8" s="1"/>
  <c r="R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S113" i="8" s="1"/>
  <c r="R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S115" i="8" s="1"/>
  <c r="R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Q123" i="8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T143" i="8" s="1"/>
  <c r="Q143" i="8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T156" i="8" s="1"/>
  <c r="Q156" i="8"/>
  <c r="R156" i="8"/>
  <c r="D157" i="8"/>
  <c r="E157" i="8"/>
  <c r="F157" i="8"/>
  <c r="G157" i="8"/>
  <c r="H157" i="8"/>
  <c r="I157" i="8"/>
  <c r="J157" i="8"/>
  <c r="K157" i="8"/>
  <c r="L157" i="8"/>
  <c r="M157" i="8"/>
  <c r="O157" i="8"/>
  <c r="S157" i="8" s="1"/>
  <c r="P157" i="8"/>
  <c r="T157" i="8" s="1"/>
  <c r="Q157" i="8"/>
  <c r="R157" i="8"/>
  <c r="D158" i="8"/>
  <c r="E158" i="8"/>
  <c r="F158" i="8"/>
  <c r="G158" i="8"/>
  <c r="H158" i="8"/>
  <c r="I158" i="8"/>
  <c r="J158" i="8"/>
  <c r="K158" i="8"/>
  <c r="L158" i="8"/>
  <c r="M158" i="8"/>
  <c r="O158" i="8"/>
  <c r="S158" i="8" s="1"/>
  <c r="P158" i="8"/>
  <c r="Q158" i="8"/>
  <c r="R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Q159" i="8"/>
  <c r="R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S163" i="8" s="1"/>
  <c r="P163" i="8"/>
  <c r="T163" i="8" s="1"/>
  <c r="Q163" i="8"/>
  <c r="R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T164" i="8" s="1"/>
  <c r="Q164" i="8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T165" i="8" s="1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T166" i="8" s="1"/>
  <c r="Q166" i="8"/>
  <c r="R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T167" i="8" s="1"/>
  <c r="Q167" i="8"/>
  <c r="R167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T169" i="8" s="1"/>
  <c r="Q169" i="8"/>
  <c r="R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T173" i="8" s="1"/>
  <c r="Q173" i="8"/>
  <c r="R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T182" i="8" s="1"/>
  <c r="Q182" i="8"/>
  <c r="R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Q184" i="8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T185" i="8" s="1"/>
  <c r="Q185" i="8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Q187" i="8"/>
  <c r="R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T189" i="8" s="1"/>
  <c r="Q189" i="8"/>
  <c r="R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T193" i="8" s="1"/>
  <c r="Q193" i="8"/>
  <c r="R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T194" i="8" s="1"/>
  <c r="Q194" i="8"/>
  <c r="R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U5" i="2"/>
  <c r="V5" i="2"/>
  <c r="W5" i="2"/>
  <c r="X5" i="2"/>
  <c r="Y5" i="2"/>
  <c r="AB5" i="2" s="1"/>
  <c r="Z5" i="2"/>
  <c r="AC5" i="2"/>
  <c r="U6" i="2"/>
  <c r="V6" i="2"/>
  <c r="W6" i="2"/>
  <c r="AC6" i="2" s="1"/>
  <c r="X6" i="2"/>
  <c r="AA6" i="2" s="1"/>
  <c r="Y6" i="2"/>
  <c r="Z6" i="2"/>
  <c r="AB6" i="2"/>
  <c r="U7" i="2"/>
  <c r="V7" i="2"/>
  <c r="W7" i="2"/>
  <c r="X7" i="2"/>
  <c r="AA7" i="2" s="1"/>
  <c r="Y7" i="2"/>
  <c r="Z7" i="2"/>
  <c r="U8" i="2"/>
  <c r="AA8" i="2" s="1"/>
  <c r="V8" i="2"/>
  <c r="W8" i="2"/>
  <c r="X8" i="2"/>
  <c r="Y8" i="2"/>
  <c r="Z8" i="2"/>
  <c r="AC8" i="2"/>
  <c r="U9" i="2"/>
  <c r="V9" i="2"/>
  <c r="AB9" i="2" s="1"/>
  <c r="W9" i="2"/>
  <c r="X9" i="2"/>
  <c r="Y9" i="2"/>
  <c r="Z9" i="2"/>
  <c r="AC9" i="2" s="1"/>
  <c r="U10" i="2"/>
  <c r="V10" i="2"/>
  <c r="AB10" i="2" s="1"/>
  <c r="W10" i="2"/>
  <c r="X10" i="2"/>
  <c r="AA10" i="2" s="1"/>
  <c r="Y10" i="2"/>
  <c r="Z10" i="2"/>
  <c r="U11" i="2"/>
  <c r="V11" i="2"/>
  <c r="AB11" i="2" s="1"/>
  <c r="W11" i="2"/>
  <c r="X11" i="2"/>
  <c r="AA11" i="2" s="1"/>
  <c r="Y11" i="2"/>
  <c r="Z11" i="2"/>
  <c r="U12" i="2"/>
  <c r="AA12" i="2" s="1"/>
  <c r="V12" i="2"/>
  <c r="W12" i="2"/>
  <c r="AC12" i="2" s="1"/>
  <c r="X12" i="2"/>
  <c r="Y12" i="2"/>
  <c r="Z12" i="2"/>
  <c r="U13" i="2"/>
  <c r="V13" i="2"/>
  <c r="AB13" i="2" s="1"/>
  <c r="W13" i="2"/>
  <c r="X13" i="2"/>
  <c r="Y13" i="2"/>
  <c r="Z13" i="2"/>
  <c r="AC13" i="2"/>
  <c r="U14" i="2"/>
  <c r="V14" i="2"/>
  <c r="W14" i="2"/>
  <c r="X14" i="2"/>
  <c r="AA14" i="2" s="1"/>
  <c r="Y14" i="2"/>
  <c r="Z14" i="2"/>
  <c r="AB14" i="2"/>
  <c r="U15" i="2"/>
  <c r="V15" i="2"/>
  <c r="AB15" i="2" s="1"/>
  <c r="W15" i="2"/>
  <c r="X15" i="2"/>
  <c r="AA15" i="2" s="1"/>
  <c r="Y15" i="2"/>
  <c r="Z15" i="2"/>
  <c r="U16" i="2"/>
  <c r="AA16" i="2" s="1"/>
  <c r="V16" i="2"/>
  <c r="W16" i="2"/>
  <c r="X16" i="2"/>
  <c r="Y16" i="2"/>
  <c r="Z16" i="2"/>
  <c r="AC16" i="2"/>
  <c r="U17" i="2"/>
  <c r="V17" i="2"/>
  <c r="AB17" i="2" s="1"/>
  <c r="W17" i="2"/>
  <c r="X17" i="2"/>
  <c r="Y17" i="2"/>
  <c r="Z17" i="2"/>
  <c r="AC17" i="2" s="1"/>
  <c r="U18" i="2"/>
  <c r="V18" i="2"/>
  <c r="AB18" i="2" s="1"/>
  <c r="W18" i="2"/>
  <c r="X18" i="2"/>
  <c r="AA18" i="2" s="1"/>
  <c r="Y18" i="2"/>
  <c r="Z18" i="2"/>
  <c r="U19" i="2"/>
  <c r="V19" i="2"/>
  <c r="AB19" i="2" s="1"/>
  <c r="W19" i="2"/>
  <c r="X19" i="2"/>
  <c r="AA19" i="2" s="1"/>
  <c r="Y19" i="2"/>
  <c r="Z19" i="2"/>
  <c r="U20" i="2"/>
  <c r="AA20" i="2" s="1"/>
  <c r="V20" i="2"/>
  <c r="W20" i="2"/>
  <c r="AC20" i="2" s="1"/>
  <c r="X20" i="2"/>
  <c r="Y20" i="2"/>
  <c r="Z20" i="2"/>
  <c r="U21" i="2"/>
  <c r="V21" i="2"/>
  <c r="AB21" i="2" s="1"/>
  <c r="W21" i="2"/>
  <c r="X21" i="2"/>
  <c r="Y21" i="2"/>
  <c r="Z21" i="2"/>
  <c r="AC21" i="2"/>
  <c r="U22" i="2"/>
  <c r="V22" i="2"/>
  <c r="W22" i="2"/>
  <c r="X22" i="2"/>
  <c r="AA22" i="2" s="1"/>
  <c r="Y22" i="2"/>
  <c r="Z22" i="2"/>
  <c r="AB22" i="2"/>
  <c r="U23" i="2"/>
  <c r="V23" i="2"/>
  <c r="AB23" i="2" s="1"/>
  <c r="W23" i="2"/>
  <c r="X23" i="2"/>
  <c r="AA23" i="2" s="1"/>
  <c r="Y23" i="2"/>
  <c r="Z23" i="2"/>
  <c r="U24" i="2"/>
  <c r="AA24" i="2" s="1"/>
  <c r="V24" i="2"/>
  <c r="W24" i="2"/>
  <c r="X24" i="2"/>
  <c r="Y24" i="2"/>
  <c r="Z24" i="2"/>
  <c r="AC24" i="2"/>
  <c r="U25" i="2"/>
  <c r="V25" i="2"/>
  <c r="AB25" i="2" s="1"/>
  <c r="W25" i="2"/>
  <c r="X25" i="2"/>
  <c r="Y25" i="2"/>
  <c r="Z25" i="2"/>
  <c r="AC25" i="2" s="1"/>
  <c r="U26" i="2"/>
  <c r="V26" i="2"/>
  <c r="AB26" i="2" s="1"/>
  <c r="W26" i="2"/>
  <c r="X26" i="2"/>
  <c r="AA26" i="2" s="1"/>
  <c r="Y26" i="2"/>
  <c r="Z26" i="2"/>
  <c r="U27" i="2"/>
  <c r="V27" i="2"/>
  <c r="AB27" i="2" s="1"/>
  <c r="W27" i="2"/>
  <c r="X27" i="2"/>
  <c r="AA27" i="2" s="1"/>
  <c r="Y27" i="2"/>
  <c r="Z27" i="2"/>
  <c r="U28" i="2"/>
  <c r="AA28" i="2" s="1"/>
  <c r="V28" i="2"/>
  <c r="W28" i="2"/>
  <c r="AC28" i="2" s="1"/>
  <c r="X28" i="2"/>
  <c r="Y28" i="2"/>
  <c r="Z28" i="2"/>
  <c r="U29" i="2"/>
  <c r="V29" i="2"/>
  <c r="AB29" i="2" s="1"/>
  <c r="W29" i="2"/>
  <c r="X29" i="2"/>
  <c r="Y29" i="2"/>
  <c r="Z29" i="2"/>
  <c r="AC29" i="2"/>
  <c r="U30" i="2"/>
  <c r="V30" i="2"/>
  <c r="W30" i="2"/>
  <c r="X30" i="2"/>
  <c r="AA30" i="2" s="1"/>
  <c r="Y30" i="2"/>
  <c r="Z30" i="2"/>
  <c r="AB30" i="2"/>
  <c r="U31" i="2"/>
  <c r="V31" i="2"/>
  <c r="AB31" i="2" s="1"/>
  <c r="W31" i="2"/>
  <c r="X31" i="2"/>
  <c r="AA31" i="2" s="1"/>
  <c r="Y31" i="2"/>
  <c r="Z31" i="2"/>
  <c r="U32" i="2"/>
  <c r="AA32" i="2" s="1"/>
  <c r="V32" i="2"/>
  <c r="W32" i="2"/>
  <c r="X32" i="2"/>
  <c r="Y32" i="2"/>
  <c r="Z32" i="2"/>
  <c r="AC32" i="2"/>
  <c r="U33" i="2"/>
  <c r="V33" i="2"/>
  <c r="AB33" i="2" s="1"/>
  <c r="W33" i="2"/>
  <c r="X33" i="2"/>
  <c r="Y33" i="2"/>
  <c r="Z33" i="2"/>
  <c r="AC33" i="2" s="1"/>
  <c r="U34" i="2"/>
  <c r="V34" i="2"/>
  <c r="AB34" i="2" s="1"/>
  <c r="W34" i="2"/>
  <c r="X34" i="2"/>
  <c r="AA34" i="2" s="1"/>
  <c r="Y34" i="2"/>
  <c r="Z34" i="2"/>
  <c r="U35" i="2"/>
  <c r="V35" i="2"/>
  <c r="AB35" i="2" s="1"/>
  <c r="W35" i="2"/>
  <c r="X35" i="2"/>
  <c r="AA35" i="2" s="1"/>
  <c r="Y35" i="2"/>
  <c r="Z35" i="2"/>
  <c r="U36" i="2"/>
  <c r="AA36" i="2" s="1"/>
  <c r="V36" i="2"/>
  <c r="W36" i="2"/>
  <c r="AC36" i="2" s="1"/>
  <c r="X36" i="2"/>
  <c r="Y36" i="2"/>
  <c r="Z36" i="2"/>
  <c r="U37" i="2"/>
  <c r="V37" i="2"/>
  <c r="AB37" i="2" s="1"/>
  <c r="W37" i="2"/>
  <c r="X37" i="2"/>
  <c r="Y37" i="2"/>
  <c r="Z37" i="2"/>
  <c r="AC37" i="2"/>
  <c r="U38" i="2"/>
  <c r="V38" i="2"/>
  <c r="W38" i="2"/>
  <c r="X38" i="2"/>
  <c r="AA38" i="2" s="1"/>
  <c r="Y38" i="2"/>
  <c r="Z38" i="2"/>
  <c r="AB38" i="2"/>
  <c r="U39" i="2"/>
  <c r="V39" i="2"/>
  <c r="AB39" i="2" s="1"/>
  <c r="W39" i="2"/>
  <c r="X39" i="2"/>
  <c r="AA39" i="2" s="1"/>
  <c r="Y39" i="2"/>
  <c r="Z39" i="2"/>
  <c r="U40" i="2"/>
  <c r="AA40" i="2" s="1"/>
  <c r="V40" i="2"/>
  <c r="W40" i="2"/>
  <c r="X40" i="2"/>
  <c r="Y40" i="2"/>
  <c r="Z40" i="2"/>
  <c r="AC40" i="2"/>
  <c r="U41" i="2"/>
  <c r="V41" i="2"/>
  <c r="AB41" i="2" s="1"/>
  <c r="W41" i="2"/>
  <c r="X41" i="2"/>
  <c r="Y41" i="2"/>
  <c r="Z41" i="2"/>
  <c r="AC41" i="2" s="1"/>
  <c r="U42" i="2"/>
  <c r="V42" i="2"/>
  <c r="AB42" i="2" s="1"/>
  <c r="W42" i="2"/>
  <c r="X42" i="2"/>
  <c r="AA42" i="2" s="1"/>
  <c r="Y42" i="2"/>
  <c r="Z42" i="2"/>
  <c r="U43" i="2"/>
  <c r="V43" i="2"/>
  <c r="AB43" i="2" s="1"/>
  <c r="W43" i="2"/>
  <c r="X43" i="2"/>
  <c r="AA43" i="2" s="1"/>
  <c r="Y43" i="2"/>
  <c r="Z43" i="2"/>
  <c r="U44" i="2"/>
  <c r="AA44" i="2" s="1"/>
  <c r="V44" i="2"/>
  <c r="W44" i="2"/>
  <c r="AC44" i="2" s="1"/>
  <c r="X44" i="2"/>
  <c r="Y44" i="2"/>
  <c r="Z44" i="2"/>
  <c r="U45" i="2"/>
  <c r="V45" i="2"/>
  <c r="AB45" i="2" s="1"/>
  <c r="W45" i="2"/>
  <c r="X45" i="2"/>
  <c r="Y45" i="2"/>
  <c r="Z45" i="2"/>
  <c r="AC45" i="2"/>
  <c r="U46" i="2"/>
  <c r="V46" i="2"/>
  <c r="W46" i="2"/>
  <c r="X46" i="2"/>
  <c r="AA46" i="2" s="1"/>
  <c r="Y46" i="2"/>
  <c r="Z46" i="2"/>
  <c r="AB46" i="2"/>
  <c r="U47" i="2"/>
  <c r="V47" i="2"/>
  <c r="AB47" i="2" s="1"/>
  <c r="W47" i="2"/>
  <c r="X47" i="2"/>
  <c r="AA47" i="2" s="1"/>
  <c r="Y47" i="2"/>
  <c r="Z47" i="2"/>
  <c r="U48" i="2"/>
  <c r="AA48" i="2" s="1"/>
  <c r="V48" i="2"/>
  <c r="W48" i="2"/>
  <c r="X48" i="2"/>
  <c r="Y48" i="2"/>
  <c r="Z48" i="2"/>
  <c r="AC48" i="2"/>
  <c r="U49" i="2"/>
  <c r="V49" i="2"/>
  <c r="AB49" i="2" s="1"/>
  <c r="W49" i="2"/>
  <c r="X49" i="2"/>
  <c r="Y49" i="2"/>
  <c r="Z49" i="2"/>
  <c r="AC49" i="2" s="1"/>
  <c r="U50" i="2"/>
  <c r="V50" i="2"/>
  <c r="AB50" i="2" s="1"/>
  <c r="W50" i="2"/>
  <c r="X50" i="2"/>
  <c r="AA50" i="2" s="1"/>
  <c r="Y50" i="2"/>
  <c r="Z50" i="2"/>
  <c r="U51" i="2"/>
  <c r="V51" i="2"/>
  <c r="AB51" i="2" s="1"/>
  <c r="W51" i="2"/>
  <c r="X51" i="2"/>
  <c r="AA51" i="2" s="1"/>
  <c r="Y51" i="2"/>
  <c r="Z51" i="2"/>
  <c r="U52" i="2"/>
  <c r="AA52" i="2" s="1"/>
  <c r="V52" i="2"/>
  <c r="W52" i="2"/>
  <c r="AC52" i="2" s="1"/>
  <c r="X52" i="2"/>
  <c r="Y52" i="2"/>
  <c r="Z52" i="2"/>
  <c r="U53" i="2"/>
  <c r="V53" i="2"/>
  <c r="AB53" i="2" s="1"/>
  <c r="W53" i="2"/>
  <c r="X53" i="2"/>
  <c r="Y53" i="2"/>
  <c r="Z53" i="2"/>
  <c r="AC53" i="2"/>
  <c r="U54" i="2"/>
  <c r="V54" i="2"/>
  <c r="W54" i="2"/>
  <c r="X54" i="2"/>
  <c r="AA54" i="2" s="1"/>
  <c r="Y54" i="2"/>
  <c r="Z54" i="2"/>
  <c r="AB54" i="2"/>
  <c r="U55" i="2"/>
  <c r="V55" i="2"/>
  <c r="AB55" i="2" s="1"/>
  <c r="W55" i="2"/>
  <c r="X55" i="2"/>
  <c r="AA55" i="2" s="1"/>
  <c r="Y55" i="2"/>
  <c r="Z55" i="2"/>
  <c r="U56" i="2"/>
  <c r="AA56" i="2" s="1"/>
  <c r="V56" i="2"/>
  <c r="W56" i="2"/>
  <c r="X56" i="2"/>
  <c r="Y56" i="2"/>
  <c r="Z56" i="2"/>
  <c r="AC56" i="2"/>
  <c r="U57" i="2"/>
  <c r="V57" i="2"/>
  <c r="AB57" i="2" s="1"/>
  <c r="W57" i="2"/>
  <c r="X57" i="2"/>
  <c r="Y57" i="2"/>
  <c r="Z57" i="2"/>
  <c r="AC57" i="2" s="1"/>
  <c r="U58" i="2"/>
  <c r="V58" i="2"/>
  <c r="AB58" i="2" s="1"/>
  <c r="W58" i="2"/>
  <c r="X58" i="2"/>
  <c r="AA58" i="2" s="1"/>
  <c r="Y58" i="2"/>
  <c r="Z58" i="2"/>
  <c r="U59" i="2"/>
  <c r="V59" i="2"/>
  <c r="AB59" i="2" s="1"/>
  <c r="W59" i="2"/>
  <c r="X59" i="2"/>
  <c r="AA59" i="2" s="1"/>
  <c r="Y59" i="2"/>
  <c r="Z59" i="2"/>
  <c r="U60" i="2"/>
  <c r="AA60" i="2" s="1"/>
  <c r="V60" i="2"/>
  <c r="W60" i="2"/>
  <c r="AC60" i="2" s="1"/>
  <c r="X60" i="2"/>
  <c r="Y60" i="2"/>
  <c r="Z60" i="2"/>
  <c r="U61" i="2"/>
  <c r="V61" i="2"/>
  <c r="AB61" i="2" s="1"/>
  <c r="W61" i="2"/>
  <c r="X61" i="2"/>
  <c r="Y61" i="2"/>
  <c r="Z61" i="2"/>
  <c r="AC61" i="2"/>
  <c r="U62" i="2"/>
  <c r="V62" i="2"/>
  <c r="W62" i="2"/>
  <c r="X62" i="2"/>
  <c r="AA62" i="2" s="1"/>
  <c r="Y62" i="2"/>
  <c r="Z62" i="2"/>
  <c r="AB62" i="2"/>
  <c r="U63" i="2"/>
  <c r="V63" i="2"/>
  <c r="AB63" i="2" s="1"/>
  <c r="W63" i="2"/>
  <c r="X63" i="2"/>
  <c r="AA63" i="2" s="1"/>
  <c r="Y63" i="2"/>
  <c r="Z63" i="2"/>
  <c r="U64" i="2"/>
  <c r="AA64" i="2" s="1"/>
  <c r="V64" i="2"/>
  <c r="W64" i="2"/>
  <c r="X64" i="2"/>
  <c r="Y64" i="2"/>
  <c r="Z64" i="2"/>
  <c r="AC64" i="2"/>
  <c r="U65" i="2"/>
  <c r="V65" i="2"/>
  <c r="AB65" i="2" s="1"/>
  <c r="W65" i="2"/>
  <c r="X65" i="2"/>
  <c r="Y65" i="2"/>
  <c r="Z65" i="2"/>
  <c r="AC65" i="2" s="1"/>
  <c r="U66" i="2"/>
  <c r="V66" i="2"/>
  <c r="AB66" i="2" s="1"/>
  <c r="W66" i="2"/>
  <c r="X66" i="2"/>
  <c r="AA66" i="2" s="1"/>
  <c r="Y66" i="2"/>
  <c r="Z66" i="2"/>
  <c r="U67" i="2"/>
  <c r="V67" i="2"/>
  <c r="AB67" i="2" s="1"/>
  <c r="W67" i="2"/>
  <c r="X67" i="2"/>
  <c r="AA67" i="2" s="1"/>
  <c r="Y67" i="2"/>
  <c r="Z67" i="2"/>
  <c r="U68" i="2"/>
  <c r="AA68" i="2" s="1"/>
  <c r="V68" i="2"/>
  <c r="W68" i="2"/>
  <c r="AC68" i="2" s="1"/>
  <c r="X68" i="2"/>
  <c r="Y68" i="2"/>
  <c r="Z68" i="2"/>
  <c r="U69" i="2"/>
  <c r="V69" i="2"/>
  <c r="AB69" i="2" s="1"/>
  <c r="W69" i="2"/>
  <c r="X69" i="2"/>
  <c r="Y69" i="2"/>
  <c r="Z69" i="2"/>
  <c r="AC69" i="2"/>
  <c r="U70" i="2"/>
  <c r="V70" i="2"/>
  <c r="W70" i="2"/>
  <c r="X70" i="2"/>
  <c r="AA70" i="2" s="1"/>
  <c r="Y70" i="2"/>
  <c r="Z70" i="2"/>
  <c r="AB70" i="2"/>
  <c r="U71" i="2"/>
  <c r="V71" i="2"/>
  <c r="AB71" i="2" s="1"/>
  <c r="W71" i="2"/>
  <c r="X71" i="2"/>
  <c r="AA71" i="2" s="1"/>
  <c r="Y71" i="2"/>
  <c r="Z71" i="2"/>
  <c r="U72" i="2"/>
  <c r="AA72" i="2" s="1"/>
  <c r="V72" i="2"/>
  <c r="W72" i="2"/>
  <c r="X72" i="2"/>
  <c r="Y72" i="2"/>
  <c r="Z72" i="2"/>
  <c r="AC72" i="2"/>
  <c r="U73" i="2"/>
  <c r="V73" i="2"/>
  <c r="AB73" i="2" s="1"/>
  <c r="W73" i="2"/>
  <c r="X73" i="2"/>
  <c r="Y73" i="2"/>
  <c r="Z73" i="2"/>
  <c r="AC73" i="2" s="1"/>
  <c r="U74" i="2"/>
  <c r="V74" i="2"/>
  <c r="AB74" i="2" s="1"/>
  <c r="W74" i="2"/>
  <c r="X74" i="2"/>
  <c r="AA74" i="2" s="1"/>
  <c r="Y74" i="2"/>
  <c r="Z74" i="2"/>
  <c r="U75" i="2"/>
  <c r="V75" i="2"/>
  <c r="AB75" i="2" s="1"/>
  <c r="W75" i="2"/>
  <c r="X75" i="2"/>
  <c r="AA75" i="2" s="1"/>
  <c r="Y75" i="2"/>
  <c r="Z75" i="2"/>
  <c r="U76" i="2"/>
  <c r="AA76" i="2" s="1"/>
  <c r="V76" i="2"/>
  <c r="W76" i="2"/>
  <c r="AC76" i="2" s="1"/>
  <c r="X76" i="2"/>
  <c r="Y76" i="2"/>
  <c r="Z76" i="2"/>
  <c r="U77" i="2"/>
  <c r="V77" i="2"/>
  <c r="AB77" i="2" s="1"/>
  <c r="W77" i="2"/>
  <c r="X77" i="2"/>
  <c r="Y77" i="2"/>
  <c r="Z77" i="2"/>
  <c r="AC77" i="2"/>
  <c r="U78" i="2"/>
  <c r="V78" i="2"/>
  <c r="W78" i="2"/>
  <c r="X78" i="2"/>
  <c r="AA78" i="2" s="1"/>
  <c r="Y78" i="2"/>
  <c r="Z78" i="2"/>
  <c r="AB78" i="2"/>
  <c r="U79" i="2"/>
  <c r="V79" i="2"/>
  <c r="AB79" i="2" s="1"/>
  <c r="W79" i="2"/>
  <c r="X79" i="2"/>
  <c r="AA79" i="2" s="1"/>
  <c r="Y79" i="2"/>
  <c r="Z79" i="2"/>
  <c r="U80" i="2"/>
  <c r="AA80" i="2" s="1"/>
  <c r="V80" i="2"/>
  <c r="W80" i="2"/>
  <c r="X80" i="2"/>
  <c r="Y80" i="2"/>
  <c r="Z80" i="2"/>
  <c r="AC80" i="2"/>
  <c r="U81" i="2"/>
  <c r="V81" i="2"/>
  <c r="AB81" i="2" s="1"/>
  <c r="W81" i="2"/>
  <c r="X81" i="2"/>
  <c r="Y81" i="2"/>
  <c r="Z81" i="2"/>
  <c r="AC81" i="2" s="1"/>
  <c r="U82" i="2"/>
  <c r="V82" i="2"/>
  <c r="AB82" i="2" s="1"/>
  <c r="W82" i="2"/>
  <c r="X82" i="2"/>
  <c r="AA82" i="2" s="1"/>
  <c r="Y82" i="2"/>
  <c r="Z82" i="2"/>
  <c r="U83" i="2"/>
  <c r="V83" i="2"/>
  <c r="AB83" i="2" s="1"/>
  <c r="W83" i="2"/>
  <c r="X83" i="2"/>
  <c r="AA83" i="2" s="1"/>
  <c r="Y83" i="2"/>
  <c r="Z83" i="2"/>
  <c r="U84" i="2"/>
  <c r="AA84" i="2" s="1"/>
  <c r="V84" i="2"/>
  <c r="W84" i="2"/>
  <c r="AC84" i="2" s="1"/>
  <c r="X84" i="2"/>
  <c r="Y84" i="2"/>
  <c r="Z84" i="2"/>
  <c r="U85" i="2"/>
  <c r="V85" i="2"/>
  <c r="AB85" i="2" s="1"/>
  <c r="W85" i="2"/>
  <c r="X85" i="2"/>
  <c r="Y85" i="2"/>
  <c r="Z85" i="2"/>
  <c r="AC85" i="2"/>
  <c r="U86" i="2"/>
  <c r="V86" i="2"/>
  <c r="W86" i="2"/>
  <c r="X86" i="2"/>
  <c r="AA86" i="2" s="1"/>
  <c r="Y86" i="2"/>
  <c r="Z86" i="2"/>
  <c r="AB86" i="2"/>
  <c r="U87" i="2"/>
  <c r="V87" i="2"/>
  <c r="AB87" i="2" s="1"/>
  <c r="W87" i="2"/>
  <c r="X87" i="2"/>
  <c r="AA87" i="2" s="1"/>
  <c r="Y87" i="2"/>
  <c r="Z87" i="2"/>
  <c r="U88" i="2"/>
  <c r="AA88" i="2" s="1"/>
  <c r="V88" i="2"/>
  <c r="W88" i="2"/>
  <c r="X88" i="2"/>
  <c r="Y88" i="2"/>
  <c r="Z88" i="2"/>
  <c r="AC88" i="2"/>
  <c r="U89" i="2"/>
  <c r="V89" i="2"/>
  <c r="AB89" i="2" s="1"/>
  <c r="W89" i="2"/>
  <c r="X89" i="2"/>
  <c r="Y89" i="2"/>
  <c r="Z89" i="2"/>
  <c r="AC89" i="2" s="1"/>
  <c r="U90" i="2"/>
  <c r="V90" i="2"/>
  <c r="AB90" i="2" s="1"/>
  <c r="W90" i="2"/>
  <c r="X90" i="2"/>
  <c r="AA90" i="2" s="1"/>
  <c r="Y90" i="2"/>
  <c r="Z90" i="2"/>
  <c r="U91" i="2"/>
  <c r="V91" i="2"/>
  <c r="AB91" i="2" s="1"/>
  <c r="W91" i="2"/>
  <c r="X91" i="2"/>
  <c r="AA91" i="2" s="1"/>
  <c r="Y91" i="2"/>
  <c r="Z91" i="2"/>
  <c r="U92" i="2"/>
  <c r="AA92" i="2" s="1"/>
  <c r="V92" i="2"/>
  <c r="W92" i="2"/>
  <c r="AC92" i="2" s="1"/>
  <c r="X92" i="2"/>
  <c r="Y92" i="2"/>
  <c r="Z92" i="2"/>
  <c r="U93" i="2"/>
  <c r="V93" i="2"/>
  <c r="AB93" i="2" s="1"/>
  <c r="W93" i="2"/>
  <c r="X93" i="2"/>
  <c r="Y93" i="2"/>
  <c r="Z93" i="2"/>
  <c r="AC93" i="2"/>
  <c r="U94" i="2"/>
  <c r="V94" i="2"/>
  <c r="W94" i="2"/>
  <c r="X94" i="2"/>
  <c r="AA94" i="2" s="1"/>
  <c r="Y94" i="2"/>
  <c r="Z94" i="2"/>
  <c r="AB94" i="2"/>
  <c r="U95" i="2"/>
  <c r="V95" i="2"/>
  <c r="AB95" i="2" s="1"/>
  <c r="W95" i="2"/>
  <c r="X95" i="2"/>
  <c r="AA95" i="2" s="1"/>
  <c r="Y95" i="2"/>
  <c r="Z95" i="2"/>
  <c r="U96" i="2"/>
  <c r="AA96" i="2" s="1"/>
  <c r="V96" i="2"/>
  <c r="W96" i="2"/>
  <c r="X96" i="2"/>
  <c r="Y96" i="2"/>
  <c r="Z96" i="2"/>
  <c r="AC96" i="2"/>
  <c r="U97" i="2"/>
  <c r="V97" i="2"/>
  <c r="AB97" i="2" s="1"/>
  <c r="W97" i="2"/>
  <c r="X97" i="2"/>
  <c r="Y97" i="2"/>
  <c r="Z97" i="2"/>
  <c r="AC97" i="2" s="1"/>
  <c r="U98" i="2"/>
  <c r="V98" i="2"/>
  <c r="AB98" i="2" s="1"/>
  <c r="W98" i="2"/>
  <c r="X98" i="2"/>
  <c r="AA98" i="2" s="1"/>
  <c r="Y98" i="2"/>
  <c r="Z98" i="2"/>
  <c r="U99" i="2"/>
  <c r="V99" i="2"/>
  <c r="AB99" i="2" s="1"/>
  <c r="W99" i="2"/>
  <c r="X99" i="2"/>
  <c r="AA99" i="2" s="1"/>
  <c r="Y99" i="2"/>
  <c r="Z99" i="2"/>
  <c r="U100" i="2"/>
  <c r="AA100" i="2" s="1"/>
  <c r="V100" i="2"/>
  <c r="W100" i="2"/>
  <c r="AC100" i="2" s="1"/>
  <c r="X100" i="2"/>
  <c r="Y100" i="2"/>
  <c r="Z100" i="2"/>
  <c r="U101" i="2"/>
  <c r="V101" i="2"/>
  <c r="AB101" i="2" s="1"/>
  <c r="W101" i="2"/>
  <c r="X101" i="2"/>
  <c r="Y101" i="2"/>
  <c r="Z101" i="2"/>
  <c r="AC101" i="2"/>
  <c r="U102" i="2"/>
  <c r="V102" i="2"/>
  <c r="W102" i="2"/>
  <c r="X102" i="2"/>
  <c r="AA102" i="2" s="1"/>
  <c r="Y102" i="2"/>
  <c r="Z102" i="2"/>
  <c r="AB102" i="2"/>
  <c r="U103" i="2"/>
  <c r="V103" i="2"/>
  <c r="AB103" i="2" s="1"/>
  <c r="W103" i="2"/>
  <c r="X103" i="2"/>
  <c r="AA103" i="2" s="1"/>
  <c r="Y103" i="2"/>
  <c r="Z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C105" i="2" s="1"/>
  <c r="U106" i="2"/>
  <c r="V106" i="2"/>
  <c r="W106" i="2"/>
  <c r="AC106" i="2" s="1"/>
  <c r="X106" i="2"/>
  <c r="Y106" i="2"/>
  <c r="Z106" i="2"/>
  <c r="AB106" i="2"/>
  <c r="U107" i="2"/>
  <c r="V107" i="2"/>
  <c r="AB107" i="2" s="1"/>
  <c r="W107" i="2"/>
  <c r="X107" i="2"/>
  <c r="AA107" i="2" s="1"/>
  <c r="Y107" i="2"/>
  <c r="Z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C109" i="2" s="1"/>
  <c r="U110" i="2"/>
  <c r="V110" i="2"/>
  <c r="W110" i="2"/>
  <c r="AC110" i="2" s="1"/>
  <c r="X110" i="2"/>
  <c r="Y110" i="2"/>
  <c r="Z110" i="2"/>
  <c r="AB110" i="2"/>
  <c r="U111" i="2"/>
  <c r="V111" i="2"/>
  <c r="AB111" i="2" s="1"/>
  <c r="W111" i="2"/>
  <c r="X111" i="2"/>
  <c r="AA111" i="2" s="1"/>
  <c r="Y111" i="2"/>
  <c r="Z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C113" i="2" s="1"/>
  <c r="U114" i="2"/>
  <c r="V114" i="2"/>
  <c r="AB114" i="2" s="1"/>
  <c r="W114" i="2"/>
  <c r="X114" i="2"/>
  <c r="Y114" i="2"/>
  <c r="Z114" i="2"/>
  <c r="AC114" i="2"/>
  <c r="U115" i="2"/>
  <c r="V115" i="2"/>
  <c r="W115" i="2"/>
  <c r="X115" i="2"/>
  <c r="AA115" i="2" s="1"/>
  <c r="Y115" i="2"/>
  <c r="Z115" i="2"/>
  <c r="AB115" i="2"/>
  <c r="U116" i="2"/>
  <c r="V116" i="2"/>
  <c r="W116" i="2"/>
  <c r="X116" i="2"/>
  <c r="Y116" i="2"/>
  <c r="Z116" i="2"/>
  <c r="U117" i="2"/>
  <c r="V117" i="2"/>
  <c r="W117" i="2"/>
  <c r="X117" i="2"/>
  <c r="Y117" i="2"/>
  <c r="Z117" i="2"/>
  <c r="AC117" i="2" s="1"/>
  <c r="U118" i="2"/>
  <c r="AA118" i="2" s="1"/>
  <c r="V118" i="2"/>
  <c r="W118" i="2"/>
  <c r="X118" i="2"/>
  <c r="Y118" i="2"/>
  <c r="AB118" i="2" s="1"/>
  <c r="Z118" i="2"/>
  <c r="AC118" i="2"/>
  <c r="U119" i="2"/>
  <c r="V119" i="2"/>
  <c r="AB119" i="2" s="1"/>
  <c r="W119" i="2"/>
  <c r="X119" i="2"/>
  <c r="AA119" i="2" s="1"/>
  <c r="Y119" i="2"/>
  <c r="Z119" i="2"/>
  <c r="AC119" i="2" s="1"/>
  <c r="U120" i="2"/>
  <c r="AA120" i="2" s="1"/>
  <c r="V120" i="2"/>
  <c r="W120" i="2"/>
  <c r="AC120" i="2" s="1"/>
  <c r="X120" i="2"/>
  <c r="Y120" i="2"/>
  <c r="AB120" i="2" s="1"/>
  <c r="Z120" i="2"/>
  <c r="U121" i="2"/>
  <c r="V121" i="2"/>
  <c r="AB121" i="2" s="1"/>
  <c r="W121" i="2"/>
  <c r="X121" i="2"/>
  <c r="Y121" i="2"/>
  <c r="Z121" i="2"/>
  <c r="AC121" i="2" s="1"/>
  <c r="U122" i="2"/>
  <c r="V122" i="2"/>
  <c r="W122" i="2"/>
  <c r="X122" i="2"/>
  <c r="Y122" i="2"/>
  <c r="Z122" i="2"/>
  <c r="AC122" i="2" s="1"/>
  <c r="U123" i="2"/>
  <c r="V123" i="2"/>
  <c r="W123" i="2"/>
  <c r="X123" i="2"/>
  <c r="Y123" i="2"/>
  <c r="AB123" i="2" s="1"/>
  <c r="Z123" i="2"/>
  <c r="U124" i="2"/>
  <c r="V124" i="2"/>
  <c r="W124" i="2"/>
  <c r="X124" i="2"/>
  <c r="AA124" i="2" s="1"/>
  <c r="Y124" i="2"/>
  <c r="Z124" i="2"/>
  <c r="U125" i="2"/>
  <c r="V125" i="2"/>
  <c r="W125" i="2"/>
  <c r="X125" i="2"/>
  <c r="Y125" i="2"/>
  <c r="Z125" i="2"/>
  <c r="U126" i="2"/>
  <c r="AA126" i="2" s="1"/>
  <c r="V126" i="2"/>
  <c r="W126" i="2"/>
  <c r="X126" i="2"/>
  <c r="Y126" i="2"/>
  <c r="AB126" i="2" s="1"/>
  <c r="Z126" i="2"/>
  <c r="AC126" i="2"/>
  <c r="U127" i="2"/>
  <c r="V127" i="2"/>
  <c r="AB127" i="2" s="1"/>
  <c r="W127" i="2"/>
  <c r="X127" i="2"/>
  <c r="AA127" i="2" s="1"/>
  <c r="Y127" i="2"/>
  <c r="Z127" i="2"/>
  <c r="AC127" i="2" s="1"/>
  <c r="U128" i="2"/>
  <c r="V128" i="2"/>
  <c r="W128" i="2"/>
  <c r="AC128" i="2" s="1"/>
  <c r="X128" i="2"/>
  <c r="Y128" i="2"/>
  <c r="AB128" i="2" s="1"/>
  <c r="Z128" i="2"/>
  <c r="AA128" i="2"/>
  <c r="U129" i="2"/>
  <c r="V129" i="2"/>
  <c r="AB129" i="2" s="1"/>
  <c r="W129" i="2"/>
  <c r="X129" i="2"/>
  <c r="Y129" i="2"/>
  <c r="Z129" i="2"/>
  <c r="AC129" i="2" s="1"/>
  <c r="U130" i="2"/>
  <c r="V130" i="2"/>
  <c r="W130" i="2"/>
  <c r="X130" i="2"/>
  <c r="Y130" i="2"/>
  <c r="Z130" i="2"/>
  <c r="AC130" i="2" s="1"/>
  <c r="U131" i="2"/>
  <c r="V131" i="2"/>
  <c r="W131" i="2"/>
  <c r="X131" i="2"/>
  <c r="Y131" i="2"/>
  <c r="Z131" i="2"/>
  <c r="AB131" i="2"/>
  <c r="U132" i="2"/>
  <c r="V132" i="2"/>
  <c r="W132" i="2"/>
  <c r="X132" i="2"/>
  <c r="AA132" i="2" s="1"/>
  <c r="Y132" i="2"/>
  <c r="Z132" i="2"/>
  <c r="U133" i="2"/>
  <c r="V133" i="2"/>
  <c r="W133" i="2"/>
  <c r="X133" i="2"/>
  <c r="Y133" i="2"/>
  <c r="Z133" i="2"/>
  <c r="U134" i="2"/>
  <c r="AA134" i="2" s="1"/>
  <c r="V134" i="2"/>
  <c r="W134" i="2"/>
  <c r="X134" i="2"/>
  <c r="Y134" i="2"/>
  <c r="AB134" i="2" s="1"/>
  <c r="Z134" i="2"/>
  <c r="AC134" i="2"/>
  <c r="U135" i="2"/>
  <c r="V135" i="2"/>
  <c r="AB135" i="2" s="1"/>
  <c r="W135" i="2"/>
  <c r="X135" i="2"/>
  <c r="AA135" i="2" s="1"/>
  <c r="Y135" i="2"/>
  <c r="Z135" i="2"/>
  <c r="AC135" i="2" s="1"/>
  <c r="U136" i="2"/>
  <c r="AA136" i="2" s="1"/>
  <c r="V136" i="2"/>
  <c r="W136" i="2"/>
  <c r="AC136" i="2" s="1"/>
  <c r="X136" i="2"/>
  <c r="Y136" i="2"/>
  <c r="Z136" i="2"/>
  <c r="U137" i="2"/>
  <c r="V137" i="2"/>
  <c r="AB137" i="2" s="1"/>
  <c r="W137" i="2"/>
  <c r="X137" i="2"/>
  <c r="Y137" i="2"/>
  <c r="Z137" i="2"/>
  <c r="AC137" i="2" s="1"/>
  <c r="U138" i="2"/>
  <c r="V138" i="2"/>
  <c r="W138" i="2"/>
  <c r="X138" i="2"/>
  <c r="Y138" i="2"/>
  <c r="Z138" i="2"/>
  <c r="AC138" i="2" s="1"/>
  <c r="U139" i="2"/>
  <c r="V139" i="2"/>
  <c r="W139" i="2"/>
  <c r="X139" i="2"/>
  <c r="Y139" i="2"/>
  <c r="Z139" i="2"/>
  <c r="AB139" i="2"/>
  <c r="U140" i="2"/>
  <c r="V140" i="2"/>
  <c r="W140" i="2"/>
  <c r="X140" i="2"/>
  <c r="AA140" i="2" s="1"/>
  <c r="Y140" i="2"/>
  <c r="Z140" i="2"/>
  <c r="U141" i="2"/>
  <c r="AA141" i="2" s="1"/>
  <c r="V141" i="2"/>
  <c r="W141" i="2"/>
  <c r="X141" i="2"/>
  <c r="Y141" i="2"/>
  <c r="Z141" i="2"/>
  <c r="U142" i="2"/>
  <c r="AA142" i="2" s="1"/>
  <c r="V142" i="2"/>
  <c r="W142" i="2"/>
  <c r="AC142" i="2" s="1"/>
  <c r="X142" i="2"/>
  <c r="Y142" i="2"/>
  <c r="AB142" i="2" s="1"/>
  <c r="Z142" i="2"/>
  <c r="U143" i="2"/>
  <c r="V143" i="2"/>
  <c r="AB143" i="2" s="1"/>
  <c r="W143" i="2"/>
  <c r="X143" i="2"/>
  <c r="AA143" i="2" s="1"/>
  <c r="Y143" i="2"/>
  <c r="Z143" i="2"/>
  <c r="AC143" i="2" s="1"/>
  <c r="U144" i="2"/>
  <c r="V144" i="2"/>
  <c r="W144" i="2"/>
  <c r="AC144" i="2" s="1"/>
  <c r="X144" i="2"/>
  <c r="Y144" i="2"/>
  <c r="AB144" i="2" s="1"/>
  <c r="Z144" i="2"/>
  <c r="AA144" i="2"/>
  <c r="U145" i="2"/>
  <c r="V145" i="2"/>
  <c r="AB145" i="2" s="1"/>
  <c r="W145" i="2"/>
  <c r="X145" i="2"/>
  <c r="Y145" i="2"/>
  <c r="Z145" i="2"/>
  <c r="AC145" i="2" s="1"/>
  <c r="U146" i="2"/>
  <c r="V146" i="2"/>
  <c r="W146" i="2"/>
  <c r="X146" i="2"/>
  <c r="Y146" i="2"/>
  <c r="Z146" i="2"/>
  <c r="AC146" i="2" s="1"/>
  <c r="U147" i="2"/>
  <c r="V147" i="2"/>
  <c r="W147" i="2"/>
  <c r="X147" i="2"/>
  <c r="Y147" i="2"/>
  <c r="Z147" i="2"/>
  <c r="AB147" i="2"/>
  <c r="U148" i="2"/>
  <c r="V148" i="2"/>
  <c r="W148" i="2"/>
  <c r="AC148" i="2" s="1"/>
  <c r="X148" i="2"/>
  <c r="AA148" i="2" s="1"/>
  <c r="Y148" i="2"/>
  <c r="Z148" i="2"/>
  <c r="U149" i="2"/>
  <c r="AA149" i="2" s="1"/>
  <c r="V149" i="2"/>
  <c r="W149" i="2"/>
  <c r="X149" i="2"/>
  <c r="Y149" i="2"/>
  <c r="Z149" i="2"/>
  <c r="AC149" i="2" s="1"/>
  <c r="U150" i="2"/>
  <c r="V150" i="2"/>
  <c r="W150" i="2"/>
  <c r="AC150" i="2" s="1"/>
  <c r="X150" i="2"/>
  <c r="Y150" i="2"/>
  <c r="Z150" i="2"/>
  <c r="AA150" i="2"/>
  <c r="U151" i="2"/>
  <c r="V151" i="2"/>
  <c r="W151" i="2"/>
  <c r="X151" i="2"/>
  <c r="AA151" i="2" s="1"/>
  <c r="Y151" i="2"/>
  <c r="Z151" i="2"/>
  <c r="AB151" i="2"/>
  <c r="U152" i="2"/>
  <c r="AA152" i="2" s="1"/>
  <c r="V152" i="2"/>
  <c r="W152" i="2"/>
  <c r="X152" i="2"/>
  <c r="Y152" i="2"/>
  <c r="AB152" i="2" s="1"/>
  <c r="Z152" i="2"/>
  <c r="AC152" i="2"/>
  <c r="U153" i="2"/>
  <c r="V153" i="2"/>
  <c r="W153" i="2"/>
  <c r="X153" i="2"/>
  <c r="AA153" i="2" s="1"/>
  <c r="Y153" i="2"/>
  <c r="Z153" i="2"/>
  <c r="U154" i="2"/>
  <c r="AA154" i="2" s="1"/>
  <c r="V154" i="2"/>
  <c r="W154" i="2"/>
  <c r="X154" i="2"/>
  <c r="Y154" i="2"/>
  <c r="Z154" i="2"/>
  <c r="U155" i="2"/>
  <c r="V155" i="2"/>
  <c r="W155" i="2"/>
  <c r="X155" i="2"/>
  <c r="AA155" i="2" s="1"/>
  <c r="Y155" i="2"/>
  <c r="AB155" i="2" s="1"/>
  <c r="Z155" i="2"/>
  <c r="U156" i="2"/>
  <c r="AA156" i="2" s="1"/>
  <c r="V156" i="2"/>
  <c r="W156" i="2"/>
  <c r="X156" i="2"/>
  <c r="Y156" i="2"/>
  <c r="AB156" i="2" s="1"/>
  <c r="Z156" i="2"/>
  <c r="AC156" i="2" s="1"/>
  <c r="U157" i="2"/>
  <c r="V157" i="2"/>
  <c r="W157" i="2"/>
  <c r="X157" i="2"/>
  <c r="Y157" i="2"/>
  <c r="Z157" i="2"/>
  <c r="AC157" i="2" s="1"/>
  <c r="U158" i="2"/>
  <c r="V158" i="2"/>
  <c r="W158" i="2"/>
  <c r="AC158" i="2" s="1"/>
  <c r="X158" i="2"/>
  <c r="Y158" i="2"/>
  <c r="Z158" i="2"/>
  <c r="AA158" i="2"/>
  <c r="U159" i="2"/>
  <c r="V159" i="2"/>
  <c r="W159" i="2"/>
  <c r="X159" i="2"/>
  <c r="AA159" i="2" s="1"/>
  <c r="Y159" i="2"/>
  <c r="AB159" i="2" s="1"/>
  <c r="Z159" i="2"/>
  <c r="U160" i="2"/>
  <c r="AA160" i="2" s="1"/>
  <c r="V160" i="2"/>
  <c r="W160" i="2"/>
  <c r="X160" i="2"/>
  <c r="Y160" i="2"/>
  <c r="AB160" i="2" s="1"/>
  <c r="Z160" i="2"/>
  <c r="AC160" i="2" s="1"/>
  <c r="U161" i="2"/>
  <c r="V161" i="2"/>
  <c r="W161" i="2"/>
  <c r="X161" i="2"/>
  <c r="Y161" i="2"/>
  <c r="Z161" i="2"/>
  <c r="AC161" i="2" s="1"/>
  <c r="U162" i="2"/>
  <c r="V162" i="2"/>
  <c r="W162" i="2"/>
  <c r="AC162" i="2" s="1"/>
  <c r="X162" i="2"/>
  <c r="Y162" i="2"/>
  <c r="Z162" i="2"/>
  <c r="U163" i="2"/>
  <c r="V163" i="2"/>
  <c r="AB163" i="2" s="1"/>
  <c r="W163" i="2"/>
  <c r="X163" i="2"/>
  <c r="Y163" i="2"/>
  <c r="Z163" i="2"/>
  <c r="AC163" i="2" s="1"/>
  <c r="U164" i="2"/>
  <c r="V164" i="2"/>
  <c r="W164" i="2"/>
  <c r="AC164" i="2" s="1"/>
  <c r="X164" i="2"/>
  <c r="Y164" i="2"/>
  <c r="Z164" i="2"/>
  <c r="AA164" i="2"/>
  <c r="U165" i="2"/>
  <c r="V165" i="2"/>
  <c r="AB165" i="2" s="1"/>
  <c r="W165" i="2"/>
  <c r="X165" i="2"/>
  <c r="Y165" i="2"/>
  <c r="Z165" i="2"/>
  <c r="AC165" i="2" s="1"/>
  <c r="U166" i="2"/>
  <c r="AA166" i="2" s="1"/>
  <c r="V166" i="2"/>
  <c r="W166" i="2"/>
  <c r="AC166" i="2" s="1"/>
  <c r="X166" i="2"/>
  <c r="Y166" i="2"/>
  <c r="AB166" i="2" s="1"/>
  <c r="Z166" i="2"/>
  <c r="U167" i="2"/>
  <c r="V167" i="2"/>
  <c r="AB167" i="2" s="1"/>
  <c r="W167" i="2"/>
  <c r="X167" i="2"/>
  <c r="Y167" i="2"/>
  <c r="Z167" i="2"/>
  <c r="AC167" i="2" s="1"/>
  <c r="U168" i="2"/>
  <c r="V168" i="2"/>
  <c r="W168" i="2"/>
  <c r="AC168" i="2" s="1"/>
  <c r="X168" i="2"/>
  <c r="Y168" i="2"/>
  <c r="Z168" i="2"/>
  <c r="AA168" i="2"/>
  <c r="U169" i="2"/>
  <c r="V169" i="2"/>
  <c r="AB169" i="2" s="1"/>
  <c r="W169" i="2"/>
  <c r="X169" i="2"/>
  <c r="Y169" i="2"/>
  <c r="Z169" i="2"/>
  <c r="AC169" i="2" s="1"/>
  <c r="U170" i="2"/>
  <c r="V170" i="2"/>
  <c r="W170" i="2"/>
  <c r="X170" i="2"/>
  <c r="Y170" i="2"/>
  <c r="Z170" i="2"/>
  <c r="AB170" i="2"/>
  <c r="U171" i="2"/>
  <c r="AA171" i="2" s="1"/>
  <c r="V171" i="2"/>
  <c r="W171" i="2"/>
  <c r="AC171" i="2" s="1"/>
  <c r="X171" i="2"/>
  <c r="Y171" i="2"/>
  <c r="AB171" i="2" s="1"/>
  <c r="Z171" i="2"/>
  <c r="U172" i="2"/>
  <c r="V172" i="2"/>
  <c r="W172" i="2"/>
  <c r="X172" i="2"/>
  <c r="Y172" i="2"/>
  <c r="Z172" i="2"/>
  <c r="AC172" i="2" s="1"/>
  <c r="U173" i="2"/>
  <c r="V173" i="2"/>
  <c r="W173" i="2"/>
  <c r="AC173" i="2" s="1"/>
  <c r="X173" i="2"/>
  <c r="Y173" i="2"/>
  <c r="Z173" i="2"/>
  <c r="U174" i="2"/>
  <c r="V174" i="2"/>
  <c r="W174" i="2"/>
  <c r="X174" i="2"/>
  <c r="Y174" i="2"/>
  <c r="AB174" i="2" s="1"/>
  <c r="Z174" i="2"/>
  <c r="U175" i="2"/>
  <c r="AA175" i="2" s="1"/>
  <c r="V175" i="2"/>
  <c r="W175" i="2"/>
  <c r="X175" i="2"/>
  <c r="Y175" i="2"/>
  <c r="AB175" i="2" s="1"/>
  <c r="Z175" i="2"/>
  <c r="U176" i="2"/>
  <c r="V176" i="2"/>
  <c r="AB176" i="2" s="1"/>
  <c r="W176" i="2"/>
  <c r="X176" i="2"/>
  <c r="Y176" i="2"/>
  <c r="Z176" i="2"/>
  <c r="AC176" i="2" s="1"/>
  <c r="U177" i="2"/>
  <c r="V177" i="2"/>
  <c r="W177" i="2"/>
  <c r="X177" i="2"/>
  <c r="Y177" i="2"/>
  <c r="AB177" i="2" s="1"/>
  <c r="Z177" i="2"/>
  <c r="AC177" i="2"/>
  <c r="U178" i="2"/>
  <c r="V178" i="2"/>
  <c r="AB178" i="2" s="1"/>
  <c r="W178" i="2"/>
  <c r="X178" i="2"/>
  <c r="Y178" i="2"/>
  <c r="Z178" i="2"/>
  <c r="AC178" i="2" s="1"/>
  <c r="U179" i="2"/>
  <c r="V179" i="2"/>
  <c r="W179" i="2"/>
  <c r="X179" i="2"/>
  <c r="Y179" i="2"/>
  <c r="Z179" i="2"/>
  <c r="AA179" i="2"/>
  <c r="U180" i="2"/>
  <c r="V180" i="2"/>
  <c r="AB180" i="2" s="1"/>
  <c r="W180" i="2"/>
  <c r="X180" i="2"/>
  <c r="AA180" i="2" s="1"/>
  <c r="Y180" i="2"/>
  <c r="Z180" i="2"/>
  <c r="U181" i="2"/>
  <c r="AA181" i="2" s="1"/>
  <c r="V181" i="2"/>
  <c r="W181" i="2"/>
  <c r="X181" i="2"/>
  <c r="Y181" i="2"/>
  <c r="AB181" i="2" s="1"/>
  <c r="Z181" i="2"/>
  <c r="AC181" i="2" s="1"/>
  <c r="U182" i="2"/>
  <c r="V182" i="2"/>
  <c r="AB182" i="2" s="1"/>
  <c r="W182" i="2"/>
  <c r="X182" i="2"/>
  <c r="Y182" i="2"/>
  <c r="Z182" i="2"/>
  <c r="AC182" i="2" s="1"/>
  <c r="U183" i="2"/>
  <c r="V183" i="2"/>
  <c r="W183" i="2"/>
  <c r="AC183" i="2" s="1"/>
  <c r="X183" i="2"/>
  <c r="Y183" i="2"/>
  <c r="Z183" i="2"/>
  <c r="AA183" i="2"/>
  <c r="U184" i="2"/>
  <c r="V184" i="2"/>
  <c r="W184" i="2"/>
  <c r="X184" i="2"/>
  <c r="AA184" i="2" s="1"/>
  <c r="Y184" i="2"/>
  <c r="Z184" i="2"/>
  <c r="U185" i="2"/>
  <c r="AA185" i="2" s="1"/>
  <c r="V185" i="2"/>
  <c r="W185" i="2"/>
  <c r="X185" i="2"/>
  <c r="Y185" i="2"/>
  <c r="Z185" i="2"/>
  <c r="AC185" i="2" s="1"/>
  <c r="U186" i="2"/>
  <c r="V186" i="2"/>
  <c r="W186" i="2"/>
  <c r="X186" i="2"/>
  <c r="AA186" i="2" s="1"/>
  <c r="Y186" i="2"/>
  <c r="Z186" i="2"/>
  <c r="AB186" i="2"/>
  <c r="U187" i="2"/>
  <c r="AA187" i="2" s="1"/>
  <c r="V187" i="2"/>
  <c r="W187" i="2"/>
  <c r="AC187" i="2" s="1"/>
  <c r="X187" i="2"/>
  <c r="Y187" i="2"/>
  <c r="AB187" i="2" s="1"/>
  <c r="Z187" i="2"/>
  <c r="U188" i="2"/>
  <c r="V188" i="2"/>
  <c r="W188" i="2"/>
  <c r="X188" i="2"/>
  <c r="Y188" i="2"/>
  <c r="Z188" i="2"/>
  <c r="AC188" i="2" s="1"/>
  <c r="U189" i="2"/>
  <c r="V189" i="2"/>
  <c r="W189" i="2"/>
  <c r="X189" i="2"/>
  <c r="Y189" i="2"/>
  <c r="Z189" i="2"/>
  <c r="AC189" i="2"/>
  <c r="U190" i="2"/>
  <c r="V190" i="2"/>
  <c r="W190" i="2"/>
  <c r="X190" i="2"/>
  <c r="AA190" i="2" s="1"/>
  <c r="Y190" i="2"/>
  <c r="AB190" i="2" s="1"/>
  <c r="Z190" i="2"/>
  <c r="U191" i="2"/>
  <c r="AA191" i="2" s="1"/>
  <c r="V191" i="2"/>
  <c r="W191" i="2"/>
  <c r="X191" i="2"/>
  <c r="Y191" i="2"/>
  <c r="AB191" i="2" s="1"/>
  <c r="Z191" i="2"/>
  <c r="U192" i="2"/>
  <c r="V192" i="2"/>
  <c r="AB192" i="2" s="1"/>
  <c r="W192" i="2"/>
  <c r="X192" i="2"/>
  <c r="Y192" i="2"/>
  <c r="Z192" i="2"/>
  <c r="AC192" i="2" s="1"/>
  <c r="U193" i="2"/>
  <c r="V193" i="2"/>
  <c r="W193" i="2"/>
  <c r="X193" i="2"/>
  <c r="Y193" i="2"/>
  <c r="AB193" i="2" s="1"/>
  <c r="Z193" i="2"/>
  <c r="AC193" i="2"/>
  <c r="U194" i="2"/>
  <c r="V194" i="2"/>
  <c r="AB194" i="2" s="1"/>
  <c r="W194" i="2"/>
  <c r="X194" i="2"/>
  <c r="Y194" i="2"/>
  <c r="Z194" i="2"/>
  <c r="AC194" i="2" s="1"/>
  <c r="U195" i="2"/>
  <c r="V195" i="2"/>
  <c r="W195" i="2"/>
  <c r="X195" i="2"/>
  <c r="Y195" i="2"/>
  <c r="Z195" i="2"/>
  <c r="AA195" i="2"/>
  <c r="U196" i="2"/>
  <c r="V196" i="2"/>
  <c r="AB196" i="2" s="1"/>
  <c r="W196" i="2"/>
  <c r="X196" i="2"/>
  <c r="AA196" i="2" s="1"/>
  <c r="Y196" i="2"/>
  <c r="Z196" i="2"/>
  <c r="E5" i="2"/>
  <c r="F5" i="2"/>
  <c r="G5" i="2"/>
  <c r="P5" i="2" s="1"/>
  <c r="H5" i="2"/>
  <c r="I5" i="2"/>
  <c r="J5" i="2"/>
  <c r="K5" i="2"/>
  <c r="L5" i="2"/>
  <c r="M5" i="2"/>
  <c r="N5" i="2"/>
  <c r="O5" i="2"/>
  <c r="E6" i="2"/>
  <c r="F6" i="2"/>
  <c r="G6" i="2"/>
  <c r="P6" i="2" s="1"/>
  <c r="H6" i="2"/>
  <c r="I6" i="2"/>
  <c r="J6" i="2"/>
  <c r="K6" i="2"/>
  <c r="L6" i="2"/>
  <c r="M6" i="2"/>
  <c r="N6" i="2"/>
  <c r="O6" i="2"/>
  <c r="E7" i="2"/>
  <c r="F7" i="2"/>
  <c r="G7" i="2"/>
  <c r="P7" i="2" s="1"/>
  <c r="H7" i="2"/>
  <c r="I7" i="2"/>
  <c r="J7" i="2"/>
  <c r="K7" i="2"/>
  <c r="L7" i="2"/>
  <c r="M7" i="2"/>
  <c r="N7" i="2"/>
  <c r="O7" i="2"/>
  <c r="E8" i="2"/>
  <c r="F8" i="2"/>
  <c r="G8" i="2"/>
  <c r="P8" i="2" s="1"/>
  <c r="H8" i="2"/>
  <c r="I8" i="2"/>
  <c r="J8" i="2"/>
  <c r="K8" i="2"/>
  <c r="L8" i="2"/>
  <c r="M8" i="2"/>
  <c r="N8" i="2"/>
  <c r="O8" i="2"/>
  <c r="E9" i="2"/>
  <c r="N9" i="2" s="1"/>
  <c r="F9" i="2"/>
  <c r="G9" i="2"/>
  <c r="P9" i="2" s="1"/>
  <c r="H9" i="2"/>
  <c r="I9" i="2"/>
  <c r="J9" i="2"/>
  <c r="K9" i="2"/>
  <c r="L9" i="2"/>
  <c r="M9" i="2"/>
  <c r="O9" i="2"/>
  <c r="E10" i="2"/>
  <c r="N10" i="2" s="1"/>
  <c r="F10" i="2"/>
  <c r="G10" i="2"/>
  <c r="P10" i="2" s="1"/>
  <c r="H10" i="2"/>
  <c r="I10" i="2"/>
  <c r="J10" i="2"/>
  <c r="K10" i="2"/>
  <c r="L10" i="2"/>
  <c r="M10" i="2"/>
  <c r="O10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E12" i="2"/>
  <c r="N12" i="2" s="1"/>
  <c r="F12" i="2"/>
  <c r="G12" i="2"/>
  <c r="P12" i="2" s="1"/>
  <c r="H12" i="2"/>
  <c r="I12" i="2"/>
  <c r="J12" i="2"/>
  <c r="K12" i="2"/>
  <c r="L12" i="2"/>
  <c r="M12" i="2"/>
  <c r="O12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E16" i="2"/>
  <c r="N16" i="2" s="1"/>
  <c r="F16" i="2"/>
  <c r="G16" i="2"/>
  <c r="P16" i="2" s="1"/>
  <c r="H16" i="2"/>
  <c r="I16" i="2"/>
  <c r="J16" i="2"/>
  <c r="K16" i="2"/>
  <c r="L16" i="2"/>
  <c r="M16" i="2"/>
  <c r="O16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E18" i="2"/>
  <c r="N18" i="2" s="1"/>
  <c r="F18" i="2"/>
  <c r="G18" i="2"/>
  <c r="P18" i="2" s="1"/>
  <c r="H18" i="2"/>
  <c r="I18" i="2"/>
  <c r="J18" i="2"/>
  <c r="K18" i="2"/>
  <c r="L18" i="2"/>
  <c r="M18" i="2"/>
  <c r="O18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E20" i="2"/>
  <c r="N20" i="2" s="1"/>
  <c r="F20" i="2"/>
  <c r="G20" i="2"/>
  <c r="P20" i="2" s="1"/>
  <c r="H20" i="2"/>
  <c r="I20" i="2"/>
  <c r="J20" i="2"/>
  <c r="K20" i="2"/>
  <c r="L20" i="2"/>
  <c r="M20" i="2"/>
  <c r="O20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E22" i="2"/>
  <c r="N22" i="2" s="1"/>
  <c r="F22" i="2"/>
  <c r="G22" i="2"/>
  <c r="P22" i="2" s="1"/>
  <c r="H22" i="2"/>
  <c r="I22" i="2"/>
  <c r="J22" i="2"/>
  <c r="K22" i="2"/>
  <c r="L22" i="2"/>
  <c r="M22" i="2"/>
  <c r="O22" i="2"/>
  <c r="E23" i="2"/>
  <c r="N23" i="2" s="1"/>
  <c r="F23" i="2"/>
  <c r="G23" i="2"/>
  <c r="P23" i="2" s="1"/>
  <c r="H23" i="2"/>
  <c r="I23" i="2"/>
  <c r="J23" i="2"/>
  <c r="K23" i="2"/>
  <c r="L23" i="2"/>
  <c r="M23" i="2"/>
  <c r="O23" i="2"/>
  <c r="E24" i="2"/>
  <c r="N24" i="2" s="1"/>
  <c r="F24" i="2"/>
  <c r="G24" i="2"/>
  <c r="P24" i="2" s="1"/>
  <c r="H24" i="2"/>
  <c r="I24" i="2"/>
  <c r="J24" i="2"/>
  <c r="K24" i="2"/>
  <c r="L24" i="2"/>
  <c r="M24" i="2"/>
  <c r="O24" i="2"/>
  <c r="E25" i="2"/>
  <c r="N25" i="2" s="1"/>
  <c r="F25" i="2"/>
  <c r="G25" i="2"/>
  <c r="P25" i="2" s="1"/>
  <c r="H25" i="2"/>
  <c r="I25" i="2"/>
  <c r="J25" i="2"/>
  <c r="K25" i="2"/>
  <c r="L25" i="2"/>
  <c r="M25" i="2"/>
  <c r="O25" i="2"/>
  <c r="E26" i="2"/>
  <c r="N26" i="2" s="1"/>
  <c r="F26" i="2"/>
  <c r="G26" i="2"/>
  <c r="P26" i="2" s="1"/>
  <c r="H26" i="2"/>
  <c r="I26" i="2"/>
  <c r="J26" i="2"/>
  <c r="K26" i="2"/>
  <c r="L26" i="2"/>
  <c r="M26" i="2"/>
  <c r="O26" i="2"/>
  <c r="E27" i="2"/>
  <c r="N27" i="2" s="1"/>
  <c r="F27" i="2"/>
  <c r="G27" i="2"/>
  <c r="P27" i="2" s="1"/>
  <c r="H27" i="2"/>
  <c r="I27" i="2"/>
  <c r="J27" i="2"/>
  <c r="K27" i="2"/>
  <c r="L27" i="2"/>
  <c r="M27" i="2"/>
  <c r="O27" i="2"/>
  <c r="E28" i="2"/>
  <c r="N28" i="2" s="1"/>
  <c r="F28" i="2"/>
  <c r="G28" i="2"/>
  <c r="P28" i="2" s="1"/>
  <c r="H28" i="2"/>
  <c r="I28" i="2"/>
  <c r="J28" i="2"/>
  <c r="K28" i="2"/>
  <c r="L28" i="2"/>
  <c r="M28" i="2"/>
  <c r="O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P30" i="2" s="1"/>
  <c r="H30" i="2"/>
  <c r="I30" i="2"/>
  <c r="J30" i="2"/>
  <c r="K30" i="2"/>
  <c r="L30" i="2"/>
  <c r="M30" i="2"/>
  <c r="O30" i="2"/>
  <c r="E31" i="2"/>
  <c r="N31" i="2" s="1"/>
  <c r="F31" i="2"/>
  <c r="G31" i="2"/>
  <c r="P31" i="2" s="1"/>
  <c r="H31" i="2"/>
  <c r="I31" i="2"/>
  <c r="J31" i="2"/>
  <c r="K31" i="2"/>
  <c r="L31" i="2"/>
  <c r="M31" i="2"/>
  <c r="O31" i="2"/>
  <c r="E32" i="2"/>
  <c r="N32" i="2" s="1"/>
  <c r="F32" i="2"/>
  <c r="G32" i="2"/>
  <c r="P32" i="2" s="1"/>
  <c r="H32" i="2"/>
  <c r="I32" i="2"/>
  <c r="J32" i="2"/>
  <c r="K32" i="2"/>
  <c r="L32" i="2"/>
  <c r="M32" i="2"/>
  <c r="O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P34" i="2" s="1"/>
  <c r="H34" i="2"/>
  <c r="I34" i="2"/>
  <c r="J34" i="2"/>
  <c r="K34" i="2"/>
  <c r="L34" i="2"/>
  <c r="M34" i="2"/>
  <c r="O34" i="2"/>
  <c r="E35" i="2"/>
  <c r="N35" i="2" s="1"/>
  <c r="F35" i="2"/>
  <c r="G35" i="2"/>
  <c r="P35" i="2" s="1"/>
  <c r="H35" i="2"/>
  <c r="I35" i="2"/>
  <c r="J35" i="2"/>
  <c r="K35" i="2"/>
  <c r="L35" i="2"/>
  <c r="M35" i="2"/>
  <c r="O35" i="2"/>
  <c r="E36" i="2"/>
  <c r="N36" i="2" s="1"/>
  <c r="F36" i="2"/>
  <c r="G36" i="2"/>
  <c r="P36" i="2" s="1"/>
  <c r="H36" i="2"/>
  <c r="I36" i="2"/>
  <c r="J36" i="2"/>
  <c r="K36" i="2"/>
  <c r="L36" i="2"/>
  <c r="M36" i="2"/>
  <c r="O36" i="2"/>
  <c r="E37" i="2"/>
  <c r="N37" i="2" s="1"/>
  <c r="F37" i="2"/>
  <c r="G37" i="2"/>
  <c r="P37" i="2" s="1"/>
  <c r="H37" i="2"/>
  <c r="I37" i="2"/>
  <c r="J37" i="2"/>
  <c r="K37" i="2"/>
  <c r="L37" i="2"/>
  <c r="M37" i="2"/>
  <c r="O37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E41" i="2"/>
  <c r="N41" i="2" s="1"/>
  <c r="F41" i="2"/>
  <c r="G41" i="2"/>
  <c r="P41" i="2" s="1"/>
  <c r="H41" i="2"/>
  <c r="I41" i="2"/>
  <c r="J41" i="2"/>
  <c r="K41" i="2"/>
  <c r="L41" i="2"/>
  <c r="M41" i="2"/>
  <c r="O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P43" i="2" s="1"/>
  <c r="H43" i="2"/>
  <c r="I43" i="2"/>
  <c r="J43" i="2"/>
  <c r="K43" i="2"/>
  <c r="L43" i="2"/>
  <c r="M43" i="2"/>
  <c r="O43" i="2"/>
  <c r="E44" i="2"/>
  <c r="N44" i="2" s="1"/>
  <c r="F44" i="2"/>
  <c r="G44" i="2"/>
  <c r="P44" i="2" s="1"/>
  <c r="H44" i="2"/>
  <c r="I44" i="2"/>
  <c r="J44" i="2"/>
  <c r="K44" i="2"/>
  <c r="L44" i="2"/>
  <c r="M44" i="2"/>
  <c r="O44" i="2"/>
  <c r="E45" i="2"/>
  <c r="N45" i="2" s="1"/>
  <c r="F45" i="2"/>
  <c r="G45" i="2"/>
  <c r="P45" i="2" s="1"/>
  <c r="H45" i="2"/>
  <c r="I45" i="2"/>
  <c r="J45" i="2"/>
  <c r="K45" i="2"/>
  <c r="L45" i="2"/>
  <c r="M45" i="2"/>
  <c r="O45" i="2"/>
  <c r="E46" i="2"/>
  <c r="N46" i="2" s="1"/>
  <c r="F46" i="2"/>
  <c r="G46" i="2"/>
  <c r="P46" i="2" s="1"/>
  <c r="H46" i="2"/>
  <c r="I46" i="2"/>
  <c r="J46" i="2"/>
  <c r="K46" i="2"/>
  <c r="L46" i="2"/>
  <c r="M46" i="2"/>
  <c r="O46" i="2"/>
  <c r="E47" i="2"/>
  <c r="N47" i="2" s="1"/>
  <c r="F47" i="2"/>
  <c r="G47" i="2"/>
  <c r="P47" i="2" s="1"/>
  <c r="H47" i="2"/>
  <c r="I47" i="2"/>
  <c r="J47" i="2"/>
  <c r="K47" i="2"/>
  <c r="L47" i="2"/>
  <c r="M47" i="2"/>
  <c r="O47" i="2"/>
  <c r="E48" i="2"/>
  <c r="N48" i="2" s="1"/>
  <c r="F48" i="2"/>
  <c r="G48" i="2"/>
  <c r="P48" i="2" s="1"/>
  <c r="H48" i="2"/>
  <c r="I48" i="2"/>
  <c r="J48" i="2"/>
  <c r="K48" i="2"/>
  <c r="L48" i="2"/>
  <c r="M48" i="2"/>
  <c r="O48" i="2"/>
  <c r="E49" i="2"/>
  <c r="N49" i="2" s="1"/>
  <c r="F49" i="2"/>
  <c r="G49" i="2"/>
  <c r="P49" i="2" s="1"/>
  <c r="H49" i="2"/>
  <c r="I49" i="2"/>
  <c r="J49" i="2"/>
  <c r="K49" i="2"/>
  <c r="L49" i="2"/>
  <c r="M49" i="2"/>
  <c r="O49" i="2"/>
  <c r="E50" i="2"/>
  <c r="N50" i="2" s="1"/>
  <c r="F50" i="2"/>
  <c r="G50" i="2"/>
  <c r="P50" i="2" s="1"/>
  <c r="H50" i="2"/>
  <c r="I50" i="2"/>
  <c r="J50" i="2"/>
  <c r="K50" i="2"/>
  <c r="L50" i="2"/>
  <c r="M50" i="2"/>
  <c r="O50" i="2"/>
  <c r="E51" i="2"/>
  <c r="N51" i="2" s="1"/>
  <c r="F51" i="2"/>
  <c r="G51" i="2"/>
  <c r="P51" i="2" s="1"/>
  <c r="H51" i="2"/>
  <c r="I51" i="2"/>
  <c r="J51" i="2"/>
  <c r="K51" i="2"/>
  <c r="L51" i="2"/>
  <c r="M51" i="2"/>
  <c r="O51" i="2"/>
  <c r="E52" i="2"/>
  <c r="N52" i="2" s="1"/>
  <c r="F52" i="2"/>
  <c r="G52" i="2"/>
  <c r="P52" i="2" s="1"/>
  <c r="H52" i="2"/>
  <c r="I52" i="2"/>
  <c r="J52" i="2"/>
  <c r="K52" i="2"/>
  <c r="L52" i="2"/>
  <c r="M52" i="2"/>
  <c r="O52" i="2"/>
  <c r="E53" i="2"/>
  <c r="N53" i="2" s="1"/>
  <c r="F53" i="2"/>
  <c r="G53" i="2"/>
  <c r="P53" i="2" s="1"/>
  <c r="H53" i="2"/>
  <c r="I53" i="2"/>
  <c r="J53" i="2"/>
  <c r="K53" i="2"/>
  <c r="L53" i="2"/>
  <c r="M53" i="2"/>
  <c r="O53" i="2"/>
  <c r="E54" i="2"/>
  <c r="N54" i="2" s="1"/>
  <c r="F54" i="2"/>
  <c r="G54" i="2"/>
  <c r="P54" i="2" s="1"/>
  <c r="H54" i="2"/>
  <c r="I54" i="2"/>
  <c r="J54" i="2"/>
  <c r="K54" i="2"/>
  <c r="L54" i="2"/>
  <c r="M54" i="2"/>
  <c r="O54" i="2"/>
  <c r="E55" i="2"/>
  <c r="N55" i="2" s="1"/>
  <c r="F55" i="2"/>
  <c r="G55" i="2"/>
  <c r="P55" i="2" s="1"/>
  <c r="H55" i="2"/>
  <c r="I55" i="2"/>
  <c r="J55" i="2"/>
  <c r="K55" i="2"/>
  <c r="L55" i="2"/>
  <c r="M55" i="2"/>
  <c r="O55" i="2"/>
  <c r="E56" i="2"/>
  <c r="N56" i="2" s="1"/>
  <c r="F56" i="2"/>
  <c r="G56" i="2"/>
  <c r="P56" i="2" s="1"/>
  <c r="H56" i="2"/>
  <c r="I56" i="2"/>
  <c r="J56" i="2"/>
  <c r="K56" i="2"/>
  <c r="L56" i="2"/>
  <c r="M56" i="2"/>
  <c r="O56" i="2"/>
  <c r="E57" i="2"/>
  <c r="N57" i="2" s="1"/>
  <c r="F57" i="2"/>
  <c r="G57" i="2"/>
  <c r="P57" i="2" s="1"/>
  <c r="H57" i="2"/>
  <c r="I57" i="2"/>
  <c r="J57" i="2"/>
  <c r="K57" i="2"/>
  <c r="L57" i="2"/>
  <c r="M57" i="2"/>
  <c r="O57" i="2"/>
  <c r="E58" i="2"/>
  <c r="N58" i="2" s="1"/>
  <c r="F58" i="2"/>
  <c r="G58" i="2"/>
  <c r="P58" i="2" s="1"/>
  <c r="H58" i="2"/>
  <c r="I58" i="2"/>
  <c r="J58" i="2"/>
  <c r="K58" i="2"/>
  <c r="L58" i="2"/>
  <c r="M58" i="2"/>
  <c r="O58" i="2"/>
  <c r="E59" i="2"/>
  <c r="N59" i="2" s="1"/>
  <c r="F59" i="2"/>
  <c r="G59" i="2"/>
  <c r="P59" i="2" s="1"/>
  <c r="H59" i="2"/>
  <c r="I59" i="2"/>
  <c r="J59" i="2"/>
  <c r="K59" i="2"/>
  <c r="L59" i="2"/>
  <c r="M59" i="2"/>
  <c r="O59" i="2"/>
  <c r="E60" i="2"/>
  <c r="N60" i="2" s="1"/>
  <c r="F60" i="2"/>
  <c r="G60" i="2"/>
  <c r="P60" i="2" s="1"/>
  <c r="H60" i="2"/>
  <c r="I60" i="2"/>
  <c r="J60" i="2"/>
  <c r="K60" i="2"/>
  <c r="L60" i="2"/>
  <c r="M60" i="2"/>
  <c r="O60" i="2"/>
  <c r="E61" i="2"/>
  <c r="N61" i="2" s="1"/>
  <c r="F61" i="2"/>
  <c r="G61" i="2"/>
  <c r="P61" i="2" s="1"/>
  <c r="H61" i="2"/>
  <c r="I61" i="2"/>
  <c r="J61" i="2"/>
  <c r="K61" i="2"/>
  <c r="L61" i="2"/>
  <c r="M61" i="2"/>
  <c r="O61" i="2"/>
  <c r="E62" i="2"/>
  <c r="N62" i="2" s="1"/>
  <c r="F62" i="2"/>
  <c r="G62" i="2"/>
  <c r="P62" i="2" s="1"/>
  <c r="H62" i="2"/>
  <c r="I62" i="2"/>
  <c r="J62" i="2"/>
  <c r="K62" i="2"/>
  <c r="L62" i="2"/>
  <c r="M62" i="2"/>
  <c r="O62" i="2"/>
  <c r="E63" i="2"/>
  <c r="N63" i="2" s="1"/>
  <c r="F63" i="2"/>
  <c r="G63" i="2"/>
  <c r="P63" i="2" s="1"/>
  <c r="H63" i="2"/>
  <c r="I63" i="2"/>
  <c r="J63" i="2"/>
  <c r="K63" i="2"/>
  <c r="L63" i="2"/>
  <c r="M63" i="2"/>
  <c r="O63" i="2"/>
  <c r="E64" i="2"/>
  <c r="N64" i="2" s="1"/>
  <c r="F64" i="2"/>
  <c r="G64" i="2"/>
  <c r="P64" i="2" s="1"/>
  <c r="H64" i="2"/>
  <c r="I64" i="2"/>
  <c r="J64" i="2"/>
  <c r="K64" i="2"/>
  <c r="L64" i="2"/>
  <c r="M64" i="2"/>
  <c r="O64" i="2"/>
  <c r="E65" i="2"/>
  <c r="N65" i="2" s="1"/>
  <c r="F65" i="2"/>
  <c r="G65" i="2"/>
  <c r="P65" i="2" s="1"/>
  <c r="H65" i="2"/>
  <c r="I65" i="2"/>
  <c r="J65" i="2"/>
  <c r="K65" i="2"/>
  <c r="L65" i="2"/>
  <c r="M65" i="2"/>
  <c r="O65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E67" i="2"/>
  <c r="N67" i="2" s="1"/>
  <c r="F67" i="2"/>
  <c r="G67" i="2"/>
  <c r="P67" i="2" s="1"/>
  <c r="H67" i="2"/>
  <c r="I67" i="2"/>
  <c r="J67" i="2"/>
  <c r="K67" i="2"/>
  <c r="L67" i="2"/>
  <c r="M67" i="2"/>
  <c r="O67" i="2"/>
  <c r="E68" i="2"/>
  <c r="N68" i="2" s="1"/>
  <c r="F68" i="2"/>
  <c r="G68" i="2"/>
  <c r="P68" i="2" s="1"/>
  <c r="H68" i="2"/>
  <c r="I68" i="2"/>
  <c r="J68" i="2"/>
  <c r="K68" i="2"/>
  <c r="L68" i="2"/>
  <c r="M68" i="2"/>
  <c r="O68" i="2"/>
  <c r="E69" i="2"/>
  <c r="N69" i="2" s="1"/>
  <c r="F69" i="2"/>
  <c r="G69" i="2"/>
  <c r="P69" i="2" s="1"/>
  <c r="H69" i="2"/>
  <c r="I69" i="2"/>
  <c r="J69" i="2"/>
  <c r="K69" i="2"/>
  <c r="L69" i="2"/>
  <c r="M69" i="2"/>
  <c r="O69" i="2"/>
  <c r="E70" i="2"/>
  <c r="N70" i="2" s="1"/>
  <c r="F70" i="2"/>
  <c r="G70" i="2"/>
  <c r="P70" i="2" s="1"/>
  <c r="H70" i="2"/>
  <c r="I70" i="2"/>
  <c r="J70" i="2"/>
  <c r="K70" i="2"/>
  <c r="L70" i="2"/>
  <c r="M70" i="2"/>
  <c r="O70" i="2"/>
  <c r="E71" i="2"/>
  <c r="N71" i="2" s="1"/>
  <c r="F71" i="2"/>
  <c r="G71" i="2"/>
  <c r="P71" i="2" s="1"/>
  <c r="H71" i="2"/>
  <c r="I71" i="2"/>
  <c r="J71" i="2"/>
  <c r="K71" i="2"/>
  <c r="L71" i="2"/>
  <c r="M71" i="2"/>
  <c r="O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AC196" i="2" l="1"/>
  <c r="AB195" i="2"/>
  <c r="AA194" i="2"/>
  <c r="AA188" i="2"/>
  <c r="AC186" i="2"/>
  <c r="AB185" i="2"/>
  <c r="AC180" i="2"/>
  <c r="AB179" i="2"/>
  <c r="AA178" i="2"/>
  <c r="AA172" i="2"/>
  <c r="AC170" i="2"/>
  <c r="AB168" i="2"/>
  <c r="AA167" i="2"/>
  <c r="AB164" i="2"/>
  <c r="AA163" i="2"/>
  <c r="AA157" i="2"/>
  <c r="AB154" i="2"/>
  <c r="AC151" i="2"/>
  <c r="AA192" i="2"/>
  <c r="AC191" i="2"/>
  <c r="AC190" i="2"/>
  <c r="AB189" i="2"/>
  <c r="AA189" i="2"/>
  <c r="AC184" i="2"/>
  <c r="AB184" i="2"/>
  <c r="AB183" i="2"/>
  <c r="AA182" i="2"/>
  <c r="AA176" i="2"/>
  <c r="AC175" i="2"/>
  <c r="AC174" i="2"/>
  <c r="AB173" i="2"/>
  <c r="AA173" i="2"/>
  <c r="AA170" i="2"/>
  <c r="AA169" i="2"/>
  <c r="AB162" i="2"/>
  <c r="AA162" i="2"/>
  <c r="AC159" i="2"/>
  <c r="AB158" i="2"/>
  <c r="AC155" i="2"/>
  <c r="AC153" i="2"/>
  <c r="AB153" i="2"/>
  <c r="AB150" i="2"/>
  <c r="AC195" i="2"/>
  <c r="AA193" i="2"/>
  <c r="AB188" i="2"/>
  <c r="AC179" i="2"/>
  <c r="AA177" i="2"/>
  <c r="AA174" i="2"/>
  <c r="AB172" i="2"/>
  <c r="AB161" i="2"/>
  <c r="AB157" i="2"/>
  <c r="AC154" i="2"/>
  <c r="AB149" i="2"/>
  <c r="AC147" i="2"/>
  <c r="AB146" i="2"/>
  <c r="AA146" i="2"/>
  <c r="AC141" i="2"/>
  <c r="AB141" i="2"/>
  <c r="AB140" i="2"/>
  <c r="AA139" i="2"/>
  <c r="AA137" i="2"/>
  <c r="AA133" i="2"/>
  <c r="AC132" i="2"/>
  <c r="AC131" i="2"/>
  <c r="AB130" i="2"/>
  <c r="AA130" i="2"/>
  <c r="AC125" i="2"/>
  <c r="AB125" i="2"/>
  <c r="AB124" i="2"/>
  <c r="AA123" i="2"/>
  <c r="AA121" i="2"/>
  <c r="AB117" i="2"/>
  <c r="AA117" i="2"/>
  <c r="AC116" i="2"/>
  <c r="AC115" i="2"/>
  <c r="AB113" i="2"/>
  <c r="AB109" i="2"/>
  <c r="AB105" i="2"/>
  <c r="AC102" i="2"/>
  <c r="AC94" i="2"/>
  <c r="AC86" i="2"/>
  <c r="AC78" i="2"/>
  <c r="AC70" i="2"/>
  <c r="AC62" i="2"/>
  <c r="AC54" i="2"/>
  <c r="AC46" i="2"/>
  <c r="AC38" i="2"/>
  <c r="AC30" i="2"/>
  <c r="AC22" i="2"/>
  <c r="AC14" i="2"/>
  <c r="AB7" i="2"/>
  <c r="AB148" i="2"/>
  <c r="AA147" i="2"/>
  <c r="AA145" i="2"/>
  <c r="AC140" i="2"/>
  <c r="AC139" i="2"/>
  <c r="AB138" i="2"/>
  <c r="AA138" i="2"/>
  <c r="AB136" i="2"/>
  <c r="AC133" i="2"/>
  <c r="AB133" i="2"/>
  <c r="AB132" i="2"/>
  <c r="AA131" i="2"/>
  <c r="AA129" i="2"/>
  <c r="AA125" i="2"/>
  <c r="AC124" i="2"/>
  <c r="AC123" i="2"/>
  <c r="AB122" i="2"/>
  <c r="AA122" i="2"/>
  <c r="AA116" i="2"/>
  <c r="AA114" i="2"/>
  <c r="AA110" i="2"/>
  <c r="AA106" i="2"/>
  <c r="AC98" i="2"/>
  <c r="AC90" i="2"/>
  <c r="AC82" i="2"/>
  <c r="AC74" i="2"/>
  <c r="AC66" i="2"/>
  <c r="AC58" i="2"/>
  <c r="AC50" i="2"/>
  <c r="AC42" i="2"/>
  <c r="AC34" i="2"/>
  <c r="AC26" i="2"/>
  <c r="AC18" i="2"/>
  <c r="AC10" i="2"/>
  <c r="AA165" i="2"/>
  <c r="AA161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C7" i="2"/>
  <c r="AB116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AA5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70" i="4" l="1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174" i="4" l="1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200" i="3"/>
  <c r="D743" i="10"/>
  <c r="D254" i="3"/>
  <c r="D891" i="3"/>
  <c r="D346" i="3"/>
  <c r="D416" i="3"/>
  <c r="D199" i="10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202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198" i="10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96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197" i="3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199" i="3"/>
  <c r="D325" i="10"/>
  <c r="D402" i="3"/>
  <c r="D338" i="3"/>
  <c r="D577" i="10"/>
  <c r="D205" i="10"/>
  <c r="D198" i="3"/>
  <c r="D225" i="3"/>
  <c r="D223" i="10"/>
  <c r="D201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196" i="10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190" i="10"/>
  <c r="D189" i="10"/>
  <c r="D184" i="10"/>
  <c r="D173" i="10"/>
  <c r="D167" i="10"/>
  <c r="D193" i="10"/>
  <c r="D155" i="10"/>
  <c r="D187" i="10"/>
  <c r="D159" i="10"/>
  <c r="D162" i="10"/>
  <c r="D180" i="10"/>
  <c r="D195" i="10"/>
  <c r="D160" i="10"/>
  <c r="D166" i="10"/>
  <c r="D177" i="10"/>
  <c r="D168" i="10"/>
  <c r="D172" i="10"/>
  <c r="D161" i="10"/>
  <c r="D157" i="10"/>
  <c r="D158" i="10"/>
  <c r="D174" i="10"/>
  <c r="D185" i="10"/>
  <c r="D182" i="10"/>
  <c r="D186" i="10"/>
  <c r="D165" i="10"/>
  <c r="D164" i="10"/>
  <c r="D176" i="10"/>
  <c r="D183" i="10"/>
  <c r="D179" i="10"/>
  <c r="D175" i="10"/>
  <c r="D169" i="10"/>
  <c r="D181" i="10"/>
  <c r="D192" i="10"/>
  <c r="D178" i="10"/>
  <c r="D170" i="10"/>
  <c r="D194" i="10"/>
  <c r="D191" i="10"/>
  <c r="D171" i="10"/>
  <c r="D156" i="10"/>
  <c r="D163" i="10"/>
  <c r="D188" i="10"/>
  <c r="D3" i="10"/>
  <c r="D2" i="10"/>
  <c r="D193" i="3"/>
  <c r="D191" i="3"/>
  <c r="D184" i="3"/>
  <c r="D166" i="3"/>
  <c r="D159" i="3"/>
  <c r="D175" i="3"/>
  <c r="D165" i="3"/>
  <c r="D179" i="3"/>
  <c r="D172" i="3"/>
  <c r="D167" i="3"/>
  <c r="D190" i="3"/>
  <c r="D195" i="3"/>
  <c r="D176" i="3"/>
  <c r="D178" i="3"/>
  <c r="D174" i="3"/>
  <c r="D177" i="3"/>
  <c r="D169" i="3"/>
  <c r="D182" i="3"/>
  <c r="D188" i="3"/>
  <c r="D171" i="3"/>
  <c r="D168" i="3"/>
  <c r="D155" i="3"/>
  <c r="D156" i="3"/>
  <c r="D160" i="3"/>
  <c r="D162" i="3"/>
  <c r="D164" i="3"/>
  <c r="D183" i="3"/>
  <c r="D170" i="3"/>
  <c r="D173" i="3"/>
  <c r="D185" i="3"/>
  <c r="D161" i="3"/>
  <c r="D189" i="3"/>
  <c r="D192" i="3"/>
  <c r="D163" i="3"/>
  <c r="D181" i="3"/>
  <c r="D158" i="3"/>
  <c r="D180" i="3"/>
  <c r="D157" i="3"/>
  <c r="D187" i="3"/>
  <c r="D186" i="3"/>
  <c r="D194" i="3"/>
  <c r="D2" i="3"/>
  <c r="D3" i="3"/>
  <c r="D140" i="10"/>
  <c r="D145" i="10"/>
  <c r="D123" i="10"/>
  <c r="D111" i="10"/>
  <c r="D122" i="10"/>
  <c r="D102" i="10"/>
  <c r="D135" i="10"/>
  <c r="D90" i="10"/>
  <c r="D154" i="10"/>
  <c r="D133" i="10"/>
  <c r="D148" i="10"/>
  <c r="D79" i="10"/>
  <c r="D84" i="10"/>
  <c r="D143" i="10"/>
  <c r="D101" i="10"/>
  <c r="D149" i="10"/>
  <c r="D99" i="10"/>
  <c r="D125" i="10"/>
  <c r="D124" i="10"/>
  <c r="D109" i="10"/>
  <c r="D53" i="10"/>
  <c r="D31" i="10"/>
  <c r="D65" i="10"/>
  <c r="D6" i="10"/>
  <c r="D76" i="10"/>
  <c r="D28" i="10"/>
  <c r="D55" i="10"/>
  <c r="D33" i="10"/>
  <c r="D5" i="10"/>
  <c r="D49" i="10"/>
  <c r="D57" i="10"/>
  <c r="D59" i="10"/>
  <c r="D56" i="10"/>
  <c r="D14" i="10"/>
  <c r="D68" i="10"/>
  <c r="D75" i="10"/>
  <c r="D47" i="10"/>
  <c r="D141" i="10"/>
  <c r="D142" i="10"/>
  <c r="D115" i="10"/>
  <c r="D83" i="10"/>
  <c r="D127" i="10"/>
  <c r="D130" i="10"/>
  <c r="D129" i="10"/>
  <c r="D94" i="10"/>
  <c r="D97" i="10"/>
  <c r="D85" i="10"/>
  <c r="D107" i="10"/>
  <c r="D120" i="10"/>
  <c r="D131" i="10"/>
  <c r="D93" i="10"/>
  <c r="D92" i="10"/>
  <c r="D152" i="10"/>
  <c r="D112" i="10"/>
  <c r="D82" i="10"/>
  <c r="D104" i="10"/>
  <c r="D139" i="10"/>
  <c r="D41" i="10"/>
  <c r="D70" i="10"/>
  <c r="D62" i="10"/>
  <c r="D30" i="10"/>
  <c r="D4" i="10"/>
  <c r="D34" i="10"/>
  <c r="D42" i="10"/>
  <c r="D45" i="10"/>
  <c r="D66" i="10"/>
  <c r="D15" i="10"/>
  <c r="D37" i="10"/>
  <c r="D43" i="10"/>
  <c r="D54" i="10"/>
  <c r="D35" i="10"/>
  <c r="D38" i="10"/>
  <c r="D69" i="10"/>
  <c r="D26" i="10"/>
  <c r="D36" i="10"/>
  <c r="D11" i="10"/>
  <c r="D138" i="10"/>
  <c r="D91" i="10"/>
  <c r="D128" i="10"/>
  <c r="D134" i="10"/>
  <c r="D98" i="10"/>
  <c r="D114" i="10"/>
  <c r="D87" i="10"/>
  <c r="D110" i="10"/>
  <c r="D132" i="10"/>
  <c r="D116" i="10"/>
  <c r="D147" i="10"/>
  <c r="D118" i="10"/>
  <c r="D106" i="10"/>
  <c r="D80" i="10"/>
  <c r="D121" i="10"/>
  <c r="D151" i="10"/>
  <c r="D100" i="10"/>
  <c r="D88" i="10"/>
  <c r="D89" i="10"/>
  <c r="D95" i="10"/>
  <c r="D48" i="10"/>
  <c r="D20" i="10"/>
  <c r="D71" i="10"/>
  <c r="D13" i="10"/>
  <c r="D10" i="10"/>
  <c r="D39" i="10"/>
  <c r="D23" i="10"/>
  <c r="D29" i="10"/>
  <c r="D52" i="10"/>
  <c r="D16" i="10"/>
  <c r="D61" i="10"/>
  <c r="D64" i="10"/>
  <c r="D77" i="10"/>
  <c r="D8" i="10"/>
  <c r="D72" i="10"/>
  <c r="D44" i="10"/>
  <c r="D21" i="10"/>
  <c r="D32" i="10"/>
  <c r="D12" i="10"/>
  <c r="D144" i="10"/>
  <c r="D96" i="10"/>
  <c r="D153" i="10"/>
  <c r="D119" i="10"/>
  <c r="D113" i="10"/>
  <c r="D78" i="10"/>
  <c r="D81" i="10"/>
  <c r="D117" i="10"/>
  <c r="D103" i="10"/>
  <c r="D150" i="10"/>
  <c r="D136" i="10"/>
  <c r="D108" i="10"/>
  <c r="D137" i="10"/>
  <c r="D105" i="10"/>
  <c r="D86" i="10"/>
  <c r="D146" i="10"/>
  <c r="D126" i="10"/>
  <c r="D40" i="10"/>
  <c r="D25" i="10"/>
  <c r="D63" i="10"/>
  <c r="D17" i="10"/>
  <c r="D19" i="10"/>
  <c r="D58" i="10"/>
  <c r="D51" i="10"/>
  <c r="D67" i="10"/>
  <c r="D9" i="10"/>
  <c r="D74" i="10"/>
  <c r="D50" i="10"/>
  <c r="D73" i="10"/>
  <c r="D24" i="10"/>
  <c r="D7" i="10"/>
  <c r="D46" i="10"/>
  <c r="D22" i="10"/>
  <c r="D60" i="10"/>
  <c r="D27" i="10"/>
  <c r="D18" i="10"/>
  <c r="D140" i="3"/>
  <c r="D105" i="3"/>
  <c r="D119" i="3"/>
  <c r="D90" i="3"/>
  <c r="D122" i="3"/>
  <c r="D86" i="3"/>
  <c r="D152" i="3"/>
  <c r="D91" i="3"/>
  <c r="D99" i="3"/>
  <c r="D100" i="3"/>
  <c r="D121" i="3"/>
  <c r="D151" i="3"/>
  <c r="D81" i="3"/>
  <c r="D146" i="3"/>
  <c r="D139" i="3"/>
  <c r="D125" i="3"/>
  <c r="D101" i="3"/>
  <c r="D147" i="3"/>
  <c r="D141" i="3"/>
  <c r="D131" i="3"/>
  <c r="D57" i="3"/>
  <c r="D35" i="3"/>
  <c r="D48" i="3"/>
  <c r="D36" i="3"/>
  <c r="D8" i="3"/>
  <c r="D68" i="3"/>
  <c r="D58" i="3"/>
  <c r="D23" i="3"/>
  <c r="D13" i="3"/>
  <c r="D77" i="3"/>
  <c r="D59" i="3"/>
  <c r="D65" i="3"/>
  <c r="D71" i="3"/>
  <c r="D6" i="3"/>
  <c r="D31" i="3"/>
  <c r="D72" i="3"/>
  <c r="D148" i="3"/>
  <c r="D102" i="3"/>
  <c r="D134" i="3"/>
  <c r="D117" i="3"/>
  <c r="D83" i="3"/>
  <c r="D143" i="3"/>
  <c r="D93" i="3"/>
  <c r="D123" i="3"/>
  <c r="D137" i="3"/>
  <c r="D84" i="3"/>
  <c r="D80" i="3"/>
  <c r="D129" i="3"/>
  <c r="D126" i="3"/>
  <c r="D108" i="3"/>
  <c r="D114" i="3"/>
  <c r="D88" i="3"/>
  <c r="D153" i="3"/>
  <c r="D118" i="3"/>
  <c r="D145" i="3"/>
  <c r="D73" i="3"/>
  <c r="D29" i="3"/>
  <c r="D27" i="3"/>
  <c r="D60" i="3"/>
  <c r="D7" i="3"/>
  <c r="D53" i="3"/>
  <c r="D69" i="3"/>
  <c r="D42" i="3"/>
  <c r="D5" i="3"/>
  <c r="D33" i="3"/>
  <c r="D41" i="3"/>
  <c r="D46" i="3"/>
  <c r="D55" i="3"/>
  <c r="D9" i="3"/>
  <c r="D28" i="3"/>
  <c r="D38" i="3"/>
  <c r="D24" i="3"/>
  <c r="D54" i="3"/>
  <c r="D16" i="3"/>
  <c r="D45" i="3"/>
  <c r="D11" i="3"/>
  <c r="D22" i="3"/>
  <c r="D37" i="3"/>
  <c r="D20" i="3"/>
  <c r="D61" i="3"/>
  <c r="D40" i="3"/>
  <c r="D4" i="3"/>
  <c r="D96" i="3"/>
  <c r="D136" i="3"/>
  <c r="D92" i="3"/>
  <c r="D111" i="3"/>
  <c r="D130" i="3"/>
  <c r="D149" i="3"/>
  <c r="D150" i="3"/>
  <c r="D79" i="3"/>
  <c r="D112" i="3"/>
  <c r="D124" i="3"/>
  <c r="D97" i="3"/>
  <c r="D127" i="3"/>
  <c r="D87" i="3"/>
  <c r="D78" i="3"/>
  <c r="D107" i="3"/>
  <c r="D115" i="3"/>
  <c r="D106" i="3"/>
  <c r="D110" i="3"/>
  <c r="D89" i="3"/>
  <c r="D67" i="3"/>
  <c r="D63" i="3"/>
  <c r="D43" i="3"/>
  <c r="D17" i="3"/>
  <c r="D76" i="3"/>
  <c r="D74" i="3"/>
  <c r="D52" i="3"/>
  <c r="D70" i="3"/>
  <c r="D14" i="3"/>
  <c r="D66" i="3"/>
  <c r="D30" i="3"/>
  <c r="D34" i="3"/>
  <c r="D21" i="3"/>
  <c r="D10" i="3"/>
  <c r="D64" i="3"/>
  <c r="D75" i="3"/>
  <c r="D144" i="3"/>
  <c r="D94" i="3"/>
  <c r="D132" i="3"/>
  <c r="D103" i="3"/>
  <c r="D98" i="3"/>
  <c r="D154" i="3"/>
  <c r="D138" i="3"/>
  <c r="D85" i="3"/>
  <c r="D104" i="3"/>
  <c r="D135" i="3"/>
  <c r="D113" i="3"/>
  <c r="D116" i="3"/>
  <c r="D142" i="3"/>
  <c r="D128" i="3"/>
  <c r="D120" i="3"/>
  <c r="D109" i="3"/>
  <c r="D133" i="3"/>
  <c r="D95" i="3"/>
  <c r="D82" i="3"/>
  <c r="D26" i="3"/>
  <c r="D49" i="3"/>
  <c r="D62" i="3"/>
  <c r="D12" i="3"/>
  <c r="D47" i="3"/>
  <c r="D32" i="3"/>
  <c r="D50" i="3"/>
  <c r="D39" i="3"/>
  <c r="D18" i="3"/>
  <c r="D25" i="3"/>
  <c r="D51" i="3"/>
  <c r="D15" i="3"/>
  <c r="D56" i="3"/>
  <c r="D19" i="3"/>
  <c r="D44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<sst xmlns="http://schemas.openxmlformats.org/spreadsheetml/2006/main" count="1682" uniqueCount="481">
  <si>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</si>
  <si>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</si>
  <si>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</si>
  <si>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</si>
  <si>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</si>
  <si>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</si>
  <si>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</si>
  <si>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</si>
  <si>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</si>
  <si>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</si>
  <si>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</si>
  <si>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</si>
  <si>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</si>
  <si>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</si>
  <si>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</si>
  <si>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</si>
  <si>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</si>
  <si>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</si>
  <si>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</si>
  <si>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</si>
  <si>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</si>
  <si>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</si>
  <si>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</si>
  <si>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</si>
  <si>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</si>
  <si>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</si>
  <si>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</si>
  <si>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</si>
  <si>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</si>
  <si>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</si>
  <si>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</si>
  <si>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</si>
  <si>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</si>
  <si>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</si>
  <si>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</si>
  <si>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</si>
  <si>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</si>
  <si>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</si>
  <si>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</si>
  <si>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</si>
  <si>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</si>
  <si>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</si>
  <si>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</si>
  <si>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</si>
  <si>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</si>
  <si>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</si>
  <si>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</si>
  <si>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</si>
  <si>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</si>
  <si>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</si>
  <si>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</si>
  <si>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</si>
  <si>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</si>
  <si>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</si>
  <si>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</si>
  <si>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</si>
  <si>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</si>
  <si>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</si>
  <si>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</si>
  <si>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</si>
  <si>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</si>
  <si>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</si>
  <si>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</si>
  <si>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</si>
  <si>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</si>
  <si>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</si>
  <si>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</si>
  <si>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</si>
  <si>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Standard</t>
  </si>
  <si>
    <t>Gent</t>
  </si>
  <si>
    <t>Charleroi</t>
  </si>
  <si>
    <t>Eupen</t>
  </si>
  <si>
    <t>Kortrijk</t>
  </si>
  <si>
    <t>Oud-Heverlee Leuven</t>
  </si>
  <si>
    <t>Waregem</t>
  </si>
  <si>
    <t>Seraing</t>
  </si>
  <si>
    <t>St Truiden</t>
  </si>
  <si>
    <t>St. Gilloise</t>
  </si>
  <si>
    <t>Club Brugge</t>
  </si>
  <si>
    <t>Genk</t>
  </si>
  <si>
    <t>Mechelen</t>
  </si>
  <si>
    <t>Antwerp</t>
  </si>
  <si>
    <t>Anderlecht</t>
  </si>
  <si>
    <t>Oostende</t>
  </si>
  <si>
    <t>Westerlo</t>
  </si>
  <si>
    <t>Cercle Brugge</t>
  </si>
  <si>
    <t>B1</t>
  </si>
  <si>
    <t>Watford</t>
  </si>
  <si>
    <t>Sheffield United</t>
  </si>
  <si>
    <t>Sochaux</t>
  </si>
  <si>
    <t>Paris FC</t>
  </si>
  <si>
    <t>Huddersfield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</si>
  <si>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</si>
  <si>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</si>
  <si>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</si>
  <si>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</si>
  <si>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</si>
  <si>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</si>
  <si>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</si>
  <si>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</si>
  <si>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</si>
  <si>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</si>
  <si>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</si>
  <si>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</si>
  <si>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</si>
  <si>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</si>
  <si>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</si>
  <si>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</si>
  <si>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</si>
  <si>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Wigan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</si>
  <si>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</si>
  <si>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</si>
  <si>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</si>
  <si>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</si>
  <si>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</si>
  <si>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</si>
  <si>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</si>
  <si>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</si>
  <si>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</si>
  <si>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</si>
  <si>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</si>
  <si>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</si>
  <si>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</si>
  <si>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</si>
  <si>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</si>
  <si>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</si>
  <si>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</si>
  <si>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</si>
  <si>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</si>
  <si>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</si>
  <si>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</si>
  <si>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</si>
  <si>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</si>
  <si>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</si>
  <si>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</si>
  <si>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</si>
  <si>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</si>
  <si>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</si>
  <si>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</si>
  <si>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</si>
  <si>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</si>
  <si>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</si>
  <si>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</si>
  <si>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</si>
  <si>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</si>
  <si>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</si>
  <si>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</si>
  <si>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</si>
  <si>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</si>
  <si>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</si>
  <si>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</si>
  <si>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Barrow</t>
  </si>
  <si>
    <t>Sutton</t>
  </si>
  <si>
    <t>Newport County</t>
  </si>
  <si>
    <t>Tranmere</t>
  </si>
  <si>
    <t>Stevenage</t>
  </si>
  <si>
    <t>Walsall</t>
  </si>
  <si>
    <t>Hartlepool</t>
  </si>
  <si>
    <t>Annecy</t>
  </si>
  <si>
    <t>Niort</t>
  </si>
  <si>
    <t>Bastia</t>
  </si>
  <si>
    <t>Laval</t>
  </si>
  <si>
    <t>Bordeaux</t>
  </si>
  <si>
    <t>Valenciennes</t>
  </si>
  <si>
    <t>Dijon</t>
  </si>
  <si>
    <t>St Etienne</t>
  </si>
  <si>
    <t>Guingamp</t>
  </si>
  <si>
    <t>Pau FC</t>
  </si>
  <si>
    <t>Le Havre</t>
  </si>
  <si>
    <t>Grenoble</t>
  </si>
  <si>
    <t>Metz</t>
  </si>
  <si>
    <t>Amiens</t>
  </si>
  <si>
    <t>Nimes</t>
  </si>
  <si>
    <t>Caen</t>
  </si>
  <si>
    <t>Quevilly Rouen</t>
  </si>
  <si>
    <t>Rodez</t>
  </si>
  <si>
    <t>Ayr</t>
  </si>
  <si>
    <t>Arbroath</t>
  </si>
  <si>
    <t>Cove Rangers</t>
  </si>
  <si>
    <t>Raith Rvs</t>
  </si>
  <si>
    <t>Dundee</t>
  </si>
  <si>
    <t>Partick</t>
  </si>
  <si>
    <t>Hamilton</t>
  </si>
  <si>
    <t>Morton</t>
  </si>
  <si>
    <t>Inverness C</t>
  </si>
  <si>
    <t>Queens Park</t>
  </si>
  <si>
    <t>Dunfermline</t>
  </si>
  <si>
    <t>Alloa</t>
  </si>
  <si>
    <t>Falkirk</t>
  </si>
  <si>
    <t>Montrose</t>
  </si>
  <si>
    <t>Kelty Hearts</t>
  </si>
  <si>
    <t>FC Edinburgh</t>
  </si>
  <si>
    <t>Peterhead</t>
  </si>
  <si>
    <t>Airdrie Utd</t>
  </si>
  <si>
    <t>Queen of Sth</t>
  </si>
  <si>
    <t>Clyde</t>
  </si>
  <si>
    <t>Bonnyrigg Rose</t>
  </si>
  <si>
    <t>Forfar</t>
  </si>
  <si>
    <t>Dumbarton</t>
  </si>
  <si>
    <t>Stirling</t>
  </si>
  <si>
    <t>Elgin</t>
  </si>
  <si>
    <t>East Fife</t>
  </si>
  <si>
    <t>Stenhousemuir</t>
  </si>
  <si>
    <t>Albion Rvs</t>
  </si>
  <si>
    <t>Stranraer</t>
  </si>
  <si>
    <t>Annan Athletic</t>
  </si>
  <si>
    <t>Hearts</t>
  </si>
  <si>
    <t>Ross County</t>
  </si>
  <si>
    <t>Kilmarnock</t>
  </si>
  <si>
    <t>Dundee United</t>
  </si>
  <si>
    <t>Livingston</t>
  </si>
  <si>
    <t>Rangers</t>
  </si>
  <si>
    <t>St Johnstone</t>
  </si>
  <si>
    <t>Hibernian</t>
  </si>
  <si>
    <t>Sunderland</t>
  </si>
  <si>
    <t>Coventry</t>
  </si>
  <si>
    <t>Celtic</t>
  </si>
  <si>
    <t>Aberdeen</t>
  </si>
  <si>
    <t>St Mirren</t>
  </si>
  <si>
    <t>Motherwell</t>
  </si>
  <si>
    <t>E1</t>
  </si>
  <si>
    <t>F2</t>
  </si>
  <si>
    <t>E2</t>
  </si>
  <si>
    <t>E3</t>
  </si>
  <si>
    <t>SC1</t>
  </si>
  <si>
    <t>SC2</t>
  </si>
  <si>
    <t>SC3</t>
  </si>
  <si>
    <t>SC0</t>
  </si>
  <si>
    <t>Ein Frankfurt</t>
  </si>
  <si>
    <t>Bayern Munich</t>
  </si>
  <si>
    <t>Greuther Furth</t>
  </si>
  <si>
    <t>Karlsruhe</t>
  </si>
  <si>
    <t>Sandhausen</t>
  </si>
  <si>
    <t>Fortuna Dusseldorf</t>
  </si>
  <si>
    <t>Crystal Palace</t>
  </si>
  <si>
    <t>Arsenal</t>
  </si>
  <si>
    <t>Lyon</t>
  </si>
  <si>
    <t>Ajaccio</t>
  </si>
  <si>
    <t>Heerenveen</t>
  </si>
  <si>
    <t>Sparta Rotterdam</t>
  </si>
  <si>
    <t>Benfica</t>
  </si>
  <si>
    <t>Arouca</t>
  </si>
  <si>
    <t>Trabzonspor</t>
  </si>
  <si>
    <t>Augsburg</t>
  </si>
  <si>
    <t>Freiburg</t>
  </si>
  <si>
    <t>Bochum</t>
  </si>
  <si>
    <t>Mainz</t>
  </si>
  <si>
    <t>Mgladbach</t>
  </si>
  <si>
    <t>Hoffenheim</t>
  </si>
  <si>
    <t>Union Berlin</t>
  </si>
  <si>
    <t>Hertha</t>
  </si>
  <si>
    <t>Wolfsburg</t>
  </si>
  <si>
    <t>Werder Bremen</t>
  </si>
  <si>
    <t>Dortmund</t>
  </si>
  <si>
    <t>Leverkusen</t>
  </si>
  <si>
    <t>Hamburg</t>
  </si>
  <si>
    <t>Heidenheim</t>
  </si>
  <si>
    <t>Paderborn</t>
  </si>
  <si>
    <t>Hannover</t>
  </si>
  <si>
    <t>Regensburg</t>
  </si>
  <si>
    <t>Nurnberg</t>
  </si>
  <si>
    <t>Hansa Rostock</t>
  </si>
  <si>
    <t>Bielefeld</t>
  </si>
  <si>
    <t>Fulham</t>
  </si>
  <si>
    <t>Liverpool</t>
  </si>
  <si>
    <t>Bournemouth</t>
  </si>
  <si>
    <t>Aston Villa</t>
  </si>
  <si>
    <t>Leeds</t>
  </si>
  <si>
    <t>Wolves</t>
  </si>
  <si>
    <t>Newcastle</t>
  </si>
  <si>
    <t>Nottm Forest</t>
  </si>
  <si>
    <t>Tottenham</t>
  </si>
  <si>
    <t>Southampton</t>
  </si>
  <si>
    <t>Everton</t>
  </si>
  <si>
    <t>Chelsea</t>
  </si>
  <si>
    <t>Aldershot</t>
  </si>
  <si>
    <t>Solihull</t>
  </si>
  <si>
    <t>Altrincham</t>
  </si>
  <si>
    <t>Maidstone</t>
  </si>
  <si>
    <t>Barnet</t>
  </si>
  <si>
    <t>Halifax</t>
  </si>
  <si>
    <t>Dag and Red</t>
  </si>
  <si>
    <t>Gateshead</t>
  </si>
  <si>
    <t>Dorking</t>
  </si>
  <si>
    <t>Chesterfield</t>
  </si>
  <si>
    <t>Notts County</t>
  </si>
  <si>
    <t>Maidenhead</t>
  </si>
  <si>
    <t>Southend</t>
  </si>
  <si>
    <t>Boreham Wood</t>
  </si>
  <si>
    <t>Torquay</t>
  </si>
  <si>
    <t>Oldham</t>
  </si>
  <si>
    <t>Wealdstone</t>
  </si>
  <si>
    <t>Bromley</t>
  </si>
  <si>
    <t>Wrexham</t>
  </si>
  <si>
    <t>Eastleigh</t>
  </si>
  <si>
    <t>York</t>
  </si>
  <si>
    <t>Woking</t>
  </si>
  <si>
    <t>Scunthorpe</t>
  </si>
  <si>
    <t>Yeovil</t>
  </si>
  <si>
    <t>Strasbourg</t>
  </si>
  <si>
    <t>Monaco</t>
  </si>
  <si>
    <t>Clermont</t>
  </si>
  <si>
    <t>Paris SG</t>
  </si>
  <si>
    <t>For Sittard</t>
  </si>
  <si>
    <t>Ajax</t>
  </si>
  <si>
    <t>Cambuur</t>
  </si>
  <si>
    <t>Excelsior</t>
  </si>
  <si>
    <t>PSV Eindhoven</t>
  </si>
  <si>
    <t>FC Emmen</t>
  </si>
  <si>
    <t>Waalwijk</t>
  </si>
  <si>
    <t>Utrecht</t>
  </si>
  <si>
    <t>Rio Ave</t>
  </si>
  <si>
    <t>Vizela</t>
  </si>
  <si>
    <t>Estoril</t>
  </si>
  <si>
    <t>Famalicao</t>
  </si>
  <si>
    <t>Porto</t>
  </si>
  <si>
    <t>Maritimo</t>
  </si>
  <si>
    <t>Sivasspor</t>
  </si>
  <si>
    <t>Gaziantep</t>
  </si>
  <si>
    <t>Besiktas</t>
  </si>
  <si>
    <t>Kayserispor</t>
  </si>
  <si>
    <t>Stuttgart</t>
  </si>
  <si>
    <t>RB Leipzig</t>
  </si>
  <si>
    <t>FC Koln</t>
  </si>
  <si>
    <t>Schalke 04</t>
  </si>
  <si>
    <t>Braunschweig</t>
  </si>
  <si>
    <t>Darmstadt</t>
  </si>
  <si>
    <t>Kaiserslautern</t>
  </si>
  <si>
    <t>St Pauli</t>
  </si>
  <si>
    <t>Magdeburg</t>
  </si>
  <si>
    <t>Holstein Kiel</t>
  </si>
  <si>
    <t>Leicester</t>
  </si>
  <si>
    <t>Brentford</t>
  </si>
  <si>
    <t>Man United</t>
  </si>
  <si>
    <t>Brighton</t>
  </si>
  <si>
    <t>West Ham</t>
  </si>
  <si>
    <t>Man City</t>
  </si>
  <si>
    <t>Toulouse</t>
  </si>
  <si>
    <t>Nice</t>
  </si>
  <si>
    <t>Angers</t>
  </si>
  <si>
    <t>Nantes</t>
  </si>
  <si>
    <t>Lens</t>
  </si>
  <si>
    <t>Brest</t>
  </si>
  <si>
    <t>Lille</t>
  </si>
  <si>
    <t>Auxerre</t>
  </si>
  <si>
    <t>Montpellier</t>
  </si>
  <si>
    <t>Troyes</t>
  </si>
  <si>
    <t>Rennes</t>
  </si>
  <si>
    <t>Lorient</t>
  </si>
  <si>
    <t>Marseille</t>
  </si>
  <si>
    <t>Reims</t>
  </si>
  <si>
    <t>Groningen</t>
  </si>
  <si>
    <t>Nijmegen</t>
  </si>
  <si>
    <t>Twente</t>
  </si>
  <si>
    <t>Vitesse</t>
  </si>
  <si>
    <t>Feyenoord</t>
  </si>
  <si>
    <t>AZ Alkmaar</t>
  </si>
  <si>
    <t>Go Ahead Eagles</t>
  </si>
  <si>
    <t>Santa Clara</t>
  </si>
  <si>
    <t>Casa Pia</t>
  </si>
  <si>
    <t>Sp Braga</t>
  </si>
  <si>
    <t>Sp Lisbon</t>
  </si>
  <si>
    <t>Chaves</t>
  </si>
  <si>
    <t>Guimaraes</t>
  </si>
  <si>
    <t>Portimonense</t>
  </si>
  <si>
    <t>Boavista</t>
  </si>
  <si>
    <t>Giresunspor</t>
  </si>
  <si>
    <t>Ad. Demirspor</t>
  </si>
  <si>
    <t>Alanyaspor</t>
  </si>
  <si>
    <t>Antalyaspor</t>
  </si>
  <si>
    <t>Galatasaray</t>
  </si>
  <si>
    <t>Gil Vicente</t>
  </si>
  <si>
    <t>Pacos Ferreira</t>
  </si>
  <si>
    <t>Buyuksehyr</t>
  </si>
  <si>
    <t>Kasimpasa</t>
  </si>
  <si>
    <t>Ankaragucu</t>
  </si>
  <si>
    <t>Konyaspor</t>
  </si>
  <si>
    <t>Fenerbahce</t>
  </si>
  <si>
    <t>Umraniyespor</t>
  </si>
  <si>
    <t>D1</t>
  </si>
  <si>
    <t>D2</t>
  </si>
  <si>
    <t>E0</t>
  </si>
  <si>
    <t>F1</t>
  </si>
  <si>
    <t>N1</t>
  </si>
  <si>
    <t>P1</t>
  </si>
  <si>
    <t>T1</t>
  </si>
  <si>
    <t>EC</t>
  </si>
  <si>
    <t>Parma</t>
  </si>
  <si>
    <t>Bari</t>
  </si>
  <si>
    <t>Osasuna</t>
  </si>
  <si>
    <t>Sevilla</t>
  </si>
  <si>
    <t>Levante</t>
  </si>
  <si>
    <t>Huesca</t>
  </si>
  <si>
    <t>Hatayspor</t>
  </si>
  <si>
    <t>Stockport</t>
  </si>
  <si>
    <t>Milan</t>
  </si>
  <si>
    <t>Udinese</t>
  </si>
  <si>
    <t>Sampdoria</t>
  </si>
  <si>
    <t>Atalanta</t>
  </si>
  <si>
    <t>Lecce</t>
  </si>
  <si>
    <t>Inter</t>
  </si>
  <si>
    <t>Monza</t>
  </si>
  <si>
    <t>Torino</t>
  </si>
  <si>
    <t>Cittadella</t>
  </si>
  <si>
    <t>Pisa</t>
  </si>
  <si>
    <t>Como</t>
  </si>
  <si>
    <t>Cagliari</t>
  </si>
  <si>
    <t>Palermo</t>
  </si>
  <si>
    <t>Perugia</t>
  </si>
  <si>
    <t>Celta</t>
  </si>
  <si>
    <t>Espanol</t>
  </si>
  <si>
    <t>Valladolid</t>
  </si>
  <si>
    <t>Villarreal</t>
  </si>
  <si>
    <t>Barcelona</t>
  </si>
  <si>
    <t>Vallecano</t>
  </si>
  <si>
    <t>Eibar</t>
  </si>
  <si>
    <t>Tenerife</t>
  </si>
  <si>
    <t>Mirandes</t>
  </si>
  <si>
    <t>Sp Gijon</t>
  </si>
  <si>
    <t>Leganes</t>
  </si>
  <si>
    <t>Alaves</t>
  </si>
  <si>
    <t>Las Palmas</t>
  </si>
  <si>
    <t>Zaragoza</t>
  </si>
  <si>
    <t>Istanbulspor</t>
  </si>
  <si>
    <t>Fiorentina</t>
  </si>
  <si>
    <t>Cremonese</t>
  </si>
  <si>
    <t>Lazio</t>
  </si>
  <si>
    <t>Bologna</t>
  </si>
  <si>
    <t>Salernitana</t>
  </si>
  <si>
    <t>Roma</t>
  </si>
  <si>
    <t>Spezia</t>
  </si>
  <si>
    <t>Empoli</t>
  </si>
  <si>
    <t>Ascoli</t>
  </si>
  <si>
    <t>Ternana</t>
  </si>
  <si>
    <t>Benevento</t>
  </si>
  <si>
    <t>Cosenza</t>
  </si>
  <si>
    <t>Brescia</t>
  </si>
  <si>
    <t>Sudtirol</t>
  </si>
  <si>
    <t>Modena</t>
  </si>
  <si>
    <t>Frosinone</t>
  </si>
  <si>
    <t>Spal</t>
  </si>
  <si>
    <t>Reggina</t>
  </si>
  <si>
    <t>Venezia</t>
  </si>
  <si>
    <t>Genoa</t>
  </si>
  <si>
    <t>Volendam</t>
  </si>
  <si>
    <t>Cadiz</t>
  </si>
  <si>
    <t>Sociedad</t>
  </si>
  <si>
    <t>Valencia</t>
  </si>
  <si>
    <t>Girona</t>
  </si>
  <si>
    <t>Almeria</t>
  </si>
  <si>
    <t>Real Madrid</t>
  </si>
  <si>
    <t>Santander</t>
  </si>
  <si>
    <t>Villarreal B</t>
  </si>
  <si>
    <t>Ibiza</t>
  </si>
  <si>
    <t>Granada</t>
  </si>
  <si>
    <t>Burgos</t>
  </si>
  <si>
    <t>Malaga</t>
  </si>
  <si>
    <t>Verona</t>
  </si>
  <si>
    <t>Napoli</t>
  </si>
  <si>
    <t>Juventus</t>
  </si>
  <si>
    <t>Sassuolo</t>
  </si>
  <si>
    <t>Ath Bilbao</t>
  </si>
  <si>
    <t>Mallorca</t>
  </si>
  <si>
    <t>Getafe</t>
  </si>
  <si>
    <t>Ath Madrid</t>
  </si>
  <si>
    <t>Betis</t>
  </si>
  <si>
    <t>Elche</t>
  </si>
  <si>
    <t>Oviedo</t>
  </si>
  <si>
    <t>Andorra</t>
  </si>
  <si>
    <t>Lugo</t>
  </si>
  <si>
    <t>Albacete</t>
  </si>
  <si>
    <t>Cartagena</t>
  </si>
  <si>
    <t>Ponferradina</t>
  </si>
  <si>
    <t>12/08/2022</t>
  </si>
  <si>
    <t>13/08/2022</t>
  </si>
  <si>
    <t>14/08/2022</t>
  </si>
  <si>
    <t>15/08/2022</t>
  </si>
  <si>
    <t>I2</t>
  </si>
  <si>
    <t>SP1</t>
  </si>
  <si>
    <t>SP2</t>
  </si>
  <si>
    <t>I1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</si>
</sst>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1.0602107487113226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1.0461286947489423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1.0509930436304777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1.042106143326367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1.050305669221034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1.0351900225906741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1.0522559150967761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1.0502439111838868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1.044303665417317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1.0696244407207609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1.0451969483194312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1.0475117579190587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1.0524934496338532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1.0518980699471303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1.0586373210952964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1.0487220727913058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1.0724395508015951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1.0415257892008067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1.055941567660946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1.0505095705164631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1.0446618226996724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1.0428644784088332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1.0460641267135338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1.0487772084693074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1.050186013602848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1.044303665417317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1.050186013602848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1.0401197761406094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1.0440279853919932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1.041979455975633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1.0752145539677265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1.041979455975633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1.0451911230503124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1.0404319501157899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1.050186013602848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1.0487772084693074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1.0509930436304777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1.0522559150967761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1.0517344996321181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1.0488545698370915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1.0404319501157899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1.0405885922597782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1.041304204002425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1.0518980699471303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1.0552914984182968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1.0480730539288112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1.0512018249471584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1.0555202493807025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1.0586373210952964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1.0512018249471584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1.0485981343437822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1.0571615895212632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1.0475615653703467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1.049459408292031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1.0567609363032806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1.0532159430726011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1.0593568958392465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1.0475117579190587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1.0512018249471584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1.0536616911224432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1.0550761118040843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1.049459408292031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1.0679524935128775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1.0602107487113226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1.0600632093526758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1.0597953687722241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1.0716502370068346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1.0905727516165582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1.0633504678478547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1.083062374338202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1.0731630982443801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1.0744841031203913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1.0674111222252509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1.0692161192947851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1.064224351228114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1.0688734653100223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1.0757988792885387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1.0748039017579798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1.045344963452246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1.10665205147588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1.0584574108458336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1.0602391541885894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1.0629592441321463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1.0571615895212632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1.0600668335258359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1.0568116952111755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1.0611367580726192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1.0618465284925471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1.0608381246291672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1.0417159380917833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1.0427491060172347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1.0423741568649127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1.0369403410931437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1.047073470420135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1.0549077074635693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1.0549385447709132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1.0427733349764023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1.0638506360918354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1.0602519614848172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1.0570323013866483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1.0575635508862022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1.052267086616911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1.0567919280515341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1.0580097445486314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1.050186013602848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1.0900737919216201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1.0744841031203913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1.0751589264843362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1.0904298595366557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1.0710498142971454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1.0741766796315904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1.0857175561235832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1.0999591357965557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1.0758089270163143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1.0702061023953406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1.0715771327693893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1.0711539295565653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1.0713419446858048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1.0715771327693893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1.042708496600167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1.0347781293381613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1.0537461604267786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1.0536457807807131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1.0517344996321181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1.0488545698370915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1.0513686083765104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1.0540333908812936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1.0427733349764023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1.0502085589023142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1.0475117579190587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1.0725753995856002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1.076236811713688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1.0732225368446684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1.0359060590701679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1.10665205147588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1.0522085198267568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1.047073470420135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1.0570899221118917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1.0351900225906741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1.0382856620047121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1.051738571938915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1.0511368361869355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1.0458219570064358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1.0463684894705136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1.0448679076073528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1.043438569981763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1.045344963452246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1.0461286947489423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1.0428644784088332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1.0415257892008067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1.037952243407696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1.0424343751332963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1.0459631209894389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1.0431976029859278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1.0511368361869355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1.0522559150967761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1.0484438729518561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1.0518428764688503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1.0753462283215534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1.0543819242504819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1.0475117579190587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1.048418440111401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1.050186013602848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1.0490547245227648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1.058250703018615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1.0424343751332963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1.0446618226996724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1.0434058512320166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1.0456526785031968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1.0678037670587686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1.0637069279289246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1.0684620201465702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1.0460060256260135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1.044303665417317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1.050305669221034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1.0526045231274919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1.0700036736716445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1.0369265649091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1.0476415951389864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1.0584574108458336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1.0569383568656741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1.0611497315460385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1.0438817895444492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1.0452894340680967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1.042708496600167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1.0668028349405521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1.0684051026326142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1.0662195667116969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1.0500631329117833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1.0565141204944781</v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1.0400103073795453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3.0616278404627177</v>
      </c>
      <c r="I2" s="6">
        <f>IF('Log_working_3-way'!$D2="","",'True_Odds_Calculator_3-way'!O3/'True_Odds_Calculator_3-way'!B3-1)</f>
        <v>4.434928787891641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3.8106595484404204E-2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1.0197686568802835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8.870481714242155</v>
      </c>
      <c r="I3" s="6">
        <f>IF('Log_working_3-way'!$D3="","",'True_Odds_Calculator_3-way'!O4/'True_Odds_Calculator_3-way'!B4-1)</f>
        <v>5.6767006939557678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2.1034799310637453E-2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1.0271277988141725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10.24269359115725</v>
      </c>
      <c r="I4" s="6">
        <f>IF('Log_working_3-way'!$D4="","",'True_Odds_Calculator_3-way'!O5/'True_Odds_Calculator_3-way'!B5-1)</f>
        <v>6.2942275342110579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2.9046416497594318E-2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1.0261023201367996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19.105174467590569</v>
      </c>
      <c r="I5" s="6">
        <f>IF('Log_working_3-way'!$D5="","",'True_Odds_Calculator_3-way'!O6/'True_Odds_Calculator_3-way'!B6-1)</f>
        <v>6.8535837764025667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2.7653704676826152E-2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1.0257590198094566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15.615118980399039</v>
      </c>
      <c r="I6" s="6">
        <f>IF('Log_working_3-way'!$D6="","",'True_Odds_Calculator_3-way'!O7/'True_Odds_Calculator_3-way'!B7-1)</f>
        <v>8.0445403402744766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2.7698712496169842E-2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1.0211121684937725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9.0443720317537348</v>
      </c>
      <c r="I7" s="6">
        <f>IF('Log_working_3-way'!$D7="","",'True_Odds_Calculator_3-way'!O8/'True_Odds_Calculator_3-way'!B8-1)</f>
        <v>7.3594896810902135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2.274654690530431E-2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1.0273922909613167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25.670734304181654</v>
      </c>
      <c r="I8" s="6">
        <f>IF('Log_working_3-way'!$D8="","",'True_Odds_Calculator_3-way'!O9/'True_Odds_Calculator_3-way'!B9-1)</f>
        <v>6.7641726367810247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2.777557515247131E-2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1.0282608550521792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6.3751933509440386</v>
      </c>
      <c r="I9" s="6">
        <f>IF('Log_working_3-way'!$D9="","",'True_Odds_Calculator_3-way'!O10/'True_Odds_Calculator_3-way'!B10-1)</f>
        <v>4.7531144893799153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2.8995177729655097E-2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1.0272151210814049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6.1032571032571017</v>
      </c>
      <c r="I10" s="6">
        <f>IF('Log_working_3-way'!$D10="","",'True_Odds_Calculator_3-way'!O11/'True_Odds_Calculator_3-way'!B11-1)</f>
        <v>6.1032571032571017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2.8345418589321048E-2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1.044228010731614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23.405125076266017</v>
      </c>
      <c r="I11" s="6">
        <f>IF('Log_working_3-way'!$D11="","",'True_Odds_Calculator_3-way'!O12/'True_Odds_Calculator_3-way'!B12-1)</f>
        <v>8.1142596735437902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4.5173961840628385E-2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1.0200647798796183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7.567583029552635</v>
      </c>
      <c r="I12" s="6">
        <f>IF('Log_working_3-way'!$D12="","",'True_Odds_Calculator_3-way'!O13/'True_Odds_Calculator_3-way'!B13-1)</f>
        <v>9.1851712344246739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2.1664439778583677E-2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1.0327839629293145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36.929221524096356</v>
      </c>
      <c r="I13" s="6">
        <f>IF('Log_working_3-way'!$D13="","",'True_Odds_Calculator_3-way'!O14/'True_Odds_Calculator_3-way'!B14-1)</f>
        <v>4.9786592554406868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2.9878769728602927E-2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1.0377468276342836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42.040560236483692</v>
      </c>
      <c r="I14" s="6">
        <f>IF('Log_working_3-way'!$D14="","",'True_Odds_Calculator_3-way'!O15/'True_Odds_Calculator_3-way'!B15-1)</f>
        <v>3.5567854721222032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3.261770293525923E-2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1.0337093101218773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20.903532232776911</v>
      </c>
      <c r="I15" s="6">
        <f>IF('Log_working_3-way'!$D15="","",'True_Odds_Calculator_3-way'!O16/'True_Odds_Calculator_3-way'!B16-1)</f>
        <v>7.2584878378429405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3.5254803675856206E-2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1.0313692843649309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19.942108512532503</v>
      </c>
      <c r="I16" s="6">
        <f>IF('Log_working_3-way'!$D16="","",'True_Odds_Calculator_3-way'!O17/'True_Odds_Calculator_3-way'!B17-1)</f>
        <v>6.0712123154990127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3.3005596959085226E-2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1.0478163859985321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4.360623062113155</v>
      </c>
      <c r="I17" s="6">
        <f>IF('Log_working_3-way'!$D17="","",'True_Odds_Calculator_3-way'!O18/'True_Odds_Calculator_3-way'!B18-1)</f>
        <v>5.5079262752718945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4.7513979839224341E-2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1.0609181883683299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43.625132769080054</v>
      </c>
      <c r="I18" s="6">
        <f>IF('Log_working_3-way'!$D18="","",'True_Odds_Calculator_3-way'!O19/'True_Odds_Calculator_3-way'!B19-1)</f>
        <v>3.3992569319260504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5.1271200698647101E-2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1.0210325558307949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9.0461475198913952</v>
      </c>
      <c r="I19" s="6">
        <f>IF('Log_working_3-way'!$D19="","",'True_Odds_Calculator_3-way'!O20/'True_Odds_Calculator_3-way'!B20-1)</f>
        <v>6.6731255967195358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2.2565793600789696E-2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1.0279363988151984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36.607654197711149</v>
      </c>
      <c r="I20" s="6">
        <f>IF('Log_working_3-way'!$D20="","",'True_Odds_Calculator_3-way'!O21/'True_Odds_Calculator_3-way'!B21-1)</f>
        <v>3.8139654541178807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2.5821986469400038E-2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1.0338099224630846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53.333653764185151</v>
      </c>
      <c r="I21" s="6">
        <f>IF('Log_working_3-way'!$D21="","",'True_Odds_Calculator_3-way'!O22/'True_Odds_Calculator_3-way'!B22-1)</f>
        <v>2.0240003440218604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2.4994399262040723E-2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1.0327833996916547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45.958535850461509</v>
      </c>
      <c r="I22" s="6">
        <f>IF('Log_working_3-way'!$D22="","",'True_Odds_Calculator_3-way'!O23/'True_Odds_Calculator_3-way'!B23-1)</f>
        <v>3.0390250554592431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2.6976411605928563E-2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1.0210408905423831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16.55861906327161</v>
      </c>
      <c r="I23" s="6">
        <f>IF('Log_working_3-way'!$D23="","",'True_Odds_Calculator_3-way'!O24/'True_Odds_Calculator_3-way'!B24-1)</f>
        <v>6.4627212794784619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2.255255264326439E-2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1.0211216073700433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8.4920240486953116</v>
      </c>
      <c r="I24" s="6">
        <f>IF('Log_working_3-way'!$D24="","",'True_Odds_Calculator_3-way'!O25/'True_Odds_Calculator_3-way'!B25-1)</f>
        <v>5.7378128423034678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2.2424164625371334E-2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1.02681568590851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5.8813959436722856</v>
      </c>
      <c r="I25" s="6">
        <f>IF('Log_working_3-way'!$D25="","",'True_Odds_Calculator_3-way'!O26/'True_Odds_Calculator_3-way'!B26-1)</f>
        <v>6.1838391491361415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2.7892655674665701E-2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1.0277432734436145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21.035387285366113</v>
      </c>
      <c r="I26" s="6">
        <f>IF('Log_working_3-way'!$D26="","",'True_Odds_Calculator_3-way'!O27/'True_Odds_Calculator_3-way'!B27-1)</f>
        <v>5.7652033840243773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2.9060059975001939E-2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1.0253943692376404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16.628321633858583</v>
      </c>
      <c r="I27" s="6">
        <f>IF('Log_working_3-way'!$D27="","",'True_Odds_Calculator_3-way'!O28/'True_Odds_Calculator_3-way'!B28-1)</f>
        <v>7.0851436539614152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2.7195976758414231E-2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1.0289684686805334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28.342774292670907</v>
      </c>
      <c r="I28" s="6">
        <f>IF('Log_working_3-way'!$D28="","",'True_Odds_Calculator_3-way'!O29/'True_Odds_Calculator_3-way'!B29-1)</f>
        <v>5.2294507653929241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2.8859450303977408E-2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1.0236308776184524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28.176344694241745</v>
      </c>
      <c r="I29" s="6">
        <f>IF('Log_working_3-way'!$D29="","",'True_Odds_Calculator_3-way'!O30/'True_Odds_Calculator_3-way'!B30-1)</f>
        <v>6.7531172978810714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2.3450728276764421E-2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1.0265896142520248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38.115093672323468</v>
      </c>
      <c r="I30" s="6">
        <f>IF('Log_working_3-way'!$D30="","",'True_Odds_Calculator_3-way'!O31/'True_Odds_Calculator_3-way'!B31-1)</f>
        <v>4.1841682687882686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2.4097843128906282E-2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1.020765003906013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14.902463912467061</v>
      </c>
      <c r="I31" s="6">
        <f>IF('Log_working_3-way'!$D31="","",'True_Odds_Calculator_3-way'!O32/'True_Odds_Calculator_3-way'!B32-1)</f>
        <v>8.3170357078987021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2.2426787971435047E-2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1.1027675362873237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83.690635207534896</v>
      </c>
      <c r="I32" s="6">
        <f>IF('Log_working_3-way'!$D32="","",'True_Odds_Calculator_3-way'!O33/'True_Odds_Calculator_3-way'!B33-1)</f>
        <v>-0.49232373513759342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3.1328583299493395E-2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1.0219449194490033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16.843411944872155</v>
      </c>
      <c r="I33" s="6">
        <f>IF('Log_working_3-way'!$D33="","",'True_Odds_Calculator_3-way'!O34/'True_Odds_Calculator_3-way'!B34-1)</f>
        <v>6.7526987855855571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2.3505977000529255E-2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1.0208034655539928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15.428087770336951</v>
      </c>
      <c r="I34" s="6">
        <f>IF('Log_working_3-way'!$D34="","",'True_Odds_Calculator_3-way'!O35/'True_Odds_Calculator_3-way'!B35-1)</f>
        <v>8.3170118264630055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2.2429408663567463E-2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1.0210114458190074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5.70574307939484</v>
      </c>
      <c r="I35" s="6">
        <f>IF('Log_working_3-way'!$D35="","",'True_Odds_Calculator_3-way'!O36/'True_Odds_Calculator_3-way'!B36-1)</f>
        <v>6.385346373608356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2.1942272641199967E-2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1.0257329182306241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17.398004047735363</v>
      </c>
      <c r="I36" s="6">
        <f>IF('Log_working_3-way'!$D36="","",'True_Odds_Calculator_3-way'!O37/'True_Odds_Calculator_3-way'!B37-1)</f>
        <v>7.7768346195312485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2.7480569814665845E-2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1.0249238658668833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14.96251379883892</v>
      </c>
      <c r="I37" s="6">
        <f>IF('Log_working_3-way'!$D37="","",'True_Odds_Calculator_3-way'!O38/'True_Odds_Calculator_3-way'!B38-1)</f>
        <v>7.4243685497695839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2.6844799112981654E-2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1.0257109539325759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10.894206745605754</v>
      </c>
      <c r="I38" s="6">
        <f>IF('Log_working_3-way'!$D38="","",'True_Odds_Calculator_3-way'!O39/'True_Odds_Calculator_3-way'!B39-1)</f>
        <v>8.3833044149875402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2.7856414685059283E-2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1.0267337587809964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6.2614076195556025</v>
      </c>
      <c r="I39" s="6">
        <f>IF('Log_working_3-way'!$D39="","",'True_Odds_Calculator_3-way'!O40/'True_Odds_Calculator_3-way'!B40-1)</f>
        <v>6.6750814218942534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2.805656940944079E-2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1.0247800550504975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15.910828666455341</v>
      </c>
      <c r="I40" s="6">
        <f>IF('Log_working_3-way'!$D40="","",'True_Odds_Calculator_3-way'!O41/'True_Odds_Calculator_3-way'!B41-1)</f>
        <v>7.7316122054199479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2.6626870482637122E-2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1.0243691814660862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15.367078208543013</v>
      </c>
      <c r="I41" s="6">
        <f>IF('Log_working_3-way'!$D41="","",'True_Odds_Calculator_3-way'!O42/'True_Odds_Calculator_3-way'!B42-1)</f>
        <v>8.4567246845800881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2.6240594105037207E-2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1.0268601258672869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20.435880280059106</v>
      </c>
      <c r="I42" s="6">
        <f>IF('Log_working_3-way'!$D42="","",'True_Odds_Calculator_3-way'!O43/'True_Odds_Calculator_3-way'!B43-1)</f>
        <v>6.8046084345914135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2.8251780719199093E-2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1.0269618609529416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20.233180734885408</v>
      </c>
      <c r="I43" s="6">
        <f>IF('Log_working_3-way'!$D43="","",'True_Odds_Calculator_3-way'!O44/'True_Odds_Calculator_3-way'!B44-1)</f>
        <v>6.8479689512429989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2.8388938966384725E-2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1.0269538982399429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18.202620400225193</v>
      </c>
      <c r="I44" s="6">
        <f>IF('Log_working_3-way'!$D44="","",'True_Odds_Calculator_3-way'!O45/'True_Odds_Calculator_3-way'!B45-1)</f>
        <v>6.9357767980522471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2.8666192845297367E-2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1.0315207153375494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11.426680176292709</v>
      </c>
      <c r="I45" s="6">
        <f>IF('Log_working_3-way'!$D45="","",'True_Odds_Calculator_3-way'!O46/'True_Odds_Calculator_3-way'!B46-1)</f>
        <v>6.5054136110272323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3.3799867926923355E-2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1.0347073269348783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24.396239477985922</v>
      </c>
      <c r="I46" s="6">
        <f>IF('Log_working_3-way'!$D46="","",'True_Odds_Calculator_3-way'!O47/'True_Odds_Calculator_3-way'!B47-1)</f>
        <v>6.0160199806047245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3.5526848758279383E-2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1.0298386906957357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10.600439766544687</v>
      </c>
      <c r="I47" s="6">
        <f>IF('Log_working_3-way'!$D47="","",'True_Odds_Calculator_3-way'!O48/'True_Odds_Calculator_3-way'!B48-1)</f>
        <v>7.2835772523304509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3.2119209465963028E-2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1.0312004945754072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7.2298585696012712</v>
      </c>
      <c r="I48" s="6">
        <f>IF('Log_working_3-way'!$D48="","",'True_Odds_Calculator_3-way'!O49/'True_Odds_Calculator_3-way'!B49-1)</f>
        <v>6.2676647089887041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3.2807511870267314E-2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1.0349873772318556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26.33252263760648</v>
      </c>
      <c r="I49" s="6">
        <f>IF('Log_working_3-way'!$D49="","",'True_Odds_Calculator_3-way'!O50/'True_Odds_Calculator_3-way'!B50-1)</f>
        <v>7.0229939631054421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3.5153095098227283E-2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1.0369353284043812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28.122462963681894</v>
      </c>
      <c r="I50" s="6">
        <f>IF('Log_working_3-way'!$D50="","",'True_Odds_Calculator_3-way'!O51/'True_Odds_Calculator_3-way'!B51-1)</f>
        <v>6.2407766050591036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3.6642768394966163E-2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1.0307009855907918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13.770310753756362</v>
      </c>
      <c r="I51" s="6">
        <f>IF('Log_working_3-way'!$D51="","",'True_Odds_Calculator_3-way'!O52/'True_Odds_Calculator_3-way'!B52-1)</f>
        <v>7.5741486461714942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3.3071633825944247E-2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1.0313072957904481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13.092145054431544</v>
      </c>
      <c r="I52" s="6">
        <f>IF('Log_working_3-way'!$D52="","",'True_Odds_Calculator_3-way'!O53/'True_Odds_Calculator_3-way'!B53-1)</f>
        <v>7.7761395441682293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3.3761401572541594E-2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1.0310810561773365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13.097547432330396</v>
      </c>
      <c r="I53" s="6">
        <f>IF('Log_working_3-way'!$D53="","",'True_Odds_Calculator_3-way'!O54/'True_Odds_Calculator_3-way'!B54-1)</f>
        <v>6.5085702775807741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3.3365249704612188E-2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1.0321490948849099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7.9350404101355831</v>
      </c>
      <c r="I54" s="6">
        <f>IF('Log_working_3-way'!$D54="","",'True_Odds_Calculator_3-way'!O55/'True_Odds_Calculator_3-way'!B55-1)</f>
        <v>6.3396452051202168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3.3978915990521497E-2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1.0400932730880306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34.403161483426672</v>
      </c>
      <c r="I55" s="6">
        <f>IF('Log_working_3-way'!$D55="","",'True_Odds_Calculator_3-way'!O56/'True_Odds_Calculator_3-way'!B56-1)</f>
        <v>5.2405782581064999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3.7504682711735349E-2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1.035064104366521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24.920462614990324</v>
      </c>
      <c r="I56" s="6">
        <f>IF('Log_working_3-way'!$D56="","",'True_Odds_Calculator_3-way'!O57/'True_Odds_Calculator_3-way'!B57-1)</f>
        <v>6.4499329625445565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3.5720646280902768E-2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1.0323067533320178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22.951610571060648</v>
      </c>
      <c r="I57" s="6">
        <f>IF('Log_working_3-way'!$D57="","",'True_Odds_Calculator_3-way'!O58/'True_Odds_Calculator_3-way'!B58-1)</f>
        <v>6.343677334436939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3.3411198141523935E-2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1.031337971273355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17.292662965729779</v>
      </c>
      <c r="I58" s="6">
        <f>IF('Log_working_3-way'!$D58="","",'True_Odds_Calculator_3-way'!O59/'True_Odds_Calculator_3-way'!B59-1)</f>
        <v>7.0831457022211328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3.3397472955928986E-2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1.0297587434099325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13.444946394045781</v>
      </c>
      <c r="I59" s="6">
        <f>IF('Log_working_3-way'!$D59="","",'True_Odds_Calculator_3-way'!O60/'True_Odds_Calculator_3-way'!B60-1)</f>
        <v>6.8650453247862044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3.2011501325580838E-2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1.0314860841691311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18.114542904223015</v>
      </c>
      <c r="I60" s="6">
        <f>IF('Log_working_3-way'!$D60="","",'True_Odds_Calculator_3-way'!O61/'True_Odds_Calculator_3-way'!B61-1)</f>
        <v>6.3437131231647044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3.3406161932807654E-2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1.030818397271039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10.999955390195563</v>
      </c>
      <c r="I61" s="6">
        <f>IF('Log_working_3-way'!$D61="","",'True_Odds_Calculator_3-way'!O62/'True_Odds_Calculator_3-way'!B62-1)</f>
        <v>7.4220325436744652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3.3198312894187287E-2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1.0349749912552215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29.172360133630381</v>
      </c>
      <c r="I62" s="6">
        <f>IF('Log_working_3-way'!$D62="","",'True_Odds_Calculator_3-way'!O63/'True_Odds_Calculator_3-way'!B63-1)</f>
        <v>6.1776655186514953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3.4390814430117711E-2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1.031522312586062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15.114311447353735</v>
      </c>
      <c r="I63" s="6">
        <f>IF('Log_working_3-way'!$D63="","",'True_Odds_Calculator_3-way'!O64/'True_Odds_Calculator_3-way'!B64-1)</f>
        <v>7.5169504409425816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3.384653877168553E-2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1.0450940390729788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24.940742327200532</v>
      </c>
      <c r="I64" s="6">
        <f>IF('Log_working_3-way'!$D64="","",'True_Odds_Calculator_3-way'!O65/'True_Odds_Calculator_3-way'!B65-1)</f>
        <v>6.896349626353552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4.5719346383815251E-2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1.0390053516019546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34.871647179987995</v>
      </c>
      <c r="I65" s="6">
        <f>IF('Log_working_3-way'!$D65="","",'True_Odds_Calculator_3-way'!O66/'True_Odds_Calculator_3-way'!B66-1)</f>
        <v>4.5483890444649004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3.6480138888661084E-2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1.0336948599397826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22.682997692608158</v>
      </c>
      <c r="I66" s="6">
        <f>IF('Log_working_3-way'!$D66="","",'True_Odds_Calculator_3-way'!O67/'True_Odds_Calculator_3-way'!B67-1)</f>
        <v>7.4587465236614907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3.4809932140565714E-2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1.0305155995755551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14.245675371239676</v>
      </c>
      <c r="I67" s="6">
        <f>IF('Log_working_3-way'!$D67="","",'True_Odds_Calculator_3-way'!O68/'True_Odds_Calculator_3-way'!B68-1)</f>
        <v>8.5140708992168346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3.2885665811138498E-2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1.0307264154935034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11.613812504695087</v>
      </c>
      <c r="I68" s="6">
        <f>IF('Log_working_3-way'!$D68="","",'True_Odds_Calculator_3-way'!O69/'True_Odds_Calculator_3-way'!B69-1)</f>
        <v>8.4516134733666899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3.3223060540737093E-2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1.0424808594564241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8.4053169649654311</v>
      </c>
      <c r="I69" s="6">
        <f>IF('Log_working_3-way'!$D69="","",'True_Odds_Calculator_3-way'!O70/'True_Odds_Calculator_3-way'!B70-1)</f>
        <v>6.5518752341232736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4.4828950679396407E-2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1.0566846733215971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25.766920754921909</v>
      </c>
      <c r="I70" s="6">
        <f>IF('Log_working_3-way'!$D70="","",'True_Odds_Calculator_3-way'!O71/'True_Odds_Calculator_3-way'!B71-1)</f>
        <v>5.2842095809993079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5.7026531524292823E-2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1.0624370235223293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44.214103101411681</v>
      </c>
      <c r="I71" s="6">
        <f>IF('Log_working_3-way'!$D71="","",'True_Odds_Calculator_3-way'!O72/'True_Odds_Calculator_3-way'!B72-1)</f>
        <v>3.6530000279347483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5.1937834021192231E-2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1.053547147208191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17.698417052552283</v>
      </c>
      <c r="I72" s="6">
        <f>IF('Log_working_3-way'!$D72="","",'True_Odds_Calculator_3-way'!O73/'True_Odds_Calculator_3-way'!B73-1)</f>
        <v>6.6398450678384844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5.6404205994370127E-2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1.0456677835444137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24.389790316379759</v>
      </c>
      <c r="I73" s="6">
        <f>IF('Log_working_3-way'!$D73="","",'True_Odds_Calculator_3-way'!O74/'True_Odds_Calculator_3-way'!B74-1)</f>
        <v>4.7123651122797483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4.6495646321284001E-2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1.0452928990229766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23.374645660332206</v>
      </c>
      <c r="I74" s="6">
        <f>IF('Log_working_3-way'!$D74="","",'True_Odds_Calculator_3-way'!O75/'True_Odds_Calculator_3-way'!B75-1)</f>
        <v>6.5824924298168135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4.6480905635835068E-2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1.0415643204072742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16.490413008912231</v>
      </c>
      <c r="I75" s="6">
        <f>IF('Log_working_3-way'!$D75="","",'True_Odds_Calculator_3-way'!O76/'True_Odds_Calculator_3-way'!B76-1)</f>
        <v>6.5144179610353783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4.4162808868691172E-2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1.0421051045959095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19.338039694966614</v>
      </c>
      <c r="I76" s="6">
        <f>IF('Log_working_3-way'!$D76="","",'True_Odds_Calculator_3-way'!O77/'True_Odds_Calculator_3-way'!B77-1)</f>
        <v>5.6673021713597285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4.417055372299461E-2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1.0500564514805548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32.018446163859153</v>
      </c>
      <c r="I77" s="6">
        <f>IF('Log_working_3-way'!$D77="","",'True_Odds_Calculator_3-way'!O78/'True_Odds_Calculator_3-way'!B78-1)</f>
        <v>4.9047616032742365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4.7961977158140989E-2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1.0446510975873395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8.2162295008713517</v>
      </c>
      <c r="I78" s="6">
        <f>IF('Log_working_3-way'!$D78="","",'True_Odds_Calculator_3-way'!O79/'True_Odds_Calculator_3-way'!B79-1)</f>
        <v>5.4467906194524893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4.6489742141916146E-2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1.0601418073340316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1.5144428227160045</v>
      </c>
      <c r="I79" s="6">
        <f>IF('Log_working_3-way'!$D79="","",'True_Odds_Calculator_3-way'!O80/'True_Odds_Calculator_3-way'!B80-1)</f>
        <v>3.3236079878785825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5.1496917896626693E-2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1.0474831899139927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25.432191400583804</v>
      </c>
      <c r="I80" s="6">
        <f>IF('Log_working_3-way'!$D80="","",'True_Odds_Calculator_3-way'!O81/'True_Odds_Calculator_3-way'!B81-1)</f>
        <v>4.6763956547357246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4.799600627585221E-2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1.0205813060140647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19.03685869347651</v>
      </c>
      <c r="I81" s="6">
        <f>IF('Log_working_3-way'!$D81="","",'True_Odds_Calculator_3-way'!O82/'True_Odds_Calculator_3-way'!B82-1)</f>
        <v>6.2263425644500687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2.1846865836635754E-2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1.0914779980399283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78.819733080437743</v>
      </c>
      <c r="I82" s="6">
        <f>IF('Log_working_3-way'!$D82="","",'True_Odds_Calculator_3-way'!O83/'True_Odds_Calculator_3-way'!B83-1)</f>
        <v>-0.27223580798995639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3.5390935420556158E-2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1.0296309606051388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13.008608542758809</v>
      </c>
      <c r="I83" s="6">
        <f>IF('Log_working_3-way'!$D83="","",'True_Odds_Calculator_3-way'!O84/'True_Odds_Calculator_3-way'!B84-1)</f>
        <v>8.8275938607457096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3.2032807795080442E-2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1.0304616166398048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15.131624499226863</v>
      </c>
      <c r="I84" s="6">
        <f>IF('Log_working_3-way'!$D84="","",'True_Odds_Calculator_3-way'!O85/'True_Odds_Calculator_3-way'!B85-1)</f>
        <v>9.0112773913223858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3.2736976696553954E-2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1.0320016201538744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20.736005067720146</v>
      </c>
      <c r="I85" s="6">
        <f>IF('Log_working_3-way'!$D85="","",'True_Odds_Calculator_3-way'!O86/'True_Odds_Calculator_3-way'!B86-1)</f>
        <v>8.8148878414942651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3.3368842290403933E-2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1.037767966297656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27.155941097706798</v>
      </c>
      <c r="I86" s="6">
        <f>IF('Log_working_3-way'!$D86="","",'True_Odds_Calculator_3-way'!O87/'True_Odds_Calculator_3-way'!B87-1)</f>
        <v>6.5187812807731902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3.7735073226364602E-2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1.0311442682194047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13.311951700826476</v>
      </c>
      <c r="I87" s="6">
        <f>IF('Log_working_3-way'!$D87="","",'True_Odds_Calculator_3-way'!O88/'True_Odds_Calculator_3-way'!B88-1)</f>
        <v>8.1596490885289477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3.3604620635337312E-2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1.0323243989278641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20.522017245074103</v>
      </c>
      <c r="I88" s="6">
        <f>IF('Log_working_3-way'!$D88="","",'True_Odds_Calculator_3-way'!O89/'True_Odds_Calculator_3-way'!B89-1)</f>
        <v>8.2714925194587376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3.3820888952613926E-2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1.0349832504245398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24.395655765522427</v>
      </c>
      <c r="I89" s="6">
        <f>IF('Log_working_3-way'!$D89="","",'True_Odds_Calculator_3-way'!O90/'True_Odds_Calculator_3-way'!B90-1)</f>
        <v>8.0309439953987241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3.5550650070341971E-2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1.0324369299989389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18.795890485140323</v>
      </c>
      <c r="I90" s="6">
        <f>IF('Log_working_3-way'!$D90="","",'True_Odds_Calculator_3-way'!O91/'True_Odds_Calculator_3-way'!B91-1)</f>
        <v>8.383168711335669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3.4285437803854402E-2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1.0355688727905581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24.642487948148482</v>
      </c>
      <c r="I91" s="6">
        <f>IF('Log_working_3-way'!$D91="","",'True_Odds_Calculator_3-way'!O92/'True_Odds_Calculator_3-way'!B92-1)</f>
        <v>7.3977747880414899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3.6182802574748818E-2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1.0334219504457749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46.615799044738836</v>
      </c>
      <c r="I92" s="6">
        <f>IF('Log_working_3-way'!$D92="","",'True_Odds_Calculator_3-way'!O93/'True_Odds_Calculator_3-way'!B93-1)</f>
        <v>3.4838525054148377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2.7015145924512263E-2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1.0252964967133917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3.3795218297069018</v>
      </c>
      <c r="I93" s="6">
        <f>IF('Log_working_3-way'!$D93="","",'True_Odds_Calculator_3-way'!O94/'True_Odds_Calculator_3-way'!B94-1)</f>
        <v>5.1594870792999084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2.4918440995684854E-2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1.035736261649437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-0.15602086451978459</v>
      </c>
      <c r="I94" s="6">
        <f>IF('Log_working_3-way'!$D94="","",'True_Odds_Calculator_3-way'!O95/'True_Odds_Calculator_3-way'!B95-1)</f>
        <v>1.7829488576268147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2.530095335882665E-2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1.0195884275982781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13.049687446362032</v>
      </c>
      <c r="I95" s="6">
        <f>IF('Log_working_3-way'!$D95="","",'True_Odds_Calculator_3-way'!O96/'True_Odds_Calculator_3-way'!B96-1)</f>
        <v>7.673531535764317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2.123451261382292E-2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1.0254551991989718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15.215237380225709</v>
      </c>
      <c r="I96" s="6">
        <f>IF('Log_working_3-way'!$D96="","",'True_Odds_Calculator_3-way'!O97/'True_Odds_Calculator_3-way'!B97-1)</f>
        <v>8.1584141645154933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2.7411731563791175E-2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1.0285883831141409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5.4827856556297183</v>
      </c>
      <c r="I97" s="6">
        <f>IF('Log_working_3-way'!$D97="","",'True_Odds_Calculator_3-way'!O98/'True_Odds_Calculator_3-way'!B98-1)</f>
        <v>7.600130428518348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2.9950629724684541E-2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1.0252613342814527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16.781806670695559</v>
      </c>
      <c r="I98" s="6">
        <f>IF('Log_working_3-way'!$D98="","",'True_Odds_Calculator_3-way'!O99/'True_Odds_Calculator_3-way'!B99-1)</f>
        <v>7.7279985483578297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2.7051925255518139E-2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1.0401230917533424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0.50374934300283747</v>
      </c>
      <c r="I99" s="6">
        <f>IF('Log_working_3-way'!$D99="","",'True_Odds_Calculator_3-way'!O100/'True_Odds_Calculator_3-way'!B100-1)</f>
        <v>2.217079937068279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3.1320044881981701E-2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1.0308878584519019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25.025875336346633</v>
      </c>
      <c r="I100" s="6">
        <f>IF('Log_working_3-way'!$D100="","",'True_Odds_Calculator_3-way'!O101/'True_Odds_Calculator_3-way'!B101-1)</f>
        <v>5.8208305863235212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3.1525662232204432E-2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1.033576331694597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41.046385418799915</v>
      </c>
      <c r="I101" s="6">
        <f>IF('Log_working_3-way'!$D101="","",'True_Odds_Calculator_3-way'!O102/'True_Odds_Calculator_3-way'!B102-1)</f>
        <v>3.6718206020888804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2.939998397821042E-2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1.0445882305632914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55.472176932104389</v>
      </c>
      <c r="I102" s="6">
        <f>IF('Log_working_3-way'!$D102="","",'True_Odds_Calculator_3-way'!O103/'True_Odds_Calculator_3-way'!B103-1)</f>
        <v>1.5790286807369514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3.1864993633766936E-2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1.0615146377214431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-0.56438022826785739</v>
      </c>
      <c r="I103" s="6">
        <f>IF('Log_working_3-way'!$D103="","",'True_Odds_Calculator_3-way'!O104/'True_Odds_Calculator_3-way'!B104-1)</f>
        <v>1.6056876921777339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3.817479274253488E-2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1.0677933082528333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65.884450774293356</v>
      </c>
      <c r="I104" s="6">
        <f>IF('Log_working_3-way'!$D104="","",'True_Odds_Calculator_3-way'!O105/'True_Odds_Calculator_3-way'!B105-1)</f>
        <v>1.1076294841519565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3.8274870175580622E-2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1.0306882614095907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28.958235432214941</v>
      </c>
      <c r="I105" s="6">
        <f>IF('Log_working_3-way'!$D105="","",'True_Odds_Calculator_3-way'!O106/'True_Odds_Calculator_3-way'!B106-1)</f>
        <v>6.3662760437110713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3.0240836470463384E-2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1.0247297353068456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7.9986845463625578</v>
      </c>
      <c r="I106" s="6">
        <f>IF('Log_working_3-way'!$D106="","",'True_Odds_Calculator_3-way'!O107/'True_Odds_Calculator_3-way'!B107-1)</f>
        <v>8.9421920605786482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2.6665992124141669E-2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1.0624443140483482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67.27728181985303</v>
      </c>
      <c r="I107" s="6">
        <f>IF('Log_working_3-way'!$D107="","",'True_Odds_Calculator_3-way'!O108/'True_Odds_Calculator_3-way'!B108-1)</f>
        <v>0.88601047847082337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3.4260298662610378E-2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1.0258109416068946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15.752648450498711</v>
      </c>
      <c r="I108" s="6">
        <f>IF('Log_working_3-way'!$D108="","",'True_Odds_Calculator_3-way'!O109/'True_Odds_Calculator_3-way'!B109-1)</f>
        <v>7.7746356685822384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2.7738059636399859E-2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1.0552900800690743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20.44312264152477</v>
      </c>
      <c r="I109" s="6">
        <f>IF('Log_working_3-way'!$D109="","",'True_Odds_Calculator_3-way'!O110/'True_Odds_Calculator_3-way'!B110-1)</f>
        <v>7.843641187060971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5.7482967407904706E-2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1.0422902085946733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20.926496313632768</v>
      </c>
      <c r="I110" s="6">
        <f>IF('Log_working_3-way'!$D110="","",'True_Odds_Calculator_3-way'!O111/'True_Odds_Calculator_3-way'!B111-1)</f>
        <v>7.1885989319431012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4.4090604056091554E-2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1.0405367101709584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9.8654648926337813</v>
      </c>
      <c r="I111" s="6">
        <f>IF('Log_working_3-way'!$D111="","",'True_Odds_Calculator_3-way'!O112/'True_Odds_Calculator_3-way'!B112-1)</f>
        <v>7.5402699283968229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4.3371064693026318E-2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1.0541970934394207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20.470136846144005</v>
      </c>
      <c r="I112" s="6">
        <f>IF('Log_working_3-way'!$D112="","",'True_Odds_Calculator_3-way'!O113/'True_Odds_Calculator_3-way'!B113-1)</f>
        <v>9.1118483800562888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5.615241877341659E-2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1.0669752297791921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34.430390403280796</v>
      </c>
      <c r="I113" s="6">
        <f>IF('Log_working_3-way'!$D113="","",'True_Odds_Calculator_3-way'!O114/'True_Odds_Calculator_3-way'!B114-1)</f>
        <v>4.8834377664047954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6.2304089572991384E-2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1.0611574821172551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13.334049797218654</v>
      </c>
      <c r="I114" s="6">
        <f>IF('Log_working_3-way'!$D114="","",'True_Odds_Calculator_3-way'!O115/'True_Odds_Calculator_3-way'!B115-1)</f>
        <v>6.1291144921075649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6.4513468165903864E-2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1.0649080568822442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27.364231452669994</v>
      </c>
      <c r="I115" s="6">
        <f>IF('Log_working_3-way'!$D115="","",'True_Odds_Calculator_3-way'!O116/'True_Odds_Calculator_3-way'!B116-1)</f>
        <v>5.0523126248952623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6.435426179365944E-2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1.0866643062801842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39.785010499111614</v>
      </c>
      <c r="I116" s="6">
        <f>IF('Log_working_3-way'!$D116="","",'True_Odds_Calculator_3-way'!O117/'True_Odds_Calculator_3-way'!B117-1)</f>
        <v>4.6975971987442646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7.5339322011671372E-2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1.0600402566789433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13.128753466291641</v>
      </c>
      <c r="I117" s="6">
        <f>IF('Log_working_3-way'!$D117="","",'True_Odds_Calculator_3-way'!O118/'True_Odds_Calculator_3-way'!B118-1)</f>
        <v>5.9825029937874445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6.3302269709116787E-2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1.0610552976065395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14.525585107028643</v>
      </c>
      <c r="I118" s="6">
        <f>IF('Log_working_3-way'!$D118="","",'True_Odds_Calculator_3-way'!O119/'True_Odds_Calculator_3-way'!B119-1)</f>
        <v>6.0138426672709357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6.4343493371882055E-2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1.1006226118276898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17.214591835780851</v>
      </c>
      <c r="I119" s="6">
        <f>IF('Log_working_3-way'!$D119="","",'True_Odds_Calculator_3-way'!O120/'True_Odds_Calculator_3-way'!B120-1)</f>
        <v>6.7896942527286983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0.10400446581806211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1.0635610335280226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24.486723678330389</v>
      </c>
      <c r="I120" s="6">
        <f>IF('Log_working_3-way'!$D120="","",'True_Odds_Calculator_3-way'!O121/'True_Odds_Calculator_3-way'!B121-1)</f>
        <v>6.0522993558113836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6.4347715048800547E-2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1.0608843300030493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16.765039387410276</v>
      </c>
      <c r="I121" s="6">
        <f>IF('Log_working_3-way'!$D121="","",'True_Odds_Calculator_3-way'!O122/'True_Odds_Calculator_3-way'!B122-1)</f>
        <v>6.5417552792655709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6.4089488921496907E-2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1.061425815719752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10.091123925325547</v>
      </c>
      <c r="I122" s="6">
        <f>IF('Log_working_3-way'!$D122="","",'True_Odds_Calculator_3-way'!O123/'True_Odds_Calculator_3-way'!B123-1)</f>
        <v>6.8001433872924171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6.4727482624627575E-2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1.024714587730752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28.794384729600029</v>
      </c>
      <c r="I123" s="6">
        <f>IF('Log_working_3-way'!$D123="","",'True_Odds_Calculator_3-way'!O124/'True_Odds_Calculator_3-way'!B124-1)</f>
        <v>5.9411117377879235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2.4491663546878151E-2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1.0236738128919811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4.9520889542964586</v>
      </c>
      <c r="I124" s="6">
        <f>IF('Log_working_3-way'!$D124="","",'True_Odds_Calculator_3-way'!O125/'True_Odds_Calculator_3-way'!B125-1)</f>
        <v>5.8327551771260371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2.428435761769121E-2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1.0548737744668875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64.055561195750286</v>
      </c>
      <c r="I125" s="6">
        <f>IF('Log_working_3-way'!$D125="","",'True_Odds_Calculator_3-way'!O126/'True_Odds_Calculator_3-way'!B126-1)</f>
        <v>1.075690901259295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3.2751682148029149E-2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1.0260023568334611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19.672657090395251</v>
      </c>
      <c r="I126" s="6">
        <f>IF('Log_working_3-way'!$D126="","",'True_Odds_Calculator_3-way'!O127/'True_Odds_Calculator_3-way'!B127-1)</f>
        <v>9.6030427270705729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2.7269115773230324E-2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1.0250908202792222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12.554966953903554</v>
      </c>
      <c r="I127" s="6">
        <f>IF('Log_working_3-way'!$D127="","",'True_Odds_Calculator_3-way'!O128/'True_Odds_Calculator_3-way'!B128-1)</f>
        <v>7.7272037944814187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2.7145455041013511E-2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1.024595107913344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11.335262940496156</v>
      </c>
      <c r="I128" s="6">
        <f>IF('Log_working_3-way'!$D128="","",'True_Odds_Calculator_3-way'!O129/'True_Odds_Calculator_3-way'!B129-1)</f>
        <v>8.8161219152886581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2.6689094040677874E-2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1.0274493782704202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23.55812569023146</v>
      </c>
      <c r="I129" s="6">
        <f>IF('Log_working_3-way'!$D129="","",'True_Odds_Calculator_3-way'!O130/'True_Odds_Calculator_3-way'!B130-1)</f>
        <v>7.2663374568322379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2.8249789789169366E-2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1.0302965877343753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27.049906104192793</v>
      </c>
      <c r="I130" s="6">
        <f>IF('Log_working_3-way'!$D130="","",'True_Odds_Calculator_3-way'!O131/'True_Odds_Calculator_3-way'!B131-1)</f>
        <v>5.1571011273509368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3.0487432789580327E-2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1.0296131038650451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24.262751205683383</v>
      </c>
      <c r="I131" s="6">
        <f>IF('Log_working_3-way'!$D131="","",'True_Odds_Calculator_3-way'!O132/'True_Odds_Calculator_3-way'!B132-1)</f>
        <v>5.6856376734627929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3.0403231996589453E-2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1.039518258980096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45.704781569551017</v>
      </c>
      <c r="I132" s="6">
        <f>IF('Log_working_3-way'!$D132="","",'True_Odds_Calculator_3-way'!O133/'True_Odds_Calculator_3-way'!B133-1)</f>
        <v>3.1172084201348058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3.2556132826785378E-2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1.0432463045137528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6.4247228462128385</v>
      </c>
      <c r="I133" s="6">
        <f>IF('Log_working_3-way'!$D133="","",'True_Odds_Calculator_3-way'!O134/'True_Odds_Calculator_3-way'!B134-1)</f>
        <v>6.8114751440225039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4.5035048516942622E-2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1.0455587403331281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6.172345270921431</v>
      </c>
      <c r="I134" s="6">
        <f>IF('Log_working_3-way'!$D134="","",'True_Odds_Calculator_3-way'!O135/'True_Odds_Calculator_3-way'!B135-1)</f>
        <v>5.4465218331489789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4.6533375300498614E-2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1.0528842831114003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3.4604766109745819</v>
      </c>
      <c r="I135" s="6">
        <f>IF('Log_working_3-way'!$D135="","",'True_Odds_Calculator_3-way'!O136/'True_Odds_Calculator_3-way'!B136-1)</f>
        <v>4.422969621686244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5.0351796175185148E-2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1.0521648454237935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4.4236699208470425</v>
      </c>
      <c r="I136" s="6">
        <f>IF('Log_working_3-way'!$D136="","",'True_Odds_Calculator_3-way'!O137/'True_Odds_Calculator_3-way'!B137-1)</f>
        <v>3.8960305375529112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5.0216175738812874E-2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1.0207319872237792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17.493807564520772</v>
      </c>
      <c r="I137" s="6">
        <f>IF('Log_working_3-way'!$D137="","",'True_Odds_Calculator_3-way'!O138/'True_Odds_Calculator_3-way'!B138-1)</f>
        <v>8.3772816777995462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2.2157909693244271E-2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1.0551948405456977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69.98573030438672</v>
      </c>
      <c r="I138" s="6">
        <f>IF('Log_working_3-way'!$D138="","",'True_Odds_Calculator_3-way'!O139/'True_Odds_Calculator_3-way'!B139-1)</f>
        <v>0.125929894566712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2.9099155413250699E-2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1.026664643794855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21.271442381820638</v>
      </c>
      <c r="I139" s="6">
        <f>IF('Log_working_3-way'!$D139="","",'True_Odds_Calculator_3-way'!O140/'True_Odds_Calculator_3-way'!B140-1)</f>
        <v>6.3424018436806158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2.791944897208043E-2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1.0270634761312922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19.646549315961543</v>
      </c>
      <c r="I140" s="6">
        <f>IF('Log_working_3-way'!$D140="","",'True_Odds_Calculator_3-way'!O141/'True_Odds_Calculator_3-way'!B141-1)</f>
        <v>6.1402630763530892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2.8568108159168215E-2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1.0270179408453222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22.605662590028938</v>
      </c>
      <c r="I141" s="6">
        <f>IF('Log_working_3-way'!$D141="","",'True_Odds_Calculator_3-way'!O142/'True_Odds_Calculator_3-way'!B142-1)</f>
        <v>4.7030629813887765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2.7996720008559794E-2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1.0228551765584264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4.3347176830116485</v>
      </c>
      <c r="I142" s="6">
        <f>IF('Log_working_3-way'!$D142="","",'True_Odds_Calculator_3-way'!O143/'True_Odds_Calculator_3-way'!B143-1)</f>
        <v>6.0617623716961919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2.3295397447492761E-2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1.0198412636523315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17.837431433155366</v>
      </c>
      <c r="I143" s="6">
        <f>IF('Log_working_3-way'!$D143="","",'True_Odds_Calculator_3-way'!O144/'True_Odds_Calculator_3-way'!B144-1)</f>
        <v>6.9032560338741966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2.1194863005546516E-2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1.025843027193758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13.961604653586157</v>
      </c>
      <c r="I144" s="6">
        <f>IF('Log_working_3-way'!$D144="","",'True_Odds_Calculator_3-way'!O145/'True_Odds_Calculator_3-way'!B145-1)</f>
        <v>7.3666148605484967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2.7877748134564895E-2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1.0252690427737308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11.068136239337631</v>
      </c>
      <c r="I145" s="6">
        <f>IF('Log_working_3-way'!$D145="","",'True_Odds_Calculator_3-way'!O146/'True_Odds_Calculator_3-way'!B146-1)</f>
        <v>8.0475126089382822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2.7361095207196318E-2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1.0242835285356819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3.9533159015179553</v>
      </c>
      <c r="I146" s="6">
        <f>IF('Log_working_3-way'!$D146="","",'True_Odds_Calculator_3-way'!O147/'True_Odds_Calculator_3-way'!B147-1)</f>
        <v>4.7806719328067198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2.4089783213870675E-2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1.0211278910966173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7.9244572161735807</v>
      </c>
      <c r="I147" s="6">
        <f>IF('Log_working_3-way'!$D147="","",'True_Odds_Calculator_3-way'!O148/'True_Odds_Calculator_3-way'!B148-1)</f>
        <v>8.0332910547869449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2.2732838073199257E-2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1.0206641148715627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17.335232719741715</v>
      </c>
      <c r="I148" s="6">
        <f>IF('Log_working_3-way'!$D148="","",'True_Odds_Calculator_3-way'!O149/'True_Odds_Calculator_3-way'!B149-1)</f>
        <v>8.6751152363250803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2.2091116430738911E-2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1.0206446484972973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19.592859317837028</v>
      </c>
      <c r="I149" s="6">
        <f>IF('Log_working_3-way'!$D149="","",'True_Odds_Calculator_3-way'!O150/'True_Odds_Calculator_3-way'!B150-1)</f>
        <v>8.3226551423266955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2.1810497847568611E-2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1.0206196161635499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11.934261642217344</v>
      </c>
      <c r="I150" s="6">
        <f>IF('Log_working_3-way'!$D150="","",'True_Odds_Calculator_3-way'!O151/'True_Odds_Calculator_3-way'!B151-1)</f>
        <v>7.3628598260378109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2.2334390755443412E-2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1.0213371408983121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18.840800650288966</v>
      </c>
      <c r="I151" s="6">
        <f>IF('Log_working_3-way'!$D151="","",'True_Odds_Calculator_3-way'!O152/'True_Odds_Calculator_3-way'!B152-1)</f>
        <v>7.6100434031191728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2.2668449158872672E-2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1.0236713668371806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4.6435933631450164</v>
      </c>
      <c r="I152" s="6">
        <f>IF('Log_working_3-way'!$D152="","",'True_Odds_Calculator_3-way'!O153/'True_Odds_Calculator_3-way'!B153-1)</f>
        <v>5.0435242509617586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2.3900192578858004E-2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1.031624543296475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49.503292439851862</v>
      </c>
      <c r="I153" s="6">
        <f>IF('Log_working_3-way'!$D153="","",'True_Odds_Calculator_3-way'!O154/'True_Odds_Calculator_3-way'!B154-1)</f>
        <v>2.4347479600772211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2.4827351372768591E-2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1.0278706493897372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36.144766429552639</v>
      </c>
      <c r="I154" s="6">
        <f>IF('Log_working_3-way'!$D154="","",'True_Odds_Calculator_3-way'!O155/'True_Odds_Calculator_3-way'!B155-1)</f>
        <v>4.2967939218825117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2.5822780208744955E-2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1.029832180963941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1.2043949683649378</v>
      </c>
      <c r="I155" s="6">
        <f>IF('Log_working_3-way'!$D155="","",'True_Odds_Calculator_3-way'!O156/'True_Odds_Calculator_3-way'!B156-1)</f>
        <v>3.2487548645847282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2.5810873739672724E-2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1.0203993049422242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13.362126186572137</v>
      </c>
      <c r="I156" s="6">
        <f>IF('Log_working_3-way'!$D156="","",'True_Odds_Calculator_3-way'!O157/'True_Odds_Calculator_3-way'!B157-1)</f>
        <v>8.2058639575772574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2.2116142331038535E-2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1.0267233655176629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19.276879732126805</v>
      </c>
      <c r="I157" s="6">
        <f>IF('Log_working_3-way'!$D157="","",'True_Odds_Calculator_3-way'!O158/'True_Odds_Calculator_3-way'!B158-1)</f>
        <v>7.2661087542820901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2.8278238888510554E-2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1.0381268522603146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40.897815545366569</v>
      </c>
      <c r="I158" s="6">
        <f>IF('Log_working_3-way'!$D158="","",'True_Odds_Calculator_3-way'!O159/'True_Odds_Calculator_3-way'!B159-1)</f>
        <v>4.5936062913747522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3.3050241714591255E-2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1.0374009232074322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39.816506664363352</v>
      </c>
      <c r="I159" s="6">
        <f>IF('Log_working_3-way'!$D159="","",'True_Odds_Calculator_3-way'!O160/'True_Odds_Calculator_3-way'!B160-1)</f>
        <v>4.259720779891663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3.3053292089436637E-2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1.0252505589946155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10.034404956680206</v>
      </c>
      <c r="I160" s="6">
        <f>IF('Log_working_3-way'!$D160="","",'True_Odds_Calculator_3-way'!O161/'True_Odds_Calculator_3-way'!B161-1)</f>
        <v>9.3272589292597754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2.7396739372772982E-2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1.0308271156398809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28.299197442979132</v>
      </c>
      <c r="I161" s="6">
        <f>IF('Log_working_3-way'!$D161="","",'True_Odds_Calculator_3-way'!O162/'True_Odds_Calculator_3-way'!B162-1)</f>
        <v>7.2491701255534746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3.038967834886197E-2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1.0267839273547017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6.1416424404220189</v>
      </c>
      <c r="I162" s="6">
        <f>IF('Log_working_3-way'!$D162="","",'True_Odds_Calculator_3-way'!O163/'True_Odds_Calculator_3-way'!B163-1)</f>
        <v>8.038641213659119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2.8369446590393421E-2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1.0264801004618107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12.743517672686387</v>
      </c>
      <c r="I163" s="6">
        <f>IF('Log_working_3-way'!$D163="","",'True_Odds_Calculator_3-way'!O164/'True_Odds_Calculator_3-way'!B164-1)</f>
        <v>5.6639917796154045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2.8344954336102068E-2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1.0682488811064303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68.235614142775205</v>
      </c>
      <c r="I164" s="6">
        <f>IF('Log_working_3-way'!$D164="","",'True_Odds_Calculator_3-way'!O165/'True_Odds_Calculator_3-way'!B165-1)</f>
        <v>0.37607671952941391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3.7304916918261988E-2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1.0347577207823533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42.154558031456936</v>
      </c>
      <c r="I165" s="6">
        <f>IF('Log_working_3-way'!$D165="","",'True_Odds_Calculator_3-way'!O166/'True_Odds_Calculator_3-way'!B166-1)</f>
        <v>3.9033079444907504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2.9889922914915878E-2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1.0288332403792737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4.3784661589912615</v>
      </c>
      <c r="I166" s="6">
        <f>IF('Log_working_3-way'!$D166="","",'True_Odds_Calculator_3-way'!O167/'True_Odds_Calculator_3-way'!B167-1)</f>
        <v>6.2522727609647681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2.9351494696239211E-2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1.0265788617755487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13.379449951137792</v>
      </c>
      <c r="I167" s="6">
        <f>IF('Log_working_3-way'!$D167="","",'True_Odds_Calculator_3-way'!O168/'True_Odds_Calculator_3-way'!B168-1)</f>
        <v>8.9857291327345781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2.8752800597460659E-2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1.0468274075120956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-0.2676958598140774</v>
      </c>
      <c r="I168" s="6">
        <f>IF('Log_working_3-way'!$D168="","",'True_Odds_Calculator_3-way'!O169/'True_Odds_Calculator_3-way'!B169-1)</f>
        <v>2.0124583590601306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3.255413400340923E-2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1.0284961611139709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22.571939358634154</v>
      </c>
      <c r="I169" s="6">
        <f>IF('Log_working_3-way'!$D169="","",'True_Odds_Calculator_3-way'!O170/'True_Odds_Calculator_3-way'!B170-1)</f>
        <v>7.8660750543528692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2.9467425101360023E-2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1.0562780114124788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-0.49428063590976745</v>
      </c>
      <c r="I170" s="6">
        <f>IF('Log_working_3-way'!$D170="","",'True_Odds_Calculator_3-way'!O171/'True_Odds_Calculator_3-way'!B171-1)</f>
        <v>0.94614730603567798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3.3822682677517424E-2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1.0354521614631733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36.83586112490763</v>
      </c>
      <c r="I171" s="6">
        <f>IF('Log_working_3-way'!$D171="","",'True_Odds_Calculator_3-way'!O172/'True_Odds_Calculator_3-way'!B172-1)</f>
        <v>4.6786288528257511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3.2420006803673962E-2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1.0212755028824274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6.4618471741763752</v>
      </c>
      <c r="I172" s="6">
        <f>IF('Log_working_3-way'!$D172="","",'True_Odds_Calculator_3-way'!O173/'True_Odds_Calculator_3-way'!B173-1)</f>
        <v>8.0338254551673494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2.2672337810001775E-2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1.0224983472325007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24.975077253927182</v>
      </c>
      <c r="I173" s="6">
        <f>IF('Log_working_3-way'!$D173="","",'True_Odds_Calculator_3-way'!O174/'True_Odds_Calculator_3-way'!B174-1)</f>
        <v>7.3581102521186299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2.2915341785346932E-2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1.0302431641799443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0.79100622385779351</v>
      </c>
      <c r="I174" s="6">
        <f>IF('Log_working_3-way'!$D174="","",'True_Odds_Calculator_3-way'!O175/'True_Odds_Calculator_3-way'!B175-1)</f>
        <v>2.9018431751472162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2.5156527427343311E-2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1.0363198244833893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19.647445771693739</v>
      </c>
      <c r="I175" s="6">
        <f>IF('Log_working_3-way'!$D175="","",'True_Odds_Calculator_3-way'!O176/'True_Odds_Calculator_3-way'!B176-1)</f>
        <v>9.0242167525925421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3.8068860649505876E-2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1.0359573906645603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8.0051021739559722</v>
      </c>
      <c r="I176" s="6">
        <f>IF('Log_working_3-way'!$D176="","",'True_Odds_Calculator_3-way'!O177/'True_Odds_Calculator_3-way'!B177-1)</f>
        <v>8.828686322805563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3.8522355940758368E-2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1.0345001920248638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12.523672570074707</v>
      </c>
      <c r="I177" s="6">
        <f>IF('Log_working_3-way'!$D177="","",'True_Odds_Calculator_3-way'!O178/'True_Odds_Calculator_3-way'!B178-1)</f>
        <v>10.15379117321551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3.7248534789051435E-2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1.028229673339915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22.11687797464473</v>
      </c>
      <c r="I178" s="6">
        <f>IF('Log_working_3-way'!$D178="","",'True_Odds_Calculator_3-way'!O179/'True_Odds_Calculator_3-way'!B179-1)</f>
        <v>7.2575015247426187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2.9350067553153725E-2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1.0260275509475312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9.4586224444887606</v>
      </c>
      <c r="I179" s="6">
        <f>IF('Log_working_3-way'!$D179="","",'True_Odds_Calculator_3-way'!O180/'True_Odds_Calculator_3-way'!B180-1)</f>
        <v>6.4243258210873195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2.7840759940990445E-2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1.0265407291676223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10.640965793585915</v>
      </c>
      <c r="I180" s="6">
        <f>IF('Log_working_3-way'!$D180="","",'True_Odds_Calculator_3-way'!O181/'True_Odds_Calculator_3-way'!B181-1)</f>
        <v>6.6715779576922838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2.8526063352980247E-2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1.050350605239309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66.538024773888864</v>
      </c>
      <c r="I181" s="6">
        <f>IF('Log_working_3-way'!$D181="","",'True_Odds_Calculator_3-way'!O182/'True_Odds_Calculator_3-way'!B182-1)</f>
        <v>0.93472113874206419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2.8227353064264271E-2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1.044225808947937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4.3202267937059808</v>
      </c>
      <c r="I182" s="6">
        <f>IF('Log_working_3-way'!$D182="","",'True_Odds_Calculator_3-way'!O183/'True_Odds_Calculator_3-way'!B183-1)</f>
        <v>8.762772836971763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4.5533952926519961E-2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1.0222846470856886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6.3345643492077128</v>
      </c>
      <c r="I183" s="6">
        <f>IF('Log_working_3-way'!$D183="","",'True_Odds_Calculator_3-way'!O184/'True_Odds_Calculator_3-way'!B184-1)</f>
        <v>6.2945395161336375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2.3387122646049141E-2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1.0288739627791961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42.360774798670917</v>
      </c>
      <c r="I184" s="6">
        <f>IF('Log_working_3-way'!$D184="","",'True_Odds_Calculator_3-way'!O185/'True_Odds_Calculator_3-way'!B185-1)</f>
        <v>3.1820121521807527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2.4991934549258632E-2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1.0306335092176062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16.238004112871451</v>
      </c>
      <c r="I185" s="6">
        <f>IF('Log_working_3-way'!$D185="","",'True_Odds_Calculator_3-way'!O186/'True_Odds_Calculator_3-way'!B186-1)</f>
        <v>7.7316276007167239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3.2800234781522608E-2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1.0311195798128032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12.882278280184037</v>
      </c>
      <c r="I186" s="6">
        <f>IF('Log_working_3-way'!$D186="","",'True_Odds_Calculator_3-way'!O187/'True_Odds_Calculator_3-way'!B187-1)</f>
        <v>7.5701819995013722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3.3549783549783552E-2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1.0302032440248816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14.620765269667627</v>
      </c>
      <c r="I187" s="6">
        <f>IF('Log_working_3-way'!$D187="","",'True_Odds_Calculator_3-way'!O188/'True_Odds_Calculator_3-way'!B188-1)</f>
        <v>8.6379013373071931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3.2521252201233919E-2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1.0257717647866309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36.692475417025307</v>
      </c>
      <c r="I188" s="6">
        <f>IF('Log_working_3-way'!$D188="","",'True_Odds_Calculator_3-way'!O189/'True_Odds_Calculator_3-way'!B189-1)</f>
        <v>5.2938149352258046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2.3513529125356758E-2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1.0235016642092238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2.9222182954336557</v>
      </c>
      <c r="I189" s="6">
        <f>IF('Log_working_3-way'!$D189="","",'True_Odds_Calculator_3-way'!O190/'True_Odds_Calculator_3-way'!B190-1)</f>
        <v>8.9054350864261806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2.3922644233329127E-2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1.0306605496509391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44.741955561910586</v>
      </c>
      <c r="I190" s="6">
        <f>IF('Log_working_3-way'!$D190="","",'True_Odds_Calculator_3-way'!O191/'True_Odds_Calculator_3-way'!B191-1)</f>
        <v>3.339740447389512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2.5603657106255673E-2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1.0459181995601634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32.964048045558293</v>
      </c>
      <c r="I191" s="6">
        <f>IF('Log_working_3-way'!$D191="","",'True_Odds_Calculator_3-way'!O192/'True_Odds_Calculator_3-way'!B192-1)</f>
        <v>6.3556931886483152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4.318657642757362E-2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1.036414122518734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17.359328505255384</v>
      </c>
      <c r="I192" s="6">
        <f>IF('Log_working_3-way'!$D192="","",'True_Odds_Calculator_3-way'!O193/'True_Odds_Calculator_3-way'!B193-1)</f>
        <v>9.2152972036212333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3.8657215652876831E-2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1.0378118898335345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18.162941422578371</v>
      </c>
      <c r="I193" s="6">
        <f>IF('Log_working_3-way'!$D193="","",'True_Odds_Calculator_3-way'!O194/'True_Odds_Calculator_3-way'!B194-1)</f>
        <v>8.4488040488919367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4.0020240070949953E-2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1.0299981336402502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11.011279876701694</v>
      </c>
      <c r="I194" s="6">
        <f>IF('Log_working_3-way'!$D194="","",'True_Odds_Calculator_3-way'!O195/'True_Odds_Calculator_3-way'!B195-1)</f>
        <v>6.7745731827978055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3.2224191861904838E-2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1.0325629694045144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8.3836743767498536</v>
      </c>
      <c r="I195" s="6">
        <f>IF('Log_working_3-way'!$D195="","",'True_Odds_Calculator_3-way'!O196/'True_Odds_Calculator_3-way'!B196-1)</f>
        <v>5.5232126257694834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3.4229702454001476E-2</v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4.87</v>
      </c>
      <c r="B2" s="4">
        <f>IF('True_Odds_Calculator_3-way'!B3="","",'True_Odds_Calculator_3-way'!B3)</f>
        <v>4.21</v>
      </c>
      <c r="C2" s="4">
        <f>IF('True_Odds_Calculator_3-way'!C3="","",'True_Odds_Calculator_3-way'!C3)</f>
        <v>1.68</v>
      </c>
      <c r="D2" s="9">
        <f>(K2/(AR2+K2-(AR2*K2)))</f>
        <v>0.19483172569965662</v>
      </c>
      <c r="E2" s="9">
        <f>(L2/(AR2+L2-(AR2*L2)))</f>
        <v>0.22584355014731106</v>
      </c>
      <c r="F2" s="9">
        <f>(M2/(AR2+M2-(AR2*M2)))</f>
        <v>0.57932472415303238</v>
      </c>
      <c r="G2" s="9">
        <f>AR2</f>
        <v>1.067864162787294</v>
      </c>
      <c r="H2" s="9">
        <f>IF(A2="","",1/D2)</f>
        <v>5.1326343099868277</v>
      </c>
      <c r="I2" s="9">
        <f>IF(B2="","",1/E2)</f>
        <v>4.4278439625472128</v>
      </c>
      <c r="J2" s="9">
        <f>IF(C2="","",1/F2)</f>
        <v>1.7261476306953603</v>
      </c>
      <c r="K2" s="11">
        <f>1/A2</f>
        <v>0.20533880903490759</v>
      </c>
      <c r="L2" s="11">
        <f>1/B2</f>
        <v>0.23752969121140144</v>
      </c>
      <c r="M2" s="11">
        <f>1/C2</f>
        <v>0.59523809523809523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-0.24524749005183299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0.22528972374602457</v>
      </c>
      <c r="Q2" s="11">
        <f>2*'OddsRatio_working_3-way'!K2*'OddsRatio_working_3-way'!L2*'OddsRatio_working_3-way'!M2</f>
        <v>5.8064361790212536E-2</v>
      </c>
      <c r="R2" s="11">
        <f>O2/N2</f>
        <v>0</v>
      </c>
      <c r="S2" s="11">
        <f>P2/N2</f>
        <v>-0.91862193451361984</v>
      </c>
      <c r="T2" s="11">
        <f>Q2/N2</f>
        <v>-0.23675823054474746</v>
      </c>
      <c r="U2" s="11">
        <f>'OddsRatio_working_3-way'!S2-'OddsRatio_working_3-way'!R2^2/3</f>
        <v>-0.91862193451361984</v>
      </c>
      <c r="V2" s="11">
        <f>'OddsRatio_working_3-way'!S2*'OddsRatio_working_3-way'!R2/3-2*'OddsRatio_working_3-way'!R2^3/27-'OddsRatio_working_3-way'!T2</f>
        <v>0.23675823054474746</v>
      </c>
      <c r="W2" s="11">
        <f>'OddsRatio_working_3-way'!V2^2+4*'OddsRatio_working_3-way'!U2^3/27</f>
        <v>-5.8789103960864821E-2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0.16944288395470064</v>
      </c>
      <c r="Y2" s="11">
        <f>IF('OddsRatio_working_3-way'!W2&gt;=0,IF('OddsRatio_working_3-way'!V2+SQRT('OddsRatio_working_3-way'!W2)&gt;0,0,PI()),ACOS('OddsRatio_working_3-way'!V2/(2*'OddsRatio_working_3-way'!X2)))</f>
        <v>0.79730524218907073</v>
      </c>
      <c r="Z2" s="11">
        <f>'OddsRatio_working_3-way'!X2^(1/3)*COS('OddsRatio_working_3-way'!Y2/3)</f>
        <v>0.5339320813936469</v>
      </c>
      <c r="AA2" s="11">
        <f>'OddsRatio_working_3-way'!X2^(1/3)*COS(('OddsRatio_working_3-way'!Y2+2*PI())/3)</f>
        <v>-0.39283455531581335</v>
      </c>
      <c r="AB2" s="11">
        <f>'OddsRatio_working_3-way'!X2^(1/3)*COS(('OddsRatio_working_3-way'!Y2+4*PI())/3)</f>
        <v>-0.1410975260778338</v>
      </c>
      <c r="AC2" s="11">
        <f>'OddsRatio_working_3-way'!X2^(1/3)*SIN('OddsRatio_working_3-way'!Y2/3)</f>
        <v>0.14534044159554446</v>
      </c>
      <c r="AD2" s="11">
        <f>'OddsRatio_working_3-way'!X2^(1/3)*SIN(('OddsRatio_working_3-way'!Y2+2*PI())/3)</f>
        <v>0.38972852558462678</v>
      </c>
      <c r="AE2" s="11">
        <f>'OddsRatio_working_3-way'!X2^(1/3)*SIN(('OddsRatio_working_3-way'!Y2+4*PI())/3)</f>
        <v>-0.53506896718017094</v>
      </c>
      <c r="AF2" s="11">
        <f>-'OddsRatio_working_3-way'!U2/(3*'OddsRatio_working_3-way'!X2^(1/3))*COS(('OddsRatio_working_3-way'!Y2)/3)</f>
        <v>0.53393208139364701</v>
      </c>
      <c r="AG2" s="11">
        <f>-'OddsRatio_working_3-way'!U2/(3*'OddsRatio_working_3-way'!X2^(1/3))*COS(('OddsRatio_working_3-way'!Y2+2*PI())/3)</f>
        <v>-0.39283455531581341</v>
      </c>
      <c r="AH2" s="11">
        <f>-'OddsRatio_working_3-way'!U2/(3*'OddsRatio_working_3-way'!X2^(1/3))*COS(('OddsRatio_working_3-way'!Y2+4*PI())/3)</f>
        <v>-0.14109752607783382</v>
      </c>
      <c r="AI2" s="11">
        <f>'OddsRatio_working_3-way'!U2/(3*'OddsRatio_working_3-way'!X2^(1/3))*SIN(('OddsRatio_working_3-way'!Y2)/3)</f>
        <v>-0.14534044159554449</v>
      </c>
      <c r="AJ2" s="11">
        <f>'OddsRatio_working_3-way'!U2/(3*'OddsRatio_working_3-way'!X2^(1/3))*SIN(('OddsRatio_working_3-way'!Y2+2*PI())/3)</f>
        <v>-0.38972852558462689</v>
      </c>
      <c r="AK2" s="11">
        <f>'OddsRatio_working_3-way'!U2/(3*'OddsRatio_working_3-way'!X2^(1/3))*SIN(('OddsRatio_working_3-way'!Y2+4*PI())/3)</f>
        <v>0.53506896718017105</v>
      </c>
      <c r="AL2" s="11">
        <f>'OddsRatio_working_3-way'!Z2+'OddsRatio_working_3-way'!AF2</f>
        <v>1.067864162787294</v>
      </c>
      <c r="AM2" s="11">
        <f>'OddsRatio_working_3-way'!AA2+'OddsRatio_working_3-way'!AG2</f>
        <v>-0.7856691106316267</v>
      </c>
      <c r="AN2" s="11">
        <f>'OddsRatio_working_3-way'!AB2+'OddsRatio_working_3-way'!AH2</f>
        <v>-0.28219505215566765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1.067864162787294</v>
      </c>
      <c r="AS2" s="11">
        <f>IF(('OddsRatio_working_3-way'!X2=0),IF(Q2&gt;0,-Q2^(1/3),(-Q2)^(1/3)),'OddsRatio_working_3-way'!AM2-'OddsRatio_working_3-way'!R2/3)</f>
        <v>-0.7856691106316267</v>
      </c>
      <c r="AT2" s="11">
        <f>IF(('OddsRatio_working_3-way'!X2=0),IF(Q2&gt;0,-Q2^(1/3),(-Q2)^(1/3)),'OddsRatio_working_3-way'!AN2-'OddsRatio_working_3-way'!R2/3)</f>
        <v>-0.28219505215566765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3.83</v>
      </c>
      <c r="C3" s="4">
        <f>IF('True_Odds_Calculator_3-way'!C4="","",'True_Odds_Calculator_3-way'!C4)</f>
        <v>2.2599999999999998</v>
      </c>
      <c r="D3" s="9">
        <f t="shared" ref="D3" si="0">(K3/(AR3+K3-(AR3*K3)))</f>
        <v>0.31052238109944241</v>
      </c>
      <c r="E3" s="9">
        <f t="shared" ref="E3" si="1">(L3/(AR3+L3-(AR3*L3)))</f>
        <v>0.25493038924838596</v>
      </c>
      <c r="F3" s="9">
        <f t="shared" ref="F3" si="2">(M3/(AR3+M3-(AR3*M3)))</f>
        <v>0.43454722965217157</v>
      </c>
      <c r="G3" s="9">
        <f t="shared" ref="G3" si="3">AR3</f>
        <v>1.0327347853944635</v>
      </c>
      <c r="H3" s="9">
        <f t="shared" ref="H3" si="4">IF(A3="","",1/D3)</f>
        <v>3.2203797885980969</v>
      </c>
      <c r="I3" s="9">
        <f t="shared" ref="I3" si="5">IF(B3="","",1/E3)</f>
        <v>3.9226394426663327</v>
      </c>
      <c r="J3" s="9">
        <f t="shared" ref="J3" si="6">IF(C3="","",1/F3)</f>
        <v>2.3012458295970237</v>
      </c>
      <c r="K3" s="11">
        <f t="shared" ref="K3" si="7">1/A3</f>
        <v>0.31746031746031744</v>
      </c>
      <c r="L3" s="11">
        <f t="shared" ref="L3" si="8">1/B3</f>
        <v>0.2610966057441253</v>
      </c>
      <c r="M3" s="11">
        <f t="shared" ref="M3" si="9">1/C3</f>
        <v>0.44247787610619471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-0.28117562790267803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0.22885838177319037</v>
      </c>
      <c r="Q3" s="11">
        <f>2*'OddsRatio_working_3-way'!K3*'OddsRatio_working_3-way'!L3*'OddsRatio_working_3-way'!M3</f>
        <v>7.3352045440125094E-2</v>
      </c>
      <c r="R3" s="11">
        <f t="shared" ref="R3" si="10">O3/N3</f>
        <v>0</v>
      </c>
      <c r="S3" s="11">
        <f t="shared" ref="S3" si="11">P3/N3</f>
        <v>-0.8139339226527984</v>
      </c>
      <c r="T3" s="11">
        <f t="shared" ref="T3" si="12">Q3/N3</f>
        <v>-0.26087625726051222</v>
      </c>
      <c r="U3" s="11">
        <f>'OddsRatio_working_3-way'!S3-'OddsRatio_working_3-way'!R3^2/3</f>
        <v>-0.8139339226527984</v>
      </c>
      <c r="V3" s="11">
        <f>'OddsRatio_working_3-way'!S3*'OddsRatio_working_3-way'!R3/3-2*'OddsRatio_working_3-way'!R3^3/27-'OddsRatio_working_3-way'!T3</f>
        <v>0.26087625726051222</v>
      </c>
      <c r="W3" s="11">
        <f>'OddsRatio_working_3-way'!V3^2+4*'OddsRatio_working_3-way'!U3^3/27</f>
        <v>-1.1828290531698343E-2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0.14131941845863868</v>
      </c>
      <c r="Y3" s="11">
        <f>IF('OddsRatio_working_3-way'!W3&gt;=0,IF('OddsRatio_working_3-way'!V3+SQRT('OddsRatio_working_3-way'!W3)&gt;0,0,PI()),ACOS('OddsRatio_working_3-way'!V3/(2*'OddsRatio_working_3-way'!X3)))</f>
        <v>0.39498545575047217</v>
      </c>
      <c r="Z3" s="11">
        <f>'OddsRatio_working_3-way'!X3^(1/3)*COS('OddsRatio_working_3-way'!Y3/3)</f>
        <v>0.51636739269723175</v>
      </c>
      <c r="AA3" s="11">
        <f>'OddsRatio_working_3-way'!X3^(1/3)*COS(('OddsRatio_working_3-way'!Y3+2*PI())/3)</f>
        <v>-0.3174037730329361</v>
      </c>
      <c r="AB3" s="11">
        <f>'OddsRatio_working_3-way'!X3^(1/3)*COS(('OddsRatio_working_3-way'!Y3+4*PI())/3)</f>
        <v>-0.19896361966429568</v>
      </c>
      <c r="AC3" s="11">
        <f>'OddsRatio_working_3-way'!X3^(1/3)*SIN('OddsRatio_working_3-way'!Y3/3)</f>
        <v>6.8381454430245139E-2</v>
      </c>
      <c r="AD3" s="11">
        <f>'OddsRatio_working_3-way'!X3^(1/3)*SIN(('OddsRatio_working_3-way'!Y3+2*PI())/3)</f>
        <v>0.41299655254661527</v>
      </c>
      <c r="AE3" s="11">
        <f>'OddsRatio_working_3-way'!X3^(1/3)*SIN(('OddsRatio_working_3-way'!Y3+4*PI())/3)</f>
        <v>-0.4813780069768604</v>
      </c>
      <c r="AF3" s="11">
        <f>-'OddsRatio_working_3-way'!U3/(3*'OddsRatio_working_3-way'!X3^(1/3))*COS(('OddsRatio_working_3-way'!Y3)/3)</f>
        <v>0.51636739269723175</v>
      </c>
      <c r="AG3" s="11">
        <f>-'OddsRatio_working_3-way'!U3/(3*'OddsRatio_working_3-way'!X3^(1/3))*COS(('OddsRatio_working_3-way'!Y3+2*PI())/3)</f>
        <v>-0.3174037730329361</v>
      </c>
      <c r="AH3" s="11">
        <f>-'OddsRatio_working_3-way'!U3/(3*'OddsRatio_working_3-way'!X3^(1/3))*COS(('OddsRatio_working_3-way'!Y3+4*PI())/3)</f>
        <v>-0.19896361966429568</v>
      </c>
      <c r="AI3" s="11">
        <f>'OddsRatio_working_3-way'!U3/(3*'OddsRatio_working_3-way'!X3^(1/3))*SIN(('OddsRatio_working_3-way'!Y3)/3)</f>
        <v>-6.8381454430245139E-2</v>
      </c>
      <c r="AJ3" s="11">
        <f>'OddsRatio_working_3-way'!U3/(3*'OddsRatio_working_3-way'!X3^(1/3))*SIN(('OddsRatio_working_3-way'!Y3+2*PI())/3)</f>
        <v>-0.41299655254661527</v>
      </c>
      <c r="AK3" s="11">
        <f>'OddsRatio_working_3-way'!U3/(3*'OddsRatio_working_3-way'!X3^(1/3))*SIN(('OddsRatio_working_3-way'!Y3+4*PI())/3)</f>
        <v>0.4813780069768604</v>
      </c>
      <c r="AL3" s="11">
        <f>'OddsRatio_working_3-way'!Z3+'OddsRatio_working_3-way'!AF3</f>
        <v>1.0327347853944635</v>
      </c>
      <c r="AM3" s="11">
        <f>'OddsRatio_working_3-way'!AA3+'OddsRatio_working_3-way'!AG3</f>
        <v>-0.6348075460658722</v>
      </c>
      <c r="AN3" s="11">
        <f>'OddsRatio_working_3-way'!AB3+'OddsRatio_working_3-way'!AH3</f>
        <v>-0.39792723932859136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1.0327347853944635</v>
      </c>
      <c r="AS3" s="11">
        <f>IF(('OddsRatio_working_3-way'!X3=0),IF(Q3&gt;0,-Q3^(1/3),(-Q3)^(1/3)),'OddsRatio_working_3-way'!AM3-'OddsRatio_working_3-way'!R3/3)</f>
        <v>-0.6348075460658722</v>
      </c>
      <c r="AT3" s="11">
        <f>IF(('OddsRatio_working_3-way'!X3=0),IF(Q3&gt;0,-Q3^(1/3),(-Q3)^(1/3)),'OddsRatio_working_3-way'!AN3-'OddsRatio_working_3-way'!R3/3)</f>
        <v>-0.39792723932859136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2.94</v>
      </c>
      <c r="B4" s="4">
        <f>IF('True_Odds_Calculator_3-way'!B5="","",'True_Odds_Calculator_3-way'!B5)</f>
        <v>3.65</v>
      </c>
      <c r="C4" s="4">
        <f>IF('True_Odds_Calculator_3-way'!C5="","",'True_Odds_Calculator_3-way'!C5)</f>
        <v>2.41</v>
      </c>
      <c r="D4" s="9">
        <f t="shared" ref="D4:D67" si="13">(K4/(AR4+K4-(AR4*K4)))</f>
        <v>0.33035236515432298</v>
      </c>
      <c r="E4" s="9">
        <f t="shared" ref="E4:E67" si="14">(L4/(AR4+L4-(AR4*L4)))</f>
        <v>0.26532680699735273</v>
      </c>
      <c r="F4" s="9">
        <f t="shared" ref="F4:F67" si="15">(M4/(AR4+M4-(AR4*M4)))</f>
        <v>0.40432082784832424</v>
      </c>
      <c r="G4" s="9">
        <f t="shared" ref="G4:G67" si="16">AR4</f>
        <v>1.0448818583701434</v>
      </c>
      <c r="H4" s="9">
        <f t="shared" ref="H4:H67" si="17">IF(A4="","",1/D4)</f>
        <v>3.0270708052380777</v>
      </c>
      <c r="I4" s="9">
        <f t="shared" ref="I4:I67" si="18">IF(B4="","",1/E4)</f>
        <v>3.7689369246808799</v>
      </c>
      <c r="J4" s="9">
        <f t="shared" ref="J4:J67" si="19">IF(C4="","",1/F4)</f>
        <v>2.4732834203019025</v>
      </c>
      <c r="K4" s="11">
        <f t="shared" ref="K4:K67" si="20">1/A4</f>
        <v>0.3401360544217687</v>
      </c>
      <c r="L4" s="11">
        <f t="shared" ref="L4:L67" si="21">1/B4</f>
        <v>0.27397260273972601</v>
      </c>
      <c r="M4" s="11">
        <f t="shared" ref="M4:M67" si="22">1/C4</f>
        <v>0.41493775933609955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-0.28029121044200078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0.23200322020469644</v>
      </c>
      <c r="Q4" s="11">
        <f>2*'OddsRatio_working_3-way'!K4*'OddsRatio_working_3-way'!L4*'OddsRatio_working_3-way'!M4</f>
        <v>7.7334406734898803E-2</v>
      </c>
      <c r="R4" s="11">
        <f t="shared" ref="R4:R67" si="23">O4/N4</f>
        <v>0</v>
      </c>
      <c r="S4" s="11">
        <f t="shared" ref="S4:S67" si="24">P4/N4</f>
        <v>-0.82772206748418065</v>
      </c>
      <c r="T4" s="11">
        <f t="shared" ref="T4:T67" si="25">Q4/N4</f>
        <v>-0.27590735582806014</v>
      </c>
      <c r="U4" s="11">
        <f>'OddsRatio_working_3-way'!S4-'OddsRatio_working_3-way'!R4^2/3</f>
        <v>-0.82772206748418065</v>
      </c>
      <c r="V4" s="11">
        <f>'OddsRatio_working_3-way'!S4*'OddsRatio_working_3-way'!R4/3-2*'OddsRatio_working_3-way'!R4^3/27-'OddsRatio_working_3-way'!T4</f>
        <v>0.27590735582806014</v>
      </c>
      <c r="W4" s="11">
        <f>'OddsRatio_working_3-way'!V4^2+4*'OddsRatio_working_3-way'!U4^3/27</f>
        <v>-7.8887762741932238E-3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0.14492553715117379</v>
      </c>
      <c r="Y4" s="11">
        <f>IF('OddsRatio_working_3-way'!W4&gt;=0,IF('OddsRatio_working_3-way'!V4+SQRT('OddsRatio_working_3-way'!W4)&gt;0,0,PI()),ACOS('OddsRatio_working_3-way'!V4/(2*'OddsRatio_working_3-way'!X4)))</f>
        <v>0.31143931639224909</v>
      </c>
      <c r="Z4" s="11">
        <f>'OddsRatio_working_3-way'!X4^(1/3)*COS('OddsRatio_working_3-way'!Y4/3)</f>
        <v>0.52244092918507168</v>
      </c>
      <c r="AA4" s="11">
        <f>'OddsRatio_working_3-way'!X4^(1/3)*COS(('OddsRatio_working_3-way'!Y4+2*PI())/3)</f>
        <v>-0.30835986960813072</v>
      </c>
      <c r="AB4" s="11">
        <f>'OddsRatio_working_3-way'!X4^(1/3)*COS(('OddsRatio_working_3-way'!Y4+4*PI())/3)</f>
        <v>-0.21408105957694112</v>
      </c>
      <c r="AC4" s="11">
        <f>'OddsRatio_working_3-way'!X4^(1/3)*SIN('OddsRatio_working_3-way'!Y4/3)</f>
        <v>5.4431896350384888E-2</v>
      </c>
      <c r="AD4" s="11">
        <f>'OddsRatio_working_3-way'!X4^(1/3)*SIN(('OddsRatio_working_3-way'!Y4+2*PI())/3)</f>
        <v>0.42523116847582654</v>
      </c>
      <c r="AE4" s="11">
        <f>'OddsRatio_working_3-way'!X4^(1/3)*SIN(('OddsRatio_working_3-way'!Y4+4*PI())/3)</f>
        <v>-0.47966306482621152</v>
      </c>
      <c r="AF4" s="11">
        <f>-'OddsRatio_working_3-way'!U4/(3*'OddsRatio_working_3-way'!X4^(1/3))*COS(('OddsRatio_working_3-way'!Y4)/3)</f>
        <v>0.52244092918507168</v>
      </c>
      <c r="AG4" s="11">
        <f>-'OddsRatio_working_3-way'!U4/(3*'OddsRatio_working_3-way'!X4^(1/3))*COS(('OddsRatio_working_3-way'!Y4+2*PI())/3)</f>
        <v>-0.30835986960813072</v>
      </c>
      <c r="AH4" s="11">
        <f>-'OddsRatio_working_3-way'!U4/(3*'OddsRatio_working_3-way'!X4^(1/3))*COS(('OddsRatio_working_3-way'!Y4+4*PI())/3)</f>
        <v>-0.21408105957694112</v>
      </c>
      <c r="AI4" s="11">
        <f>'OddsRatio_working_3-way'!U4/(3*'OddsRatio_working_3-way'!X4^(1/3))*SIN(('OddsRatio_working_3-way'!Y4)/3)</f>
        <v>-5.4431896350384888E-2</v>
      </c>
      <c r="AJ4" s="11">
        <f>'OddsRatio_working_3-way'!U4/(3*'OddsRatio_working_3-way'!X4^(1/3))*SIN(('OddsRatio_working_3-way'!Y4+2*PI())/3)</f>
        <v>-0.42523116847582654</v>
      </c>
      <c r="AK4" s="11">
        <f>'OddsRatio_working_3-way'!U4/(3*'OddsRatio_working_3-way'!X4^(1/3))*SIN(('OddsRatio_working_3-way'!Y4+4*PI())/3)</f>
        <v>0.47966306482621152</v>
      </c>
      <c r="AL4" s="11">
        <f>'OddsRatio_working_3-way'!Z4+'OddsRatio_working_3-way'!AF4</f>
        <v>1.0448818583701434</v>
      </c>
      <c r="AM4" s="11">
        <f>'OddsRatio_working_3-way'!AA4+'OddsRatio_working_3-way'!AG4</f>
        <v>-0.61671973921626144</v>
      </c>
      <c r="AN4" s="11">
        <f>'OddsRatio_working_3-way'!AB4+'OddsRatio_working_3-way'!AH4</f>
        <v>-0.42816211915388225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1.0448818583701434</v>
      </c>
      <c r="AS4" s="11">
        <f>IF(('OddsRatio_working_3-way'!X4=0),IF(Q4&gt;0,-Q4^(1/3),(-Q4)^(1/3)),'OddsRatio_working_3-way'!AM4-'OddsRatio_working_3-way'!R4/3)</f>
        <v>-0.61671973921626144</v>
      </c>
      <c r="AT4" s="11">
        <f>IF(('OddsRatio_working_3-way'!X4=0),IF(Q4&gt;0,-Q4^(1/3),(-Q4)^(1/3)),'OddsRatio_working_3-way'!AN4-'OddsRatio_working_3-way'!R4/3)</f>
        <v>-0.42816211915388225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2.2000000000000002</v>
      </c>
      <c r="B5" s="4">
        <f>IF('True_Odds_Calculator_3-way'!B6="","",'True_Odds_Calculator_3-way'!B6)</f>
        <v>3.52</v>
      </c>
      <c r="C5" s="4">
        <f>IF('True_Odds_Calculator_3-way'!C6="","",'True_Odds_Calculator_3-way'!C6)</f>
        <v>3.46</v>
      </c>
      <c r="D5" s="9">
        <f t="shared" si="13"/>
        <v>0.44406053917007088</v>
      </c>
      <c r="E5" s="9">
        <f t="shared" si="14"/>
        <v>0.2755515568372362</v>
      </c>
      <c r="F5" s="9">
        <f t="shared" si="15"/>
        <v>0.28038790399269287</v>
      </c>
      <c r="G5" s="9">
        <f t="shared" si="16"/>
        <v>1.0432876672419389</v>
      </c>
      <c r="H5" s="9">
        <f t="shared" si="17"/>
        <v>2.2519452006903267</v>
      </c>
      <c r="I5" s="9">
        <f t="shared" si="18"/>
        <v>3.6290849214496861</v>
      </c>
      <c r="J5" s="9">
        <f t="shared" si="19"/>
        <v>3.5664876614151688</v>
      </c>
      <c r="K5" s="11">
        <f t="shared" si="20"/>
        <v>0.45454545454545453</v>
      </c>
      <c r="L5" s="11">
        <f t="shared" si="21"/>
        <v>0.28409090909090912</v>
      </c>
      <c r="M5" s="11">
        <f t="shared" si="22"/>
        <v>0.28901734104046245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-0.27763579037882757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0.23064658672908805</v>
      </c>
      <c r="Q5" s="11">
        <f>2*'OddsRatio_working_3-way'!K5*'OddsRatio_working_3-way'!L5*'OddsRatio_working_3-way'!M5</f>
        <v>7.4642908326565727E-2</v>
      </c>
      <c r="R5" s="11">
        <f t="shared" si="23"/>
        <v>0</v>
      </c>
      <c r="S5" s="11">
        <f t="shared" si="24"/>
        <v>-0.83075235514259937</v>
      </c>
      <c r="T5" s="11">
        <f t="shared" si="25"/>
        <v>-0.26885189486815519</v>
      </c>
      <c r="U5" s="11">
        <f>'OddsRatio_working_3-way'!S5-'OddsRatio_working_3-way'!R5^2/3</f>
        <v>-0.83075235514259937</v>
      </c>
      <c r="V5" s="11">
        <f>'OddsRatio_working_3-way'!S5*'OddsRatio_working_3-way'!R5/3-2*'OddsRatio_working_3-way'!R5^3/27-'OddsRatio_working_3-way'!T5</f>
        <v>0.26885189486815519</v>
      </c>
      <c r="W5" s="11">
        <f>'OddsRatio_working_3-way'!V5^2+4*'OddsRatio_working_3-way'!U5^3/27</f>
        <v>-1.2658407104964034E-2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0.14572212295938597</v>
      </c>
      <c r="Y5" s="11">
        <f>IF('OddsRatio_working_3-way'!W5&gt;=0,IF('OddsRatio_working_3-way'!V5+SQRT('OddsRatio_working_3-way'!W5)&gt;0,0,PI()),ACOS('OddsRatio_working_3-way'!V5/(2*'OddsRatio_working_3-way'!X5)))</f>
        <v>0.3963366240863766</v>
      </c>
      <c r="Z5" s="11">
        <f>'OddsRatio_working_3-way'!X5^(1/3)*COS('OddsRatio_working_3-way'!Y5/3)</f>
        <v>0.52164383362096944</v>
      </c>
      <c r="AA5" s="11">
        <f>'OddsRatio_working_3-way'!X5^(1/3)*COS(('OddsRatio_working_3-way'!Y5+2*PI())/3)</f>
        <v>-0.32085417413572281</v>
      </c>
      <c r="AB5" s="11">
        <f>'OddsRatio_working_3-way'!X5^(1/3)*COS(('OddsRatio_working_3-way'!Y5+4*PI())/3)</f>
        <v>-0.20078965948524674</v>
      </c>
      <c r="AC5" s="11">
        <f>'OddsRatio_working_3-way'!X5^(1/3)*SIN('OddsRatio_working_3-way'!Y5/3)</f>
        <v>6.9319279853574098E-2</v>
      </c>
      <c r="AD5" s="11">
        <f>'OddsRatio_working_3-way'!X5^(1/3)*SIN(('OddsRatio_working_3-way'!Y5+2*PI())/3)</f>
        <v>0.41709717171647548</v>
      </c>
      <c r="AE5" s="11">
        <f>'OddsRatio_working_3-way'!X5^(1/3)*SIN(('OddsRatio_working_3-way'!Y5+4*PI())/3)</f>
        <v>-0.48641645157004965</v>
      </c>
      <c r="AF5" s="11">
        <f>-'OddsRatio_working_3-way'!U5/(3*'OddsRatio_working_3-way'!X5^(1/3))*COS(('OddsRatio_working_3-way'!Y5)/3)</f>
        <v>0.52164383362096944</v>
      </c>
      <c r="AG5" s="11">
        <f>-'OddsRatio_working_3-way'!U5/(3*'OddsRatio_working_3-way'!X5^(1/3))*COS(('OddsRatio_working_3-way'!Y5+2*PI())/3)</f>
        <v>-0.32085417413572281</v>
      </c>
      <c r="AH5" s="11">
        <f>-'OddsRatio_working_3-way'!U5/(3*'OddsRatio_working_3-way'!X5^(1/3))*COS(('OddsRatio_working_3-way'!Y5+4*PI())/3)</f>
        <v>-0.20078965948524674</v>
      </c>
      <c r="AI5" s="11">
        <f>'OddsRatio_working_3-way'!U5/(3*'OddsRatio_working_3-way'!X5^(1/3))*SIN(('OddsRatio_working_3-way'!Y5)/3)</f>
        <v>-6.9319279853574098E-2</v>
      </c>
      <c r="AJ5" s="11">
        <f>'OddsRatio_working_3-way'!U5/(3*'OddsRatio_working_3-way'!X5^(1/3))*SIN(('OddsRatio_working_3-way'!Y5+2*PI())/3)</f>
        <v>-0.41709717171647548</v>
      </c>
      <c r="AK5" s="11">
        <f>'OddsRatio_working_3-way'!U5/(3*'OddsRatio_working_3-way'!X5^(1/3))*SIN(('OddsRatio_working_3-way'!Y5+4*PI())/3)</f>
        <v>0.48641645157004965</v>
      </c>
      <c r="AL5" s="11">
        <f>'OddsRatio_working_3-way'!Z5+'OddsRatio_working_3-way'!AF5</f>
        <v>1.0432876672419389</v>
      </c>
      <c r="AM5" s="11">
        <f>'OddsRatio_working_3-way'!AA5+'OddsRatio_working_3-way'!AG5</f>
        <v>-0.64170834827144563</v>
      </c>
      <c r="AN5" s="11">
        <f>'OddsRatio_working_3-way'!AB5+'OddsRatio_working_3-way'!AH5</f>
        <v>-0.40157931897049348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1.0432876672419389</v>
      </c>
      <c r="AS5" s="11">
        <f>IF(('OddsRatio_working_3-way'!X5=0),IF(Q5&gt;0,-Q5^(1/3),(-Q5)^(1/3)),'OddsRatio_working_3-way'!AM5-'OddsRatio_working_3-way'!R5/3)</f>
        <v>-0.64170834827144563</v>
      </c>
      <c r="AT5" s="11">
        <f>IF(('OddsRatio_working_3-way'!X5=0),IF(Q5&gt;0,-Q5^(1/3),(-Q5)^(1/3)),'OddsRatio_working_3-way'!AN5-'OddsRatio_working_3-way'!R5/3)</f>
        <v>-0.40157931897049348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2.42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3.23</v>
      </c>
      <c r="D6" s="9">
        <f t="shared" si="13"/>
        <v>0.40314309713444146</v>
      </c>
      <c r="E6" s="9">
        <f t="shared" si="14"/>
        <v>0.29610722860701849</v>
      </c>
      <c r="F6" s="9">
        <f t="shared" si="15"/>
        <v>0.30074967425853999</v>
      </c>
      <c r="G6" s="9">
        <f t="shared" si="16"/>
        <v>1.0426118308090715</v>
      </c>
      <c r="H6" s="9">
        <f t="shared" si="17"/>
        <v>2.4805087997488813</v>
      </c>
      <c r="I6" s="9">
        <f t="shared" si="18"/>
        <v>3.3771549742446831</v>
      </c>
      <c r="J6" s="9">
        <f t="shared" si="19"/>
        <v>3.3250243827042296</v>
      </c>
      <c r="K6" s="11">
        <f t="shared" si="20"/>
        <v>0.41322314049586778</v>
      </c>
      <c r="L6" s="11">
        <f t="shared" si="21"/>
        <v>0.3048780487804878</v>
      </c>
      <c r="M6" s="11">
        <f t="shared" si="22"/>
        <v>0.30959752321981426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-0.28160238092414946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0.2312932514479816</v>
      </c>
      <c r="Q6" s="11">
        <f>2*'OddsRatio_working_3-way'!K6*'OddsRatio_working_3-way'!L6*'OddsRatio_working_3-way'!M6</f>
        <v>7.8007841972337802E-2</v>
      </c>
      <c r="R6" s="11">
        <f t="shared" si="23"/>
        <v>0</v>
      </c>
      <c r="S6" s="11">
        <f t="shared" si="24"/>
        <v>-0.82134693140354242</v>
      </c>
      <c r="T6" s="11">
        <f t="shared" si="25"/>
        <v>-0.27701414212598391</v>
      </c>
      <c r="U6" s="11">
        <f>'OddsRatio_working_3-way'!S6-'OddsRatio_working_3-way'!R6^2/3</f>
        <v>-0.82134693140354242</v>
      </c>
      <c r="V6" s="11">
        <f>'OddsRatio_working_3-way'!S6*'OddsRatio_working_3-way'!R6/3-2*'OddsRatio_working_3-way'!R6^3/27-'OddsRatio_working_3-way'!T6</f>
        <v>0.27701414212598391</v>
      </c>
      <c r="W6" s="11">
        <f>'OddsRatio_working_3-way'!V6^2+4*'OddsRatio_working_3-way'!U6^3/27</f>
        <v>-5.3504977233026219E-3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0.14325443506319224</v>
      </c>
      <c r="Y6" s="11">
        <f>IF('OddsRatio_working_3-way'!W6&gt;=0,IF('OddsRatio_working_3-way'!V6+SQRT('OddsRatio_working_3-way'!W6)&gt;0,0,PI()),ACOS('OddsRatio_working_3-way'!V6/(2*'OddsRatio_working_3-way'!X6)))</f>
        <v>0.258162961347151</v>
      </c>
      <c r="Z6" s="11">
        <f>'OddsRatio_working_3-way'!X6^(1/3)*COS('OddsRatio_working_3-way'!Y6/3)</f>
        <v>0.52130591540453575</v>
      </c>
      <c r="AA6" s="11">
        <f>'OddsRatio_working_3-way'!X6^(1/3)*COS(('OddsRatio_working_3-way'!Y6+2*PI())/3)</f>
        <v>-0.29959958495116906</v>
      </c>
      <c r="AB6" s="11">
        <f>'OddsRatio_working_3-way'!X6^(1/3)*COS(('OddsRatio_working_3-way'!Y6+4*PI())/3)</f>
        <v>-0.22170633045336641</v>
      </c>
      <c r="AC6" s="11">
        <f>'OddsRatio_working_3-way'!X6^(1/3)*SIN('OddsRatio_working_3-way'!Y6/3)</f>
        <v>4.4971691452362364E-2</v>
      </c>
      <c r="AD6" s="11">
        <f>'OddsRatio_working_3-way'!X6^(1/3)*SIN(('OddsRatio_working_3-way'!Y6+2*PI())/3)</f>
        <v>0.42897832015724841</v>
      </c>
      <c r="AE6" s="11">
        <f>'OddsRatio_working_3-way'!X6^(1/3)*SIN(('OddsRatio_working_3-way'!Y6+4*PI())/3)</f>
        <v>-0.47395001160961076</v>
      </c>
      <c r="AF6" s="11">
        <f>-'OddsRatio_working_3-way'!U6/(3*'OddsRatio_working_3-way'!X6^(1/3))*COS(('OddsRatio_working_3-way'!Y6)/3)</f>
        <v>0.52130591540453575</v>
      </c>
      <c r="AG6" s="11">
        <f>-'OddsRatio_working_3-way'!U6/(3*'OddsRatio_working_3-way'!X6^(1/3))*COS(('OddsRatio_working_3-way'!Y6+2*PI())/3)</f>
        <v>-0.29959958495116906</v>
      </c>
      <c r="AH6" s="11">
        <f>-'OddsRatio_working_3-way'!U6/(3*'OddsRatio_working_3-way'!X6^(1/3))*COS(('OddsRatio_working_3-way'!Y6+4*PI())/3)</f>
        <v>-0.22170633045336641</v>
      </c>
      <c r="AI6" s="11">
        <f>'OddsRatio_working_3-way'!U6/(3*'OddsRatio_working_3-way'!X6^(1/3))*SIN(('OddsRatio_working_3-way'!Y6)/3)</f>
        <v>-4.4971691452362364E-2</v>
      </c>
      <c r="AJ6" s="11">
        <f>'OddsRatio_working_3-way'!U6/(3*'OddsRatio_working_3-way'!X6^(1/3))*SIN(('OddsRatio_working_3-way'!Y6+2*PI())/3)</f>
        <v>-0.42897832015724841</v>
      </c>
      <c r="AK6" s="11">
        <f>'OddsRatio_working_3-way'!U6/(3*'OddsRatio_working_3-way'!X6^(1/3))*SIN(('OddsRatio_working_3-way'!Y6+4*PI())/3)</f>
        <v>0.47395001160961076</v>
      </c>
      <c r="AL6" s="11">
        <f>'OddsRatio_working_3-way'!Z6+'OddsRatio_working_3-way'!AF6</f>
        <v>1.0426118308090715</v>
      </c>
      <c r="AM6" s="11">
        <f>'OddsRatio_working_3-way'!AA6+'OddsRatio_working_3-way'!AG6</f>
        <v>-0.59919916990233812</v>
      </c>
      <c r="AN6" s="11">
        <f>'OddsRatio_working_3-way'!AB6+'OddsRatio_working_3-way'!AH6</f>
        <v>-0.44341266090673281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1.0426118308090715</v>
      </c>
      <c r="AS6" s="11">
        <f>IF(('OddsRatio_working_3-way'!X6=0),IF(Q6&gt;0,-Q6^(1/3),(-Q6)^(1/3)),'OddsRatio_working_3-way'!AM6-'OddsRatio_working_3-way'!R6/3)</f>
        <v>-0.59919916990233812</v>
      </c>
      <c r="AT6" s="11">
        <f>IF(('OddsRatio_working_3-way'!X6=0),IF(Q6&gt;0,-Q6^(1/3),(-Q6)^(1/3)),'OddsRatio_working_3-way'!AN6-'OddsRatio_working_3-way'!R6/3)</f>
        <v>-0.44341266090673281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3.12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2.44</v>
      </c>
      <c r="D7" s="9">
        <f t="shared" si="13"/>
        <v>0.313086849315452</v>
      </c>
      <c r="E7" s="9">
        <f t="shared" si="14"/>
        <v>0.28534953582060679</v>
      </c>
      <c r="F7" s="9">
        <f t="shared" si="15"/>
        <v>0.40156361486394121</v>
      </c>
      <c r="G7" s="9">
        <f t="shared" si="16"/>
        <v>1.0349065692915431</v>
      </c>
      <c r="H7" s="9">
        <f t="shared" si="17"/>
        <v>3.1940019268980722</v>
      </c>
      <c r="I7" s="9">
        <f t="shared" si="18"/>
        <v>3.5044738976855347</v>
      </c>
      <c r="J7" s="9">
        <f t="shared" si="19"/>
        <v>2.4902654597798222</v>
      </c>
      <c r="K7" s="11">
        <f t="shared" si="20"/>
        <v>0.32051282051282048</v>
      </c>
      <c r="L7" s="11">
        <f t="shared" si="21"/>
        <v>0.29239766081871343</v>
      </c>
      <c r="M7" s="11">
        <f t="shared" si="22"/>
        <v>0.4098360655737705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-0.28375478418619071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0.22968395487808774</v>
      </c>
      <c r="Q7" s="11">
        <f>2*'OddsRatio_working_3-way'!K7*'OddsRatio_working_3-way'!L7*'OddsRatio_working_3-way'!M7</f>
        <v>7.6817376213407271E-2</v>
      </c>
      <c r="R7" s="11">
        <f t="shared" si="23"/>
        <v>0</v>
      </c>
      <c r="S7" s="11">
        <f t="shared" si="24"/>
        <v>-0.80944522411074682</v>
      </c>
      <c r="T7" s="11">
        <f t="shared" si="25"/>
        <v>-0.27071746625777487</v>
      </c>
      <c r="U7" s="11">
        <f>'OddsRatio_working_3-way'!S7-'OddsRatio_working_3-way'!R7^2/3</f>
        <v>-0.80944522411074682</v>
      </c>
      <c r="V7" s="11">
        <f>'OddsRatio_working_3-way'!S7*'OddsRatio_working_3-way'!R7/3-2*'OddsRatio_working_3-way'!R7^3/27-'OddsRatio_working_3-way'!T7</f>
        <v>0.27071746625777487</v>
      </c>
      <c r="W7" s="11">
        <f>'OddsRatio_working_3-way'!V7^2+4*'OddsRatio_working_3-way'!U7^3/27</f>
        <v>-5.2823915878318917E-3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0.14015200509166947</v>
      </c>
      <c r="Y7" s="11">
        <f>IF('OddsRatio_working_3-way'!W7&gt;=0,IF('OddsRatio_working_3-way'!V7+SQRT('OddsRatio_working_3-way'!W7)&gt;0,0,PI()),ACOS('OddsRatio_working_3-way'!V7/(2*'OddsRatio_working_3-way'!X7)))</f>
        <v>0.26228712254212017</v>
      </c>
      <c r="Z7" s="11">
        <f>'OddsRatio_working_3-way'!X7^(1/3)*COS('OddsRatio_working_3-way'!Y7/3)</f>
        <v>0.51745328464577156</v>
      </c>
      <c r="AA7" s="11">
        <f>'OddsRatio_working_3-way'!X7^(1/3)*COS(('OddsRatio_working_3-way'!Y7+2*PI())/3)</f>
        <v>-0.29800614950746396</v>
      </c>
      <c r="AB7" s="11">
        <f>'OddsRatio_working_3-way'!X7^(1/3)*COS(('OddsRatio_working_3-way'!Y7+4*PI())/3)</f>
        <v>-0.21944713513830766</v>
      </c>
      <c r="AC7" s="11">
        <f>'OddsRatio_working_3-way'!X7^(1/3)*SIN('OddsRatio_working_3-way'!Y7/3)</f>
        <v>4.5356068093304086E-2</v>
      </c>
      <c r="AD7" s="11">
        <f>'OddsRatio_working_3-way'!X7^(1/3)*SIN(('OddsRatio_working_3-way'!Y7+2*PI())/3)</f>
        <v>0.4254496557282863</v>
      </c>
      <c r="AE7" s="11">
        <f>'OddsRatio_working_3-way'!X7^(1/3)*SIN(('OddsRatio_working_3-way'!Y7+4*PI())/3)</f>
        <v>-0.47080572382159036</v>
      </c>
      <c r="AF7" s="11">
        <f>-'OddsRatio_working_3-way'!U7/(3*'OddsRatio_working_3-way'!X7^(1/3))*COS(('OddsRatio_working_3-way'!Y7)/3)</f>
        <v>0.51745328464577145</v>
      </c>
      <c r="AG7" s="11">
        <f>-'OddsRatio_working_3-way'!U7/(3*'OddsRatio_working_3-way'!X7^(1/3))*COS(('OddsRatio_working_3-way'!Y7+2*PI())/3)</f>
        <v>-0.2980061495074639</v>
      </c>
      <c r="AH7" s="11">
        <f>-'OddsRatio_working_3-way'!U7/(3*'OddsRatio_working_3-way'!X7^(1/3))*COS(('OddsRatio_working_3-way'!Y7+4*PI())/3)</f>
        <v>-0.21944713513830763</v>
      </c>
      <c r="AI7" s="11">
        <f>'OddsRatio_working_3-way'!U7/(3*'OddsRatio_working_3-way'!X7^(1/3))*SIN(('OddsRatio_working_3-way'!Y7)/3)</f>
        <v>-4.5356068093304072E-2</v>
      </c>
      <c r="AJ7" s="11">
        <f>'OddsRatio_working_3-way'!U7/(3*'OddsRatio_working_3-way'!X7^(1/3))*SIN(('OddsRatio_working_3-way'!Y7+2*PI())/3)</f>
        <v>-0.42544965572828619</v>
      </c>
      <c r="AK7" s="11">
        <f>'OddsRatio_working_3-way'!U7/(3*'OddsRatio_working_3-way'!X7^(1/3))*SIN(('OddsRatio_working_3-way'!Y7+4*PI())/3)</f>
        <v>0.47080572382159025</v>
      </c>
      <c r="AL7" s="11">
        <f>'OddsRatio_working_3-way'!Z7+'OddsRatio_working_3-way'!AF7</f>
        <v>1.0349065692915431</v>
      </c>
      <c r="AM7" s="11">
        <f>'OddsRatio_working_3-way'!AA7+'OddsRatio_working_3-way'!AG7</f>
        <v>-0.59601229901492792</v>
      </c>
      <c r="AN7" s="11">
        <f>'OddsRatio_working_3-way'!AB7+'OddsRatio_working_3-way'!AH7</f>
        <v>-0.43889427027661532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1.0349065692915431</v>
      </c>
      <c r="AS7" s="11">
        <f>IF(('OddsRatio_working_3-way'!X7=0),IF(Q7&gt;0,-Q7^(1/3),(-Q7)^(1/3)),'OddsRatio_working_3-way'!AM7-'OddsRatio_working_3-way'!R7/3)</f>
        <v>-0.59601229901492792</v>
      </c>
      <c r="AT7" s="11">
        <f>IF(('OddsRatio_working_3-way'!X7=0),IF(Q7&gt;0,-Q7^(1/3),(-Q7)^(1/3)),'OddsRatio_working_3-way'!AN7-'OddsRatio_working_3-way'!R7/3)</f>
        <v>-0.43889427027661532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4.51</v>
      </c>
      <c r="D8" s="9">
        <f t="shared" si="13"/>
        <v>0.51238942448140412</v>
      </c>
      <c r="E8" s="9">
        <f t="shared" si="14"/>
        <v>0.27350595003979544</v>
      </c>
      <c r="F8" s="9">
        <f t="shared" si="15"/>
        <v>0.21410462547880046</v>
      </c>
      <c r="G8" s="9">
        <f t="shared" si="16"/>
        <v>1.0457588928879797</v>
      </c>
      <c r="H8" s="9">
        <f t="shared" si="17"/>
        <v>1.9516405925280615</v>
      </c>
      <c r="I8" s="9">
        <f t="shared" si="18"/>
        <v>3.6562275879354682</v>
      </c>
      <c r="J8" s="9">
        <f t="shared" si="19"/>
        <v>4.6706137140368078</v>
      </c>
      <c r="K8" s="11">
        <f t="shared" si="20"/>
        <v>0.52356020942408377</v>
      </c>
      <c r="L8" s="11">
        <f t="shared" si="21"/>
        <v>0.2824858757062147</v>
      </c>
      <c r="M8" s="11">
        <f t="shared" si="22"/>
        <v>0.22172949002217296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-0.26605354760297417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0.22824226499753364</v>
      </c>
      <c r="Q8" s="11">
        <f>2*'OddsRatio_working_3-way'!K8*'OddsRatio_working_3-way'!L8*'OddsRatio_working_3-way'!M8</f>
        <v>6.5586857757911968E-2</v>
      </c>
      <c r="R8" s="11">
        <f t="shared" si="23"/>
        <v>0</v>
      </c>
      <c r="S8" s="11">
        <f t="shared" si="24"/>
        <v>-0.85788093056415293</v>
      </c>
      <c r="T8" s="11">
        <f t="shared" si="25"/>
        <v>-0.24651750878280257</v>
      </c>
      <c r="U8" s="11">
        <f>'OddsRatio_working_3-way'!S8-'OddsRatio_working_3-way'!R8^2/3</f>
        <v>-0.85788093056415293</v>
      </c>
      <c r="V8" s="11">
        <f>'OddsRatio_working_3-way'!S8*'OddsRatio_working_3-way'!R8/3-2*'OddsRatio_working_3-way'!R8^3/27-'OddsRatio_working_3-way'!T8</f>
        <v>0.24651750878280257</v>
      </c>
      <c r="W8" s="11">
        <f>'OddsRatio_working_3-way'!V8^2+4*'OddsRatio_working_3-way'!U8^3/27</f>
        <v>-3.2764789655337571E-2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0.15291801054144727</v>
      </c>
      <c r="Y8" s="11">
        <f>IF('OddsRatio_working_3-way'!W8&gt;=0,IF('OddsRatio_working_3-way'!V8+SQRT('OddsRatio_working_3-way'!W8)&gt;0,0,PI()),ACOS('OddsRatio_working_3-way'!V8/(2*'OddsRatio_working_3-way'!X8)))</f>
        <v>0.63335781773464039</v>
      </c>
      <c r="Z8" s="11">
        <f>'OddsRatio_working_3-way'!X8^(1/3)*COS('OddsRatio_working_3-way'!Y8/3)</f>
        <v>0.52287944644398987</v>
      </c>
      <c r="AA8" s="11">
        <f>'OddsRatio_working_3-way'!X8^(1/3)*COS(('OddsRatio_working_3-way'!Y8+2*PI())/3)</f>
        <v>-0.35848634091606124</v>
      </c>
      <c r="AB8" s="11">
        <f>'OddsRatio_working_3-way'!X8^(1/3)*COS(('OddsRatio_working_3-way'!Y8+4*PI())/3)</f>
        <v>-0.16439310552792835</v>
      </c>
      <c r="AC8" s="11">
        <f>'OddsRatio_working_3-way'!X8^(1/3)*SIN('OddsRatio_working_3-way'!Y8/3)</f>
        <v>0.1120597816992239</v>
      </c>
      <c r="AD8" s="11">
        <f>'OddsRatio_working_3-way'!X8^(1/3)*SIN(('OddsRatio_working_3-way'!Y8+2*PI())/3)</f>
        <v>0.39679699288762821</v>
      </c>
      <c r="AE8" s="11">
        <f>'OddsRatio_working_3-way'!X8^(1/3)*SIN(('OddsRatio_working_3-way'!Y8+4*PI())/3)</f>
        <v>-0.50885677458685208</v>
      </c>
      <c r="AF8" s="11">
        <f>-'OddsRatio_working_3-way'!U8/(3*'OddsRatio_working_3-way'!X8^(1/3))*COS(('OddsRatio_working_3-way'!Y8)/3)</f>
        <v>0.52287944644398987</v>
      </c>
      <c r="AG8" s="11">
        <f>-'OddsRatio_working_3-way'!U8/(3*'OddsRatio_working_3-way'!X8^(1/3))*COS(('OddsRatio_working_3-way'!Y8+2*PI())/3)</f>
        <v>-0.35848634091606124</v>
      </c>
      <c r="AH8" s="11">
        <f>-'OddsRatio_working_3-way'!U8/(3*'OddsRatio_working_3-way'!X8^(1/3))*COS(('OddsRatio_working_3-way'!Y8+4*PI())/3)</f>
        <v>-0.16439310552792835</v>
      </c>
      <c r="AI8" s="11">
        <f>'OddsRatio_working_3-way'!U8/(3*'OddsRatio_working_3-way'!X8^(1/3))*SIN(('OddsRatio_working_3-way'!Y8)/3)</f>
        <v>-0.1120597816992239</v>
      </c>
      <c r="AJ8" s="11">
        <f>'OddsRatio_working_3-way'!U8/(3*'OddsRatio_working_3-way'!X8^(1/3))*SIN(('OddsRatio_working_3-way'!Y8+2*PI())/3)</f>
        <v>-0.39679699288762821</v>
      </c>
      <c r="AK8" s="11">
        <f>'OddsRatio_working_3-way'!U8/(3*'OddsRatio_working_3-way'!X8^(1/3))*SIN(('OddsRatio_working_3-way'!Y8+4*PI())/3)</f>
        <v>0.50885677458685208</v>
      </c>
      <c r="AL8" s="11">
        <f>'OddsRatio_working_3-way'!Z8+'OddsRatio_working_3-way'!AF8</f>
        <v>1.0457588928879797</v>
      </c>
      <c r="AM8" s="11">
        <f>'OddsRatio_working_3-way'!AA8+'OddsRatio_working_3-way'!AG8</f>
        <v>-0.71697268183212248</v>
      </c>
      <c r="AN8" s="11">
        <f>'OddsRatio_working_3-way'!AB8+'OddsRatio_working_3-way'!AH8</f>
        <v>-0.3287862110558567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1.0457588928879797</v>
      </c>
      <c r="AS8" s="11">
        <f>IF(('OddsRatio_working_3-way'!X8=0),IF(Q8&gt;0,-Q8^(1/3),(-Q8)^(1/3)),'OddsRatio_working_3-way'!AM8-'OddsRatio_working_3-way'!R8/3)</f>
        <v>-0.71697268183212248</v>
      </c>
      <c r="AT8" s="11">
        <f>IF(('OddsRatio_working_3-way'!X8=0),IF(Q8&gt;0,-Q8^(1/3),(-Q8)^(1/3)),'OddsRatio_working_3-way'!AN8-'OddsRatio_working_3-way'!R8/3)</f>
        <v>-0.3287862110558567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3.63</v>
      </c>
      <c r="B9" s="4">
        <f>IF('True_Odds_Calculator_3-way'!B10="","",'True_Odds_Calculator_3-way'!B10)</f>
        <v>4.1100000000000003</v>
      </c>
      <c r="C9" s="4">
        <f>IF('True_Odds_Calculator_3-way'!C10="","",'True_Odds_Calculator_3-way'!C10)</f>
        <v>1.96</v>
      </c>
      <c r="D9" s="9">
        <f t="shared" si="13"/>
        <v>0.26638316490992042</v>
      </c>
      <c r="E9" s="9">
        <f t="shared" si="14"/>
        <v>0.23492815375312795</v>
      </c>
      <c r="F9" s="9">
        <f t="shared" si="15"/>
        <v>0.49868868133695138</v>
      </c>
      <c r="G9" s="9">
        <f t="shared" si="16"/>
        <v>1.0471448617482699</v>
      </c>
      <c r="H9" s="9">
        <f t="shared" si="17"/>
        <v>3.7539909863979504</v>
      </c>
      <c r="I9" s="9">
        <f t="shared" si="18"/>
        <v>4.2566205200371199</v>
      </c>
      <c r="J9" s="9">
        <f t="shared" si="19"/>
        <v>2.005259067278339</v>
      </c>
      <c r="K9" s="11">
        <f t="shared" si="20"/>
        <v>0.27548209366391185</v>
      </c>
      <c r="L9" s="11">
        <f t="shared" si="21"/>
        <v>0.24330900243309</v>
      </c>
      <c r="M9" s="11">
        <f t="shared" si="22"/>
        <v>0.51020408163265307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-0.26852384194312318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0.22912384273650743</v>
      </c>
      <c r="Q9" s="11">
        <f>2*'OddsRatio_working_3-way'!K9*'OddsRatio_working_3-way'!L9*'OddsRatio_working_3-way'!M9</f>
        <v>6.8395176936270868E-2</v>
      </c>
      <c r="R9" s="11">
        <f t="shared" si="23"/>
        <v>0</v>
      </c>
      <c r="S9" s="11">
        <f t="shared" si="24"/>
        <v>-0.85327187738152066</v>
      </c>
      <c r="T9" s="11">
        <f t="shared" si="25"/>
        <v>-0.25470802309896134</v>
      </c>
      <c r="U9" s="11">
        <f>'OddsRatio_working_3-way'!S9-'OddsRatio_working_3-way'!R9^2/3</f>
        <v>-0.85327187738152066</v>
      </c>
      <c r="V9" s="11">
        <f>'OddsRatio_working_3-way'!S9*'OddsRatio_working_3-way'!R9/3-2*'OddsRatio_working_3-way'!R9^3/27-'OddsRatio_working_3-way'!T9</f>
        <v>0.25470802309896134</v>
      </c>
      <c r="W9" s="11">
        <f>'OddsRatio_working_3-way'!V9^2+4*'OddsRatio_working_3-way'!U9^3/27</f>
        <v>-2.7159990000658496E-2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0.1516873157449557</v>
      </c>
      <c r="Y9" s="11">
        <f>IF('OddsRatio_working_3-way'!W9&gt;=0,IF('OddsRatio_working_3-way'!V9+SQRT('OddsRatio_working_3-way'!W9)&gt;0,0,PI()),ACOS('OddsRatio_working_3-way'!V9/(2*'OddsRatio_working_3-way'!X9)))</f>
        <v>0.57428216068311488</v>
      </c>
      <c r="Z9" s="11">
        <f>'OddsRatio_working_3-way'!X9^(1/3)*COS('OddsRatio_working_3-way'!Y9/3)</f>
        <v>0.52357243087413496</v>
      </c>
      <c r="AA9" s="11">
        <f>'OddsRatio_working_3-way'!X9^(1/3)*COS(('OddsRatio_working_3-way'!Y9+2*PI())/3)</f>
        <v>-0.34966056645482479</v>
      </c>
      <c r="AB9" s="11">
        <f>'OddsRatio_working_3-way'!X9^(1/3)*COS(('OddsRatio_working_3-way'!Y9+4*PI())/3)</f>
        <v>-0.17391186441931031</v>
      </c>
      <c r="AC9" s="11">
        <f>'OddsRatio_working_3-way'!X9^(1/3)*SIN('OddsRatio_working_3-way'!Y9/3)</f>
        <v>0.10146856042993177</v>
      </c>
      <c r="AD9" s="11">
        <f>'OddsRatio_working_3-way'!X9^(1/3)*SIN(('OddsRatio_working_3-way'!Y9+2*PI())/3)</f>
        <v>0.40269274564320701</v>
      </c>
      <c r="AE9" s="11">
        <f>'OddsRatio_working_3-way'!X9^(1/3)*SIN(('OddsRatio_working_3-way'!Y9+4*PI())/3)</f>
        <v>-0.50416130607313858</v>
      </c>
      <c r="AF9" s="11">
        <f>-'OddsRatio_working_3-way'!U9/(3*'OddsRatio_working_3-way'!X9^(1/3))*COS(('OddsRatio_working_3-way'!Y9)/3)</f>
        <v>0.52357243087413496</v>
      </c>
      <c r="AG9" s="11">
        <f>-'OddsRatio_working_3-way'!U9/(3*'OddsRatio_working_3-way'!X9^(1/3))*COS(('OddsRatio_working_3-way'!Y9+2*PI())/3)</f>
        <v>-0.34966056645482479</v>
      </c>
      <c r="AH9" s="11">
        <f>-'OddsRatio_working_3-way'!U9/(3*'OddsRatio_working_3-way'!X9^(1/3))*COS(('OddsRatio_working_3-way'!Y9+4*PI())/3)</f>
        <v>-0.17391186441931031</v>
      </c>
      <c r="AI9" s="11">
        <f>'OddsRatio_working_3-way'!U9/(3*'OddsRatio_working_3-way'!X9^(1/3))*SIN(('OddsRatio_working_3-way'!Y9)/3)</f>
        <v>-0.10146856042993177</v>
      </c>
      <c r="AJ9" s="11">
        <f>'OddsRatio_working_3-way'!U9/(3*'OddsRatio_working_3-way'!X9^(1/3))*SIN(('OddsRatio_working_3-way'!Y9+2*PI())/3)</f>
        <v>-0.40269274564320701</v>
      </c>
      <c r="AK9" s="11">
        <f>'OddsRatio_working_3-way'!U9/(3*'OddsRatio_working_3-way'!X9^(1/3))*SIN(('OddsRatio_working_3-way'!Y9+4*PI())/3)</f>
        <v>0.50416130607313858</v>
      </c>
      <c r="AL9" s="11">
        <f>'OddsRatio_working_3-way'!Z9+'OddsRatio_working_3-way'!AF9</f>
        <v>1.0471448617482699</v>
      </c>
      <c r="AM9" s="11">
        <f>'OddsRatio_working_3-way'!AA9+'OddsRatio_working_3-way'!AG9</f>
        <v>-0.69932113290964959</v>
      </c>
      <c r="AN9" s="11">
        <f>'OddsRatio_working_3-way'!AB9+'OddsRatio_working_3-way'!AH9</f>
        <v>-0.34782372883862062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1.0471448617482699</v>
      </c>
      <c r="AS9" s="11">
        <f>IF(('OddsRatio_working_3-way'!X9=0),IF(Q9&gt;0,-Q9^(1/3),(-Q9)^(1/3)),'OddsRatio_working_3-way'!AM9-'OddsRatio_working_3-way'!R9/3)</f>
        <v>-0.69932113290964959</v>
      </c>
      <c r="AT9" s="11">
        <f>IF(('OddsRatio_working_3-way'!X9=0),IF(Q9&gt;0,-Q9^(1/3),(-Q9)^(1/3)),'OddsRatio_working_3-way'!AN9-'OddsRatio_working_3-way'!R9/3)</f>
        <v>-0.34782372883862062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3.7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2.0499999999999998</v>
      </c>
      <c r="D10" s="9">
        <f t="shared" si="13"/>
        <v>0.2616258275913117</v>
      </c>
      <c r="E10" s="9">
        <f t="shared" si="14"/>
        <v>0.2616258275913117</v>
      </c>
      <c r="F10" s="9">
        <f t="shared" si="15"/>
        <v>0.4767483448173766</v>
      </c>
      <c r="G10" s="9">
        <f t="shared" si="16"/>
        <v>1.0452787411115798</v>
      </c>
      <c r="H10" s="9">
        <f t="shared" si="17"/>
        <v>3.8222526010012663</v>
      </c>
      <c r="I10" s="9">
        <f t="shared" si="18"/>
        <v>3.8222526010012663</v>
      </c>
      <c r="J10" s="9">
        <f t="shared" si="19"/>
        <v>2.0975426781671582</v>
      </c>
      <c r="K10" s="11">
        <f t="shared" si="20"/>
        <v>0.27027027027027023</v>
      </c>
      <c r="L10" s="11">
        <f t="shared" si="21"/>
        <v>0.27027027027027023</v>
      </c>
      <c r="M10" s="11">
        <f t="shared" si="22"/>
        <v>0.48780487804878053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-0.27274670847511984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0.22982771829179213</v>
      </c>
      <c r="Q10" s="11">
        <f>2*'OddsRatio_working_3-way'!K10*'OddsRatio_working_3-way'!L10*'OddsRatio_working_3-way'!M10</f>
        <v>7.126440877264871E-2</v>
      </c>
      <c r="R10" s="11">
        <f t="shared" si="23"/>
        <v>0</v>
      </c>
      <c r="S10" s="11">
        <f t="shared" si="24"/>
        <v>-0.84264158338232409</v>
      </c>
      <c r="T10" s="11">
        <f t="shared" si="25"/>
        <v>-0.26128421190149581</v>
      </c>
      <c r="U10" s="11">
        <f>'OddsRatio_working_3-way'!S10-'OddsRatio_working_3-way'!R10^2/3</f>
        <v>-0.84264158338232409</v>
      </c>
      <c r="V10" s="11">
        <f>'OddsRatio_working_3-way'!S10*'OddsRatio_working_3-way'!R10/3-2*'OddsRatio_working_3-way'!R10^3/27-'OddsRatio_working_3-way'!T10</f>
        <v>0.26128421190149581</v>
      </c>
      <c r="W10" s="11">
        <f>'OddsRatio_working_3-way'!V10^2+4*'OddsRatio_working_3-way'!U10^3/27</f>
        <v>-2.0369568996605913E-2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0.14886151986459736</v>
      </c>
      <c r="Y10" s="11">
        <f>IF('OddsRatio_working_3-way'!W10&gt;=0,IF('OddsRatio_working_3-way'!V10+SQRT('OddsRatio_working_3-way'!W10)&gt;0,0,PI()),ACOS('OddsRatio_working_3-way'!V10/(2*'OddsRatio_working_3-way'!X10)))</f>
        <v>0.49994630410487595</v>
      </c>
      <c r="Z10" s="11">
        <f>'OddsRatio_working_3-way'!X10^(1/3)*COS('OddsRatio_working_3-way'!Y10/3)</f>
        <v>0.52263937055578991</v>
      </c>
      <c r="AA10" s="11">
        <f>'OddsRatio_working_3-way'!X10^(1/3)*COS(('OddsRatio_working_3-way'!Y10+2*PI())/3)</f>
        <v>-0.33745418537060462</v>
      </c>
      <c r="AB10" s="11">
        <f>'OddsRatio_working_3-way'!X10^(1/3)*COS(('OddsRatio_working_3-way'!Y10+4*PI())/3)</f>
        <v>-0.18518518518518542</v>
      </c>
      <c r="AC10" s="11">
        <f>'OddsRatio_working_3-way'!X10^(1/3)*SIN('OddsRatio_working_3-way'!Y10/3)</f>
        <v>8.7912548246287137E-2</v>
      </c>
      <c r="AD10" s="11">
        <f>'OddsRatio_working_3-way'!X10^(1/3)*SIN(('OddsRatio_working_3-way'!Y10+2*PI())/3)</f>
        <v>0.40866269779607933</v>
      </c>
      <c r="AE10" s="11">
        <f>'OddsRatio_working_3-way'!X10^(1/3)*SIN(('OddsRatio_working_3-way'!Y10+4*PI())/3)</f>
        <v>-0.4965752460423663</v>
      </c>
      <c r="AF10" s="11">
        <f>-'OddsRatio_working_3-way'!U10/(3*'OddsRatio_working_3-way'!X10^(1/3))*COS(('OddsRatio_working_3-way'!Y10)/3)</f>
        <v>0.5226393705557898</v>
      </c>
      <c r="AG10" s="11">
        <f>-'OddsRatio_working_3-way'!U10/(3*'OddsRatio_working_3-way'!X10^(1/3))*COS(('OddsRatio_working_3-way'!Y10+2*PI())/3)</f>
        <v>-0.33745418537060456</v>
      </c>
      <c r="AH10" s="11">
        <f>-'OddsRatio_working_3-way'!U10/(3*'OddsRatio_working_3-way'!X10^(1/3))*COS(('OddsRatio_working_3-way'!Y10+4*PI())/3)</f>
        <v>-0.1851851851851854</v>
      </c>
      <c r="AI10" s="11">
        <f>'OddsRatio_working_3-way'!U10/(3*'OddsRatio_working_3-way'!X10^(1/3))*SIN(('OddsRatio_working_3-way'!Y10)/3)</f>
        <v>-8.7912548246287109E-2</v>
      </c>
      <c r="AJ10" s="11">
        <f>'OddsRatio_working_3-way'!U10/(3*'OddsRatio_working_3-way'!X10^(1/3))*SIN(('OddsRatio_working_3-way'!Y10+2*PI())/3)</f>
        <v>-0.40866269779607922</v>
      </c>
      <c r="AK10" s="11">
        <f>'OddsRatio_working_3-way'!U10/(3*'OddsRatio_working_3-way'!X10^(1/3))*SIN(('OddsRatio_working_3-way'!Y10+4*PI())/3)</f>
        <v>0.49657524604236619</v>
      </c>
      <c r="AL10" s="11">
        <f>'OddsRatio_working_3-way'!Z10+'OddsRatio_working_3-way'!AF10</f>
        <v>1.0452787411115798</v>
      </c>
      <c r="AM10" s="11">
        <f>'OddsRatio_working_3-way'!AA10+'OddsRatio_working_3-way'!AG10</f>
        <v>-0.67490837074120913</v>
      </c>
      <c r="AN10" s="11">
        <f>'OddsRatio_working_3-way'!AB10+'OddsRatio_working_3-way'!AH10</f>
        <v>-0.37037037037037079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1.0452787411115798</v>
      </c>
      <c r="AS10" s="11">
        <f>IF(('OddsRatio_working_3-way'!X10=0),IF(Q10&gt;0,-Q10^(1/3),(-Q10)^(1/3)),'OddsRatio_working_3-way'!AM10-'OddsRatio_working_3-way'!R10/3)</f>
        <v>-0.67490837074120913</v>
      </c>
      <c r="AT10" s="11">
        <f>IF(('OddsRatio_working_3-way'!X10=0),IF(Q10&gt;0,-Q10^(1/3),(-Q10)^(1/3)),'OddsRatio_working_3-way'!AN10-'OddsRatio_working_3-way'!R10/3)</f>
        <v>-0.37037037037037079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4.32</v>
      </c>
      <c r="D11" s="9">
        <f t="shared" si="13"/>
        <v>0.48726497295953675</v>
      </c>
      <c r="E11" s="9">
        <f t="shared" si="14"/>
        <v>0.2936692037788764</v>
      </c>
      <c r="F11" s="9">
        <f t="shared" si="15"/>
        <v>0.21906582326158705</v>
      </c>
      <c r="G11" s="9">
        <f t="shared" si="16"/>
        <v>1.0737463930689588</v>
      </c>
      <c r="H11" s="9">
        <f t="shared" si="17"/>
        <v>2.0522714652075793</v>
      </c>
      <c r="I11" s="9">
        <f t="shared" si="18"/>
        <v>3.4051919204744681</v>
      </c>
      <c r="J11" s="9">
        <f t="shared" si="19"/>
        <v>4.5648380249889433</v>
      </c>
      <c r="K11" s="11">
        <f t="shared" si="20"/>
        <v>0.50505050505050508</v>
      </c>
      <c r="L11" s="11">
        <f t="shared" si="21"/>
        <v>0.30864197530864196</v>
      </c>
      <c r="M11" s="11">
        <f t="shared" si="22"/>
        <v>0.23148148148148145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-0.26297728080992844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0.23598467528508682</v>
      </c>
      <c r="Q11" s="11">
        <f>2*'OddsRatio_working_3-way'!K11*'OddsRatio_working_3-way'!L11*'OddsRatio_working_3-way'!M11</f>
        <v>7.2166567365469961E-2</v>
      </c>
      <c r="R11" s="11">
        <f t="shared" si="23"/>
        <v>0</v>
      </c>
      <c r="S11" s="11">
        <f t="shared" si="24"/>
        <v>-0.89735765218307584</v>
      </c>
      <c r="T11" s="11">
        <f t="shared" si="25"/>
        <v>-0.27442130036179685</v>
      </c>
      <c r="U11" s="11">
        <f>'OddsRatio_working_3-way'!S11-'OddsRatio_working_3-way'!R11^2/3</f>
        <v>-0.89735765218307584</v>
      </c>
      <c r="V11" s="11">
        <f>'OddsRatio_working_3-way'!S11*'OddsRatio_working_3-way'!R11/3-2*'OddsRatio_working_3-way'!R11^3/27-'OddsRatio_working_3-way'!T11</f>
        <v>0.27442130036179685</v>
      </c>
      <c r="W11" s="11">
        <f>'OddsRatio_working_3-way'!V11^2+4*'OddsRatio_working_3-way'!U11^3/27</f>
        <v>-3.1744494761274944E-2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0.16359366189856994</v>
      </c>
      <c r="Y11" s="11">
        <f>IF('OddsRatio_working_3-way'!W11&gt;=0,IF('OddsRatio_working_3-way'!V11+SQRT('OddsRatio_working_3-way'!W11)&gt;0,0,PI()),ACOS('OddsRatio_working_3-way'!V11/(2*'OddsRatio_working_3-way'!X11)))</f>
        <v>0.57585246155910419</v>
      </c>
      <c r="Z11" s="11">
        <f>'OddsRatio_working_3-way'!X11^(1/3)*COS('OddsRatio_working_3-way'!Y11/3)</f>
        <v>0.5368731965344794</v>
      </c>
      <c r="AA11" s="11">
        <f>'OddsRatio_working_3-way'!X11^(1/3)*COS(('OddsRatio_working_3-way'!Y11+2*PI())/3)</f>
        <v>-0.35879583231615486</v>
      </c>
      <c r="AB11" s="11">
        <f>'OddsRatio_working_3-way'!X11^(1/3)*COS(('OddsRatio_working_3-way'!Y11+4*PI())/3)</f>
        <v>-0.17807736421832424</v>
      </c>
      <c r="AC11" s="11">
        <f>'OddsRatio_working_3-way'!X11^(1/3)*SIN('OddsRatio_working_3-way'!Y11/3)</f>
        <v>0.10433785620381925</v>
      </c>
      <c r="AD11" s="11">
        <f>'OddsRatio_working_3-way'!X11^(1/3)*SIN(('OddsRatio_working_3-way'!Y11+2*PI())/3)</f>
        <v>0.41277689870790529</v>
      </c>
      <c r="AE11" s="11">
        <f>'OddsRatio_working_3-way'!X11^(1/3)*SIN(('OddsRatio_working_3-way'!Y11+4*PI())/3)</f>
        <v>-0.51711475491172454</v>
      </c>
      <c r="AF11" s="11">
        <f>-'OddsRatio_working_3-way'!U11/(3*'OddsRatio_working_3-way'!X11^(1/3))*COS(('OddsRatio_working_3-way'!Y11)/3)</f>
        <v>0.5368731965344794</v>
      </c>
      <c r="AG11" s="11">
        <f>-'OddsRatio_working_3-way'!U11/(3*'OddsRatio_working_3-way'!X11^(1/3))*COS(('OddsRatio_working_3-way'!Y11+2*PI())/3)</f>
        <v>-0.35879583231615486</v>
      </c>
      <c r="AH11" s="11">
        <f>-'OddsRatio_working_3-way'!U11/(3*'OddsRatio_working_3-way'!X11^(1/3))*COS(('OddsRatio_working_3-way'!Y11+4*PI())/3)</f>
        <v>-0.17807736421832424</v>
      </c>
      <c r="AI11" s="11">
        <f>'OddsRatio_working_3-way'!U11/(3*'OddsRatio_working_3-way'!X11^(1/3))*SIN(('OddsRatio_working_3-way'!Y11)/3)</f>
        <v>-0.10433785620381925</v>
      </c>
      <c r="AJ11" s="11">
        <f>'OddsRatio_working_3-way'!U11/(3*'OddsRatio_working_3-way'!X11^(1/3))*SIN(('OddsRatio_working_3-way'!Y11+2*PI())/3)</f>
        <v>-0.41277689870790529</v>
      </c>
      <c r="AK11" s="11">
        <f>'OddsRatio_working_3-way'!U11/(3*'OddsRatio_working_3-way'!X11^(1/3))*SIN(('OddsRatio_working_3-way'!Y11+4*PI())/3)</f>
        <v>0.51711475491172454</v>
      </c>
      <c r="AL11" s="11">
        <f>'OddsRatio_working_3-way'!Z11+'OddsRatio_working_3-way'!AF11</f>
        <v>1.0737463930689588</v>
      </c>
      <c r="AM11" s="11">
        <f>'OddsRatio_working_3-way'!AA11+'OddsRatio_working_3-way'!AG11</f>
        <v>-0.71759166463230972</v>
      </c>
      <c r="AN11" s="11">
        <f>'OddsRatio_working_3-way'!AB11+'OddsRatio_working_3-way'!AH11</f>
        <v>-0.35615472843664847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1.0737463930689588</v>
      </c>
      <c r="AS11" s="11">
        <f>IF(('OddsRatio_working_3-way'!X11=0),IF(Q11&gt;0,-Q11^(1/3),(-Q11)^(1/3)),'OddsRatio_working_3-way'!AM11-'OddsRatio_working_3-way'!R11/3)</f>
        <v>-0.71759166463230972</v>
      </c>
      <c r="AT11" s="11">
        <f>IF(('OddsRatio_working_3-way'!X11=0),IF(Q11&gt;0,-Q11^(1/3),(-Q11)^(1/3)),'OddsRatio_working_3-way'!AN11-'OddsRatio_working_3-way'!R11/3)</f>
        <v>-0.35615472843664847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3.1</v>
      </c>
      <c r="C12" s="4">
        <f>IF('True_Odds_Calculator_3-way'!C13="","",'True_Odds_Calculator_3-way'!C13)</f>
        <v>2.48</v>
      </c>
      <c r="D12" s="9">
        <f t="shared" si="13"/>
        <v>0.28910678294733133</v>
      </c>
      <c r="E12" s="9">
        <f t="shared" si="14"/>
        <v>0.31549287017509003</v>
      </c>
      <c r="F12" s="9">
        <f t="shared" si="15"/>
        <v>0.39540034687757863</v>
      </c>
      <c r="G12" s="9">
        <f t="shared" si="16"/>
        <v>1.0331636842575975</v>
      </c>
      <c r="H12" s="9">
        <f t="shared" si="17"/>
        <v>3.4589295685330814</v>
      </c>
      <c r="I12" s="9">
        <f t="shared" si="18"/>
        <v>3.1696437369409551</v>
      </c>
      <c r="J12" s="9">
        <f t="shared" si="19"/>
        <v>2.5290822527012442</v>
      </c>
      <c r="K12" s="11">
        <f t="shared" si="20"/>
        <v>0.29585798816568049</v>
      </c>
      <c r="L12" s="11">
        <f t="shared" si="21"/>
        <v>0.32258064516129031</v>
      </c>
      <c r="M12" s="11">
        <f t="shared" si="22"/>
        <v>0.40322580645161293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-0.28466094859275048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0.22935921038858692</v>
      </c>
      <c r="Q12" s="11">
        <f>2*'OddsRatio_working_3-way'!K12*'OddsRatio_working_3-way'!L12*'OddsRatio_working_3-way'!M12</f>
        <v>7.6966177982747269E-2</v>
      </c>
      <c r="R12" s="11">
        <f t="shared" si="23"/>
        <v>0</v>
      </c>
      <c r="S12" s="11">
        <f t="shared" si="24"/>
        <v>-0.805727696483999</v>
      </c>
      <c r="T12" s="11">
        <f t="shared" si="25"/>
        <v>-0.27037842163892578</v>
      </c>
      <c r="U12" s="11">
        <f>'OddsRatio_working_3-way'!S12-'OddsRatio_working_3-way'!R12^2/3</f>
        <v>-0.805727696483999</v>
      </c>
      <c r="V12" s="11">
        <f>'OddsRatio_working_3-way'!S12*'OddsRatio_working_3-way'!R12/3-2*'OddsRatio_working_3-way'!R12^3/27-'OddsRatio_working_3-way'!T12</f>
        <v>0.27037842163892578</v>
      </c>
      <c r="W12" s="11">
        <f>'OddsRatio_working_3-way'!V12^2+4*'OddsRatio_working_3-way'!U12^3/27</f>
        <v>-4.3882647819430826E-3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0.13918760331823718</v>
      </c>
      <c r="Y12" s="11">
        <f>IF('OddsRatio_working_3-way'!W12&gt;=0,IF('OddsRatio_working_3-way'!V12+SQRT('OddsRatio_working_3-way'!W12)&gt;0,0,PI()),ACOS('OddsRatio_working_3-way'!V12/(2*'OddsRatio_working_3-way'!X12)))</f>
        <v>0.24027168965127643</v>
      </c>
      <c r="Z12" s="11">
        <f>'OddsRatio_working_3-way'!X12^(1/3)*COS('OddsRatio_working_3-way'!Y12/3)</f>
        <v>0.51658184212879876</v>
      </c>
      <c r="AA12" s="11">
        <f>'OddsRatio_working_3-way'!X12^(1/3)*COS(('OddsRatio_working_3-way'!Y12+2*PI())/3)</f>
        <v>-0.29419808480803672</v>
      </c>
      <c r="AB12" s="11">
        <f>'OddsRatio_working_3-way'!X12^(1/3)*COS(('OddsRatio_working_3-way'!Y12+4*PI())/3)</f>
        <v>-0.2223837573207619</v>
      </c>
      <c r="AC12" s="11">
        <f>'OddsRatio_working_3-way'!X12^(1/3)*SIN('OddsRatio_working_3-way'!Y12/3)</f>
        <v>4.1462021306450048E-2</v>
      </c>
      <c r="AD12" s="11">
        <f>'OddsRatio_working_3-way'!X12^(1/3)*SIN(('OddsRatio_working_3-way'!Y12+2*PI())/3)</f>
        <v>0.42664198776407708</v>
      </c>
      <c r="AE12" s="11">
        <f>'OddsRatio_working_3-way'!X12^(1/3)*SIN(('OddsRatio_working_3-way'!Y12+4*PI())/3)</f>
        <v>-0.46810400907052713</v>
      </c>
      <c r="AF12" s="11">
        <f>-'OddsRatio_working_3-way'!U12/(3*'OddsRatio_working_3-way'!X12^(1/3))*COS(('OddsRatio_working_3-way'!Y12)/3)</f>
        <v>0.51658184212879876</v>
      </c>
      <c r="AG12" s="11">
        <f>-'OddsRatio_working_3-way'!U12/(3*'OddsRatio_working_3-way'!X12^(1/3))*COS(('OddsRatio_working_3-way'!Y12+2*PI())/3)</f>
        <v>-0.29419808480803672</v>
      </c>
      <c r="AH12" s="11">
        <f>-'OddsRatio_working_3-way'!U12/(3*'OddsRatio_working_3-way'!X12^(1/3))*COS(('OddsRatio_working_3-way'!Y12+4*PI())/3)</f>
        <v>-0.2223837573207619</v>
      </c>
      <c r="AI12" s="11">
        <f>'OddsRatio_working_3-way'!U12/(3*'OddsRatio_working_3-way'!X12^(1/3))*SIN(('OddsRatio_working_3-way'!Y12)/3)</f>
        <v>-4.1462021306450048E-2</v>
      </c>
      <c r="AJ12" s="11">
        <f>'OddsRatio_working_3-way'!U12/(3*'OddsRatio_working_3-way'!X12^(1/3))*SIN(('OddsRatio_working_3-way'!Y12+2*PI())/3)</f>
        <v>-0.42664198776407708</v>
      </c>
      <c r="AK12" s="11">
        <f>'OddsRatio_working_3-way'!U12/(3*'OddsRatio_working_3-way'!X12^(1/3))*SIN(('OddsRatio_working_3-way'!Y12+4*PI())/3)</f>
        <v>0.46810400907052713</v>
      </c>
      <c r="AL12" s="11">
        <f>'OddsRatio_working_3-way'!Z12+'OddsRatio_working_3-way'!AF12</f>
        <v>1.0331636842575975</v>
      </c>
      <c r="AM12" s="11">
        <f>'OddsRatio_working_3-way'!AA12+'OddsRatio_working_3-way'!AG12</f>
        <v>-0.58839616961607344</v>
      </c>
      <c r="AN12" s="11">
        <f>'OddsRatio_working_3-way'!AB12+'OddsRatio_working_3-way'!AH12</f>
        <v>-0.44476751464152381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1.0331636842575975</v>
      </c>
      <c r="AS12" s="11">
        <f>IF(('OddsRatio_working_3-way'!X12=0),IF(Q12&gt;0,-Q12^(1/3),(-Q12)^(1/3)),'OddsRatio_working_3-way'!AM12-'OddsRatio_working_3-way'!R12/3)</f>
        <v>-0.58839616961607344</v>
      </c>
      <c r="AT12" s="11">
        <f>IF(('OddsRatio_working_3-way'!X12=0),IF(Q12&gt;0,-Q12^(1/3),(-Q12)^(1/3)),'OddsRatio_working_3-way'!AN12-'OddsRatio_working_3-way'!R12/3)</f>
        <v>-0.44476751464152381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1.6</v>
      </c>
      <c r="B13" s="4">
        <f>IF('True_Odds_Calculator_3-way'!B14="","",'True_Odds_Calculator_3-way'!B14)</f>
        <v>4.03</v>
      </c>
      <c r="C13" s="4">
        <f>IF('True_Odds_Calculator_3-way'!C14="","",'True_Odds_Calculator_3-way'!C14)</f>
        <v>6.38</v>
      </c>
      <c r="D13" s="9">
        <f t="shared" si="13"/>
        <v>0.61217527692919582</v>
      </c>
      <c r="E13" s="9">
        <f t="shared" si="14"/>
        <v>0.23813654946481674</v>
      </c>
      <c r="F13" s="9">
        <f t="shared" si="15"/>
        <v>0.14968817360598743</v>
      </c>
      <c r="G13" s="9">
        <f t="shared" si="16"/>
        <v>1.0558651464882662</v>
      </c>
      <c r="H13" s="9">
        <f t="shared" si="17"/>
        <v>1.6335190878929597</v>
      </c>
      <c r="I13" s="9">
        <f t="shared" si="18"/>
        <v>4.1992713938594459</v>
      </c>
      <c r="J13" s="9">
        <f t="shared" si="19"/>
        <v>6.6805544881068721</v>
      </c>
      <c r="K13" s="11">
        <f t="shared" si="20"/>
        <v>0.625</v>
      </c>
      <c r="L13" s="11">
        <f t="shared" si="21"/>
        <v>0.24813895781637715</v>
      </c>
      <c r="M13" s="11">
        <f t="shared" si="22"/>
        <v>0.15673981191222572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-0.23775543144286182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0.21901763420117148</v>
      </c>
      <c r="Q13" s="11">
        <f>2*'OddsRatio_working_3-way'!K13*'OddsRatio_working_3-way'!L13*'OddsRatio_working_3-way'!M13</f>
        <v>4.8616566970293332E-2</v>
      </c>
      <c r="R13" s="11">
        <f t="shared" si="23"/>
        <v>0</v>
      </c>
      <c r="S13" s="11">
        <f t="shared" si="24"/>
        <v>-0.92118877315240866</v>
      </c>
      <c r="T13" s="11">
        <f t="shared" si="25"/>
        <v>-0.20448141468421943</v>
      </c>
      <c r="U13" s="11">
        <f>'OddsRatio_working_3-way'!S13-'OddsRatio_working_3-way'!R13^2/3</f>
        <v>-0.92118877315240866</v>
      </c>
      <c r="V13" s="11">
        <f>'OddsRatio_working_3-way'!S13*'OddsRatio_working_3-way'!R13/3-2*'OddsRatio_working_3-way'!R13^3/27-'OddsRatio_working_3-way'!T13</f>
        <v>0.20448141468421943</v>
      </c>
      <c r="W13" s="11">
        <f>'OddsRatio_working_3-way'!V13^2+4*'OddsRatio_working_3-way'!U13^3/27</f>
        <v>-7.3996304359819715E-2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0.17015357277403803</v>
      </c>
      <c r="Y13" s="11">
        <f>IF('OddsRatio_working_3-way'!W13&gt;=0,IF('OddsRatio_working_3-way'!V13+SQRT('OddsRatio_working_3-way'!W13)&gt;0,0,PI()),ACOS('OddsRatio_working_3-way'!V13/(2*'OddsRatio_working_3-way'!X13)))</f>
        <v>0.92620337668952213</v>
      </c>
      <c r="Z13" s="11">
        <f>'OddsRatio_working_3-way'!X13^(1/3)*COS('OddsRatio_working_3-way'!Y13/3)</f>
        <v>0.52793257324413323</v>
      </c>
      <c r="AA13" s="11">
        <f>'OddsRatio_working_3-way'!X13^(1/3)*COS(('OddsRatio_working_3-way'!Y13+2*PI())/3)</f>
        <v>-0.40978326735124337</v>
      </c>
      <c r="AB13" s="11">
        <f>'OddsRatio_working_3-way'!X13^(1/3)*COS(('OddsRatio_working_3-way'!Y13+4*PI())/3)</f>
        <v>-0.11814930589288994</v>
      </c>
      <c r="AC13" s="11">
        <f>'OddsRatio_working_3-way'!X13^(1/3)*SIN('OddsRatio_working_3-way'!Y13/3)</f>
        <v>0.16837494615281731</v>
      </c>
      <c r="AD13" s="11">
        <f>'OddsRatio_working_3-way'!X13^(1/3)*SIN(('OddsRatio_working_3-way'!Y13+2*PI())/3)</f>
        <v>0.37301554683829952</v>
      </c>
      <c r="AE13" s="11">
        <f>'OddsRatio_working_3-way'!X13^(1/3)*SIN(('OddsRatio_working_3-way'!Y13+4*PI())/3)</f>
        <v>-0.54139049299111686</v>
      </c>
      <c r="AF13" s="11">
        <f>-'OddsRatio_working_3-way'!U13/(3*'OddsRatio_working_3-way'!X13^(1/3))*COS(('OddsRatio_working_3-way'!Y13)/3)</f>
        <v>0.52793257324413312</v>
      </c>
      <c r="AG13" s="11">
        <f>-'OddsRatio_working_3-way'!U13/(3*'OddsRatio_working_3-way'!X13^(1/3))*COS(('OddsRatio_working_3-way'!Y13+2*PI())/3)</f>
        <v>-0.40978326735124332</v>
      </c>
      <c r="AH13" s="11">
        <f>-'OddsRatio_working_3-way'!U13/(3*'OddsRatio_working_3-way'!X13^(1/3))*COS(('OddsRatio_working_3-way'!Y13+4*PI())/3)</f>
        <v>-0.11814930589288991</v>
      </c>
      <c r="AI13" s="11">
        <f>'OddsRatio_working_3-way'!U13/(3*'OddsRatio_working_3-way'!X13^(1/3))*SIN(('OddsRatio_working_3-way'!Y13)/3)</f>
        <v>-0.16837494615281728</v>
      </c>
      <c r="AJ13" s="11">
        <f>'OddsRatio_working_3-way'!U13/(3*'OddsRatio_working_3-way'!X13^(1/3))*SIN(('OddsRatio_working_3-way'!Y13+2*PI())/3)</f>
        <v>-0.37301554683829941</v>
      </c>
      <c r="AK13" s="11">
        <f>'OddsRatio_working_3-way'!U13/(3*'OddsRatio_working_3-way'!X13^(1/3))*SIN(('OddsRatio_working_3-way'!Y13+4*PI())/3)</f>
        <v>0.54139049299111675</v>
      </c>
      <c r="AL13" s="11">
        <f>'OddsRatio_working_3-way'!Z13+'OddsRatio_working_3-way'!AF13</f>
        <v>1.0558651464882662</v>
      </c>
      <c r="AM13" s="11">
        <f>'OddsRatio_working_3-way'!AA13+'OddsRatio_working_3-way'!AG13</f>
        <v>-0.81956653470248675</v>
      </c>
      <c r="AN13" s="11">
        <f>'OddsRatio_working_3-way'!AB13+'OddsRatio_working_3-way'!AH13</f>
        <v>-0.23629861178577985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1.0558651464882662</v>
      </c>
      <c r="AS13" s="11">
        <f>IF(('OddsRatio_working_3-way'!X13=0),IF(Q13&gt;0,-Q13^(1/3),(-Q13)^(1/3)),'OddsRatio_working_3-way'!AM13-'OddsRatio_working_3-way'!R13/3)</f>
        <v>-0.81956653470248675</v>
      </c>
      <c r="AT13" s="11">
        <f>IF(('OddsRatio_working_3-way'!X13=0),IF(Q13&gt;0,-Q13^(1/3),(-Q13)^(1/3)),'OddsRatio_working_3-way'!AN13-'OddsRatio_working_3-way'!R13/3)</f>
        <v>-0.23629861178577985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</v>
      </c>
      <c r="B14" s="4">
        <f>IF('True_Odds_Calculator_3-way'!B15="","",'True_Odds_Calculator_3-way'!B15)</f>
        <v>4.6100000000000003</v>
      </c>
      <c r="C14" s="4">
        <f>IF('True_Odds_Calculator_3-way'!C15="","",'True_Odds_Calculator_3-way'!C15)</f>
        <v>6.71</v>
      </c>
      <c r="D14" s="9">
        <f t="shared" si="13"/>
        <v>0.65245686155105187</v>
      </c>
      <c r="E14" s="9">
        <f t="shared" si="14"/>
        <v>0.20636147666476151</v>
      </c>
      <c r="F14" s="9">
        <f t="shared" si="15"/>
        <v>0.14118166178418662</v>
      </c>
      <c r="G14" s="9">
        <f t="shared" si="16"/>
        <v>1.065336756893787</v>
      </c>
      <c r="H14" s="9">
        <f t="shared" si="17"/>
        <v>1.5326683784468935</v>
      </c>
      <c r="I14" s="9">
        <f t="shared" si="18"/>
        <v>4.8458656923865719</v>
      </c>
      <c r="J14" s="9">
        <f t="shared" si="19"/>
        <v>7.0830728818635231</v>
      </c>
      <c r="K14" s="11">
        <f t="shared" si="20"/>
        <v>0.66666666666666663</v>
      </c>
      <c r="L14" s="11">
        <f t="shared" si="21"/>
        <v>0.21691973969631234</v>
      </c>
      <c r="M14" s="11">
        <f t="shared" si="22"/>
        <v>0.14903129657228018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-0.22212559793015674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0.21163952745333203</v>
      </c>
      <c r="Q14" s="11">
        <f>2*'OddsRatio_working_3-way'!K14*'OddsRatio_working_3-way'!L14*'OddsRatio_working_3-way'!M14</f>
        <v>4.3103773412083921E-2</v>
      </c>
      <c r="R14" s="11">
        <f t="shared" si="23"/>
        <v>0</v>
      </c>
      <c r="S14" s="11">
        <f t="shared" si="24"/>
        <v>-0.95279215644420301</v>
      </c>
      <c r="T14" s="11">
        <f t="shared" si="25"/>
        <v>-0.19405135569128373</v>
      </c>
      <c r="U14" s="11">
        <f>'OddsRatio_working_3-way'!S14-'OddsRatio_working_3-way'!R14^2/3</f>
        <v>-0.95279215644420301</v>
      </c>
      <c r="V14" s="11">
        <f>'OddsRatio_working_3-way'!S14*'OddsRatio_working_3-way'!R14/3-2*'OddsRatio_working_3-way'!R14^3/27-'OddsRatio_working_3-way'!T14</f>
        <v>0.19405135569128373</v>
      </c>
      <c r="W14" s="11">
        <f>'OddsRatio_working_3-way'!V14^2+4*'OddsRatio_working_3-way'!U14^3/27</f>
        <v>-9.0485849774063903E-2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0.17898448146395893</v>
      </c>
      <c r="Y14" s="11">
        <f>IF('OddsRatio_working_3-way'!W14&gt;=0,IF('OddsRatio_working_3-way'!V14+SQRT('OddsRatio_working_3-way'!W14)&gt;0,0,PI()),ACOS('OddsRatio_working_3-way'!V14/(2*'OddsRatio_working_3-way'!X14)))</f>
        <v>0.99787419148965384</v>
      </c>
      <c r="Z14" s="11">
        <f>'OddsRatio_working_3-way'!X14^(1/3)*COS('OddsRatio_working_3-way'!Y14/3)</f>
        <v>0.53266837844689363</v>
      </c>
      <c r="AA14" s="11">
        <f>'OddsRatio_working_3-way'!X14^(1/3)*COS(('OddsRatio_working_3-way'!Y14+2*PI())/3)</f>
        <v>-0.42569647479666023</v>
      </c>
      <c r="AB14" s="11">
        <f>'OddsRatio_working_3-way'!X14^(1/3)*COS(('OddsRatio_working_3-way'!Y14+4*PI())/3)</f>
        <v>-0.10697190365023351</v>
      </c>
      <c r="AC14" s="11">
        <f>'OddsRatio_working_3-way'!X14^(1/3)*SIN('OddsRatio_working_3-way'!Y14/3)</f>
        <v>0.18401571694873772</v>
      </c>
      <c r="AD14" s="11">
        <f>'OddsRatio_working_3-way'!X14^(1/3)*SIN(('OddsRatio_working_3-way'!Y14+2*PI())/3)</f>
        <v>0.36929648905330448</v>
      </c>
      <c r="AE14" s="11">
        <f>'OddsRatio_working_3-way'!X14^(1/3)*SIN(('OddsRatio_working_3-way'!Y14+4*PI())/3)</f>
        <v>-0.55331220600204201</v>
      </c>
      <c r="AF14" s="11">
        <f>-'OddsRatio_working_3-way'!U14/(3*'OddsRatio_working_3-way'!X14^(1/3))*COS(('OddsRatio_working_3-way'!Y14)/3)</f>
        <v>0.53266837844689352</v>
      </c>
      <c r="AG14" s="11">
        <f>-'OddsRatio_working_3-way'!U14/(3*'OddsRatio_working_3-way'!X14^(1/3))*COS(('OddsRatio_working_3-way'!Y14+2*PI())/3)</f>
        <v>-0.42569647479666017</v>
      </c>
      <c r="AH14" s="11">
        <f>-'OddsRatio_working_3-way'!U14/(3*'OddsRatio_working_3-way'!X14^(1/3))*COS(('OddsRatio_working_3-way'!Y14+4*PI())/3)</f>
        <v>-0.10697190365023349</v>
      </c>
      <c r="AI14" s="11">
        <f>'OddsRatio_working_3-way'!U14/(3*'OddsRatio_working_3-way'!X14^(1/3))*SIN(('OddsRatio_working_3-way'!Y14)/3)</f>
        <v>-0.1840157169487377</v>
      </c>
      <c r="AJ14" s="11">
        <f>'OddsRatio_working_3-way'!U14/(3*'OddsRatio_working_3-way'!X14^(1/3))*SIN(('OddsRatio_working_3-way'!Y14+2*PI())/3)</f>
        <v>-0.36929648905330442</v>
      </c>
      <c r="AK14" s="11">
        <f>'OddsRatio_working_3-way'!U14/(3*'OddsRatio_working_3-way'!X14^(1/3))*SIN(('OddsRatio_working_3-way'!Y14+4*PI())/3)</f>
        <v>0.5533122060020419</v>
      </c>
      <c r="AL14" s="11">
        <f>'OddsRatio_working_3-way'!Z14+'OddsRatio_working_3-way'!AF14</f>
        <v>1.065336756893787</v>
      </c>
      <c r="AM14" s="11">
        <f>'OddsRatio_working_3-way'!AA14+'OddsRatio_working_3-way'!AG14</f>
        <v>-0.85139294959332035</v>
      </c>
      <c r="AN14" s="11">
        <f>'OddsRatio_working_3-way'!AB14+'OddsRatio_working_3-way'!AH14</f>
        <v>-0.213943807300467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1.065336756893787</v>
      </c>
      <c r="AS14" s="11">
        <f>IF(('OddsRatio_working_3-way'!X14=0),IF(Q14&gt;0,-Q14^(1/3),(-Q14)^(1/3)),'OddsRatio_working_3-way'!AM14-'OddsRatio_working_3-way'!R14/3)</f>
        <v>-0.85139294959332035</v>
      </c>
      <c r="AT14" s="11">
        <f>IF(('OddsRatio_working_3-way'!X14=0),IF(Q14&gt;0,-Q14^(1/3),(-Q14)^(1/3)),'OddsRatio_working_3-way'!AN14-'OddsRatio_working_3-way'!R14/3)</f>
        <v>-0.213943807300467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</v>
      </c>
      <c r="B15" s="4">
        <f>IF('True_Odds_Calculator_3-way'!B16="","",'True_Odds_Calculator_3-way'!B16)</f>
        <v>3.42</v>
      </c>
      <c r="C15" s="4">
        <f>IF('True_Odds_Calculator_3-way'!C16="","",'True_Odds_Calculator_3-way'!C16)</f>
        <v>3.75</v>
      </c>
      <c r="D15" s="9">
        <f t="shared" si="13"/>
        <v>0.46261228193314652</v>
      </c>
      <c r="E15" s="9">
        <f t="shared" si="14"/>
        <v>0.28124630795630629</v>
      </c>
      <c r="F15" s="9">
        <f t="shared" si="15"/>
        <v>0.25614141011054714</v>
      </c>
      <c r="G15" s="9">
        <f t="shared" si="16"/>
        <v>1.0560339797080536</v>
      </c>
      <c r="H15" s="9">
        <f t="shared" si="17"/>
        <v>2.1616373776788596</v>
      </c>
      <c r="I15" s="9">
        <f t="shared" si="18"/>
        <v>3.5556022308934896</v>
      </c>
      <c r="J15" s="9">
        <f t="shared" si="19"/>
        <v>3.9040934441971471</v>
      </c>
      <c r="K15" s="11">
        <f t="shared" si="20"/>
        <v>0.47619047619047616</v>
      </c>
      <c r="L15" s="11">
        <f t="shared" si="21"/>
        <v>0.29239766081871343</v>
      </c>
      <c r="M15" s="11">
        <f t="shared" si="22"/>
        <v>0.26666666666666666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-0.27180915251090698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0.23280423280423279</v>
      </c>
      <c r="Q15" s="11">
        <f>2*'OddsRatio_working_3-way'!K15*'OddsRatio_working_3-way'!L15*'OddsRatio_working_3-way'!M15</f>
        <v>7.4259723382530396E-2</v>
      </c>
      <c r="R15" s="11">
        <f t="shared" si="23"/>
        <v>0</v>
      </c>
      <c r="S15" s="11">
        <f t="shared" si="24"/>
        <v>-0.85649887302779837</v>
      </c>
      <c r="T15" s="11">
        <f t="shared" si="25"/>
        <v>-0.27320538214602819</v>
      </c>
      <c r="U15" s="11">
        <f>'OddsRatio_working_3-way'!S15-'OddsRatio_working_3-way'!R15^2/3</f>
        <v>-0.85649887302779837</v>
      </c>
      <c r="V15" s="11">
        <f>'OddsRatio_working_3-way'!S15*'OddsRatio_working_3-way'!R15/3-2*'OddsRatio_working_3-way'!R15^3/27-'OddsRatio_working_3-way'!T15</f>
        <v>0.27320538214602819</v>
      </c>
      <c r="W15" s="11">
        <f>'OddsRatio_working_3-way'!V15^2+4*'OddsRatio_working_3-way'!U15^3/27</f>
        <v>-1.8443157227782586E-2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0.1525486300015014</v>
      </c>
      <c r="Y15" s="11">
        <f>IF('OddsRatio_working_3-way'!W15&gt;=0,IF('OddsRatio_working_3-way'!V15+SQRT('OddsRatio_working_3-way'!W15)&gt;0,0,PI()),ACOS('OddsRatio_working_3-way'!V15/(2*'OddsRatio_working_3-way'!X15)))</f>
        <v>0.46131080344612463</v>
      </c>
      <c r="Z15" s="11">
        <f>'OddsRatio_working_3-way'!X15^(1/3)*COS('OddsRatio_working_3-way'!Y15/3)</f>
        <v>0.52801698985402679</v>
      </c>
      <c r="AA15" s="11">
        <f>'OddsRatio_working_3-way'!X15^(1/3)*COS(('OddsRatio_working_3-way'!Y15+2*PI())/3)</f>
        <v>-0.33488346989045914</v>
      </c>
      <c r="AB15" s="11">
        <f>'OddsRatio_working_3-way'!X15^(1/3)*COS(('OddsRatio_working_3-way'!Y15+4*PI())/3)</f>
        <v>-0.19313351996356776</v>
      </c>
      <c r="AC15" s="11">
        <f>'OddsRatio_working_3-way'!X15^(1/3)*SIN('OddsRatio_working_3-way'!Y15/3)</f>
        <v>8.1839371747906842E-2</v>
      </c>
      <c r="AD15" s="11">
        <f>'OddsRatio_working_3-way'!X15^(1/3)*SIN(('OddsRatio_working_3-way'!Y15+2*PI())/3)</f>
        <v>0.41635644096942398</v>
      </c>
      <c r="AE15" s="11">
        <f>'OddsRatio_working_3-way'!X15^(1/3)*SIN(('OddsRatio_working_3-way'!Y15+4*PI())/3)</f>
        <v>-0.49819581271733077</v>
      </c>
      <c r="AF15" s="11">
        <f>-'OddsRatio_working_3-way'!U15/(3*'OddsRatio_working_3-way'!X15^(1/3))*COS(('OddsRatio_working_3-way'!Y15)/3)</f>
        <v>0.52801698985402679</v>
      </c>
      <c r="AG15" s="11">
        <f>-'OddsRatio_working_3-way'!U15/(3*'OddsRatio_working_3-way'!X15^(1/3))*COS(('OddsRatio_working_3-way'!Y15+2*PI())/3)</f>
        <v>-0.33488346989045914</v>
      </c>
      <c r="AH15" s="11">
        <f>-'OddsRatio_working_3-way'!U15/(3*'OddsRatio_working_3-way'!X15^(1/3))*COS(('OddsRatio_working_3-way'!Y15+4*PI())/3)</f>
        <v>-0.19313351996356776</v>
      </c>
      <c r="AI15" s="11">
        <f>'OddsRatio_working_3-way'!U15/(3*'OddsRatio_working_3-way'!X15^(1/3))*SIN(('OddsRatio_working_3-way'!Y15)/3)</f>
        <v>-8.1839371747906842E-2</v>
      </c>
      <c r="AJ15" s="11">
        <f>'OddsRatio_working_3-way'!U15/(3*'OddsRatio_working_3-way'!X15^(1/3))*SIN(('OddsRatio_working_3-way'!Y15+2*PI())/3)</f>
        <v>-0.41635644096942398</v>
      </c>
      <c r="AK15" s="11">
        <f>'OddsRatio_working_3-way'!U15/(3*'OddsRatio_working_3-way'!X15^(1/3))*SIN(('OddsRatio_working_3-way'!Y15+4*PI())/3)</f>
        <v>0.49819581271733077</v>
      </c>
      <c r="AL15" s="11">
        <f>'OddsRatio_working_3-way'!Z15+'OddsRatio_working_3-way'!AF15</f>
        <v>1.0560339797080536</v>
      </c>
      <c r="AM15" s="11">
        <f>'OddsRatio_working_3-way'!AA15+'OddsRatio_working_3-way'!AG15</f>
        <v>-0.66976693978091828</v>
      </c>
      <c r="AN15" s="11">
        <f>'OddsRatio_working_3-way'!AB15+'OddsRatio_working_3-way'!AH15</f>
        <v>-0.38626703992713551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1.0560339797080536</v>
      </c>
      <c r="AS15" s="11">
        <f>IF(('OddsRatio_working_3-way'!X15=0),IF(Q15&gt;0,-Q15^(1/3),(-Q15)^(1/3)),'OddsRatio_working_3-way'!AM15-'OddsRatio_working_3-way'!R15/3)</f>
        <v>-0.66976693978091828</v>
      </c>
      <c r="AT15" s="11">
        <f>IF(('OddsRatio_working_3-way'!X15=0),IF(Q15&gt;0,-Q15^(1/3),(-Q15)^(1/3)),'OddsRatio_working_3-way'!AN15-'OddsRatio_working_3-way'!R15/3)</f>
        <v>-0.38626703992713551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2.15</v>
      </c>
      <c r="B16" s="4">
        <f>IF('True_Odds_Calculator_3-way'!B17="","",'True_Odds_Calculator_3-way'!B17)</f>
        <v>3.7</v>
      </c>
      <c r="C16" s="4">
        <f>IF('True_Odds_Calculator_3-way'!C17="","",'True_Odds_Calculator_3-way'!C17)</f>
        <v>3.36</v>
      </c>
      <c r="D16" s="9">
        <f t="shared" si="13"/>
        <v>0.45251002101819121</v>
      </c>
      <c r="E16" s="9">
        <f t="shared" si="14"/>
        <v>0.26037429155292446</v>
      </c>
      <c r="F16" s="9">
        <f t="shared" si="15"/>
        <v>0.28711568742888433</v>
      </c>
      <c r="G16" s="9">
        <f t="shared" si="16"/>
        <v>1.0520833141366799</v>
      </c>
      <c r="H16" s="9">
        <f t="shared" si="17"/>
        <v>2.2098958112571818</v>
      </c>
      <c r="I16" s="9">
        <f t="shared" si="18"/>
        <v>3.8406249481690362</v>
      </c>
      <c r="J16" s="9">
        <f t="shared" si="19"/>
        <v>3.4829166213625649</v>
      </c>
      <c r="K16" s="11">
        <f t="shared" si="20"/>
        <v>0.46511627906976744</v>
      </c>
      <c r="L16" s="11">
        <f t="shared" si="21"/>
        <v>0.27027027027027023</v>
      </c>
      <c r="M16" s="11">
        <f t="shared" si="22"/>
        <v>0.29761904761904762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-0.27415372182814046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0.23233366256622068</v>
      </c>
      <c r="Q16" s="11">
        <f>2*'OddsRatio_working_3-way'!K16*'OddsRatio_working_3-way'!L16*'OddsRatio_working_3-way'!M16</f>
        <v>7.4825656221005038E-2</v>
      </c>
      <c r="R16" s="11">
        <f t="shared" si="23"/>
        <v>0</v>
      </c>
      <c r="S16" s="11">
        <f t="shared" si="24"/>
        <v>-0.84745762711864392</v>
      </c>
      <c r="T16" s="11">
        <f t="shared" si="25"/>
        <v>-0.27293321324271941</v>
      </c>
      <c r="U16" s="11">
        <f>'OddsRatio_working_3-way'!S16-'OddsRatio_working_3-way'!R16^2/3</f>
        <v>-0.84745762711864392</v>
      </c>
      <c r="V16" s="11">
        <f>'OddsRatio_working_3-way'!S16*'OddsRatio_working_3-way'!R16/3-2*'OddsRatio_working_3-way'!R16^3/27-'OddsRatio_working_3-way'!T16</f>
        <v>0.27293321324271941</v>
      </c>
      <c r="W16" s="11">
        <f>'OddsRatio_working_3-way'!V16^2+4*'OddsRatio_working_3-way'!U16^3/27</f>
        <v>-1.5674997802232429E-2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0.15013954899794738</v>
      </c>
      <c r="Y16" s="11">
        <f>IF('OddsRatio_working_3-way'!W16&gt;=0,IF('OddsRatio_working_3-way'!V16+SQRT('OddsRatio_working_3-way'!W16)&gt;0,0,PI()),ACOS('OddsRatio_working_3-way'!V16/(2*'OddsRatio_working_3-way'!X16)))</f>
        <v>0.43008149440002374</v>
      </c>
      <c r="Z16" s="11">
        <f>'OddsRatio_working_3-way'!X16^(1/3)*COS('OddsRatio_working_3-way'!Y16/3)</f>
        <v>0.52604165706833983</v>
      </c>
      <c r="AA16" s="11">
        <f>'OddsRatio_working_3-way'!X16^(1/3)*COS(('OddsRatio_working_3-way'!Y16+2*PI())/3)</f>
        <v>-0.32878204849895826</v>
      </c>
      <c r="AB16" s="11">
        <f>'OddsRatio_working_3-way'!X16^(1/3)*COS(('OddsRatio_working_3-way'!Y16+4*PI())/3)</f>
        <v>-0.19725960856938127</v>
      </c>
      <c r="AC16" s="11">
        <f>'OddsRatio_working_3-way'!X16^(1/3)*SIN('OddsRatio_working_3-way'!Y16/3)</f>
        <v>7.5934516097817623E-2</v>
      </c>
      <c r="AD16" s="11">
        <f>'OddsRatio_working_3-way'!X16^(1/3)*SIN(('OddsRatio_working_3-way'!Y16+2*PI())/3)</f>
        <v>0.4175981804211355</v>
      </c>
      <c r="AE16" s="11">
        <f>'OddsRatio_working_3-way'!X16^(1/3)*SIN(('OddsRatio_working_3-way'!Y16+4*PI())/3)</f>
        <v>-0.4935326965189531</v>
      </c>
      <c r="AF16" s="11">
        <f>-'OddsRatio_working_3-way'!U16/(3*'OddsRatio_working_3-way'!X16^(1/3))*COS(('OddsRatio_working_3-way'!Y16)/3)</f>
        <v>0.52604165706833994</v>
      </c>
      <c r="AG16" s="11">
        <f>-'OddsRatio_working_3-way'!U16/(3*'OddsRatio_working_3-way'!X16^(1/3))*COS(('OddsRatio_working_3-way'!Y16+2*PI())/3)</f>
        <v>-0.32878204849895831</v>
      </c>
      <c r="AH16" s="11">
        <f>-'OddsRatio_working_3-way'!U16/(3*'OddsRatio_working_3-way'!X16^(1/3))*COS(('OddsRatio_working_3-way'!Y16+4*PI())/3)</f>
        <v>-0.19725960856938132</v>
      </c>
      <c r="AI16" s="11">
        <f>'OddsRatio_working_3-way'!U16/(3*'OddsRatio_working_3-way'!X16^(1/3))*SIN(('OddsRatio_working_3-way'!Y16)/3)</f>
        <v>-7.5934516097817636E-2</v>
      </c>
      <c r="AJ16" s="11">
        <f>'OddsRatio_working_3-way'!U16/(3*'OddsRatio_working_3-way'!X16^(1/3))*SIN(('OddsRatio_working_3-way'!Y16+2*PI())/3)</f>
        <v>-0.41759818042113556</v>
      </c>
      <c r="AK16" s="11">
        <f>'OddsRatio_working_3-way'!U16/(3*'OddsRatio_working_3-way'!X16^(1/3))*SIN(('OddsRatio_working_3-way'!Y16+4*PI())/3)</f>
        <v>0.49353269651895321</v>
      </c>
      <c r="AL16" s="11">
        <f>'OddsRatio_working_3-way'!Z16+'OddsRatio_working_3-way'!AF16</f>
        <v>1.0520833141366799</v>
      </c>
      <c r="AM16" s="11">
        <f>'OddsRatio_working_3-way'!AA16+'OddsRatio_working_3-way'!AG16</f>
        <v>-0.65756409699791663</v>
      </c>
      <c r="AN16" s="11">
        <f>'OddsRatio_working_3-way'!AB16+'OddsRatio_working_3-way'!AH16</f>
        <v>-0.39451921713876259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1.0520833141366799</v>
      </c>
      <c r="AS16" s="11">
        <f>IF(('OddsRatio_working_3-way'!X16=0),IF(Q16&gt;0,-Q16^(1/3),(-Q16)^(1/3)),'OddsRatio_working_3-way'!AM16-'OddsRatio_working_3-way'!R16/3)</f>
        <v>-0.65756409699791663</v>
      </c>
      <c r="AT16" s="11">
        <f>IF(('OddsRatio_working_3-way'!X16=0),IF(Q16&gt;0,-Q16^(1/3),(-Q16)^(1/3)),'OddsRatio_working_3-way'!AN16-'OddsRatio_working_3-way'!R16/3)</f>
        <v>-0.39451921713876259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4.22</v>
      </c>
      <c r="B17" s="4">
        <f>IF('True_Odds_Calculator_3-way'!B18="","",'True_Odds_Calculator_3-way'!B18)</f>
        <v>3.83</v>
      </c>
      <c r="C17" s="4">
        <f>IF('True_Odds_Calculator_3-way'!C18="","",'True_Odds_Calculator_3-way'!C18)</f>
        <v>1.82</v>
      </c>
      <c r="D17" s="9">
        <f t="shared" si="13"/>
        <v>0.22327886424829663</v>
      </c>
      <c r="E17" s="9">
        <f t="shared" si="14"/>
        <v>0.24646504354407703</v>
      </c>
      <c r="F17" s="9">
        <f t="shared" si="15"/>
        <v>0.53025609220762648</v>
      </c>
      <c r="G17" s="9">
        <f t="shared" si="16"/>
        <v>1.0803429372250057</v>
      </c>
      <c r="H17" s="9">
        <f t="shared" si="17"/>
        <v>4.4787042578645186</v>
      </c>
      <c r="I17" s="9">
        <f t="shared" si="18"/>
        <v>4.0573705123467665</v>
      </c>
      <c r="J17" s="9">
        <f t="shared" si="19"/>
        <v>1.8858812085245049</v>
      </c>
      <c r="K17" s="11">
        <f t="shared" si="20"/>
        <v>0.23696682464454977</v>
      </c>
      <c r="L17" s="11">
        <f t="shared" si="21"/>
        <v>0.2610966057441253</v>
      </c>
      <c r="M17" s="11">
        <f t="shared" si="22"/>
        <v>0.54945054945054939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-0.25402329594724404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0.23354690920552851</v>
      </c>
      <c r="Q17" s="11">
        <f>2*'OddsRatio_working_3-way'!K17*'OddsRatio_working_3-way'!L17*'OddsRatio_working_3-way'!M17</f>
        <v>6.7990366580939862E-2</v>
      </c>
      <c r="R17" s="11">
        <f t="shared" si="23"/>
        <v>0</v>
      </c>
      <c r="S17" s="11">
        <f t="shared" si="24"/>
        <v>-0.91939169726398595</v>
      </c>
      <c r="T17" s="11">
        <f t="shared" si="25"/>
        <v>-0.26765406033886047</v>
      </c>
      <c r="U17" s="11">
        <f>'OddsRatio_working_3-way'!S17-'OddsRatio_working_3-way'!R17^2/3</f>
        <v>-0.91939169726398595</v>
      </c>
      <c r="V17" s="11">
        <f>'OddsRatio_working_3-way'!S17*'OddsRatio_working_3-way'!R17/3-2*'OddsRatio_working_3-way'!R17^3/27-'OddsRatio_working_3-way'!T17</f>
        <v>0.26765406033886047</v>
      </c>
      <c r="W17" s="11">
        <f>'OddsRatio_working_3-way'!V17^2+4*'OddsRatio_working_3-way'!U17^3/27</f>
        <v>-4.349381046657276E-2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0.16965590653028495</v>
      </c>
      <c r="Y17" s="11">
        <f>IF('OddsRatio_working_3-way'!W17&gt;=0,IF('OddsRatio_working_3-way'!V17+SQRT('OddsRatio_working_3-way'!W17)&gt;0,0,PI()),ACOS('OddsRatio_working_3-way'!V17/(2*'OddsRatio_working_3-way'!X17)))</f>
        <v>0.66191860775746381</v>
      </c>
      <c r="Z17" s="11">
        <f>'OddsRatio_working_3-way'!X17^(1/3)*COS('OddsRatio_working_3-way'!Y17/3)</f>
        <v>0.54017146861250287</v>
      </c>
      <c r="AA17" s="11">
        <f>'OddsRatio_working_3-way'!X17^(1/3)*COS(('OddsRatio_working_3-way'!Y17+2*PI())/3)</f>
        <v>-0.3750095766337001</v>
      </c>
      <c r="AB17" s="11">
        <f>'OddsRatio_working_3-way'!X17^(1/3)*COS(('OddsRatio_working_3-way'!Y17+4*PI())/3)</f>
        <v>-0.16516189197880296</v>
      </c>
      <c r="AC17" s="11">
        <f>'OddsRatio_working_3-way'!X17^(1/3)*SIN('OddsRatio_working_3-way'!Y17/3)</f>
        <v>0.12115561722432477</v>
      </c>
      <c r="AD17" s="11">
        <f>'OddsRatio_working_3-way'!X17^(1/3)*SIN(('OddsRatio_working_3-way'!Y17+2*PI())/3)</f>
        <v>0.40722440560581374</v>
      </c>
      <c r="AE17" s="11">
        <f>'OddsRatio_working_3-way'!X17^(1/3)*SIN(('OddsRatio_working_3-way'!Y17+4*PI())/3)</f>
        <v>-0.52838002283013841</v>
      </c>
      <c r="AF17" s="11">
        <f>-'OddsRatio_working_3-way'!U17/(3*'OddsRatio_working_3-way'!X17^(1/3))*COS(('OddsRatio_working_3-way'!Y17)/3)</f>
        <v>0.54017146861250287</v>
      </c>
      <c r="AG17" s="11">
        <f>-'OddsRatio_working_3-way'!U17/(3*'OddsRatio_working_3-way'!X17^(1/3))*COS(('OddsRatio_working_3-way'!Y17+2*PI())/3)</f>
        <v>-0.3750095766337001</v>
      </c>
      <c r="AH17" s="11">
        <f>-'OddsRatio_working_3-way'!U17/(3*'OddsRatio_working_3-way'!X17^(1/3))*COS(('OddsRatio_working_3-way'!Y17+4*PI())/3)</f>
        <v>-0.16516189197880296</v>
      </c>
      <c r="AI17" s="11">
        <f>'OddsRatio_working_3-way'!U17/(3*'OddsRatio_working_3-way'!X17^(1/3))*SIN(('OddsRatio_working_3-way'!Y17)/3)</f>
        <v>-0.12115561722432477</v>
      </c>
      <c r="AJ17" s="11">
        <f>'OddsRatio_working_3-way'!U17/(3*'OddsRatio_working_3-way'!X17^(1/3))*SIN(('OddsRatio_working_3-way'!Y17+2*PI())/3)</f>
        <v>-0.40722440560581374</v>
      </c>
      <c r="AK17" s="11">
        <f>'OddsRatio_working_3-way'!U17/(3*'OddsRatio_working_3-way'!X17^(1/3))*SIN(('OddsRatio_working_3-way'!Y17+4*PI())/3)</f>
        <v>0.52838002283013841</v>
      </c>
      <c r="AL17" s="11">
        <f>'OddsRatio_working_3-way'!Z17+'OddsRatio_working_3-way'!AF17</f>
        <v>1.0803429372250057</v>
      </c>
      <c r="AM17" s="11">
        <f>'OddsRatio_working_3-way'!AA17+'OddsRatio_working_3-way'!AG17</f>
        <v>-0.75001915326740021</v>
      </c>
      <c r="AN17" s="11">
        <f>'OddsRatio_working_3-way'!AB17+'OddsRatio_working_3-way'!AH17</f>
        <v>-0.33032378395760592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1.0803429372250057</v>
      </c>
      <c r="AS17" s="11">
        <f>IF(('OddsRatio_working_3-way'!X17=0),IF(Q17&gt;0,-Q17^(1/3),(-Q17)^(1/3)),'OddsRatio_working_3-way'!AM17-'OddsRatio_working_3-way'!R17/3)</f>
        <v>-0.75001915326740021</v>
      </c>
      <c r="AT17" s="11">
        <f>IF(('OddsRatio_working_3-way'!X17=0),IF(Q17&gt;0,-Q17^(1/3),(-Q17)^(1/3)),'OddsRatio_working_3-way'!AN17-'OddsRatio_working_3-way'!R17/3)</f>
        <v>-0.33032378395760592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1.46</v>
      </c>
      <c r="B18" s="4">
        <f>IF('True_Odds_Calculator_3-way'!B19="","",'True_Odds_Calculator_3-way'!B19)</f>
        <v>4.6500000000000004</v>
      </c>
      <c r="C18" s="4">
        <f>IF('True_Odds_Calculator_3-way'!C19="","",'True_Odds_Calculator_3-way'!C19)</f>
        <v>6.61</v>
      </c>
      <c r="D18" s="9">
        <f t="shared" si="13"/>
        <v>0.66273815990638374</v>
      </c>
      <c r="E18" s="9">
        <f t="shared" si="14"/>
        <v>0.19849368270242657</v>
      </c>
      <c r="F18" s="9">
        <f t="shared" si="15"/>
        <v>0.13876815739118986</v>
      </c>
      <c r="G18" s="9">
        <f t="shared" si="16"/>
        <v>1.1062859476064544</v>
      </c>
      <c r="H18" s="9">
        <f t="shared" si="17"/>
        <v>1.5088915358989692</v>
      </c>
      <c r="I18" s="9">
        <f t="shared" si="18"/>
        <v>5.0379437087635592</v>
      </c>
      <c r="J18" s="9">
        <f t="shared" si="19"/>
        <v>7.2062641660722102</v>
      </c>
      <c r="K18" s="11">
        <f t="shared" si="20"/>
        <v>0.68493150684931503</v>
      </c>
      <c r="L18" s="11">
        <f t="shared" si="21"/>
        <v>0.21505376344086019</v>
      </c>
      <c r="M18" s="11">
        <f t="shared" si="22"/>
        <v>0.15128593040847199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-0.20989702796349641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0.21660027155256265</v>
      </c>
      <c r="Q18" s="11">
        <f>2*'OddsRatio_working_3-way'!K18*'OddsRatio_working_3-way'!L18*'OddsRatio_working_3-way'!M18</f>
        <v>4.456795710958078E-2</v>
      </c>
      <c r="R18" s="11">
        <f t="shared" si="23"/>
        <v>0</v>
      </c>
      <c r="S18" s="11">
        <f t="shared" si="24"/>
        <v>-1.031935867096851</v>
      </c>
      <c r="T18" s="11">
        <f t="shared" si="25"/>
        <v>-0.21233248294173884</v>
      </c>
      <c r="U18" s="11">
        <f>'OddsRatio_working_3-way'!S18-'OddsRatio_working_3-way'!R18^2/3</f>
        <v>-1.031935867096851</v>
      </c>
      <c r="V18" s="11">
        <f>'OddsRatio_working_3-way'!S18*'OddsRatio_working_3-way'!R18/3-2*'OddsRatio_working_3-way'!R18^3/27-'OddsRatio_working_3-way'!T18</f>
        <v>0.21233248294173884</v>
      </c>
      <c r="W18" s="11">
        <f>'OddsRatio_working_3-way'!V18^2+4*'OddsRatio_working_3-way'!U18^3/27</f>
        <v>-0.11771489764935839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0.20174239822206574</v>
      </c>
      <c r="Y18" s="11">
        <f>IF('OddsRatio_working_3-way'!W18&gt;=0,IF('OddsRatio_working_3-way'!V18+SQRT('OddsRatio_working_3-way'!W18)&gt;0,0,PI()),ACOS('OddsRatio_working_3-way'!V18/(2*'OddsRatio_working_3-way'!X18)))</f>
        <v>1.0166159183558947</v>
      </c>
      <c r="Z18" s="11">
        <f>'OddsRatio_working_3-way'!X18^(1/3)*COS('OddsRatio_working_3-way'!Y18/3)</f>
        <v>0.55314297380322719</v>
      </c>
      <c r="AA18" s="11">
        <f>'OddsRatio_working_3-way'!X18^(1/3)*COS(('OddsRatio_working_3-way'!Y18+2*PI())/3)</f>
        <v>-0.44541639998253668</v>
      </c>
      <c r="AB18" s="11">
        <f>'OddsRatio_working_3-way'!X18^(1/3)*COS(('OddsRatio_working_3-way'!Y18+4*PI())/3)</f>
        <v>-0.1077265738206904</v>
      </c>
      <c r="AC18" s="11">
        <f>'OddsRatio_working_3-way'!X18^(1/3)*SIN('OddsRatio_working_3-way'!Y18/3)</f>
        <v>0.19496531203713993</v>
      </c>
      <c r="AD18" s="11">
        <f>'OddsRatio_working_3-way'!X18^(1/3)*SIN(('OddsRatio_working_3-way'!Y18+2*PI())/3)</f>
        <v>0.38155321121989511</v>
      </c>
      <c r="AE18" s="11">
        <f>'OddsRatio_working_3-way'!X18^(1/3)*SIN(('OddsRatio_working_3-way'!Y18+4*PI())/3)</f>
        <v>-0.57651852325703501</v>
      </c>
      <c r="AF18" s="11">
        <f>-'OddsRatio_working_3-way'!U18/(3*'OddsRatio_working_3-way'!X18^(1/3))*COS(('OddsRatio_working_3-way'!Y18)/3)</f>
        <v>0.55314297380322719</v>
      </c>
      <c r="AG18" s="11">
        <f>-'OddsRatio_working_3-way'!U18/(3*'OddsRatio_working_3-way'!X18^(1/3))*COS(('OddsRatio_working_3-way'!Y18+2*PI())/3)</f>
        <v>-0.44541639998253668</v>
      </c>
      <c r="AH18" s="11">
        <f>-'OddsRatio_working_3-way'!U18/(3*'OddsRatio_working_3-way'!X18^(1/3))*COS(('OddsRatio_working_3-way'!Y18+4*PI())/3)</f>
        <v>-0.1077265738206904</v>
      </c>
      <c r="AI18" s="11">
        <f>'OddsRatio_working_3-way'!U18/(3*'OddsRatio_working_3-way'!X18^(1/3))*SIN(('OddsRatio_working_3-way'!Y18)/3)</f>
        <v>-0.19496531203713993</v>
      </c>
      <c r="AJ18" s="11">
        <f>'OddsRatio_working_3-way'!U18/(3*'OddsRatio_working_3-way'!X18^(1/3))*SIN(('OddsRatio_working_3-way'!Y18+2*PI())/3)</f>
        <v>-0.38155321121989511</v>
      </c>
      <c r="AK18" s="11">
        <f>'OddsRatio_working_3-way'!U18/(3*'OddsRatio_working_3-way'!X18^(1/3))*SIN(('OddsRatio_working_3-way'!Y18+4*PI())/3)</f>
        <v>0.57651852325703501</v>
      </c>
      <c r="AL18" s="11">
        <f>'OddsRatio_working_3-way'!Z18+'OddsRatio_working_3-way'!AF18</f>
        <v>1.1062859476064544</v>
      </c>
      <c r="AM18" s="11">
        <f>'OddsRatio_working_3-way'!AA18+'OddsRatio_working_3-way'!AG18</f>
        <v>-0.89083279996507336</v>
      </c>
      <c r="AN18" s="11">
        <f>'OddsRatio_working_3-way'!AB18+'OddsRatio_working_3-way'!AH18</f>
        <v>-0.21545314764138079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1.1062859476064544</v>
      </c>
      <c r="AS18" s="11">
        <f>IF(('OddsRatio_working_3-way'!X18=0),IF(Q18&gt;0,-Q18^(1/3),(-Q18)^(1/3)),'OddsRatio_working_3-way'!AM18-'OddsRatio_working_3-way'!R18/3)</f>
        <v>-0.89083279996507336</v>
      </c>
      <c r="AT18" s="11">
        <f>IF(('OddsRatio_working_3-way'!X18=0),IF(Q18&gt;0,-Q18^(1/3),(-Q18)^(1/3)),'OddsRatio_working_3-way'!AN18-'OddsRatio_working_3-way'!R18/3)</f>
        <v>-0.21545314764138079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3.12</v>
      </c>
      <c r="B19" s="4">
        <f>IF('True_Odds_Calculator_3-way'!B20="","",'True_Odds_Calculator_3-way'!B20)</f>
        <v>3.57</v>
      </c>
      <c r="C19" s="4">
        <f>IF('True_Odds_Calculator_3-way'!C20="","",'True_Odds_Calculator_3-way'!C20)</f>
        <v>2.37</v>
      </c>
      <c r="D19" s="9">
        <f t="shared" si="13"/>
        <v>0.31311047078695281</v>
      </c>
      <c r="E19" s="9">
        <f t="shared" si="14"/>
        <v>0.2732675144405064</v>
      </c>
      <c r="F19" s="9">
        <f t="shared" si="15"/>
        <v>0.41362201477254101</v>
      </c>
      <c r="G19" s="9">
        <f t="shared" si="16"/>
        <v>1.034792909024989</v>
      </c>
      <c r="H19" s="9">
        <f t="shared" si="17"/>
        <v>3.1937609671329765</v>
      </c>
      <c r="I19" s="9">
        <f t="shared" si="18"/>
        <v>3.6594177761942208</v>
      </c>
      <c r="J19" s="9">
        <f t="shared" si="19"/>
        <v>2.417666285364235</v>
      </c>
      <c r="K19" s="11">
        <f t="shared" si="20"/>
        <v>0.32051282051282048</v>
      </c>
      <c r="L19" s="11">
        <f t="shared" si="21"/>
        <v>0.28011204481792717</v>
      </c>
      <c r="M19" s="11">
        <f t="shared" si="22"/>
        <v>0.42194092827004215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-0.28276027494195777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0.22956277610037845</v>
      </c>
      <c r="Q19" s="11">
        <f>2*'OddsRatio_working_3-way'!K19*'OddsRatio_working_3-way'!L19*'OddsRatio_working_3-way'!M19</f>
        <v>7.5763292442369123E-2</v>
      </c>
      <c r="R19" s="11">
        <f t="shared" si="23"/>
        <v>0</v>
      </c>
      <c r="S19" s="11">
        <f t="shared" si="24"/>
        <v>-0.81186360477086406</v>
      </c>
      <c r="T19" s="11">
        <f t="shared" si="25"/>
        <v>-0.2679417837527604</v>
      </c>
      <c r="U19" s="11">
        <f>'OddsRatio_working_3-way'!S19-'OddsRatio_working_3-way'!R19^2/3</f>
        <v>-0.81186360477086406</v>
      </c>
      <c r="V19" s="11">
        <f>'OddsRatio_working_3-way'!S19*'OddsRatio_working_3-way'!R19/3-2*'OddsRatio_working_3-way'!R19^3/27-'OddsRatio_working_3-way'!T19</f>
        <v>0.2679417837527604</v>
      </c>
      <c r="W19" s="11">
        <f>'OddsRatio_working_3-way'!V19^2+4*'OddsRatio_working_3-way'!U19^3/27</f>
        <v>-7.4838789176255166E-3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0.14078057252177636</v>
      </c>
      <c r="Y19" s="11">
        <f>IF('OddsRatio_working_3-way'!W19&gt;=0,IF('OddsRatio_working_3-way'!V19+SQRT('OddsRatio_working_3-way'!W19)&gt;0,0,PI()),ACOS('OddsRatio_working_3-way'!V19/(2*'OddsRatio_working_3-way'!X19)))</f>
        <v>0.31230097649471977</v>
      </c>
      <c r="Z19" s="11">
        <f>'OddsRatio_working_3-way'!X19^(1/3)*COS('OddsRatio_working_3-way'!Y19/3)</f>
        <v>0.51739645451249461</v>
      </c>
      <c r="AA19" s="11">
        <f>'OddsRatio_working_3-way'!X19^(1/3)*COS(('OddsRatio_working_3-way'!Y19+2*PI())/3)</f>
        <v>-0.30551257159792455</v>
      </c>
      <c r="AB19" s="11">
        <f>'OddsRatio_working_3-way'!X19^(1/3)*COS(('OddsRatio_working_3-way'!Y19+4*PI())/3)</f>
        <v>-0.21188388291456994</v>
      </c>
      <c r="AC19" s="11">
        <f>'OddsRatio_working_3-way'!X19^(1/3)*SIN('OddsRatio_working_3-way'!Y19/3)</f>
        <v>5.4056548615206354E-2</v>
      </c>
      <c r="AD19" s="11">
        <f>'OddsRatio_working_3-way'!X19^(1/3)*SIN(('OddsRatio_working_3-way'!Y19+2*PI())/3)</f>
        <v>0.4210501991282169</v>
      </c>
      <c r="AE19" s="11">
        <f>'OddsRatio_working_3-way'!X19^(1/3)*SIN(('OddsRatio_working_3-way'!Y19+4*PI())/3)</f>
        <v>-0.47510674774342332</v>
      </c>
      <c r="AF19" s="11">
        <f>-'OddsRatio_working_3-way'!U19/(3*'OddsRatio_working_3-way'!X19^(1/3))*COS(('OddsRatio_working_3-way'!Y19)/3)</f>
        <v>0.5173964545124945</v>
      </c>
      <c r="AG19" s="11">
        <f>-'OddsRatio_working_3-way'!U19/(3*'OddsRatio_working_3-way'!X19^(1/3))*COS(('OddsRatio_working_3-way'!Y19+2*PI())/3)</f>
        <v>-0.3055125715979245</v>
      </c>
      <c r="AH19" s="11">
        <f>-'OddsRatio_working_3-way'!U19/(3*'OddsRatio_working_3-way'!X19^(1/3))*COS(('OddsRatio_working_3-way'!Y19+4*PI())/3)</f>
        <v>-0.21188388291456989</v>
      </c>
      <c r="AI19" s="11">
        <f>'OddsRatio_working_3-way'!U19/(3*'OddsRatio_working_3-way'!X19^(1/3))*SIN(('OddsRatio_working_3-way'!Y19)/3)</f>
        <v>-5.405654861520634E-2</v>
      </c>
      <c r="AJ19" s="11">
        <f>'OddsRatio_working_3-way'!U19/(3*'OddsRatio_working_3-way'!X19^(1/3))*SIN(('OddsRatio_working_3-way'!Y19+2*PI())/3)</f>
        <v>-0.42105019912821678</v>
      </c>
      <c r="AK19" s="11">
        <f>'OddsRatio_working_3-way'!U19/(3*'OddsRatio_working_3-way'!X19^(1/3))*SIN(('OddsRatio_working_3-way'!Y19+4*PI())/3)</f>
        <v>0.47510674774342321</v>
      </c>
      <c r="AL19" s="11">
        <f>'OddsRatio_working_3-way'!Z19+'OddsRatio_working_3-way'!AF19</f>
        <v>1.034792909024989</v>
      </c>
      <c r="AM19" s="11">
        <f>'OddsRatio_working_3-way'!AA19+'OddsRatio_working_3-way'!AG19</f>
        <v>-0.61102514319584911</v>
      </c>
      <c r="AN19" s="11">
        <f>'OddsRatio_working_3-way'!AB19+'OddsRatio_working_3-way'!AH19</f>
        <v>-0.42376776582913983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1.034792909024989</v>
      </c>
      <c r="AS19" s="11">
        <f>IF(('OddsRatio_working_3-way'!X19=0),IF(Q19&gt;0,-Q19^(1/3),(-Q19)^(1/3)),'OddsRatio_working_3-way'!AM19-'OddsRatio_working_3-way'!R19/3)</f>
        <v>-0.61102514319584911</v>
      </c>
      <c r="AT19" s="11">
        <f>IF(('OddsRatio_working_3-way'!X19=0),IF(Q19&gt;0,-Q19^(1/3),(-Q19)^(1/3)),'OddsRatio_working_3-way'!AN19-'OddsRatio_working_3-way'!R19/3)</f>
        <v>-0.42376776582913983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</v>
      </c>
      <c r="B20" s="4">
        <f>IF('True_Odds_Calculator_3-way'!B21="","",'True_Odds_Calculator_3-way'!B21)</f>
        <v>4.5</v>
      </c>
      <c r="C20" s="4">
        <f>IF('True_Odds_Calculator_3-way'!C21="","",'True_Odds_Calculator_3-way'!C21)</f>
        <v>5.48</v>
      </c>
      <c r="D20" s="9">
        <f t="shared" si="13"/>
        <v>0.61009307124672751</v>
      </c>
      <c r="E20" s="9">
        <f t="shared" si="14"/>
        <v>0.21427344876799512</v>
      </c>
      <c r="F20" s="9">
        <f t="shared" si="15"/>
        <v>0.17563347998527709</v>
      </c>
      <c r="G20" s="9">
        <f t="shared" si="16"/>
        <v>1.0476953707646337</v>
      </c>
      <c r="H20" s="9">
        <f t="shared" si="17"/>
        <v>1.6390941761664268</v>
      </c>
      <c r="I20" s="9">
        <f t="shared" si="18"/>
        <v>4.6669337976762177</v>
      </c>
      <c r="J20" s="9">
        <f t="shared" si="19"/>
        <v>5.6936752610255601</v>
      </c>
      <c r="K20" s="11">
        <f t="shared" si="20"/>
        <v>0.6211180124223602</v>
      </c>
      <c r="L20" s="11">
        <f t="shared" si="21"/>
        <v>0.22222222222222221</v>
      </c>
      <c r="M20" s="11">
        <f t="shared" si="22"/>
        <v>0.18248175182481752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-0.24091117458302469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0.2163586263871887</v>
      </c>
      <c r="Q20" s="11">
        <f>2*'OddsRatio_working_3-way'!K20*'OddsRatio_working_3-way'!L20*'OddsRatio_working_3-way'!M20</f>
        <v>5.0374534665236018E-2</v>
      </c>
      <c r="R20" s="11">
        <f t="shared" si="23"/>
        <v>0</v>
      </c>
      <c r="S20" s="11">
        <f t="shared" si="24"/>
        <v>-0.89808464369354313</v>
      </c>
      <c r="T20" s="11">
        <f t="shared" si="25"/>
        <v>-0.20910003345600539</v>
      </c>
      <c r="U20" s="11">
        <f>'OddsRatio_working_3-way'!S20-'OddsRatio_working_3-way'!R20^2/3</f>
        <v>-0.89808464369354313</v>
      </c>
      <c r="V20" s="11">
        <f>'OddsRatio_working_3-way'!S20*'OddsRatio_working_3-way'!R20/3-2*'OddsRatio_working_3-way'!R20^3/27-'OddsRatio_working_3-way'!T20</f>
        <v>0.20910003345600539</v>
      </c>
      <c r="W20" s="11">
        <f>'OddsRatio_working_3-way'!V20^2+4*'OddsRatio_working_3-way'!U20^3/27</f>
        <v>-6.3589114133299068E-2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0.16379250450234409</v>
      </c>
      <c r="Y20" s="11">
        <f>IF('OddsRatio_working_3-way'!W20&gt;=0,IF('OddsRatio_working_3-way'!V20+SQRT('OddsRatio_working_3-way'!W20)&gt;0,0,PI()),ACOS('OddsRatio_working_3-way'!V20/(2*'OddsRatio_working_3-way'!X20)))</f>
        <v>0.87849848773716166</v>
      </c>
      <c r="Z20" s="11">
        <f>'OddsRatio_working_3-way'!X20^(1/3)*COS('OddsRatio_working_3-way'!Y20/3)</f>
        <v>0.52384768538231674</v>
      </c>
      <c r="AA20" s="11">
        <f>'OddsRatio_working_3-way'!X20^(1/3)*COS(('OddsRatio_working_3-way'!Y20+2*PI())/3)</f>
        <v>-0.39870418781821865</v>
      </c>
      <c r="AB20" s="11">
        <f>'OddsRatio_working_3-way'!X20^(1/3)*COS(('OddsRatio_working_3-way'!Y20+4*PI())/3)</f>
        <v>-0.12514349756409821</v>
      </c>
      <c r="AC20" s="11">
        <f>'OddsRatio_working_3-way'!X20^(1/3)*SIN('OddsRatio_working_3-way'!Y20/3)</f>
        <v>0.15794033815791639</v>
      </c>
      <c r="AD20" s="11">
        <f>'OddsRatio_working_3-way'!X20^(1/3)*SIN(('OddsRatio_working_3-way'!Y20+2*PI())/3)</f>
        <v>0.37469523417580625</v>
      </c>
      <c r="AE20" s="11">
        <f>'OddsRatio_working_3-way'!X20^(1/3)*SIN(('OddsRatio_working_3-way'!Y20+4*PI())/3)</f>
        <v>-0.53263557233372261</v>
      </c>
      <c r="AF20" s="11">
        <f>-'OddsRatio_working_3-way'!U20/(3*'OddsRatio_working_3-way'!X20^(1/3))*COS(('OddsRatio_working_3-way'!Y20)/3)</f>
        <v>0.52384768538231685</v>
      </c>
      <c r="AG20" s="11">
        <f>-'OddsRatio_working_3-way'!U20/(3*'OddsRatio_working_3-way'!X20^(1/3))*COS(('OddsRatio_working_3-way'!Y20+2*PI())/3)</f>
        <v>-0.3987041878182187</v>
      </c>
      <c r="AH20" s="11">
        <f>-'OddsRatio_working_3-way'!U20/(3*'OddsRatio_working_3-way'!X20^(1/3))*COS(('OddsRatio_working_3-way'!Y20+4*PI())/3)</f>
        <v>-0.12514349756409823</v>
      </c>
      <c r="AI20" s="11">
        <f>'OddsRatio_working_3-way'!U20/(3*'OddsRatio_working_3-way'!X20^(1/3))*SIN(('OddsRatio_working_3-way'!Y20)/3)</f>
        <v>-0.15794033815791644</v>
      </c>
      <c r="AJ20" s="11">
        <f>'OddsRatio_working_3-way'!U20/(3*'OddsRatio_working_3-way'!X20^(1/3))*SIN(('OddsRatio_working_3-way'!Y20+2*PI())/3)</f>
        <v>-0.3746952341758063</v>
      </c>
      <c r="AK20" s="11">
        <f>'OddsRatio_working_3-way'!U20/(3*'OddsRatio_working_3-way'!X20^(1/3))*SIN(('OddsRatio_working_3-way'!Y20+4*PI())/3)</f>
        <v>0.53263557233372272</v>
      </c>
      <c r="AL20" s="11">
        <f>'OddsRatio_working_3-way'!Z20+'OddsRatio_working_3-way'!AF20</f>
        <v>1.0476953707646337</v>
      </c>
      <c r="AM20" s="11">
        <f>'OddsRatio_working_3-way'!AA20+'OddsRatio_working_3-way'!AG20</f>
        <v>-0.79740837563643741</v>
      </c>
      <c r="AN20" s="11">
        <f>'OddsRatio_working_3-way'!AB20+'OddsRatio_working_3-way'!AH20</f>
        <v>-0.25028699512819641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1.0476953707646337</v>
      </c>
      <c r="AS20" s="11">
        <f>IF(('OddsRatio_working_3-way'!X20=0),IF(Q20&gt;0,-Q20^(1/3),(-Q20)^(1/3)),'OddsRatio_working_3-way'!AM20-'OddsRatio_working_3-way'!R20/3)</f>
        <v>-0.79740837563643741</v>
      </c>
      <c r="AT20" s="11">
        <f>IF(('OddsRatio_working_3-way'!X20=0),IF(Q20&gt;0,-Q20^(1/3),(-Q20)^(1/3)),'OddsRatio_working_3-way'!AN20-'OddsRatio_working_3-way'!R20/3)</f>
        <v>-0.25028699512819641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1.34</v>
      </c>
      <c r="B21" s="4">
        <f>IF('True_Odds_Calculator_3-way'!B22="","",'True_Odds_Calculator_3-way'!B22)</f>
        <v>5.68</v>
      </c>
      <c r="C21" s="4">
        <f>IF('True_Odds_Calculator_3-way'!C22="","",'True_Odds_Calculator_3-way'!C22)</f>
        <v>9.74</v>
      </c>
      <c r="D21" s="9">
        <f t="shared" si="13"/>
        <v>0.73495580853630282</v>
      </c>
      <c r="E21" s="9">
        <f t="shared" si="14"/>
        <v>0.16767520053414603</v>
      </c>
      <c r="F21" s="9">
        <f t="shared" si="15"/>
        <v>9.73689909295513E-2</v>
      </c>
      <c r="G21" s="9">
        <f t="shared" si="16"/>
        <v>1.0606647781335334</v>
      </c>
      <c r="H21" s="9">
        <f t="shared" si="17"/>
        <v>1.3606260245654014</v>
      </c>
      <c r="I21" s="9">
        <f t="shared" si="18"/>
        <v>5.9639111616649361</v>
      </c>
      <c r="J21" s="9">
        <f t="shared" si="19"/>
        <v>10.270210160887084</v>
      </c>
      <c r="K21" s="11">
        <f t="shared" si="20"/>
        <v>0.74626865671641784</v>
      </c>
      <c r="L21" s="11">
        <f t="shared" si="21"/>
        <v>0.17605633802816903</v>
      </c>
      <c r="M21" s="11">
        <f t="shared" si="22"/>
        <v>0.10266940451745379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-0.18759623233285527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0.18561212504732028</v>
      </c>
      <c r="Q21" s="11">
        <f>2*'OddsRatio_working_3-way'!K21*'OddsRatio_working_3-way'!L21*'OddsRatio_working_3-way'!M21</f>
        <v>2.6978506547575623E-2</v>
      </c>
      <c r="R21" s="11">
        <f t="shared" si="23"/>
        <v>0</v>
      </c>
      <c r="S21" s="11">
        <f t="shared" si="24"/>
        <v>-0.98942352273890788</v>
      </c>
      <c r="T21" s="11">
        <f t="shared" si="25"/>
        <v>-0.14381155853763197</v>
      </c>
      <c r="U21" s="11">
        <f>'OddsRatio_working_3-way'!S21-'OddsRatio_working_3-way'!R21^2/3</f>
        <v>-0.98942352273890788</v>
      </c>
      <c r="V21" s="11">
        <f>'OddsRatio_working_3-way'!S21*'OddsRatio_working_3-way'!R21/3-2*'OddsRatio_working_3-way'!R21^3/27-'OddsRatio_working_3-way'!T21</f>
        <v>0.14381155853763197</v>
      </c>
      <c r="W21" s="11">
        <f>'OddsRatio_working_3-way'!V21^2+4*'OddsRatio_working_3-way'!U21^3/27</f>
        <v>-0.12281526833111786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0.18940501095545267</v>
      </c>
      <c r="Y21" s="11">
        <f>IF('OddsRatio_working_3-way'!W21&gt;=0,IF('OddsRatio_working_3-way'!V21+SQRT('OddsRatio_working_3-way'!W21)&gt;0,0,PI()),ACOS('OddsRatio_working_3-way'!V21/(2*'OddsRatio_working_3-way'!X21)))</f>
        <v>1.1813888464884172</v>
      </c>
      <c r="Z21" s="11">
        <f>'OddsRatio_working_3-way'!X21^(1/3)*COS('OddsRatio_working_3-way'!Y21/3)</f>
        <v>0.53033238906676672</v>
      </c>
      <c r="AA21" s="11">
        <f>'OddsRatio_working_3-way'!X21^(1/3)*COS(('OddsRatio_working_3-way'!Y21+2*PI())/3)</f>
        <v>-0.45599739878147955</v>
      </c>
      <c r="AB21" s="11">
        <f>'OddsRatio_working_3-way'!X21^(1/3)*COS(('OddsRatio_working_3-way'!Y21+4*PI())/3)</f>
        <v>-7.4334990285287367E-2</v>
      </c>
      <c r="AC21" s="11">
        <f>'OddsRatio_working_3-way'!X21^(1/3)*SIN('OddsRatio_working_3-way'!Y21/3)</f>
        <v>0.22035289428483751</v>
      </c>
      <c r="AD21" s="11">
        <f>'OddsRatio_working_3-way'!X21^(1/3)*SIN(('OddsRatio_working_3-way'!Y21+2*PI())/3)</f>
        <v>0.34910487423909392</v>
      </c>
      <c r="AE21" s="11">
        <f>'OddsRatio_working_3-way'!X21^(1/3)*SIN(('OddsRatio_working_3-way'!Y21+4*PI())/3)</f>
        <v>-0.56945776852393148</v>
      </c>
      <c r="AF21" s="11">
        <f>-'OddsRatio_working_3-way'!U21/(3*'OddsRatio_working_3-way'!X21^(1/3))*COS(('OddsRatio_working_3-way'!Y21)/3)</f>
        <v>0.53033238906676672</v>
      </c>
      <c r="AG21" s="11">
        <f>-'OddsRatio_working_3-way'!U21/(3*'OddsRatio_working_3-way'!X21^(1/3))*COS(('OddsRatio_working_3-way'!Y21+2*PI())/3)</f>
        <v>-0.45599739878147955</v>
      </c>
      <c r="AH21" s="11">
        <f>-'OddsRatio_working_3-way'!U21/(3*'OddsRatio_working_3-way'!X21^(1/3))*COS(('OddsRatio_working_3-way'!Y21+4*PI())/3)</f>
        <v>-7.4334990285287367E-2</v>
      </c>
      <c r="AI21" s="11">
        <f>'OddsRatio_working_3-way'!U21/(3*'OddsRatio_working_3-way'!X21^(1/3))*SIN(('OddsRatio_working_3-way'!Y21)/3)</f>
        <v>-0.22035289428483751</v>
      </c>
      <c r="AJ21" s="11">
        <f>'OddsRatio_working_3-way'!U21/(3*'OddsRatio_working_3-way'!X21^(1/3))*SIN(('OddsRatio_working_3-way'!Y21+2*PI())/3)</f>
        <v>-0.34910487423909392</v>
      </c>
      <c r="AK21" s="11">
        <f>'OddsRatio_working_3-way'!U21/(3*'OddsRatio_working_3-way'!X21^(1/3))*SIN(('OddsRatio_working_3-way'!Y21+4*PI())/3)</f>
        <v>0.56945776852393148</v>
      </c>
      <c r="AL21" s="11">
        <f>'OddsRatio_working_3-way'!Z21+'OddsRatio_working_3-way'!AF21</f>
        <v>1.0606647781335334</v>
      </c>
      <c r="AM21" s="11">
        <f>'OddsRatio_working_3-way'!AA21+'OddsRatio_working_3-way'!AG21</f>
        <v>-0.91199479756295909</v>
      </c>
      <c r="AN21" s="11">
        <f>'OddsRatio_working_3-way'!AB21+'OddsRatio_working_3-way'!AH21</f>
        <v>-0.14866998057057473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1.0606647781335334</v>
      </c>
      <c r="AS21" s="11">
        <f>IF(('OddsRatio_working_3-way'!X21=0),IF(Q21&gt;0,-Q21^(1/3),(-Q21)^(1/3)),'OddsRatio_working_3-way'!AM21-'OddsRatio_working_3-way'!R21/3)</f>
        <v>-0.91199479756295909</v>
      </c>
      <c r="AT21" s="11">
        <f>IF(('OddsRatio_working_3-way'!X21=0),IF(Q21&gt;0,-Q21^(1/3),(-Q21)^(1/3)),'OddsRatio_working_3-way'!AN21-'OddsRatio_working_3-way'!R21/3)</f>
        <v>-0.14866998057057473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1.44</v>
      </c>
      <c r="B22" s="4">
        <f>IF('True_Odds_Calculator_3-way'!B23="","",'True_Odds_Calculator_3-way'!B23)</f>
        <v>4.91</v>
      </c>
      <c r="C22" s="4">
        <f>IF('True_Odds_Calculator_3-way'!C23="","",'True_Odds_Calculator_3-way'!C23)</f>
        <v>7.76</v>
      </c>
      <c r="D22" s="9">
        <f t="shared" si="13"/>
        <v>0.68248938016195893</v>
      </c>
      <c r="E22" s="9">
        <f t="shared" si="14"/>
        <v>0.19477413266390053</v>
      </c>
      <c r="F22" s="9">
        <f t="shared" si="15"/>
        <v>0.1227364871741404</v>
      </c>
      <c r="G22" s="9">
        <f t="shared" si="16"/>
        <v>1.0573278736076643</v>
      </c>
      <c r="H22" s="9">
        <f t="shared" si="17"/>
        <v>1.4652242643873723</v>
      </c>
      <c r="I22" s="9">
        <f t="shared" si="18"/>
        <v>5.1341519858059677</v>
      </c>
      <c r="J22" s="9">
        <f t="shared" si="19"/>
        <v>8.1475364255878109</v>
      </c>
      <c r="K22" s="11">
        <f t="shared" si="20"/>
        <v>0.69444444444444442</v>
      </c>
      <c r="L22" s="11">
        <f t="shared" si="21"/>
        <v>0.20366598778004072</v>
      </c>
      <c r="M22" s="11">
        <f t="shared" si="22"/>
        <v>0.12886597938144331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-0.21196805966736876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0.20249222546501403</v>
      </c>
      <c r="Q22" s="11">
        <f>2*'OddsRatio_working_3-way'!K22*'OddsRatio_working_3-way'!L22*'OddsRatio_working_3-way'!M22</f>
        <v>3.6452245808283351E-2</v>
      </c>
      <c r="R22" s="11">
        <f t="shared" si="23"/>
        <v>0</v>
      </c>
      <c r="S22" s="11">
        <f t="shared" si="24"/>
        <v>-0.95529593365517096</v>
      </c>
      <c r="T22" s="11">
        <f t="shared" si="25"/>
        <v>-0.17197046510444122</v>
      </c>
      <c r="U22" s="11">
        <f>'OddsRatio_working_3-way'!S22-'OddsRatio_working_3-way'!R22^2/3</f>
        <v>-0.95529593365517096</v>
      </c>
      <c r="V22" s="11">
        <f>'OddsRatio_working_3-way'!S22*'OddsRatio_working_3-way'!R22/3-2*'OddsRatio_working_3-way'!R22^3/27-'OddsRatio_working_3-way'!T22</f>
        <v>0.17197046510444122</v>
      </c>
      <c r="W22" s="11">
        <f>'OddsRatio_working_3-way'!V22^2+4*'OddsRatio_working_3-way'!U22^3/27</f>
        <v>-9.9580799518253299E-2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0.17969045633150021</v>
      </c>
      <c r="Y22" s="11">
        <f>IF('OddsRatio_working_3-way'!W22&gt;=0,IF('OddsRatio_working_3-way'!V22+SQRT('OddsRatio_working_3-way'!W22)&gt;0,0,PI()),ACOS('OddsRatio_working_3-way'!V22/(2*'OddsRatio_working_3-way'!X22)))</f>
        <v>1.0718294423634127</v>
      </c>
      <c r="Z22" s="11">
        <f>'OddsRatio_working_3-way'!X22^(1/3)*COS('OddsRatio_working_3-way'!Y22/3)</f>
        <v>0.52866393680383228</v>
      </c>
      <c r="AA22" s="11">
        <f>'OddsRatio_working_3-way'!X22^(1/3)*COS(('OddsRatio_working_3-way'!Y22+2*PI())/3)</f>
        <v>-0.435240759445847</v>
      </c>
      <c r="AB22" s="11">
        <f>'OddsRatio_working_3-way'!X22^(1/3)*COS(('OddsRatio_working_3-way'!Y22+4*PI())/3)</f>
        <v>-9.3423177357985235E-2</v>
      </c>
      <c r="AC22" s="11">
        <f>'OddsRatio_working_3-way'!X22^(1/3)*SIN('OddsRatio_working_3-way'!Y22/3)</f>
        <v>0.19734847303217393</v>
      </c>
      <c r="AD22" s="11">
        <f>'OddsRatio_working_3-way'!X22^(1/3)*SIN(('OddsRatio_working_3-way'!Y22+2*PI())/3)</f>
        <v>0.35916216282072289</v>
      </c>
      <c r="AE22" s="11">
        <f>'OddsRatio_working_3-way'!X22^(1/3)*SIN(('OddsRatio_working_3-way'!Y22+4*PI())/3)</f>
        <v>-0.55651063585289684</v>
      </c>
      <c r="AF22" s="11">
        <f>-'OddsRatio_working_3-way'!U22/(3*'OddsRatio_working_3-way'!X22^(1/3))*COS(('OddsRatio_working_3-way'!Y22)/3)</f>
        <v>0.52866393680383217</v>
      </c>
      <c r="AG22" s="11">
        <f>-'OddsRatio_working_3-way'!U22/(3*'OddsRatio_working_3-way'!X22^(1/3))*COS(('OddsRatio_working_3-way'!Y22+2*PI())/3)</f>
        <v>-0.43524075944584689</v>
      </c>
      <c r="AH22" s="11">
        <f>-'OddsRatio_working_3-way'!U22/(3*'OddsRatio_working_3-way'!X22^(1/3))*COS(('OddsRatio_working_3-way'!Y22+4*PI())/3)</f>
        <v>-9.3423177357985221E-2</v>
      </c>
      <c r="AI22" s="11">
        <f>'OddsRatio_working_3-way'!U22/(3*'OddsRatio_working_3-way'!X22^(1/3))*SIN(('OddsRatio_working_3-way'!Y22)/3)</f>
        <v>-0.19734847303217387</v>
      </c>
      <c r="AJ22" s="11">
        <f>'OddsRatio_working_3-way'!U22/(3*'OddsRatio_working_3-way'!X22^(1/3))*SIN(('OddsRatio_working_3-way'!Y22+2*PI())/3)</f>
        <v>-0.35916216282072283</v>
      </c>
      <c r="AK22" s="11">
        <f>'OddsRatio_working_3-way'!U22/(3*'OddsRatio_working_3-way'!X22^(1/3))*SIN(('OddsRatio_working_3-way'!Y22+4*PI())/3)</f>
        <v>0.55651063585289673</v>
      </c>
      <c r="AL22" s="11">
        <f>'OddsRatio_working_3-way'!Z22+'OddsRatio_working_3-way'!AF22</f>
        <v>1.0573278736076643</v>
      </c>
      <c r="AM22" s="11">
        <f>'OddsRatio_working_3-way'!AA22+'OddsRatio_working_3-way'!AG22</f>
        <v>-0.8704815188916939</v>
      </c>
      <c r="AN22" s="11">
        <f>'OddsRatio_working_3-way'!AB22+'OddsRatio_working_3-way'!AH22</f>
        <v>-0.18684635471597044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1.0573278736076643</v>
      </c>
      <c r="AS22" s="11">
        <f>IF(('OddsRatio_working_3-way'!X22=0),IF(Q22&gt;0,-Q22^(1/3),(-Q22)^(1/3)),'OddsRatio_working_3-way'!AM22-'OddsRatio_working_3-way'!R22/3)</f>
        <v>-0.8704815188916939</v>
      </c>
      <c r="AT22" s="11">
        <f>IF(('OddsRatio_working_3-way'!X22=0),IF(Q22&gt;0,-Q22^(1/3),(-Q22)^(1/3)),'OddsRatio_working_3-way'!AN22-'OddsRatio_working_3-way'!R22/3)</f>
        <v>-0.18684635471597044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2.36</v>
      </c>
      <c r="B23" s="4">
        <f>IF('True_Odds_Calculator_3-way'!B24="","",'True_Odds_Calculator_3-way'!B24)</f>
        <v>3.62</v>
      </c>
      <c r="C23" s="4">
        <f>IF('True_Odds_Calculator_3-way'!C24="","",'True_Odds_Calculator_3-way'!C24)</f>
        <v>3.1</v>
      </c>
      <c r="D23" s="9">
        <f t="shared" si="13"/>
        <v>0.41539613400908931</v>
      </c>
      <c r="E23" s="9">
        <f t="shared" si="14"/>
        <v>0.26945459673632588</v>
      </c>
      <c r="F23" s="9">
        <f t="shared" si="15"/>
        <v>0.31514926925458475</v>
      </c>
      <c r="G23" s="9">
        <f t="shared" si="16"/>
        <v>1.0348093027929828</v>
      </c>
      <c r="H23" s="9">
        <f t="shared" si="17"/>
        <v>2.4073406517984566</v>
      </c>
      <c r="I23" s="9">
        <f t="shared" si="18"/>
        <v>3.7112003733176149</v>
      </c>
      <c r="J23" s="9">
        <f t="shared" si="19"/>
        <v>3.1730995358652638</v>
      </c>
      <c r="K23" s="11">
        <f t="shared" si="20"/>
        <v>0.42372881355932207</v>
      </c>
      <c r="L23" s="11">
        <f t="shared" si="21"/>
        <v>0.27624309392265195</v>
      </c>
      <c r="M23" s="11">
        <f t="shared" si="22"/>
        <v>0.32258064516129031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-0.28253823452117355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0.22957326558908198</v>
      </c>
      <c r="Q23" s="11">
        <f>2*'OddsRatio_working_3-way'!K23*'OddsRatio_working_3-way'!L23*'OddsRatio_working_3-way'!M23</f>
        <v>7.551752157535592E-2</v>
      </c>
      <c r="R23" s="11">
        <f t="shared" si="23"/>
        <v>0</v>
      </c>
      <c r="S23" s="11">
        <f t="shared" si="24"/>
        <v>-0.81253875596039959</v>
      </c>
      <c r="T23" s="11">
        <f t="shared" si="25"/>
        <v>-0.26728248551328937</v>
      </c>
      <c r="U23" s="11">
        <f>'OddsRatio_working_3-way'!S23-'OddsRatio_working_3-way'!R23^2/3</f>
        <v>-0.81253875596039959</v>
      </c>
      <c r="V23" s="11">
        <f>'OddsRatio_working_3-way'!S23*'OddsRatio_working_3-way'!R23/3-2*'OddsRatio_working_3-way'!R23^3/27-'OddsRatio_working_3-way'!T23</f>
        <v>0.26728248551328937</v>
      </c>
      <c r="W23" s="11">
        <f>'OddsRatio_working_3-way'!V23^2+4*'OddsRatio_working_3-way'!U23^3/27</f>
        <v>-8.0346969014960939E-3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0.14095622012140671</v>
      </c>
      <c r="Y23" s="11">
        <f>IF('OddsRatio_working_3-way'!W23&gt;=0,IF('OddsRatio_working_3-way'!V23+SQRT('OddsRatio_working_3-way'!W23)&gt;0,0,PI()),ACOS('OddsRatio_working_3-way'!V23/(2*'OddsRatio_working_3-way'!X23)))</f>
        <v>0.32357551735765533</v>
      </c>
      <c r="Z23" s="11">
        <f>'OddsRatio_working_3-way'!X23^(1/3)*COS('OddsRatio_working_3-way'!Y23/3)</f>
        <v>0.51740465139649139</v>
      </c>
      <c r="AA23" s="11">
        <f>'OddsRatio_working_3-way'!X23^(1/3)*COS(('OddsRatio_working_3-way'!Y23+2*PI())/3)</f>
        <v>-0.30722045658821623</v>
      </c>
      <c r="AB23" s="11">
        <f>'OddsRatio_working_3-way'!X23^(1/3)*COS(('OddsRatio_working_3-way'!Y23+4*PI())/3)</f>
        <v>-0.21018419480827524</v>
      </c>
      <c r="AC23" s="11">
        <f>'OddsRatio_working_3-way'!X23^(1/3)*SIN('OddsRatio_working_3-way'!Y23/3)</f>
        <v>5.6023911859803939E-2</v>
      </c>
      <c r="AD23" s="11">
        <f>'OddsRatio_working_3-way'!X23^(1/3)*SIN(('OddsRatio_working_3-way'!Y23+2*PI())/3)</f>
        <v>0.42007361621569111</v>
      </c>
      <c r="AE23" s="11">
        <f>'OddsRatio_working_3-way'!X23^(1/3)*SIN(('OddsRatio_working_3-way'!Y23+4*PI())/3)</f>
        <v>-0.4760975280754951</v>
      </c>
      <c r="AF23" s="11">
        <f>-'OddsRatio_working_3-way'!U23/(3*'OddsRatio_working_3-way'!X23^(1/3))*COS(('OddsRatio_working_3-way'!Y23)/3)</f>
        <v>0.5174046513964915</v>
      </c>
      <c r="AG23" s="11">
        <f>-'OddsRatio_working_3-way'!U23/(3*'OddsRatio_working_3-way'!X23^(1/3))*COS(('OddsRatio_working_3-way'!Y23+2*PI())/3)</f>
        <v>-0.30722045658821628</v>
      </c>
      <c r="AH23" s="11">
        <f>-'OddsRatio_working_3-way'!U23/(3*'OddsRatio_working_3-way'!X23^(1/3))*COS(('OddsRatio_working_3-way'!Y23+4*PI())/3)</f>
        <v>-0.2101841948082753</v>
      </c>
      <c r="AI23" s="11">
        <f>'OddsRatio_working_3-way'!U23/(3*'OddsRatio_working_3-way'!X23^(1/3))*SIN(('OddsRatio_working_3-way'!Y23)/3)</f>
        <v>-5.6023911859803946E-2</v>
      </c>
      <c r="AJ23" s="11">
        <f>'OddsRatio_working_3-way'!U23/(3*'OddsRatio_working_3-way'!X23^(1/3))*SIN(('OddsRatio_working_3-way'!Y23+2*PI())/3)</f>
        <v>-0.42007361621569123</v>
      </c>
      <c r="AK23" s="11">
        <f>'OddsRatio_working_3-way'!U23/(3*'OddsRatio_working_3-way'!X23^(1/3))*SIN(('OddsRatio_working_3-way'!Y23+4*PI())/3)</f>
        <v>0.47609752807549521</v>
      </c>
      <c r="AL23" s="11">
        <f>'OddsRatio_working_3-way'!Z23+'OddsRatio_working_3-way'!AF23</f>
        <v>1.0348093027929828</v>
      </c>
      <c r="AM23" s="11">
        <f>'OddsRatio_working_3-way'!AA23+'OddsRatio_working_3-way'!AG23</f>
        <v>-0.61444091317643257</v>
      </c>
      <c r="AN23" s="11">
        <f>'OddsRatio_working_3-way'!AB23+'OddsRatio_working_3-way'!AH23</f>
        <v>-0.42036838961655054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1.0348093027929828</v>
      </c>
      <c r="AS23" s="11">
        <f>IF(('OddsRatio_working_3-way'!X23=0),IF(Q23&gt;0,-Q23^(1/3),(-Q23)^(1/3)),'OddsRatio_working_3-way'!AM23-'OddsRatio_working_3-way'!R23/3)</f>
        <v>-0.61444091317643257</v>
      </c>
      <c r="AT23" s="11">
        <f>IF(('OddsRatio_working_3-way'!X23=0),IF(Q23&gt;0,-Q23^(1/3),(-Q23)^(1/3)),'OddsRatio_working_3-way'!AN23-'OddsRatio_working_3-way'!R23/3)</f>
        <v>-0.42036838961655054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3.21</v>
      </c>
      <c r="B24" s="4">
        <f>IF('True_Odds_Calculator_3-way'!B25="","",'True_Odds_Calculator_3-way'!B25)</f>
        <v>3.81</v>
      </c>
      <c r="C24" s="4">
        <f>IF('True_Odds_Calculator_3-way'!C25="","",'True_Odds_Calculator_3-way'!C25)</f>
        <v>2.23</v>
      </c>
      <c r="D24" s="9">
        <f t="shared" si="13"/>
        <v>0.30419757523161356</v>
      </c>
      <c r="E24" s="9">
        <f t="shared" si="14"/>
        <v>0.25586351523741696</v>
      </c>
      <c r="F24" s="9">
        <f t="shared" si="15"/>
        <v>0.43993890953096942</v>
      </c>
      <c r="G24" s="9">
        <f t="shared" si="16"/>
        <v>1.0349942003969708</v>
      </c>
      <c r="H24" s="9">
        <f t="shared" si="17"/>
        <v>3.2873371828773066</v>
      </c>
      <c r="I24" s="9">
        <f t="shared" si="18"/>
        <v>3.9083337031154883</v>
      </c>
      <c r="J24" s="9">
        <f t="shared" si="19"/>
        <v>2.2730428664882734</v>
      </c>
      <c r="K24" s="11">
        <f t="shared" si="20"/>
        <v>0.3115264797507788</v>
      </c>
      <c r="L24" s="11">
        <f t="shared" si="21"/>
        <v>0.26246719160104987</v>
      </c>
      <c r="M24" s="11">
        <f t="shared" si="22"/>
        <v>0.44843049327354262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-0.28007144616331603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0.22916334150658141</v>
      </c>
      <c r="Q24" s="11">
        <f>2*'OddsRatio_working_3-way'!K24*'OddsRatio_working_3-way'!L24*'OddsRatio_working_3-way'!M24</f>
        <v>7.3332269282106052E-2</v>
      </c>
      <c r="R24" s="11">
        <f t="shared" si="23"/>
        <v>0</v>
      </c>
      <c r="S24" s="11">
        <f t="shared" si="24"/>
        <v>-0.81823172139065925</v>
      </c>
      <c r="T24" s="11">
        <f t="shared" si="25"/>
        <v>-0.26183415084501094</v>
      </c>
      <c r="U24" s="11">
        <f>'OddsRatio_working_3-way'!S24-'OddsRatio_working_3-way'!R24^2/3</f>
        <v>-0.81823172139065925</v>
      </c>
      <c r="V24" s="11">
        <f>'OddsRatio_working_3-way'!S24*'OddsRatio_working_3-way'!R24/3-2*'OddsRatio_working_3-way'!R24^3/27-'OddsRatio_working_3-way'!T24</f>
        <v>0.26183415084501094</v>
      </c>
      <c r="W24" s="11">
        <f>'OddsRatio_working_3-way'!V24^2+4*'OddsRatio_working_3-way'!U24^3/27</f>
        <v>-1.2599724089923769E-2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0.14244020380378192</v>
      </c>
      <c r="Y24" s="11">
        <f>IF('OddsRatio_working_3-way'!W24&gt;=0,IF('OddsRatio_working_3-way'!V24+SQRT('OddsRatio_working_3-way'!W24)&gt;0,0,PI()),ACOS('OddsRatio_working_3-way'!V24/(2*'OddsRatio_working_3-way'!X24)))</f>
        <v>0.4050010217758655</v>
      </c>
      <c r="Z24" s="11">
        <f>'OddsRatio_working_3-way'!X24^(1/3)*COS('OddsRatio_working_3-way'!Y24/3)</f>
        <v>0.51749710019848549</v>
      </c>
      <c r="AA24" s="11">
        <f>'OddsRatio_working_3-way'!X24^(1/3)*COS(('OddsRatio_working_3-way'!Y24+2*PI())/3)</f>
        <v>-0.3196213175103258</v>
      </c>
      <c r="AB24" s="11">
        <f>'OddsRatio_working_3-way'!X24^(1/3)*COS(('OddsRatio_working_3-way'!Y24+4*PI())/3)</f>
        <v>-0.19787578268815986</v>
      </c>
      <c r="AC24" s="11">
        <f>'OddsRatio_working_3-way'!X24^(1/3)*SIN('OddsRatio_working_3-way'!Y24/3)</f>
        <v>7.0289817302212579E-2</v>
      </c>
      <c r="AD24" s="11">
        <f>'OddsRatio_working_3-way'!X24^(1/3)*SIN(('OddsRatio_working_3-way'!Y24+2*PI())/3)</f>
        <v>0.41302072650556332</v>
      </c>
      <c r="AE24" s="11">
        <f>'OddsRatio_working_3-way'!X24^(1/3)*SIN(('OddsRatio_working_3-way'!Y24+4*PI())/3)</f>
        <v>-0.48331054380777577</v>
      </c>
      <c r="AF24" s="11">
        <f>-'OddsRatio_working_3-way'!U24/(3*'OddsRatio_working_3-way'!X24^(1/3))*COS(('OddsRatio_working_3-way'!Y24)/3)</f>
        <v>0.51749710019848538</v>
      </c>
      <c r="AG24" s="11">
        <f>-'OddsRatio_working_3-way'!U24/(3*'OddsRatio_working_3-way'!X24^(1/3))*COS(('OddsRatio_working_3-way'!Y24+2*PI())/3)</f>
        <v>-0.31962131751032574</v>
      </c>
      <c r="AH24" s="11">
        <f>-'OddsRatio_working_3-way'!U24/(3*'OddsRatio_working_3-way'!X24^(1/3))*COS(('OddsRatio_working_3-way'!Y24+4*PI())/3)</f>
        <v>-0.19787578268815981</v>
      </c>
      <c r="AI24" s="11">
        <f>'OddsRatio_working_3-way'!U24/(3*'OddsRatio_working_3-way'!X24^(1/3))*SIN(('OddsRatio_working_3-way'!Y24)/3)</f>
        <v>-7.0289817302212565E-2</v>
      </c>
      <c r="AJ24" s="11">
        <f>'OddsRatio_working_3-way'!U24/(3*'OddsRatio_working_3-way'!X24^(1/3))*SIN(('OddsRatio_working_3-way'!Y24+2*PI())/3)</f>
        <v>-0.41302072650556321</v>
      </c>
      <c r="AK24" s="11">
        <f>'OddsRatio_working_3-way'!U24/(3*'OddsRatio_working_3-way'!X24^(1/3))*SIN(('OddsRatio_working_3-way'!Y24+4*PI())/3)</f>
        <v>0.48331054380777566</v>
      </c>
      <c r="AL24" s="11">
        <f>'OddsRatio_working_3-way'!Z24+'OddsRatio_working_3-way'!AF24</f>
        <v>1.0349942003969708</v>
      </c>
      <c r="AM24" s="11">
        <f>'OddsRatio_working_3-way'!AA24+'OddsRatio_working_3-way'!AG24</f>
        <v>-0.63924263502065148</v>
      </c>
      <c r="AN24" s="11">
        <f>'OddsRatio_working_3-way'!AB24+'OddsRatio_working_3-way'!AH24</f>
        <v>-0.39575156537631967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1.0349942003969708</v>
      </c>
      <c r="AS24" s="11">
        <f>IF(('OddsRatio_working_3-way'!X24=0),IF(Q24&gt;0,-Q24^(1/3),(-Q24)^(1/3)),'OddsRatio_working_3-way'!AM24-'OddsRatio_working_3-way'!R24/3)</f>
        <v>-0.63924263502065148</v>
      </c>
      <c r="AT24" s="11">
        <f>IF(('OddsRatio_working_3-way'!X24=0),IF(Q24&gt;0,-Q24^(1/3),(-Q24)^(1/3)),'OddsRatio_working_3-way'!AN24-'OddsRatio_working_3-way'!R24/3)</f>
        <v>-0.39575156537631967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3.76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2.04</v>
      </c>
      <c r="D25" s="9">
        <f t="shared" si="13"/>
        <v>0.25752188694513328</v>
      </c>
      <c r="E25" s="9">
        <f t="shared" si="14"/>
        <v>0.26318593910304044</v>
      </c>
      <c r="F25" s="9">
        <f t="shared" si="15"/>
        <v>0.47929217395182655</v>
      </c>
      <c r="G25" s="9">
        <f t="shared" si="16"/>
        <v>1.044625030784919</v>
      </c>
      <c r="H25" s="9">
        <f t="shared" si="17"/>
        <v>3.8831650849663761</v>
      </c>
      <c r="I25" s="9">
        <f t="shared" si="18"/>
        <v>3.7995950825035831</v>
      </c>
      <c r="J25" s="9">
        <f t="shared" si="19"/>
        <v>2.0864100320163157</v>
      </c>
      <c r="K25" s="11">
        <f t="shared" si="20"/>
        <v>0.26595744680851063</v>
      </c>
      <c r="L25" s="11">
        <f t="shared" si="21"/>
        <v>0.27173913043478259</v>
      </c>
      <c r="M25" s="11">
        <f t="shared" si="22"/>
        <v>0.49019607843137253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-0.27252816020025039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0.22956684986668113</v>
      </c>
      <c r="Q25" s="11">
        <f>2*'OddsRatio_working_3-way'!K25*'OddsRatio_working_3-way'!L25*'OddsRatio_working_3-way'!M25</f>
        <v>7.0853966008234917E-2</v>
      </c>
      <c r="R25" s="11">
        <f t="shared" si="23"/>
        <v>0</v>
      </c>
      <c r="S25" s="11">
        <f t="shared" si="24"/>
        <v>-0.84236010582538767</v>
      </c>
      <c r="T25" s="11">
        <f t="shared" si="25"/>
        <v>-0.25998768698314434</v>
      </c>
      <c r="U25" s="11">
        <f>'OddsRatio_working_3-way'!S25-'OddsRatio_working_3-way'!R25^2/3</f>
        <v>-0.84236010582538767</v>
      </c>
      <c r="V25" s="11">
        <f>'OddsRatio_working_3-way'!S25*'OddsRatio_working_3-way'!R25/3-2*'OddsRatio_working_3-way'!R25^3/27-'OddsRatio_working_3-way'!T25</f>
        <v>0.25998768698314434</v>
      </c>
      <c r="W25" s="11">
        <f>'OddsRatio_working_3-way'!V25^2+4*'OddsRatio_working_3-way'!U25^3/27</f>
        <v>-2.0956613255371251E-2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0.14878693712673224</v>
      </c>
      <c r="Y25" s="11">
        <f>IF('OddsRatio_working_3-way'!W25&gt;=0,IF('OddsRatio_working_3-way'!V25+SQRT('OddsRatio_working_3-way'!W25)&gt;0,0,PI()),ACOS('OddsRatio_working_3-way'!V25/(2*'OddsRatio_working_3-way'!X25)))</f>
        <v>0.50805730569562568</v>
      </c>
      <c r="Z25" s="11">
        <f>'OddsRatio_working_3-way'!X25^(1/3)*COS('OddsRatio_working_3-way'!Y25/3)</f>
        <v>0.5223125153924596</v>
      </c>
      <c r="AA25" s="11">
        <f>'OddsRatio_working_3-way'!X25^(1/3)*COS(('OddsRatio_working_3-way'!Y25+2*PI())/3)</f>
        <v>-0.33850128762477888</v>
      </c>
      <c r="AB25" s="11">
        <f>'OddsRatio_working_3-way'!X25^(1/3)*COS(('OddsRatio_working_3-way'!Y25+4*PI())/3)</f>
        <v>-0.18381122776768086</v>
      </c>
      <c r="AC25" s="11">
        <f>'OddsRatio_working_3-way'!X25^(1/3)*SIN('OddsRatio_working_3-way'!Y25/3)</f>
        <v>8.9310347699454978E-2</v>
      </c>
      <c r="AD25" s="11">
        <f>'OddsRatio_working_3-way'!X25^(1/3)*SIN(('OddsRatio_working_3-way'!Y25+2*PI())/3)</f>
        <v>0.40768073319469317</v>
      </c>
      <c r="AE25" s="11">
        <f>'OddsRatio_working_3-way'!X25^(1/3)*SIN(('OddsRatio_working_3-way'!Y25+4*PI())/3)</f>
        <v>-0.49699108089414812</v>
      </c>
      <c r="AF25" s="11">
        <f>-'OddsRatio_working_3-way'!U25/(3*'OddsRatio_working_3-way'!X25^(1/3))*COS(('OddsRatio_working_3-way'!Y25)/3)</f>
        <v>0.52231251539245949</v>
      </c>
      <c r="AG25" s="11">
        <f>-'OddsRatio_working_3-way'!U25/(3*'OddsRatio_working_3-way'!X25^(1/3))*COS(('OddsRatio_working_3-way'!Y25+2*PI())/3)</f>
        <v>-0.33850128762477882</v>
      </c>
      <c r="AH25" s="11">
        <f>-'OddsRatio_working_3-way'!U25/(3*'OddsRatio_working_3-way'!X25^(1/3))*COS(('OddsRatio_working_3-way'!Y25+4*PI())/3)</f>
        <v>-0.18381122776768083</v>
      </c>
      <c r="AI25" s="11">
        <f>'OddsRatio_working_3-way'!U25/(3*'OddsRatio_working_3-way'!X25^(1/3))*SIN(('OddsRatio_working_3-way'!Y25)/3)</f>
        <v>-8.9310347699454964E-2</v>
      </c>
      <c r="AJ25" s="11">
        <f>'OddsRatio_working_3-way'!U25/(3*'OddsRatio_working_3-way'!X25^(1/3))*SIN(('OddsRatio_working_3-way'!Y25+2*PI())/3)</f>
        <v>-0.40768073319469311</v>
      </c>
      <c r="AK25" s="11">
        <f>'OddsRatio_working_3-way'!U25/(3*'OddsRatio_working_3-way'!X25^(1/3))*SIN(('OddsRatio_working_3-way'!Y25+4*PI())/3)</f>
        <v>0.49699108089414801</v>
      </c>
      <c r="AL25" s="11">
        <f>'OddsRatio_working_3-way'!Z25+'OddsRatio_working_3-way'!AF25</f>
        <v>1.044625030784919</v>
      </c>
      <c r="AM25" s="11">
        <f>'OddsRatio_working_3-way'!AA25+'OddsRatio_working_3-way'!AG25</f>
        <v>-0.67700257524955765</v>
      </c>
      <c r="AN25" s="11">
        <f>'OddsRatio_working_3-way'!AB25+'OddsRatio_working_3-way'!AH25</f>
        <v>-0.36762245553536166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1.044625030784919</v>
      </c>
      <c r="AS25" s="11">
        <f>IF(('OddsRatio_working_3-way'!X25=0),IF(Q25&gt;0,-Q25^(1/3),(-Q25)^(1/3)),'OddsRatio_working_3-way'!AM25-'OddsRatio_working_3-way'!R25/3)</f>
        <v>-0.67700257524955765</v>
      </c>
      <c r="AT25" s="11">
        <f>IF(('OddsRatio_working_3-way'!X25=0),IF(Q25&gt;0,-Q25^(1/3),(-Q25)^(1/3)),'OddsRatio_working_3-way'!AN25-'OddsRatio_working_3-way'!R25/3)</f>
        <v>-0.36762245553536166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3.46</v>
      </c>
      <c r="D26" s="9">
        <f t="shared" si="13"/>
        <v>0.46496283714638992</v>
      </c>
      <c r="E26" s="9">
        <f t="shared" si="14"/>
        <v>0.25519202328628127</v>
      </c>
      <c r="F26" s="9">
        <f t="shared" si="15"/>
        <v>0.27984513956732876</v>
      </c>
      <c r="G26" s="9">
        <f t="shared" si="16"/>
        <v>1.0460995630557686</v>
      </c>
      <c r="H26" s="9">
        <f t="shared" si="17"/>
        <v>2.1507095193613459</v>
      </c>
      <c r="I26" s="9">
        <f t="shared" si="18"/>
        <v>3.9186177809255938</v>
      </c>
      <c r="J26" s="9">
        <f t="shared" si="19"/>
        <v>3.57340492511719</v>
      </c>
      <c r="K26" s="11">
        <f t="shared" si="20"/>
        <v>0.47619047619047616</v>
      </c>
      <c r="L26" s="11">
        <f t="shared" si="21"/>
        <v>0.26385224274406333</v>
      </c>
      <c r="M26" s="11">
        <f t="shared" si="22"/>
        <v>0.28901734104046245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-0.27415577086905651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0.23058928453410432</v>
      </c>
      <c r="Q26" s="11">
        <f>2*'OddsRatio_working_3-way'!K26*'OddsRatio_working_3-way'!L26*'OddsRatio_working_3-way'!M26</f>
        <v>7.2626546309954132E-2</v>
      </c>
      <c r="R26" s="11">
        <f t="shared" si="23"/>
        <v>0</v>
      </c>
      <c r="S26" s="11">
        <f t="shared" si="24"/>
        <v>-0.84108856728840986</v>
      </c>
      <c r="T26" s="11">
        <f t="shared" si="25"/>
        <v>-0.2649097849727276</v>
      </c>
      <c r="U26" s="11">
        <f>'OddsRatio_working_3-way'!S26-'OddsRatio_working_3-way'!R26^2/3</f>
        <v>-0.84108856728840986</v>
      </c>
      <c r="V26" s="11">
        <f>'OddsRatio_working_3-way'!S26*'OddsRatio_working_3-way'!R26/3-2*'OddsRatio_working_3-way'!R26^3/27-'OddsRatio_working_3-way'!T26</f>
        <v>0.2649097849727276</v>
      </c>
      <c r="W26" s="11">
        <f>'OddsRatio_working_3-way'!V26^2+4*'OddsRatio_working_3-way'!U26^3/27</f>
        <v>-1.797262311051262E-2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0.14845017454082818</v>
      </c>
      <c r="Y26" s="11">
        <f>IF('OddsRatio_working_3-way'!W26&gt;=0,IF('OddsRatio_working_3-way'!V26+SQRT('OddsRatio_working_3-way'!W26)&gt;0,0,PI()),ACOS('OddsRatio_working_3-way'!V26/(2*'OddsRatio_working_3-way'!X26)))</f>
        <v>0.46848915659739032</v>
      </c>
      <c r="Z26" s="11">
        <f>'OddsRatio_working_3-way'!X26^(1/3)*COS('OddsRatio_working_3-way'!Y26/3)</f>
        <v>0.52304978152788428</v>
      </c>
      <c r="AA26" s="11">
        <f>'OddsRatio_working_3-way'!X26^(1/3)*COS(('OddsRatio_working_3-way'!Y26+2*PI())/3)</f>
        <v>-0.33284344623744333</v>
      </c>
      <c r="AB26" s="11">
        <f>'OddsRatio_working_3-way'!X26^(1/3)*COS(('OddsRatio_working_3-way'!Y26+4*PI())/3)</f>
        <v>-0.19020633529044079</v>
      </c>
      <c r="AC26" s="11">
        <f>'OddsRatio_working_3-way'!X26^(1/3)*SIN('OddsRatio_working_3-way'!Y26/3)</f>
        <v>8.2351574401682462E-2</v>
      </c>
      <c r="AD26" s="11">
        <f>'OddsRatio_working_3-way'!X26^(1/3)*SIN(('OddsRatio_working_3-way'!Y26+2*PI())/3)</f>
        <v>0.41179861104620713</v>
      </c>
      <c r="AE26" s="11">
        <f>'OddsRatio_working_3-way'!X26^(1/3)*SIN(('OddsRatio_working_3-way'!Y26+4*PI())/3)</f>
        <v>-0.49415018544788958</v>
      </c>
      <c r="AF26" s="11">
        <f>-'OddsRatio_working_3-way'!U26/(3*'OddsRatio_working_3-way'!X26^(1/3))*COS(('OddsRatio_working_3-way'!Y26)/3)</f>
        <v>0.52304978152788439</v>
      </c>
      <c r="AG26" s="11">
        <f>-'OddsRatio_working_3-way'!U26/(3*'OddsRatio_working_3-way'!X26^(1/3))*COS(('OddsRatio_working_3-way'!Y26+2*PI())/3)</f>
        <v>-0.33284344623744339</v>
      </c>
      <c r="AH26" s="11">
        <f>-'OddsRatio_working_3-way'!U26/(3*'OddsRatio_working_3-way'!X26^(1/3))*COS(('OddsRatio_working_3-way'!Y26+4*PI())/3)</f>
        <v>-0.19020633529044081</v>
      </c>
      <c r="AI26" s="11">
        <f>'OddsRatio_working_3-way'!U26/(3*'OddsRatio_working_3-way'!X26^(1/3))*SIN(('OddsRatio_working_3-way'!Y26)/3)</f>
        <v>-8.235157440168249E-2</v>
      </c>
      <c r="AJ26" s="11">
        <f>'OddsRatio_working_3-way'!U26/(3*'OddsRatio_working_3-way'!X26^(1/3))*SIN(('OddsRatio_working_3-way'!Y26+2*PI())/3)</f>
        <v>-0.41179861104620724</v>
      </c>
      <c r="AK26" s="11">
        <f>'OddsRatio_working_3-way'!U26/(3*'OddsRatio_working_3-way'!X26^(1/3))*SIN(('OddsRatio_working_3-way'!Y26+4*PI())/3)</f>
        <v>0.49415018544788969</v>
      </c>
      <c r="AL26" s="11">
        <f>'OddsRatio_working_3-way'!Z26+'OddsRatio_working_3-way'!AF26</f>
        <v>1.0460995630557686</v>
      </c>
      <c r="AM26" s="11">
        <f>'OddsRatio_working_3-way'!AA26+'OddsRatio_working_3-way'!AG26</f>
        <v>-0.66568689247488666</v>
      </c>
      <c r="AN26" s="11">
        <f>'OddsRatio_working_3-way'!AB26+'OddsRatio_working_3-way'!AH26</f>
        <v>-0.38041267058088157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1.0460995630557686</v>
      </c>
      <c r="AS26" s="11">
        <f>IF(('OddsRatio_working_3-way'!X26=0),IF(Q26&gt;0,-Q26^(1/3),(-Q26)^(1/3)),'OddsRatio_working_3-way'!AM26-'OddsRatio_working_3-way'!R26/3)</f>
        <v>-0.66568689247488666</v>
      </c>
      <c r="AT26" s="11">
        <f>IF(('OddsRatio_working_3-way'!X26=0),IF(Q26&gt;0,-Q26^(1/3),(-Q26)^(1/3)),'OddsRatio_working_3-way'!AN26-'OddsRatio_working_3-way'!R26/3)</f>
        <v>-0.38041267058088157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2.35</v>
      </c>
      <c r="B27" s="4">
        <f>IF('True_Odds_Calculator_3-way'!B28="","",'True_Odds_Calculator_3-way'!B28)</f>
        <v>3.47</v>
      </c>
      <c r="C27" s="4">
        <f>IF('True_Odds_Calculator_3-way'!C28="","",'True_Odds_Calculator_3-way'!C28)</f>
        <v>3.19</v>
      </c>
      <c r="D27" s="9">
        <f t="shared" si="13"/>
        <v>0.41549940900481841</v>
      </c>
      <c r="E27" s="9">
        <f t="shared" si="14"/>
        <v>0.27981284267713807</v>
      </c>
      <c r="F27" s="9">
        <f t="shared" si="15"/>
        <v>0.30468774831804385</v>
      </c>
      <c r="G27" s="9">
        <f t="shared" si="16"/>
        <v>1.0420313274913724</v>
      </c>
      <c r="H27" s="9">
        <f t="shared" si="17"/>
        <v>2.4067422921133526</v>
      </c>
      <c r="I27" s="9">
        <f t="shared" si="18"/>
        <v>3.5738173789036893</v>
      </c>
      <c r="J27" s="9">
        <f t="shared" si="19"/>
        <v>3.2820486072061046</v>
      </c>
      <c r="K27" s="11">
        <f t="shared" si="20"/>
        <v>0.42553191489361702</v>
      </c>
      <c r="L27" s="11">
        <f t="shared" si="21"/>
        <v>0.28818443804034583</v>
      </c>
      <c r="M27" s="11">
        <f t="shared" si="22"/>
        <v>0.31347962382445144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-0.28072870125174654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0.23103961483658753</v>
      </c>
      <c r="Q27" s="11">
        <f>2*'OddsRatio_working_3-way'!K27*'OddsRatio_working_3-way'!L27*'OddsRatio_working_3-way'!M27</f>
        <v>7.6885063173573229E-2</v>
      </c>
      <c r="R27" s="11">
        <f t="shared" si="23"/>
        <v>0</v>
      </c>
      <c r="S27" s="11">
        <f t="shared" si="24"/>
        <v>-0.82299962136539873</v>
      </c>
      <c r="T27" s="11">
        <f t="shared" si="25"/>
        <v>-0.2738767458786685</v>
      </c>
      <c r="U27" s="11">
        <f>'OddsRatio_working_3-way'!S27-'OddsRatio_working_3-way'!R27^2/3</f>
        <v>-0.82299962136539873</v>
      </c>
      <c r="V27" s="11">
        <f>'OddsRatio_working_3-way'!S27*'OddsRatio_working_3-way'!R27/3-2*'OddsRatio_working_3-way'!R27^3/27-'OddsRatio_working_3-way'!T27</f>
        <v>0.2738767458786685</v>
      </c>
      <c r="W27" s="11">
        <f>'OddsRatio_working_3-way'!V27^2+4*'OddsRatio_working_3-way'!U27^3/27</f>
        <v>-7.5753795661358814E-3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0.14368703099029559</v>
      </c>
      <c r="Y27" s="11">
        <f>IF('OddsRatio_working_3-way'!W27&gt;=0,IF('OddsRatio_working_3-way'!V27+SQRT('OddsRatio_working_3-way'!W27)&gt;0,0,PI()),ACOS('OddsRatio_working_3-way'!V27/(2*'OddsRatio_working_3-way'!X27)))</f>
        <v>0.30770147145613458</v>
      </c>
      <c r="Z27" s="11">
        <f>'OddsRatio_working_3-way'!X27^(1/3)*COS('OddsRatio_working_3-way'!Y27/3)</f>
        <v>0.52101566374568631</v>
      </c>
      <c r="AA27" s="11">
        <f>'OddsRatio_working_3-way'!X27^(1/3)*COS(('OddsRatio_working_3-way'!Y27+2*PI())/3)</f>
        <v>-0.30695041944159424</v>
      </c>
      <c r="AB27" s="11">
        <f>'OddsRatio_working_3-way'!X27^(1/3)*COS(('OddsRatio_working_3-way'!Y27+4*PI())/3)</f>
        <v>-0.21406524430409227</v>
      </c>
      <c r="AC27" s="11">
        <f>'OddsRatio_working_3-way'!X27^(1/3)*SIN('OddsRatio_working_3-way'!Y27/3)</f>
        <v>5.3627280869362505E-2</v>
      </c>
      <c r="AD27" s="11">
        <f>'OddsRatio_working_3-way'!X27^(1/3)*SIN(('OddsRatio_working_3-way'!Y27+2*PI())/3)</f>
        <v>0.42439916013869416</v>
      </c>
      <c r="AE27" s="11">
        <f>'OddsRatio_working_3-way'!X27^(1/3)*SIN(('OddsRatio_working_3-way'!Y27+4*PI())/3)</f>
        <v>-0.47802644100805647</v>
      </c>
      <c r="AF27" s="11">
        <f>-'OddsRatio_working_3-way'!U27/(3*'OddsRatio_working_3-way'!X27^(1/3))*COS(('OddsRatio_working_3-way'!Y27)/3)</f>
        <v>0.5210156637456862</v>
      </c>
      <c r="AG27" s="11">
        <f>-'OddsRatio_working_3-way'!U27/(3*'OddsRatio_working_3-way'!X27^(1/3))*COS(('OddsRatio_working_3-way'!Y27+2*PI())/3)</f>
        <v>-0.30695041944159418</v>
      </c>
      <c r="AH27" s="11">
        <f>-'OddsRatio_working_3-way'!U27/(3*'OddsRatio_working_3-way'!X27^(1/3))*COS(('OddsRatio_working_3-way'!Y27+4*PI())/3)</f>
        <v>-0.21406524430409221</v>
      </c>
      <c r="AI27" s="11">
        <f>'OddsRatio_working_3-way'!U27/(3*'OddsRatio_working_3-way'!X27^(1/3))*SIN(('OddsRatio_working_3-way'!Y27)/3)</f>
        <v>-5.3627280869362491E-2</v>
      </c>
      <c r="AJ27" s="11">
        <f>'OddsRatio_working_3-way'!U27/(3*'OddsRatio_working_3-way'!X27^(1/3))*SIN(('OddsRatio_working_3-way'!Y27+2*PI())/3)</f>
        <v>-0.42439916013869411</v>
      </c>
      <c r="AK27" s="11">
        <f>'OddsRatio_working_3-way'!U27/(3*'OddsRatio_working_3-way'!X27^(1/3))*SIN(('OddsRatio_working_3-way'!Y27+4*PI())/3)</f>
        <v>0.47802644100805636</v>
      </c>
      <c r="AL27" s="11">
        <f>'OddsRatio_working_3-way'!Z27+'OddsRatio_working_3-way'!AF27</f>
        <v>1.0420313274913724</v>
      </c>
      <c r="AM27" s="11">
        <f>'OddsRatio_working_3-way'!AA27+'OddsRatio_working_3-way'!AG27</f>
        <v>-0.61390083888318836</v>
      </c>
      <c r="AN27" s="11">
        <f>'OddsRatio_working_3-way'!AB27+'OddsRatio_working_3-way'!AH27</f>
        <v>-0.42813048860818448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1.0420313274913724</v>
      </c>
      <c r="AS27" s="11">
        <f>IF(('OddsRatio_working_3-way'!X27=0),IF(Q27&gt;0,-Q27^(1/3),(-Q27)^(1/3)),'OddsRatio_working_3-way'!AM27-'OddsRatio_working_3-way'!R27/3)</f>
        <v>-0.61390083888318836</v>
      </c>
      <c r="AT27" s="11">
        <f>IF(('OddsRatio_working_3-way'!X27=0),IF(Q27&gt;0,-Q27^(1/3),(-Q27)^(1/3)),'OddsRatio_working_3-way'!AN27-'OddsRatio_working_3-way'!R27/3)</f>
        <v>-0.42813048860818448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1.82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4.42</v>
      </c>
      <c r="D28" s="9">
        <f t="shared" si="13"/>
        <v>0.53766914249543574</v>
      </c>
      <c r="E28" s="9">
        <f t="shared" si="14"/>
        <v>0.24429150812638595</v>
      </c>
      <c r="F28" s="9">
        <f t="shared" si="15"/>
        <v>0.21803934937817826</v>
      </c>
      <c r="G28" s="9">
        <f t="shared" si="16"/>
        <v>1.0486339541287539</v>
      </c>
      <c r="H28" s="9">
        <f t="shared" si="17"/>
        <v>1.8598798423855782</v>
      </c>
      <c r="I28" s="9">
        <f t="shared" si="18"/>
        <v>4.0934701646798253</v>
      </c>
      <c r="J28" s="9">
        <f t="shared" si="19"/>
        <v>4.5863281231203379</v>
      </c>
      <c r="K28" s="11">
        <f t="shared" si="20"/>
        <v>0.54945054945054939</v>
      </c>
      <c r="L28" s="11">
        <f t="shared" si="21"/>
        <v>0.25316455696202528</v>
      </c>
      <c r="M28" s="11">
        <f t="shared" si="22"/>
        <v>0.22624434389140272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-0.26035817667640793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0.22627581479749415</v>
      </c>
      <c r="Q28" s="11">
        <f>2*'OddsRatio_working_3-way'!K28*'OddsRatio_working_3-way'!L28*'OddsRatio_working_3-way'!M28</f>
        <v>6.2941812182891271E-2</v>
      </c>
      <c r="R28" s="11">
        <f t="shared" si="23"/>
        <v>0</v>
      </c>
      <c r="S28" s="11">
        <f t="shared" si="24"/>
        <v>-0.86909432876665971</v>
      </c>
      <c r="T28" s="11">
        <f t="shared" si="25"/>
        <v>-0.24175085640240879</v>
      </c>
      <c r="U28" s="11">
        <f>'OddsRatio_working_3-way'!S28-'OddsRatio_working_3-way'!R28^2/3</f>
        <v>-0.86909432876665971</v>
      </c>
      <c r="V28" s="11">
        <f>'OddsRatio_working_3-way'!S28*'OddsRatio_working_3-way'!R28/3-2*'OddsRatio_working_3-way'!R28^3/27-'OddsRatio_working_3-way'!T28</f>
        <v>0.24175085640240879</v>
      </c>
      <c r="W28" s="11">
        <f>'OddsRatio_working_3-way'!V28^2+4*'OddsRatio_working_3-way'!U28^3/27</f>
        <v>-3.8808172675366431E-2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0.15592598343979147</v>
      </c>
      <c r="Y28" s="11">
        <f>IF('OddsRatio_working_3-way'!W28&gt;=0,IF('OddsRatio_working_3-way'!V28+SQRT('OddsRatio_working_3-way'!W28)&gt;0,0,PI()),ACOS('OddsRatio_working_3-way'!V28/(2*'OddsRatio_working_3-way'!X28)))</f>
        <v>0.68374839230289963</v>
      </c>
      <c r="Z28" s="11">
        <f>'OddsRatio_working_3-way'!X28^(1/3)*COS('OddsRatio_working_3-way'!Y28/3)</f>
        <v>0.52431697706437697</v>
      </c>
      <c r="AA28" s="11">
        <f>'OddsRatio_working_3-way'!X28^(1/3)*COS(('OddsRatio_working_3-way'!Y28+2*PI())/3)</f>
        <v>-0.36747877557708847</v>
      </c>
      <c r="AB28" s="11">
        <f>'OddsRatio_working_3-way'!X28^(1/3)*COS(('OddsRatio_working_3-way'!Y28+4*PI())/3)</f>
        <v>-0.15683820148728861</v>
      </c>
      <c r="AC28" s="11">
        <f>'OddsRatio_working_3-way'!X28^(1/3)*SIN('OddsRatio_working_3-way'!Y28/3)</f>
        <v>0.12161339215300324</v>
      </c>
      <c r="AD28" s="11">
        <f>'OddsRatio_working_3-way'!X28^(1/3)*SIN(('OddsRatio_working_3-way'!Y28+2*PI())/3)</f>
        <v>0.39326512569671168</v>
      </c>
      <c r="AE28" s="11">
        <f>'OddsRatio_working_3-way'!X28^(1/3)*SIN(('OddsRatio_working_3-way'!Y28+4*PI())/3)</f>
        <v>-0.51487851784971495</v>
      </c>
      <c r="AF28" s="11">
        <f>-'OddsRatio_working_3-way'!U28/(3*'OddsRatio_working_3-way'!X28^(1/3))*COS(('OddsRatio_working_3-way'!Y28)/3)</f>
        <v>0.52431697706437685</v>
      </c>
      <c r="AG28" s="11">
        <f>-'OddsRatio_working_3-way'!U28/(3*'OddsRatio_working_3-way'!X28^(1/3))*COS(('OddsRatio_working_3-way'!Y28+2*PI())/3)</f>
        <v>-0.36747877557708841</v>
      </c>
      <c r="AH28" s="11">
        <f>-'OddsRatio_working_3-way'!U28/(3*'OddsRatio_working_3-way'!X28^(1/3))*COS(('OddsRatio_working_3-way'!Y28+4*PI())/3)</f>
        <v>-0.15683820148728858</v>
      </c>
      <c r="AI28" s="11">
        <f>'OddsRatio_working_3-way'!U28/(3*'OddsRatio_working_3-way'!X28^(1/3))*SIN(('OddsRatio_working_3-way'!Y28)/3)</f>
        <v>-0.12161339215300321</v>
      </c>
      <c r="AJ28" s="11">
        <f>'OddsRatio_working_3-way'!U28/(3*'OddsRatio_working_3-way'!X28^(1/3))*SIN(('OddsRatio_working_3-way'!Y28+2*PI())/3)</f>
        <v>-0.39326512569671157</v>
      </c>
      <c r="AK28" s="11">
        <f>'OddsRatio_working_3-way'!U28/(3*'OddsRatio_working_3-way'!X28^(1/3))*SIN(('OddsRatio_working_3-way'!Y28+4*PI())/3)</f>
        <v>0.51487851784971483</v>
      </c>
      <c r="AL28" s="11">
        <f>'OddsRatio_working_3-way'!Z28+'OddsRatio_working_3-way'!AF28</f>
        <v>1.0486339541287539</v>
      </c>
      <c r="AM28" s="11">
        <f>'OddsRatio_working_3-way'!AA28+'OddsRatio_working_3-way'!AG28</f>
        <v>-0.73495755115417682</v>
      </c>
      <c r="AN28" s="11">
        <f>'OddsRatio_working_3-way'!AB28+'OddsRatio_working_3-way'!AH28</f>
        <v>-0.31367640297457722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1.0486339541287539</v>
      </c>
      <c r="AS28" s="11">
        <f>IF(('OddsRatio_working_3-way'!X28=0),IF(Q28&gt;0,-Q28^(1/3),(-Q28)^(1/3)),'OddsRatio_working_3-way'!AM28-'OddsRatio_working_3-way'!R28/3)</f>
        <v>-0.73495755115417682</v>
      </c>
      <c r="AT28" s="11">
        <f>IF(('OddsRatio_working_3-way'!X28=0),IF(Q28&gt;0,-Q28^(1/3),(-Q28)^(1/3)),'OddsRatio_working_3-way'!AN28-'OddsRatio_working_3-way'!R28/3)</f>
        <v>-0.31367640297457722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1.83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5.12</v>
      </c>
      <c r="D29" s="9">
        <f t="shared" si="13"/>
        <v>0.53681219227313204</v>
      </c>
      <c r="E29" s="9">
        <f t="shared" si="14"/>
        <v>0.27390346586520481</v>
      </c>
      <c r="F29" s="9">
        <f t="shared" si="15"/>
        <v>0.18928434186166326</v>
      </c>
      <c r="G29" s="9">
        <f t="shared" si="16"/>
        <v>1.0395769837265232</v>
      </c>
      <c r="H29" s="9">
        <f t="shared" si="17"/>
        <v>1.8628488964930145</v>
      </c>
      <c r="I29" s="9">
        <f t="shared" si="18"/>
        <v>3.6509213085026335</v>
      </c>
      <c r="J29" s="9">
        <f t="shared" si="19"/>
        <v>5.2830571729532751</v>
      </c>
      <c r="K29" s="11">
        <f t="shared" si="20"/>
        <v>0.54644808743169393</v>
      </c>
      <c r="L29" s="11">
        <f t="shared" si="21"/>
        <v>0.28169014084507044</v>
      </c>
      <c r="M29" s="11">
        <f t="shared" si="22"/>
        <v>0.1953125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-0.2621597927730317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0.22548199030247054</v>
      </c>
      <c r="Q29" s="11">
        <f>2*'OddsRatio_working_3-way'!K29*'OddsRatio_working_3-way'!L29*'OddsRatio_working_3-way'!M29</f>
        <v>6.0128530747325479E-2</v>
      </c>
      <c r="R29" s="11">
        <f t="shared" si="23"/>
        <v>0</v>
      </c>
      <c r="S29" s="11">
        <f t="shared" si="24"/>
        <v>-0.86009371581127447</v>
      </c>
      <c r="T29" s="11">
        <f t="shared" si="25"/>
        <v>-0.22935832421633986</v>
      </c>
      <c r="U29" s="11">
        <f>'OddsRatio_working_3-way'!S29-'OddsRatio_working_3-way'!R29^2/3</f>
        <v>-0.86009371581127447</v>
      </c>
      <c r="V29" s="11">
        <f>'OddsRatio_working_3-way'!S29*'OddsRatio_working_3-way'!R29/3-2*'OddsRatio_working_3-way'!R29^3/27-'OddsRatio_working_3-way'!T29</f>
        <v>0.22935832421633986</v>
      </c>
      <c r="W29" s="11">
        <f>'OddsRatio_working_3-way'!V29^2+4*'OddsRatio_working_3-way'!U29^3/27</f>
        <v>-4.1656086416690739E-2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0.15351003819296183</v>
      </c>
      <c r="Y29" s="11">
        <f>IF('OddsRatio_working_3-way'!W29&gt;=0,IF('OddsRatio_working_3-way'!V29+SQRT('OddsRatio_working_3-way'!W29)&gt;0,0,PI()),ACOS('OddsRatio_working_3-way'!V29/(2*'OddsRatio_working_3-way'!X29)))</f>
        <v>0.72718803896803175</v>
      </c>
      <c r="Z29" s="11">
        <f>'OddsRatio_working_3-way'!X29^(1/3)*COS('OddsRatio_working_3-way'!Y29/3)</f>
        <v>0.51978849186326159</v>
      </c>
      <c r="AA29" s="11">
        <f>'OddsRatio_working_3-way'!X29^(1/3)*COS(('OddsRatio_working_3-way'!Y29+2*PI())/3)</f>
        <v>-0.37119730854765048</v>
      </c>
      <c r="AB29" s="11">
        <f>'OddsRatio_working_3-way'!X29^(1/3)*COS(('OddsRatio_working_3-way'!Y29+4*PI())/3)</f>
        <v>-0.1485911833156113</v>
      </c>
      <c r="AC29" s="11">
        <f>'OddsRatio_working_3-way'!X29^(1/3)*SIN('OddsRatio_working_3-way'!Y29/3)</f>
        <v>0.12852170632597745</v>
      </c>
      <c r="AD29" s="11">
        <f>'OddsRatio_working_3-way'!X29^(1/3)*SIN(('OddsRatio_working_3-way'!Y29+2*PI())/3)</f>
        <v>0.38588918538539685</v>
      </c>
      <c r="AE29" s="11">
        <f>'OddsRatio_working_3-way'!X29^(1/3)*SIN(('OddsRatio_working_3-way'!Y29+4*PI())/3)</f>
        <v>-0.51441089171137422</v>
      </c>
      <c r="AF29" s="11">
        <f>-'OddsRatio_working_3-way'!U29/(3*'OddsRatio_working_3-way'!X29^(1/3))*COS(('OddsRatio_working_3-way'!Y29)/3)</f>
        <v>0.51978849186326159</v>
      </c>
      <c r="AG29" s="11">
        <f>-'OddsRatio_working_3-way'!U29/(3*'OddsRatio_working_3-way'!X29^(1/3))*COS(('OddsRatio_working_3-way'!Y29+2*PI())/3)</f>
        <v>-0.37119730854765048</v>
      </c>
      <c r="AH29" s="11">
        <f>-'OddsRatio_working_3-way'!U29/(3*'OddsRatio_working_3-way'!X29^(1/3))*COS(('OddsRatio_working_3-way'!Y29+4*PI())/3)</f>
        <v>-0.1485911833156113</v>
      </c>
      <c r="AI29" s="11">
        <f>'OddsRatio_working_3-way'!U29/(3*'OddsRatio_working_3-way'!X29^(1/3))*SIN(('OddsRatio_working_3-way'!Y29)/3)</f>
        <v>-0.12852170632597745</v>
      </c>
      <c r="AJ29" s="11">
        <f>'OddsRatio_working_3-way'!U29/(3*'OddsRatio_working_3-way'!X29^(1/3))*SIN(('OddsRatio_working_3-way'!Y29+2*PI())/3)</f>
        <v>-0.38588918538539685</v>
      </c>
      <c r="AK29" s="11">
        <f>'OddsRatio_working_3-way'!U29/(3*'OddsRatio_working_3-way'!X29^(1/3))*SIN(('OddsRatio_working_3-way'!Y29+4*PI())/3)</f>
        <v>0.51441089171137422</v>
      </c>
      <c r="AL29" s="11">
        <f>'OddsRatio_working_3-way'!Z29+'OddsRatio_working_3-way'!AF29</f>
        <v>1.0395769837265232</v>
      </c>
      <c r="AM29" s="11">
        <f>'OddsRatio_working_3-way'!AA29+'OddsRatio_working_3-way'!AG29</f>
        <v>-0.74239461709530097</v>
      </c>
      <c r="AN29" s="11">
        <f>'OddsRatio_working_3-way'!AB29+'OddsRatio_working_3-way'!AH29</f>
        <v>-0.29718236663122261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1.0395769837265232</v>
      </c>
      <c r="AS29" s="11">
        <f>IF(('OddsRatio_working_3-way'!X29=0),IF(Q29&gt;0,-Q29^(1/3),(-Q29)^(1/3)),'OddsRatio_working_3-way'!AM29-'OddsRatio_working_3-way'!R29/3)</f>
        <v>-0.74239461709530097</v>
      </c>
      <c r="AT29" s="11">
        <f>IF(('OddsRatio_working_3-way'!X29=0),IF(Q29&gt;0,-Q29^(1/3),(-Q29)^(1/3)),'OddsRatio_working_3-way'!AN29-'OddsRatio_working_3-way'!R29/3)</f>
        <v>-0.29718236663122261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1.58</v>
      </c>
      <c r="B30" s="4">
        <f>IF('True_Odds_Calculator_3-way'!B31="","",'True_Odds_Calculator_3-way'!B31)</f>
        <v>4.34</v>
      </c>
      <c r="C30" s="4">
        <f>IF('True_Odds_Calculator_3-way'!C31="","",'True_Odds_Calculator_3-way'!C31)</f>
        <v>6.22</v>
      </c>
      <c r="D30" s="9">
        <f t="shared" si="13"/>
        <v>0.62251742769940621</v>
      </c>
      <c r="E30" s="9">
        <f t="shared" si="14"/>
        <v>0.22262211991484293</v>
      </c>
      <c r="F30" s="9">
        <f t="shared" si="15"/>
        <v>0.15486045238575094</v>
      </c>
      <c r="G30" s="9">
        <f t="shared" si="16"/>
        <v>1.0454840173923396</v>
      </c>
      <c r="H30" s="9">
        <f t="shared" si="17"/>
        <v>1.6063807300875568</v>
      </c>
      <c r="I30" s="9">
        <f t="shared" si="18"/>
        <v>4.4919166180904142</v>
      </c>
      <c r="J30" s="9">
        <f t="shared" si="19"/>
        <v>6.4574265707880123</v>
      </c>
      <c r="K30" s="11">
        <f t="shared" si="20"/>
        <v>0.63291139240506322</v>
      </c>
      <c r="L30" s="11">
        <f t="shared" si="21"/>
        <v>0.2304147465437788</v>
      </c>
      <c r="M30" s="11">
        <f t="shared" si="22"/>
        <v>0.16077170418006431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-0.23708701141316857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0.21429349825085864</v>
      </c>
      <c r="Q30" s="11">
        <f>2*'OddsRatio_working_3-way'!K30*'OddsRatio_working_3-way'!L30*'OddsRatio_working_3-way'!M30</f>
        <v>4.6891356291216331E-2</v>
      </c>
      <c r="R30" s="11">
        <f t="shared" si="23"/>
        <v>0</v>
      </c>
      <c r="S30" s="11">
        <f t="shared" si="24"/>
        <v>-0.90386013545639599</v>
      </c>
      <c r="T30" s="11">
        <f t="shared" si="25"/>
        <v>-0.19778121125960524</v>
      </c>
      <c r="U30" s="11">
        <f>'OddsRatio_working_3-way'!S30-'OddsRatio_working_3-way'!R30^2/3</f>
        <v>-0.90386013545639599</v>
      </c>
      <c r="V30" s="11">
        <f>'OddsRatio_working_3-way'!S30*'OddsRatio_working_3-way'!R30/3-2*'OddsRatio_working_3-way'!R30^3/27-'OddsRatio_working_3-way'!T30</f>
        <v>0.19778121125960524</v>
      </c>
      <c r="W30" s="11">
        <f>'OddsRatio_working_3-way'!V30^2+4*'OddsRatio_working_3-way'!U30^3/27</f>
        <v>-7.0278210016543524E-2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0.16537504160533123</v>
      </c>
      <c r="Y30" s="11">
        <f>IF('OddsRatio_working_3-way'!W30&gt;=0,IF('OddsRatio_working_3-way'!V30+SQRT('OddsRatio_working_3-way'!W30)&gt;0,0,PI()),ACOS('OddsRatio_working_3-way'!V30/(2*'OddsRatio_working_3-way'!X30)))</f>
        <v>0.92982056348375564</v>
      </c>
      <c r="Z30" s="11">
        <f>'OddsRatio_working_3-way'!X30^(1/3)*COS('OddsRatio_working_3-way'!Y30/3)</f>
        <v>0.52274200869616982</v>
      </c>
      <c r="AA30" s="11">
        <f>'OddsRatio_working_3-way'!X30^(1/3)*COS(('OddsRatio_working_3-way'!Y30+2*PI())/3)</f>
        <v>-0.4063559281240387</v>
      </c>
      <c r="AB30" s="11">
        <f>'OddsRatio_working_3-way'!X30^(1/3)*COS(('OddsRatio_working_3-way'!Y30+4*PI())/3)</f>
        <v>-0.11638608057213135</v>
      </c>
      <c r="AC30" s="11">
        <f>'OddsRatio_working_3-way'!X30^(1/3)*SIN('OddsRatio_working_3-way'!Y30/3)</f>
        <v>0.16741416954096855</v>
      </c>
      <c r="AD30" s="11">
        <f>'OddsRatio_working_3-way'!X30^(1/3)*SIN(('OddsRatio_working_3-way'!Y30+2*PI())/3)</f>
        <v>0.36900077438570483</v>
      </c>
      <c r="AE30" s="11">
        <f>'OddsRatio_working_3-way'!X30^(1/3)*SIN(('OddsRatio_working_3-way'!Y30+4*PI())/3)</f>
        <v>-0.53641494392667333</v>
      </c>
      <c r="AF30" s="11">
        <f>-'OddsRatio_working_3-way'!U30/(3*'OddsRatio_working_3-way'!X30^(1/3))*COS(('OddsRatio_working_3-way'!Y30)/3)</f>
        <v>0.52274200869616971</v>
      </c>
      <c r="AG30" s="11">
        <f>-'OddsRatio_working_3-way'!U30/(3*'OddsRatio_working_3-way'!X30^(1/3))*COS(('OddsRatio_working_3-way'!Y30+2*PI())/3)</f>
        <v>-0.40635592812403859</v>
      </c>
      <c r="AH30" s="11">
        <f>-'OddsRatio_working_3-way'!U30/(3*'OddsRatio_working_3-way'!X30^(1/3))*COS(('OddsRatio_working_3-way'!Y30+4*PI())/3)</f>
        <v>-0.11638608057213132</v>
      </c>
      <c r="AI30" s="11">
        <f>'OddsRatio_working_3-way'!U30/(3*'OddsRatio_working_3-way'!X30^(1/3))*SIN(('OddsRatio_working_3-way'!Y30)/3)</f>
        <v>-0.16741416954096852</v>
      </c>
      <c r="AJ30" s="11">
        <f>'OddsRatio_working_3-way'!U30/(3*'OddsRatio_working_3-way'!X30^(1/3))*SIN(('OddsRatio_working_3-way'!Y30+2*PI())/3)</f>
        <v>-0.36900077438570472</v>
      </c>
      <c r="AK30" s="11">
        <f>'OddsRatio_working_3-way'!U30/(3*'OddsRatio_working_3-way'!X30^(1/3))*SIN(('OddsRatio_working_3-way'!Y30+4*PI())/3)</f>
        <v>0.53641494392667322</v>
      </c>
      <c r="AL30" s="11">
        <f>'OddsRatio_working_3-way'!Z30+'OddsRatio_working_3-way'!AF30</f>
        <v>1.0454840173923396</v>
      </c>
      <c r="AM30" s="11">
        <f>'OddsRatio_working_3-way'!AA30+'OddsRatio_working_3-way'!AG30</f>
        <v>-0.81271185624807729</v>
      </c>
      <c r="AN30" s="11">
        <f>'OddsRatio_working_3-way'!AB30+'OddsRatio_working_3-way'!AH30</f>
        <v>-0.23277216114426266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1.0454840173923396</v>
      </c>
      <c r="AS30" s="11">
        <f>IF(('OddsRatio_working_3-way'!X30=0),IF(Q30&gt;0,-Q30^(1/3),(-Q30)^(1/3)),'OddsRatio_working_3-way'!AM30-'OddsRatio_working_3-way'!R30/3)</f>
        <v>-0.81271185624807729</v>
      </c>
      <c r="AT30" s="11">
        <f>IF(('OddsRatio_working_3-way'!X30=0),IF(Q30&gt;0,-Q30^(1/3),(-Q30)^(1/3)),'OddsRatio_working_3-way'!AN30-'OddsRatio_working_3-way'!R30/3)</f>
        <v>-0.23277216114426266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2.48</v>
      </c>
      <c r="B31" s="4">
        <f>IF('True_Odds_Calculator_3-way'!B32="","",'True_Odds_Calculator_3-way'!B32)</f>
        <v>3.24</v>
      </c>
      <c r="C31" s="4">
        <f>IF('True_Odds_Calculator_3-way'!C32="","",'True_Odds_Calculator_3-way'!C32)</f>
        <v>3.22</v>
      </c>
      <c r="D31" s="9">
        <f t="shared" si="13"/>
        <v>0.39513227086558494</v>
      </c>
      <c r="E31" s="9">
        <f t="shared" si="14"/>
        <v>0.30148781740516545</v>
      </c>
      <c r="F31" s="9">
        <f t="shared" si="15"/>
        <v>0.30337991172924961</v>
      </c>
      <c r="G31" s="9">
        <f t="shared" si="16"/>
        <v>1.034323039932965</v>
      </c>
      <c r="H31" s="9">
        <f t="shared" si="17"/>
        <v>2.5307980991007879</v>
      </c>
      <c r="I31" s="9">
        <f t="shared" si="18"/>
        <v>3.316883609449842</v>
      </c>
      <c r="J31" s="9">
        <f t="shared" si="19"/>
        <v>3.2961971486511827</v>
      </c>
      <c r="K31" s="11">
        <f t="shared" si="20"/>
        <v>0.40322580645161293</v>
      </c>
      <c r="L31" s="11">
        <f t="shared" si="21"/>
        <v>0.30864197530864196</v>
      </c>
      <c r="M31" s="11">
        <f t="shared" si="22"/>
        <v>0.3105590062111801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-0.28445275570100259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0.22957991050557675</v>
      </c>
      <c r="Q31" s="11">
        <f>2*'OddsRatio_working_3-way'!K31*'OddsRatio_working_3-way'!L31*'OddsRatio_working_3-way'!M31</f>
        <v>7.7299633166860837E-2</v>
      </c>
      <c r="R31" s="11">
        <f t="shared" si="23"/>
        <v>0</v>
      </c>
      <c r="S31" s="11">
        <f t="shared" si="24"/>
        <v>-0.80709329020139831</v>
      </c>
      <c r="T31" s="11">
        <f t="shared" si="25"/>
        <v>-0.27174858255939333</v>
      </c>
      <c r="U31" s="11">
        <f>'OddsRatio_working_3-way'!S31-'OddsRatio_working_3-way'!R31^2/3</f>
        <v>-0.80709329020139831</v>
      </c>
      <c r="V31" s="11">
        <f>'OddsRatio_working_3-way'!S31*'OddsRatio_working_3-way'!R31/3-2*'OddsRatio_working_3-way'!R31^3/27-'OddsRatio_working_3-way'!T31</f>
        <v>0.27174858255939333</v>
      </c>
      <c r="W31" s="11">
        <f>'OddsRatio_working_3-way'!V31^2+4*'OddsRatio_working_3-way'!U31^3/27</f>
        <v>-4.0401492876325357E-3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0.13954160796217013</v>
      </c>
      <c r="Y31" s="11">
        <f>IF('OddsRatio_working_3-way'!W31&gt;=0,IF('OddsRatio_working_3-way'!V31+SQRT('OddsRatio_working_3-way'!W31)&gt;0,0,PI()),ACOS('OddsRatio_working_3-way'!V31/(2*'OddsRatio_working_3-way'!X31)))</f>
        <v>0.22976988499092355</v>
      </c>
      <c r="Z31" s="11">
        <f>'OddsRatio_working_3-way'!X31^(1/3)*COS('OddsRatio_working_3-way'!Y31/3)</f>
        <v>0.51716151996648252</v>
      </c>
      <c r="AA31" s="11">
        <f>'OddsRatio_working_3-way'!X31^(1/3)*COS(('OddsRatio_working_3-way'!Y31+2*PI())/3)</f>
        <v>-0.29295072142950618</v>
      </c>
      <c r="AB31" s="11">
        <f>'OddsRatio_working_3-way'!X31^(1/3)*COS(('OddsRatio_working_3-way'!Y31+4*PI())/3)</f>
        <v>-0.22421079853697645</v>
      </c>
      <c r="AC31" s="11">
        <f>'OddsRatio_working_3-way'!X31^(1/3)*SIN('OddsRatio_working_3-way'!Y31/3)</f>
        <v>3.9687012986076207E-2</v>
      </c>
      <c r="AD31" s="11">
        <f>'OddsRatio_working_3-way'!X31^(1/3)*SIN(('OddsRatio_working_3-way'!Y31+2*PI())/3)</f>
        <v>0.42803150765770892</v>
      </c>
      <c r="AE31" s="11">
        <f>'OddsRatio_working_3-way'!X31^(1/3)*SIN(('OddsRatio_working_3-way'!Y31+4*PI())/3)</f>
        <v>-0.46771852064378505</v>
      </c>
      <c r="AF31" s="11">
        <f>-'OddsRatio_working_3-way'!U31/(3*'OddsRatio_working_3-way'!X31^(1/3))*COS(('OddsRatio_working_3-way'!Y31)/3)</f>
        <v>0.51716151996648252</v>
      </c>
      <c r="AG31" s="11">
        <f>-'OddsRatio_working_3-way'!U31/(3*'OddsRatio_working_3-way'!X31^(1/3))*COS(('OddsRatio_working_3-way'!Y31+2*PI())/3)</f>
        <v>-0.29295072142950618</v>
      </c>
      <c r="AH31" s="11">
        <f>-'OddsRatio_working_3-way'!U31/(3*'OddsRatio_working_3-way'!X31^(1/3))*COS(('OddsRatio_working_3-way'!Y31+4*PI())/3)</f>
        <v>-0.22421079853697645</v>
      </c>
      <c r="AI31" s="11">
        <f>'OddsRatio_working_3-way'!U31/(3*'OddsRatio_working_3-way'!X31^(1/3))*SIN(('OddsRatio_working_3-way'!Y31)/3)</f>
        <v>-3.9687012986076207E-2</v>
      </c>
      <c r="AJ31" s="11">
        <f>'OddsRatio_working_3-way'!U31/(3*'OddsRatio_working_3-way'!X31^(1/3))*SIN(('OddsRatio_working_3-way'!Y31+2*PI())/3)</f>
        <v>-0.42803150765770892</v>
      </c>
      <c r="AK31" s="11">
        <f>'OddsRatio_working_3-way'!U31/(3*'OddsRatio_working_3-way'!X31^(1/3))*SIN(('OddsRatio_working_3-way'!Y31+4*PI())/3)</f>
        <v>0.46771852064378505</v>
      </c>
      <c r="AL31" s="11">
        <f>'OddsRatio_working_3-way'!Z31+'OddsRatio_working_3-way'!AF31</f>
        <v>1.034323039932965</v>
      </c>
      <c r="AM31" s="11">
        <f>'OddsRatio_working_3-way'!AA31+'OddsRatio_working_3-way'!AG31</f>
        <v>-0.58590144285901236</v>
      </c>
      <c r="AN31" s="11">
        <f>'OddsRatio_working_3-way'!AB31+'OddsRatio_working_3-way'!AH31</f>
        <v>-0.4484215970739529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1.034323039932965</v>
      </c>
      <c r="AS31" s="11">
        <f>IF(('OddsRatio_working_3-way'!X31=0),IF(Q31&gt;0,-Q31^(1/3),(-Q31)^(1/3)),'OddsRatio_working_3-way'!AM31-'OddsRatio_working_3-way'!R31/3)</f>
        <v>-0.58590144285901236</v>
      </c>
      <c r="AT31" s="11">
        <f>IF(('OddsRatio_working_3-way'!X31=0),IF(Q31&gt;0,-Q31^(1/3),(-Q31)^(1/3)),'OddsRatio_working_3-way'!AN31-'OddsRatio_working_3-way'!R31/3)</f>
        <v>-0.4484215970739529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1.07</v>
      </c>
      <c r="B32" s="4">
        <f>IF('True_Odds_Calculator_3-way'!B33="","",'True_Odds_Calculator_3-way'!B33)</f>
        <v>13.82</v>
      </c>
      <c r="C32" s="4">
        <f>IF('True_Odds_Calculator_3-way'!C33="","",'True_Odds_Calculator_3-way'!C33)</f>
        <v>41</v>
      </c>
      <c r="D32" s="9">
        <f t="shared" si="13"/>
        <v>0.9205873265016068</v>
      </c>
      <c r="E32" s="9">
        <f t="shared" si="14"/>
        <v>5.9529259199413036E-2</v>
      </c>
      <c r="F32" s="9">
        <f t="shared" si="15"/>
        <v>1.988341429897993E-2</v>
      </c>
      <c r="G32" s="9">
        <f t="shared" si="16"/>
        <v>1.2323293310738168</v>
      </c>
      <c r="H32" s="9">
        <f t="shared" si="17"/>
        <v>1.0862630531751674</v>
      </c>
      <c r="I32" s="9">
        <f t="shared" si="18"/>
        <v>16.798462024366334</v>
      </c>
      <c r="J32" s="9">
        <f t="shared" si="19"/>
        <v>50.293173242952676</v>
      </c>
      <c r="K32" s="11">
        <f t="shared" si="20"/>
        <v>0.93457943925233644</v>
      </c>
      <c r="L32" s="11">
        <f t="shared" si="21"/>
        <v>7.2358900144717797E-2</v>
      </c>
      <c r="M32" s="11">
        <f t="shared" si="22"/>
        <v>2.4390243902439025E-2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-5.9206635048889567E-2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8.7236431015594376E-2</v>
      </c>
      <c r="Q32" s="11">
        <f>2*'OddsRatio_working_3-way'!K32*'OddsRatio_working_3-way'!L32*'OddsRatio_working_3-way'!M32</f>
        <v>3.2987873327885936E-3</v>
      </c>
      <c r="R32" s="11">
        <f t="shared" si="23"/>
        <v>0</v>
      </c>
      <c r="S32" s="11">
        <f t="shared" si="24"/>
        <v>-1.4734232226431945</v>
      </c>
      <c r="T32" s="11">
        <f t="shared" si="25"/>
        <v>-5.5716514374860811E-2</v>
      </c>
      <c r="U32" s="11">
        <f>'OddsRatio_working_3-way'!S32-'OddsRatio_working_3-way'!R32^2/3</f>
        <v>-1.4734232226431945</v>
      </c>
      <c r="V32" s="11">
        <f>'OddsRatio_working_3-way'!S32*'OddsRatio_working_3-way'!R32/3-2*'OddsRatio_working_3-way'!R32^3/27-'OddsRatio_working_3-way'!T32</f>
        <v>5.5716514374860811E-2</v>
      </c>
      <c r="W32" s="11">
        <f>'OddsRatio_working_3-way'!V32^2+4*'OddsRatio_working_3-way'!U32^3/27</f>
        <v>-0.47078699505151733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0.34419882518160977</v>
      </c>
      <c r="Y32" s="11">
        <f>IF('OddsRatio_working_3-way'!W32&gt;=0,IF('OddsRatio_working_3-way'!V32+SQRT('OddsRatio_working_3-way'!W32)&gt;0,0,PI()),ACOS('OddsRatio_working_3-way'!V32/(2*'OddsRatio_working_3-way'!X32)))</f>
        <v>1.4897711737823633</v>
      </c>
      <c r="Z32" s="11">
        <f>'OddsRatio_working_3-way'!X32^(1/3)*COS('OddsRatio_working_3-way'!Y32/3)</f>
        <v>0.61616466553690852</v>
      </c>
      <c r="AA32" s="11">
        <f>'OddsRatio_working_3-way'!X32^(1/3)*COS(('OddsRatio_working_3-way'!Y32+2*PI())/3)</f>
        <v>-0.59723909711720835</v>
      </c>
      <c r="AB32" s="11">
        <f>'OddsRatio_working_3-way'!X32^(1/3)*COS(('OddsRatio_working_3-way'!Y32+4*PI())/3)</f>
        <v>-1.8925568419699935E-2</v>
      </c>
      <c r="AC32" s="11">
        <f>'OddsRatio_working_3-way'!X32^(1/3)*SIN('OddsRatio_working_3-way'!Y32/3)</f>
        <v>0.33388947146950876</v>
      </c>
      <c r="AD32" s="11">
        <f>'OddsRatio_working_3-way'!X32^(1/3)*SIN(('OddsRatio_working_3-way'!Y32+2*PI())/3)</f>
        <v>0.36666951753455035</v>
      </c>
      <c r="AE32" s="11">
        <f>'OddsRatio_working_3-way'!X32^(1/3)*SIN(('OddsRatio_working_3-way'!Y32+4*PI())/3)</f>
        <v>-0.70055898900405911</v>
      </c>
      <c r="AF32" s="11">
        <f>-'OddsRatio_working_3-way'!U32/(3*'OddsRatio_working_3-way'!X32^(1/3))*COS(('OddsRatio_working_3-way'!Y32)/3)</f>
        <v>0.61616466553690841</v>
      </c>
      <c r="AG32" s="11">
        <f>-'OddsRatio_working_3-way'!U32/(3*'OddsRatio_working_3-way'!X32^(1/3))*COS(('OddsRatio_working_3-way'!Y32+2*PI())/3)</f>
        <v>-0.59723909711720835</v>
      </c>
      <c r="AH32" s="11">
        <f>-'OddsRatio_working_3-way'!U32/(3*'OddsRatio_working_3-way'!X32^(1/3))*COS(('OddsRatio_working_3-way'!Y32+4*PI())/3)</f>
        <v>-1.8925568419699931E-2</v>
      </c>
      <c r="AI32" s="11">
        <f>'OddsRatio_working_3-way'!U32/(3*'OddsRatio_working_3-way'!X32^(1/3))*SIN(('OddsRatio_working_3-way'!Y32)/3)</f>
        <v>-0.3338894714695087</v>
      </c>
      <c r="AJ32" s="11">
        <f>'OddsRatio_working_3-way'!U32/(3*'OddsRatio_working_3-way'!X32^(1/3))*SIN(('OddsRatio_working_3-way'!Y32+2*PI())/3)</f>
        <v>-0.36666951753455029</v>
      </c>
      <c r="AK32" s="11">
        <f>'OddsRatio_working_3-way'!U32/(3*'OddsRatio_working_3-way'!X32^(1/3))*SIN(('OddsRatio_working_3-way'!Y32+4*PI())/3)</f>
        <v>0.700558989004059</v>
      </c>
      <c r="AL32" s="11">
        <f>'OddsRatio_working_3-way'!Z32+'OddsRatio_working_3-way'!AF32</f>
        <v>1.2323293310738168</v>
      </c>
      <c r="AM32" s="11">
        <f>'OddsRatio_working_3-way'!AA32+'OddsRatio_working_3-way'!AG32</f>
        <v>-1.1944781942344167</v>
      </c>
      <c r="AN32" s="11">
        <f>'OddsRatio_working_3-way'!AB32+'OddsRatio_working_3-way'!AH32</f>
        <v>-3.7851136839399863E-2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1.2323293310738168</v>
      </c>
      <c r="AS32" s="11">
        <f>IF(('OddsRatio_working_3-way'!X32=0),IF(Q32&gt;0,-Q32^(1/3),(-Q32)^(1/3)),'OddsRatio_working_3-way'!AM32-'OddsRatio_working_3-way'!R32/3)</f>
        <v>-1.1944781942344167</v>
      </c>
      <c r="AT32" s="11">
        <f>IF(('OddsRatio_working_3-way'!X32=0),IF(Q32&gt;0,-Q32^(1/3),(-Q32)^(1/3)),'OddsRatio_working_3-way'!AN32-'OddsRatio_working_3-way'!R32/3)</f>
        <v>-3.7851136839399863E-2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2.34</v>
      </c>
      <c r="B33" s="4">
        <f>IF('True_Odds_Calculator_3-way'!B34="","",'True_Odds_Calculator_3-way'!B34)</f>
        <v>3.55</v>
      </c>
      <c r="C33" s="4">
        <f>IF('True_Odds_Calculator_3-way'!C34="","",'True_Odds_Calculator_3-way'!C34)</f>
        <v>3.18</v>
      </c>
      <c r="D33" s="9">
        <f t="shared" si="13"/>
        <v>0.41864431043585143</v>
      </c>
      <c r="E33" s="9">
        <f t="shared" si="14"/>
        <v>0.27452886821372813</v>
      </c>
      <c r="F33" s="9">
        <f t="shared" si="15"/>
        <v>0.30682682135042039</v>
      </c>
      <c r="G33" s="9">
        <f t="shared" si="16"/>
        <v>1.0363153605833184</v>
      </c>
      <c r="H33" s="9">
        <f t="shared" si="17"/>
        <v>2.3886625831816466</v>
      </c>
      <c r="I33" s="9">
        <f t="shared" si="18"/>
        <v>3.6426041694874618</v>
      </c>
      <c r="J33" s="9">
        <f t="shared" si="19"/>
        <v>3.2591674860716342</v>
      </c>
      <c r="K33" s="11">
        <f t="shared" si="20"/>
        <v>0.42735042735042739</v>
      </c>
      <c r="L33" s="11">
        <f t="shared" si="21"/>
        <v>0.28169014084507044</v>
      </c>
      <c r="M33" s="11">
        <f t="shared" si="22"/>
        <v>0.31446540880503143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-0.28198768485773529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0.22978271715980991</v>
      </c>
      <c r="Q33" s="11">
        <f>2*'OddsRatio_working_3-way'!K33*'OddsRatio_working_3-way'!L33*'OddsRatio_working_3-way'!M33</f>
        <v>7.5710944698454671E-2</v>
      </c>
      <c r="R33" s="11">
        <f t="shared" si="23"/>
        <v>0</v>
      </c>
      <c r="S33" s="11">
        <f t="shared" si="24"/>
        <v>-0.81486791622030186</v>
      </c>
      <c r="T33" s="11">
        <f t="shared" si="25"/>
        <v>-0.26849025246138447</v>
      </c>
      <c r="U33" s="11">
        <f>'OddsRatio_working_3-way'!S33-'OddsRatio_working_3-way'!R33^2/3</f>
        <v>-0.81486791622030186</v>
      </c>
      <c r="V33" s="11">
        <f>'OddsRatio_working_3-way'!S33*'OddsRatio_working_3-way'!R33/3-2*'OddsRatio_working_3-way'!R33^3/27-'OddsRatio_working_3-way'!T33</f>
        <v>0.26849025246138447</v>
      </c>
      <c r="W33" s="11">
        <f>'OddsRatio_working_3-way'!V33^2+4*'OddsRatio_working_3-way'!U33^3/27</f>
        <v>-8.0730165714088392E-3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0.14156273541983674</v>
      </c>
      <c r="Y33" s="11">
        <f>IF('OddsRatio_working_3-way'!W33&gt;=0,IF('OddsRatio_working_3-way'!V33+SQRT('OddsRatio_working_3-way'!W33)&gt;0,0,PI()),ACOS('OddsRatio_working_3-way'!V33/(2*'OddsRatio_working_3-way'!X33)))</f>
        <v>0.32293409459642008</v>
      </c>
      <c r="Z33" s="11">
        <f>'OddsRatio_working_3-way'!X33^(1/3)*COS('OddsRatio_working_3-way'!Y33/3)</f>
        <v>0.51815768029165921</v>
      </c>
      <c r="AA33" s="11">
        <f>'OddsRatio_working_3-way'!X33^(1/3)*COS(('OddsRatio_working_3-way'!Y33+2*PI())/3)</f>
        <v>-0.3075705180003902</v>
      </c>
      <c r="AB33" s="11">
        <f>'OddsRatio_working_3-way'!X33^(1/3)*COS(('OddsRatio_working_3-way'!Y33+4*PI())/3)</f>
        <v>-0.21058716229126909</v>
      </c>
      <c r="AC33" s="11">
        <f>'OddsRatio_working_3-way'!X33^(1/3)*SIN('OddsRatio_working_3-way'!Y33/3)</f>
        <v>5.5993366525574413E-2</v>
      </c>
      <c r="AD33" s="11">
        <f>'OddsRatio_working_3-way'!X33^(1/3)*SIN(('OddsRatio_working_3-way'!Y33+2*PI())/3)</f>
        <v>0.42074103103580496</v>
      </c>
      <c r="AE33" s="11">
        <f>'OddsRatio_working_3-way'!X33^(1/3)*SIN(('OddsRatio_working_3-way'!Y33+4*PI())/3)</f>
        <v>-0.47673439756137936</v>
      </c>
      <c r="AF33" s="11">
        <f>-'OddsRatio_working_3-way'!U33/(3*'OddsRatio_working_3-way'!X33^(1/3))*COS(('OddsRatio_working_3-way'!Y33)/3)</f>
        <v>0.51815768029165932</v>
      </c>
      <c r="AG33" s="11">
        <f>-'OddsRatio_working_3-way'!U33/(3*'OddsRatio_working_3-way'!X33^(1/3))*COS(('OddsRatio_working_3-way'!Y33+2*PI())/3)</f>
        <v>-0.30757051800039026</v>
      </c>
      <c r="AH33" s="11">
        <f>-'OddsRatio_working_3-way'!U33/(3*'OddsRatio_working_3-way'!X33^(1/3))*COS(('OddsRatio_working_3-way'!Y33+4*PI())/3)</f>
        <v>-0.21058716229126911</v>
      </c>
      <c r="AI33" s="11">
        <f>'OddsRatio_working_3-way'!U33/(3*'OddsRatio_working_3-way'!X33^(1/3))*SIN(('OddsRatio_working_3-way'!Y33)/3)</f>
        <v>-5.5993366525574427E-2</v>
      </c>
      <c r="AJ33" s="11">
        <f>'OddsRatio_working_3-way'!U33/(3*'OddsRatio_working_3-way'!X33^(1/3))*SIN(('OddsRatio_working_3-way'!Y33+2*PI())/3)</f>
        <v>-0.42074103103580507</v>
      </c>
      <c r="AK33" s="11">
        <f>'OddsRatio_working_3-way'!U33/(3*'OddsRatio_working_3-way'!X33^(1/3))*SIN(('OddsRatio_working_3-way'!Y33+4*PI())/3)</f>
        <v>0.47673439756137942</v>
      </c>
      <c r="AL33" s="11">
        <f>'OddsRatio_working_3-way'!Z33+'OddsRatio_working_3-way'!AF33</f>
        <v>1.0363153605833184</v>
      </c>
      <c r="AM33" s="11">
        <f>'OddsRatio_working_3-way'!AA33+'OddsRatio_working_3-way'!AG33</f>
        <v>-0.61514103600078052</v>
      </c>
      <c r="AN33" s="11">
        <f>'OddsRatio_working_3-way'!AB33+'OddsRatio_working_3-way'!AH33</f>
        <v>-0.42117432458253823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1.0363153605833184</v>
      </c>
      <c r="AS33" s="11">
        <f>IF(('OddsRatio_working_3-way'!X33=0),IF(Q33&gt;0,-Q33^(1/3),(-Q33)^(1/3)),'OddsRatio_working_3-way'!AM33-'OddsRatio_working_3-way'!R33/3)</f>
        <v>-0.61514103600078052</v>
      </c>
      <c r="AT33" s="11">
        <f>IF(('OddsRatio_working_3-way'!X33=0),IF(Q33&gt;0,-Q33^(1/3),(-Q33)^(1/3)),'OddsRatio_working_3-way'!AN33-'OddsRatio_working_3-way'!R33/3)</f>
        <v>-0.42117432458253823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2.44</v>
      </c>
      <c r="B34" s="4">
        <f>IF('True_Odds_Calculator_3-way'!B35="","",'True_Odds_Calculator_3-way'!B35)</f>
        <v>3.24</v>
      </c>
      <c r="C34" s="4">
        <f>IF('True_Odds_Calculator_3-way'!C35="","",'True_Odds_Calculator_3-way'!C35)</f>
        <v>3.29</v>
      </c>
      <c r="D34" s="9">
        <f t="shared" si="13"/>
        <v>0.40168231695258888</v>
      </c>
      <c r="E34" s="9">
        <f t="shared" si="14"/>
        <v>0.30147305989753104</v>
      </c>
      <c r="F34" s="9">
        <f t="shared" si="15"/>
        <v>0.29684462314988019</v>
      </c>
      <c r="G34" s="9">
        <f t="shared" si="16"/>
        <v>1.0343955246956724</v>
      </c>
      <c r="H34" s="9">
        <f t="shared" si="17"/>
        <v>2.4895295555617682</v>
      </c>
      <c r="I34" s="9">
        <f t="shared" si="18"/>
        <v>3.3170459753183064</v>
      </c>
      <c r="J34" s="9">
        <f t="shared" si="19"/>
        <v>3.3687657515530902</v>
      </c>
      <c r="K34" s="11">
        <f t="shared" si="20"/>
        <v>0.4098360655737705</v>
      </c>
      <c r="L34" s="11">
        <f t="shared" si="21"/>
        <v>0.30864197530864196</v>
      </c>
      <c r="M34" s="11">
        <f t="shared" si="22"/>
        <v>0.303951367781155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-0.28399798473045779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0.22953218802538644</v>
      </c>
      <c r="Q34" s="11">
        <f>2*'OddsRatio_working_3-way'!K34*'OddsRatio_working_3-way'!L34*'OddsRatio_working_3-way'!M34</f>
        <v>7.6895205368638683E-2</v>
      </c>
      <c r="R34" s="11">
        <f t="shared" si="23"/>
        <v>0</v>
      </c>
      <c r="S34" s="11">
        <f t="shared" si="24"/>
        <v>-0.80821766479517532</v>
      </c>
      <c r="T34" s="11">
        <f t="shared" si="25"/>
        <v>-0.27075968669855122</v>
      </c>
      <c r="U34" s="11">
        <f>'OddsRatio_working_3-way'!S34-'OddsRatio_working_3-way'!R34^2/3</f>
        <v>-0.80821766479517532</v>
      </c>
      <c r="V34" s="11">
        <f>'OddsRatio_working_3-way'!S34*'OddsRatio_working_3-way'!R34/3-2*'OddsRatio_working_3-way'!R34^3/27-'OddsRatio_working_3-way'!T34</f>
        <v>0.27075968669855122</v>
      </c>
      <c r="W34" s="11">
        <f>'OddsRatio_working_3-way'!V34^2+4*'OddsRatio_working_3-way'!U34^3/27</f>
        <v>-4.9026058931256472E-3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0.13983330597020086</v>
      </c>
      <c r="Y34" s="11">
        <f>IF('OddsRatio_working_3-way'!W34&gt;=0,IF('OddsRatio_working_3-way'!V34+SQRT('OddsRatio_working_3-way'!W34)&gt;0,0,PI()),ACOS('OddsRatio_working_3-way'!V34/(2*'OddsRatio_working_3-way'!X34)))</f>
        <v>0.25305679975614037</v>
      </c>
      <c r="Z34" s="11">
        <f>'OddsRatio_working_3-way'!X34^(1/3)*COS('OddsRatio_working_3-way'!Y34/3)</f>
        <v>0.51719776234783621</v>
      </c>
      <c r="AA34" s="11">
        <f>'OddsRatio_working_3-way'!X34^(1/3)*COS(('OddsRatio_working_3-way'!Y34+2*PI())/3)</f>
        <v>-0.29647066705189273</v>
      </c>
      <c r="AB34" s="11">
        <f>'OddsRatio_working_3-way'!X34^(1/3)*COS(('OddsRatio_working_3-way'!Y34+4*PI())/3)</f>
        <v>-0.22072709529594361</v>
      </c>
      <c r="AC34" s="11">
        <f>'OddsRatio_working_3-way'!X34^(1/3)*SIN('OddsRatio_working_3-way'!Y34/3)</f>
        <v>4.3730571542680993E-2</v>
      </c>
      <c r="AD34" s="11">
        <f>'OddsRatio_working_3-way'!X34^(1/3)*SIN(('OddsRatio_working_3-way'!Y34+2*PI())/3)</f>
        <v>0.42604111520235244</v>
      </c>
      <c r="AE34" s="11">
        <f>'OddsRatio_working_3-way'!X34^(1/3)*SIN(('OddsRatio_working_3-way'!Y34+4*PI())/3)</f>
        <v>-0.46977168674503345</v>
      </c>
      <c r="AF34" s="11">
        <f>-'OddsRatio_working_3-way'!U34/(3*'OddsRatio_working_3-way'!X34^(1/3))*COS(('OddsRatio_working_3-way'!Y34)/3)</f>
        <v>0.51719776234783621</v>
      </c>
      <c r="AG34" s="11">
        <f>-'OddsRatio_working_3-way'!U34/(3*'OddsRatio_working_3-way'!X34^(1/3))*COS(('OddsRatio_working_3-way'!Y34+2*PI())/3)</f>
        <v>-0.29647066705189273</v>
      </c>
      <c r="AH34" s="11">
        <f>-'OddsRatio_working_3-way'!U34/(3*'OddsRatio_working_3-way'!X34^(1/3))*COS(('OddsRatio_working_3-way'!Y34+4*PI())/3)</f>
        <v>-0.22072709529594361</v>
      </c>
      <c r="AI34" s="11">
        <f>'OddsRatio_working_3-way'!U34/(3*'OddsRatio_working_3-way'!X34^(1/3))*SIN(('OddsRatio_working_3-way'!Y34)/3)</f>
        <v>-4.3730571542680993E-2</v>
      </c>
      <c r="AJ34" s="11">
        <f>'OddsRatio_working_3-way'!U34/(3*'OddsRatio_working_3-way'!X34^(1/3))*SIN(('OddsRatio_working_3-way'!Y34+2*PI())/3)</f>
        <v>-0.42604111520235244</v>
      </c>
      <c r="AK34" s="11">
        <f>'OddsRatio_working_3-way'!U34/(3*'OddsRatio_working_3-way'!X34^(1/3))*SIN(('OddsRatio_working_3-way'!Y34+4*PI())/3)</f>
        <v>0.46977168674503345</v>
      </c>
      <c r="AL34" s="11">
        <f>'OddsRatio_working_3-way'!Z34+'OddsRatio_working_3-way'!AF34</f>
        <v>1.0343955246956724</v>
      </c>
      <c r="AM34" s="11">
        <f>'OddsRatio_working_3-way'!AA34+'OddsRatio_working_3-way'!AG34</f>
        <v>-0.59294133410378547</v>
      </c>
      <c r="AN34" s="11">
        <f>'OddsRatio_working_3-way'!AB34+'OddsRatio_working_3-way'!AH34</f>
        <v>-0.44145419059188723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1.0343955246956724</v>
      </c>
      <c r="AS34" s="11">
        <f>IF(('OddsRatio_working_3-way'!X34=0),IF(Q34&gt;0,-Q34^(1/3),(-Q34)^(1/3)),'OddsRatio_working_3-way'!AM34-'OddsRatio_working_3-way'!R34/3)</f>
        <v>-0.59294133410378547</v>
      </c>
      <c r="AT34" s="11">
        <f>IF(('OddsRatio_working_3-way'!X34=0),IF(Q34&gt;0,-Q34^(1/3),(-Q34)^(1/3)),'OddsRatio_working_3-way'!AN34-'OddsRatio_working_3-way'!R34/3)</f>
        <v>-0.44145419059188723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3.64</v>
      </c>
      <c r="C35" s="4">
        <f>IF('True_Odds_Calculator_3-way'!C36="","",'True_Odds_Calculator_3-way'!C36)</f>
        <v>2.06</v>
      </c>
      <c r="D35" s="9">
        <f t="shared" si="13"/>
        <v>0.25519869647941229</v>
      </c>
      <c r="E35" s="9">
        <f t="shared" si="14"/>
        <v>0.26793653569514864</v>
      </c>
      <c r="F35" s="9">
        <f t="shared" si="15"/>
        <v>0.4768647678254393</v>
      </c>
      <c r="G35" s="9">
        <f t="shared" si="16"/>
        <v>1.0349345081390535</v>
      </c>
      <c r="H35" s="9">
        <f t="shared" si="17"/>
        <v>3.9185153129521306</v>
      </c>
      <c r="I35" s="9">
        <f t="shared" si="18"/>
        <v>3.7322271014871018</v>
      </c>
      <c r="J35" s="9">
        <f t="shared" si="19"/>
        <v>2.0970305786273964</v>
      </c>
      <c r="K35" s="11">
        <f t="shared" si="20"/>
        <v>0.26178010471204188</v>
      </c>
      <c r="L35" s="11">
        <f t="shared" si="21"/>
        <v>0.27472527472527469</v>
      </c>
      <c r="M35" s="11">
        <f t="shared" si="22"/>
        <v>0.4854368932038835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-0.27550338138453845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0.22762273054551813</v>
      </c>
      <c r="Q35" s="11">
        <f>2*'OddsRatio_working_3-way'!K35*'OddsRatio_working_3-way'!L35*'OddsRatio_working_3-way'!M35</f>
        <v>6.9822923480220275E-2</v>
      </c>
      <c r="R35" s="11">
        <f t="shared" si="23"/>
        <v>0</v>
      </c>
      <c r="S35" s="11">
        <f t="shared" si="24"/>
        <v>-0.82620666723436653</v>
      </c>
      <c r="T35" s="11">
        <f t="shared" si="25"/>
        <v>-0.25343762798600195</v>
      </c>
      <c r="U35" s="11">
        <f>'OddsRatio_working_3-way'!S35-'OddsRatio_working_3-way'!R35^2/3</f>
        <v>-0.82620666723436653</v>
      </c>
      <c r="V35" s="11">
        <f>'OddsRatio_working_3-way'!S35*'OddsRatio_working_3-way'!R35/3-2*'OddsRatio_working_3-way'!R35^3/27-'OddsRatio_working_3-way'!T35</f>
        <v>0.25343762798600195</v>
      </c>
      <c r="W35" s="11">
        <f>'OddsRatio_working_3-way'!V35^2+4*'OddsRatio_working_3-way'!U35^3/27</f>
        <v>-1.9322419702980861E-2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0.14452772310369383</v>
      </c>
      <c r="Y35" s="11">
        <f>IF('OddsRatio_working_3-way'!W35&gt;=0,IF('OddsRatio_working_3-way'!V35+SQRT('OddsRatio_working_3-way'!W35)&gt;0,0,PI()),ACOS('OddsRatio_working_3-way'!V35/(2*'OddsRatio_working_3-way'!X35)))</f>
        <v>0.50167437296723838</v>
      </c>
      <c r="Z35" s="11">
        <f>'OddsRatio_working_3-way'!X35^(1/3)*COS('OddsRatio_working_3-way'!Y35/3)</f>
        <v>0.51746725406952676</v>
      </c>
      <c r="AA35" s="11">
        <f>'OddsRatio_working_3-way'!X35^(1/3)*COS(('OddsRatio_working_3-way'!Y35+2*PI())/3)</f>
        <v>-0.33438015724533887</v>
      </c>
      <c r="AB35" s="11">
        <f>'OddsRatio_working_3-way'!X35^(1/3)*COS(('OddsRatio_working_3-way'!Y35+4*PI())/3)</f>
        <v>-0.183087096824188</v>
      </c>
      <c r="AC35" s="11">
        <f>'OddsRatio_working_3-way'!X35^(1/3)*SIN('OddsRatio_working_3-way'!Y35/3)</f>
        <v>8.7349089160673896E-2</v>
      </c>
      <c r="AD35" s="11">
        <f>'OddsRatio_working_3-way'!X35^(1/3)*SIN(('OddsRatio_working_3-way'!Y35+2*PI())/3)</f>
        <v>0.40446524307044968</v>
      </c>
      <c r="AE35" s="11">
        <f>'OddsRatio_working_3-way'!X35^(1/3)*SIN(('OddsRatio_working_3-way'!Y35+4*PI())/3)</f>
        <v>-0.49181433223112353</v>
      </c>
      <c r="AF35" s="11">
        <f>-'OddsRatio_working_3-way'!U35/(3*'OddsRatio_working_3-way'!X35^(1/3))*COS(('OddsRatio_working_3-way'!Y35)/3)</f>
        <v>0.51746725406952676</v>
      </c>
      <c r="AG35" s="11">
        <f>-'OddsRatio_working_3-way'!U35/(3*'OddsRatio_working_3-way'!X35^(1/3))*COS(('OddsRatio_working_3-way'!Y35+2*PI())/3)</f>
        <v>-0.33438015724533887</v>
      </c>
      <c r="AH35" s="11">
        <f>-'OddsRatio_working_3-way'!U35/(3*'OddsRatio_working_3-way'!X35^(1/3))*COS(('OddsRatio_working_3-way'!Y35+4*PI())/3)</f>
        <v>-0.183087096824188</v>
      </c>
      <c r="AI35" s="11">
        <f>'OddsRatio_working_3-way'!U35/(3*'OddsRatio_working_3-way'!X35^(1/3))*SIN(('OddsRatio_working_3-way'!Y35)/3)</f>
        <v>-8.7349089160673896E-2</v>
      </c>
      <c r="AJ35" s="11">
        <f>'OddsRatio_working_3-way'!U35/(3*'OddsRatio_working_3-way'!X35^(1/3))*SIN(('OddsRatio_working_3-way'!Y35+2*PI())/3)</f>
        <v>-0.40446524307044968</v>
      </c>
      <c r="AK35" s="11">
        <f>'OddsRatio_working_3-way'!U35/(3*'OddsRatio_working_3-way'!X35^(1/3))*SIN(('OddsRatio_working_3-way'!Y35+4*PI())/3)</f>
        <v>0.49181433223112353</v>
      </c>
      <c r="AL35" s="11">
        <f>'OddsRatio_working_3-way'!Z35+'OddsRatio_working_3-way'!AF35</f>
        <v>1.0349345081390535</v>
      </c>
      <c r="AM35" s="11">
        <f>'OddsRatio_working_3-way'!AA35+'OddsRatio_working_3-way'!AG35</f>
        <v>-0.66876031449067774</v>
      </c>
      <c r="AN35" s="11">
        <f>'OddsRatio_working_3-way'!AB35+'OddsRatio_working_3-way'!AH35</f>
        <v>-0.366174193648376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1.0349345081390535</v>
      </c>
      <c r="AS35" s="11">
        <f>IF(('OddsRatio_working_3-way'!X35=0),IF(Q35&gt;0,-Q35^(1/3),(-Q35)^(1/3)),'OddsRatio_working_3-way'!AM35-'OddsRatio_working_3-way'!R35/3)</f>
        <v>-0.66876031449067774</v>
      </c>
      <c r="AT35" s="11">
        <f>IF(('OddsRatio_working_3-way'!X35=0),IF(Q35&gt;0,-Q35^(1/3),(-Q35)^(1/3)),'OddsRatio_working_3-way'!AN35-'OddsRatio_working_3-way'!R35/3)</f>
        <v>-0.366174193648376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2.2999999999999998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3.42</v>
      </c>
      <c r="D36" s="9">
        <f t="shared" si="13"/>
        <v>0.42455628516762561</v>
      </c>
      <c r="E36" s="9">
        <f t="shared" si="14"/>
        <v>0.29160517874943298</v>
      </c>
      <c r="F36" s="9">
        <f t="shared" si="15"/>
        <v>0.28383853608294163</v>
      </c>
      <c r="G36" s="9">
        <f t="shared" si="16"/>
        <v>1.0426156127561506</v>
      </c>
      <c r="H36" s="9">
        <f t="shared" si="17"/>
        <v>2.355400296582995</v>
      </c>
      <c r="I36" s="9">
        <f t="shared" si="18"/>
        <v>3.4292943777218308</v>
      </c>
      <c r="J36" s="9">
        <f t="shared" si="19"/>
        <v>3.5231297828698844</v>
      </c>
      <c r="K36" s="11">
        <f t="shared" si="20"/>
        <v>0.43478260869565222</v>
      </c>
      <c r="L36" s="11">
        <f t="shared" si="21"/>
        <v>0.3003003003003003</v>
      </c>
      <c r="M36" s="11">
        <f t="shared" si="22"/>
        <v>0.29239766081871343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-0.27984429891371165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0.23097086407536443</v>
      </c>
      <c r="Q36" s="11">
        <f>2*'OddsRatio_working_3-way'!K36*'OddsRatio_working_3-way'!L36*'OddsRatio_working_3-way'!M36</f>
        <v>7.635400465301305E-2</v>
      </c>
      <c r="R36" s="11">
        <f t="shared" si="23"/>
        <v>0</v>
      </c>
      <c r="S36" s="11">
        <f t="shared" si="24"/>
        <v>-0.82535490260812117</v>
      </c>
      <c r="T36" s="11">
        <f t="shared" si="25"/>
        <v>-0.27284459590351118</v>
      </c>
      <c r="U36" s="11">
        <f>'OddsRatio_working_3-way'!S36-'OddsRatio_working_3-way'!R36^2/3</f>
        <v>-0.82535490260812117</v>
      </c>
      <c r="V36" s="11">
        <f>'OddsRatio_working_3-way'!S36*'OddsRatio_working_3-way'!R36/3-2*'OddsRatio_working_3-way'!R36^3/27-'OddsRatio_working_3-way'!T36</f>
        <v>0.27284459590351118</v>
      </c>
      <c r="W36" s="11">
        <f>'OddsRatio_working_3-way'!V36^2+4*'OddsRatio_working_3-way'!U36^3/27</f>
        <v>-8.8507307156446557E-3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0.14430428287943758</v>
      </c>
      <c r="Y36" s="11">
        <f>IF('OddsRatio_working_3-way'!W36&gt;=0,IF('OddsRatio_working_3-way'!V36+SQRT('OddsRatio_working_3-way'!W36)&gt;0,0,PI()),ACOS('OddsRatio_working_3-way'!V36/(2*'OddsRatio_working_3-way'!X36)))</f>
        <v>0.33203974444356876</v>
      </c>
      <c r="Z36" s="11">
        <f>'OddsRatio_working_3-way'!X36^(1/3)*COS('OddsRatio_working_3-way'!Y36/3)</f>
        <v>0.52130780637807528</v>
      </c>
      <c r="AA36" s="11">
        <f>'OddsRatio_working_3-way'!X36^(1/3)*COS(('OddsRatio_working_3-way'!Y36+2*PI())/3)</f>
        <v>-0.31082714216151835</v>
      </c>
      <c r="AB36" s="11">
        <f>'OddsRatio_working_3-way'!X36^(1/3)*COS(('OddsRatio_working_3-way'!Y36+4*PI())/3)</f>
        <v>-0.21048066421655703</v>
      </c>
      <c r="AC36" s="11">
        <f>'OddsRatio_working_3-way'!X36^(1/3)*SIN('OddsRatio_working_3-way'!Y36/3)</f>
        <v>5.7935066053754418E-2</v>
      </c>
      <c r="AD36" s="11">
        <f>'OddsRatio_working_3-way'!X36^(1/3)*SIN(('OddsRatio_working_3-way'!Y36+2*PI())/3)</f>
        <v>0.42249827048767546</v>
      </c>
      <c r="AE36" s="11">
        <f>'OddsRatio_working_3-way'!X36^(1/3)*SIN(('OddsRatio_working_3-way'!Y36+4*PI())/3)</f>
        <v>-0.48043333654142972</v>
      </c>
      <c r="AF36" s="11">
        <f>-'OddsRatio_working_3-way'!U36/(3*'OddsRatio_working_3-way'!X36^(1/3))*COS(('OddsRatio_working_3-way'!Y36)/3)</f>
        <v>0.52130780637807528</v>
      </c>
      <c r="AG36" s="11">
        <f>-'OddsRatio_working_3-way'!U36/(3*'OddsRatio_working_3-way'!X36^(1/3))*COS(('OddsRatio_working_3-way'!Y36+2*PI())/3)</f>
        <v>-0.31082714216151835</v>
      </c>
      <c r="AH36" s="11">
        <f>-'OddsRatio_working_3-way'!U36/(3*'OddsRatio_working_3-way'!X36^(1/3))*COS(('OddsRatio_working_3-way'!Y36+4*PI())/3)</f>
        <v>-0.21048066421655703</v>
      </c>
      <c r="AI36" s="11">
        <f>'OddsRatio_working_3-way'!U36/(3*'OddsRatio_working_3-way'!X36^(1/3))*SIN(('OddsRatio_working_3-way'!Y36)/3)</f>
        <v>-5.7935066053754418E-2</v>
      </c>
      <c r="AJ36" s="11">
        <f>'OddsRatio_working_3-way'!U36/(3*'OddsRatio_working_3-way'!X36^(1/3))*SIN(('OddsRatio_working_3-way'!Y36+2*PI())/3)</f>
        <v>-0.42249827048767546</v>
      </c>
      <c r="AK36" s="11">
        <f>'OddsRatio_working_3-way'!U36/(3*'OddsRatio_working_3-way'!X36^(1/3))*SIN(('OddsRatio_working_3-way'!Y36+4*PI())/3)</f>
        <v>0.48043333654142972</v>
      </c>
      <c r="AL36" s="11">
        <f>'OddsRatio_working_3-way'!Z36+'OddsRatio_working_3-way'!AF36</f>
        <v>1.0426156127561506</v>
      </c>
      <c r="AM36" s="11">
        <f>'OddsRatio_working_3-way'!AA36+'OddsRatio_working_3-way'!AG36</f>
        <v>-0.62165428432303671</v>
      </c>
      <c r="AN36" s="11">
        <f>'OddsRatio_working_3-way'!AB36+'OddsRatio_working_3-way'!AH36</f>
        <v>-0.42096132843311407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1.0426156127561506</v>
      </c>
      <c r="AS36" s="11">
        <f>IF(('OddsRatio_working_3-way'!X36=0),IF(Q36&gt;0,-Q36^(1/3),(-Q36)^(1/3)),'OddsRatio_working_3-way'!AM36-'OddsRatio_working_3-way'!R36/3)</f>
        <v>-0.62165428432303671</v>
      </c>
      <c r="AT36" s="11">
        <f>IF(('OddsRatio_working_3-way'!X36=0),IF(Q36&gt;0,-Q36^(1/3),(-Q36)^(1/3)),'OddsRatio_working_3-way'!AN36-'OddsRatio_working_3-way'!R36/3)</f>
        <v>-0.42096132843311407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3.4</v>
      </c>
      <c r="C37" s="4">
        <f>IF('True_Odds_Calculator_3-way'!C38="","",'True_Odds_Calculator_3-way'!C38)</f>
        <v>3.05</v>
      </c>
      <c r="D37" s="9">
        <f t="shared" si="13"/>
        <v>0.39516564370046081</v>
      </c>
      <c r="E37" s="9">
        <f t="shared" si="14"/>
        <v>0.28580302748027303</v>
      </c>
      <c r="F37" s="9">
        <f t="shared" si="15"/>
        <v>0.31903132881926599</v>
      </c>
      <c r="G37" s="9">
        <f t="shared" si="16"/>
        <v>1.0412138545444889</v>
      </c>
      <c r="H37" s="9">
        <f t="shared" si="17"/>
        <v>2.5305843661803991</v>
      </c>
      <c r="I37" s="9">
        <f t="shared" si="18"/>
        <v>3.4989132509067735</v>
      </c>
      <c r="J37" s="9">
        <f t="shared" si="19"/>
        <v>3.1344884018162009</v>
      </c>
      <c r="K37" s="11">
        <f t="shared" si="20"/>
        <v>0.40485829959514169</v>
      </c>
      <c r="L37" s="11">
        <f t="shared" si="21"/>
        <v>0.29411764705882354</v>
      </c>
      <c r="M37" s="11">
        <f t="shared" si="22"/>
        <v>0.32786885245901642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-0.28236231108890086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0.23112450661554867</v>
      </c>
      <c r="Q37" s="11">
        <f>2*'OddsRatio_working_3-way'!K37*'OddsRatio_working_3-way'!L37*'OddsRatio_working_3-way'!M37</f>
        <v>7.8082603586333996E-2</v>
      </c>
      <c r="R37" s="11">
        <f t="shared" si="23"/>
        <v>0</v>
      </c>
      <c r="S37" s="11">
        <f t="shared" si="24"/>
        <v>-0.81853879763287485</v>
      </c>
      <c r="T37" s="11">
        <f t="shared" si="25"/>
        <v>-0.27653337757867386</v>
      </c>
      <c r="U37" s="11">
        <f>'OddsRatio_working_3-way'!S37-'OddsRatio_working_3-way'!R37^2/3</f>
        <v>-0.81853879763287485</v>
      </c>
      <c r="V37" s="11">
        <f>'OddsRatio_working_3-way'!S37*'OddsRatio_working_3-way'!R37/3-2*'OddsRatio_working_3-way'!R37^3/27-'OddsRatio_working_3-way'!T37</f>
        <v>0.27653337757867386</v>
      </c>
      <c r="W37" s="11">
        <f>'OddsRatio_working_3-way'!V37^2+4*'OddsRatio_working_3-way'!U37^3/27</f>
        <v>-4.7775446910941349E-3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0.14252039644044245</v>
      </c>
      <c r="Y37" s="11">
        <f>IF('OddsRatio_working_3-way'!W37&gt;=0,IF('OddsRatio_working_3-way'!V37+SQRT('OddsRatio_working_3-way'!W37)&gt;0,0,PI()),ACOS('OddsRatio_working_3-way'!V37/(2*'OddsRatio_working_3-way'!X37)))</f>
        <v>0.24493251374538438</v>
      </c>
      <c r="Z37" s="11">
        <f>'OddsRatio_working_3-way'!X37^(1/3)*COS('OddsRatio_working_3-way'!Y37/3)</f>
        <v>0.52060692727224445</v>
      </c>
      <c r="AA37" s="11">
        <f>'OddsRatio_working_3-way'!X37^(1/3)*COS(('OddsRatio_working_3-way'!Y37+2*PI())/3)</f>
        <v>-0.29719546636479927</v>
      </c>
      <c r="AB37" s="11">
        <f>'OddsRatio_working_3-way'!X37^(1/3)*COS(('OddsRatio_working_3-way'!Y37+4*PI())/3)</f>
        <v>-0.22341146090744524</v>
      </c>
      <c r="AC37" s="11">
        <f>'OddsRatio_working_3-way'!X37^(1/3)*SIN('OddsRatio_working_3-way'!Y37/3)</f>
        <v>4.2599215412692341E-2</v>
      </c>
      <c r="AD37" s="11">
        <f>'OddsRatio_working_3-way'!X37^(1/3)*SIN(('OddsRatio_working_3-way'!Y37+2*PI())/3)</f>
        <v>0.42955921669757524</v>
      </c>
      <c r="AE37" s="11">
        <f>'OddsRatio_working_3-way'!X37^(1/3)*SIN(('OddsRatio_working_3-way'!Y37+4*PI())/3)</f>
        <v>-0.47215843211026737</v>
      </c>
      <c r="AF37" s="11">
        <f>-'OddsRatio_working_3-way'!U37/(3*'OddsRatio_working_3-way'!X37^(1/3))*COS(('OddsRatio_working_3-way'!Y37)/3)</f>
        <v>0.52060692727224456</v>
      </c>
      <c r="AG37" s="11">
        <f>-'OddsRatio_working_3-way'!U37/(3*'OddsRatio_working_3-way'!X37^(1/3))*COS(('OddsRatio_working_3-way'!Y37+2*PI())/3)</f>
        <v>-0.29719546636479932</v>
      </c>
      <c r="AH37" s="11">
        <f>-'OddsRatio_working_3-way'!U37/(3*'OddsRatio_working_3-way'!X37^(1/3))*COS(('OddsRatio_working_3-way'!Y37+4*PI())/3)</f>
        <v>-0.22341146090744529</v>
      </c>
      <c r="AI37" s="11">
        <f>'OddsRatio_working_3-way'!U37/(3*'OddsRatio_working_3-way'!X37^(1/3))*SIN(('OddsRatio_working_3-way'!Y37)/3)</f>
        <v>-4.2599215412692355E-2</v>
      </c>
      <c r="AJ37" s="11">
        <f>'OddsRatio_working_3-way'!U37/(3*'OddsRatio_working_3-way'!X37^(1/3))*SIN(('OddsRatio_working_3-way'!Y37+2*PI())/3)</f>
        <v>-0.42955921669757535</v>
      </c>
      <c r="AK37" s="11">
        <f>'OddsRatio_working_3-way'!U37/(3*'OddsRatio_working_3-way'!X37^(1/3))*SIN(('OddsRatio_working_3-way'!Y37+4*PI())/3)</f>
        <v>0.47215843211026748</v>
      </c>
      <c r="AL37" s="11">
        <f>'OddsRatio_working_3-way'!Z37+'OddsRatio_working_3-way'!AF37</f>
        <v>1.0412138545444889</v>
      </c>
      <c r="AM37" s="11">
        <f>'OddsRatio_working_3-way'!AA37+'OddsRatio_working_3-way'!AG37</f>
        <v>-0.59439093272959864</v>
      </c>
      <c r="AN37" s="11">
        <f>'OddsRatio_working_3-way'!AB37+'OddsRatio_working_3-way'!AH37</f>
        <v>-0.44682292181489053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1.0412138545444889</v>
      </c>
      <c r="AS37" s="11">
        <f>IF(('OddsRatio_working_3-way'!X37=0),IF(Q37&gt;0,-Q37^(1/3),(-Q37)^(1/3)),'OddsRatio_working_3-way'!AM37-'OddsRatio_working_3-way'!R37/3)</f>
        <v>-0.59439093272959864</v>
      </c>
      <c r="AT37" s="11">
        <f>IF(('OddsRatio_working_3-way'!X37=0),IF(Q37&gt;0,-Q37^(1/3),(-Q37)^(1/3)),'OddsRatio_working_3-way'!AN37-'OddsRatio_working_3-way'!R37/3)</f>
        <v>-0.44682292181489053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2.86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2.72</v>
      </c>
      <c r="D38" s="9">
        <f t="shared" si="13"/>
        <v>0.34024957028863645</v>
      </c>
      <c r="E38" s="9">
        <f t="shared" si="14"/>
        <v>0.30172163854365686</v>
      </c>
      <c r="F38" s="9">
        <f t="shared" si="15"/>
        <v>0.35802879116770664</v>
      </c>
      <c r="G38" s="9">
        <f t="shared" si="16"/>
        <v>1.0424834094631921</v>
      </c>
      <c r="H38" s="9">
        <f t="shared" si="17"/>
        <v>2.9390191416015368</v>
      </c>
      <c r="I38" s="9">
        <f t="shared" si="18"/>
        <v>3.3143131690082863</v>
      </c>
      <c r="J38" s="9">
        <f t="shared" si="19"/>
        <v>2.7930714642766912</v>
      </c>
      <c r="K38" s="11">
        <f t="shared" si="20"/>
        <v>0.34965034965034969</v>
      </c>
      <c r="L38" s="11">
        <f t="shared" si="21"/>
        <v>0.3105590062111801</v>
      </c>
      <c r="M38" s="11">
        <f t="shared" si="22"/>
        <v>0.36764705882352938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-0.28353296320048227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0.23154594765847961</v>
      </c>
      <c r="Q38" s="11">
        <f>2*'OddsRatio_working_3-way'!K38*'OddsRatio_working_3-way'!L38*'OddsRatio_working_3-way'!M38</f>
        <v>7.9843430227061932E-2</v>
      </c>
      <c r="R38" s="11">
        <f t="shared" si="23"/>
        <v>0</v>
      </c>
      <c r="S38" s="11">
        <f t="shared" si="24"/>
        <v>-0.81664560284215226</v>
      </c>
      <c r="T38" s="11">
        <f t="shared" si="25"/>
        <v>-0.28160193201453526</v>
      </c>
      <c r="U38" s="11">
        <f>'OddsRatio_working_3-way'!S38-'OddsRatio_working_3-way'!R38^2/3</f>
        <v>-0.81664560284215226</v>
      </c>
      <c r="V38" s="11">
        <f>'OddsRatio_working_3-way'!S38*'OddsRatio_working_3-way'!R38/3-2*'OddsRatio_working_3-way'!R38^3/27-'OddsRatio_working_3-way'!T38</f>
        <v>0.28160193201453526</v>
      </c>
      <c r="W38" s="11">
        <f>'OddsRatio_working_3-way'!V38^2+4*'OddsRatio_working_3-way'!U38^3/27</f>
        <v>-1.386152208806779E-3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0.14202623025617989</v>
      </c>
      <c r="Y38" s="11">
        <f>IF('OddsRatio_working_3-way'!W38&gt;=0,IF('OddsRatio_working_3-way'!V38+SQRT('OddsRatio_working_3-way'!W38)&gt;0,0,PI()),ACOS('OddsRatio_working_3-way'!V38/(2*'OddsRatio_working_3-way'!X38)))</f>
        <v>0.13144931167484497</v>
      </c>
      <c r="Z38" s="11">
        <f>'OddsRatio_working_3-way'!X38^(1/3)*COS('OddsRatio_working_3-way'!Y38/3)</f>
        <v>0.52124170473159603</v>
      </c>
      <c r="AA38" s="11">
        <f>'OddsRatio_working_3-way'!X38^(1/3)*COS(('OddsRatio_working_3-way'!Y38+2*PI())/3)</f>
        <v>-0.28041263467343219</v>
      </c>
      <c r="AB38" s="11">
        <f>'OddsRatio_working_3-way'!X38^(1/3)*COS(('OddsRatio_working_3-way'!Y38+4*PI())/3)</f>
        <v>-0.24082907005816356</v>
      </c>
      <c r="AC38" s="11">
        <f>'OddsRatio_working_3-way'!X38^(1/3)*SIN('OddsRatio_working_3-way'!Y38/3)</f>
        <v>2.2853581686110267E-2</v>
      </c>
      <c r="AD38" s="11">
        <f>'OddsRatio_working_3-way'!X38^(1/3)*SIN(('OddsRatio_working_3-way'!Y38+2*PI())/3)</f>
        <v>0.43998176696641456</v>
      </c>
      <c r="AE38" s="11">
        <f>'OddsRatio_working_3-way'!X38^(1/3)*SIN(('OddsRatio_working_3-way'!Y38+4*PI())/3)</f>
        <v>-0.4628353486525249</v>
      </c>
      <c r="AF38" s="11">
        <f>-'OddsRatio_working_3-way'!U38/(3*'OddsRatio_working_3-way'!X38^(1/3))*COS(('OddsRatio_working_3-way'!Y38)/3)</f>
        <v>0.52124170473159603</v>
      </c>
      <c r="AG38" s="11">
        <f>-'OddsRatio_working_3-way'!U38/(3*'OddsRatio_working_3-way'!X38^(1/3))*COS(('OddsRatio_working_3-way'!Y38+2*PI())/3)</f>
        <v>-0.28041263467343219</v>
      </c>
      <c r="AH38" s="11">
        <f>-'OddsRatio_working_3-way'!U38/(3*'OddsRatio_working_3-way'!X38^(1/3))*COS(('OddsRatio_working_3-way'!Y38+4*PI())/3)</f>
        <v>-0.24082907005816356</v>
      </c>
      <c r="AI38" s="11">
        <f>'OddsRatio_working_3-way'!U38/(3*'OddsRatio_working_3-way'!X38^(1/3))*SIN(('OddsRatio_working_3-way'!Y38)/3)</f>
        <v>-2.2853581686110267E-2</v>
      </c>
      <c r="AJ38" s="11">
        <f>'OddsRatio_working_3-way'!U38/(3*'OddsRatio_working_3-way'!X38^(1/3))*SIN(('OddsRatio_working_3-way'!Y38+2*PI())/3)</f>
        <v>-0.43998176696641456</v>
      </c>
      <c r="AK38" s="11">
        <f>'OddsRatio_working_3-way'!U38/(3*'OddsRatio_working_3-way'!X38^(1/3))*SIN(('OddsRatio_working_3-way'!Y38+4*PI())/3)</f>
        <v>0.4628353486525249</v>
      </c>
      <c r="AL38" s="11">
        <f>'OddsRatio_working_3-way'!Z38+'OddsRatio_working_3-way'!AF38</f>
        <v>1.0424834094631921</v>
      </c>
      <c r="AM38" s="11">
        <f>'OddsRatio_working_3-way'!AA38+'OddsRatio_working_3-way'!AG38</f>
        <v>-0.56082526934686439</v>
      </c>
      <c r="AN38" s="11">
        <f>'OddsRatio_working_3-way'!AB38+'OddsRatio_working_3-way'!AH38</f>
        <v>-0.48165814011632713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1.0424834094631921</v>
      </c>
      <c r="AS38" s="11">
        <f>IF(('OddsRatio_working_3-way'!X38=0),IF(Q38&gt;0,-Q38^(1/3),(-Q38)^(1/3)),'OddsRatio_working_3-way'!AM38-'OddsRatio_working_3-way'!R38/3)</f>
        <v>-0.56082526934686439</v>
      </c>
      <c r="AT38" s="11">
        <f>IF(('OddsRatio_working_3-way'!X38=0),IF(Q38&gt;0,-Q38^(1/3),(-Q38)^(1/3)),'OddsRatio_working_3-way'!AN38-'OddsRatio_working_3-way'!R38/3)</f>
        <v>-0.48165814011632713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3.66</v>
      </c>
      <c r="B39" s="4">
        <f>IF('True_Odds_Calculator_3-way'!B40="","",'True_Odds_Calculator_3-way'!B40)</f>
        <v>3.56</v>
      </c>
      <c r="C39" s="4">
        <f>IF('True_Odds_Calculator_3-way'!C40="","",'True_Odds_Calculator_3-way'!C40)</f>
        <v>2.11</v>
      </c>
      <c r="D39" s="9">
        <f t="shared" si="13"/>
        <v>0.2646808095060379</v>
      </c>
      <c r="E39" s="9">
        <f t="shared" si="14"/>
        <v>0.27220554487852067</v>
      </c>
      <c r="F39" s="9">
        <f t="shared" si="15"/>
        <v>0.4631136456154416</v>
      </c>
      <c r="G39" s="9">
        <f t="shared" si="16"/>
        <v>1.0444118952782624</v>
      </c>
      <c r="H39" s="9">
        <f t="shared" si="17"/>
        <v>3.7781356414401777</v>
      </c>
      <c r="I39" s="9">
        <f t="shared" si="18"/>
        <v>3.6736944519123518</v>
      </c>
      <c r="J39" s="9">
        <f t="shared" si="19"/>
        <v>2.1592972037588716</v>
      </c>
      <c r="K39" s="11">
        <f t="shared" si="20"/>
        <v>0.27322404371584696</v>
      </c>
      <c r="L39" s="11">
        <f t="shared" si="21"/>
        <v>0.2808988764044944</v>
      </c>
      <c r="M39" s="11">
        <f t="shared" si="22"/>
        <v>0.47393364928909953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-0.27493564052625952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0.23024498065942162</v>
      </c>
      <c r="Q39" s="11">
        <f>2*'OddsRatio_working_3-way'!K39*'OddsRatio_working_3-way'!L39*'OddsRatio_working_3-way'!M39</f>
        <v>7.2747229276278552E-2</v>
      </c>
      <c r="R39" s="11">
        <f t="shared" si="23"/>
        <v>0</v>
      </c>
      <c r="S39" s="11">
        <f t="shared" si="24"/>
        <v>-0.8374504673846771</v>
      </c>
      <c r="T39" s="11">
        <f t="shared" si="25"/>
        <v>-0.26459730407098803</v>
      </c>
      <c r="U39" s="11">
        <f>'OddsRatio_working_3-way'!S39-'OddsRatio_working_3-way'!R39^2/3</f>
        <v>-0.8374504673846771</v>
      </c>
      <c r="V39" s="11">
        <f>'OddsRatio_working_3-way'!S39*'OddsRatio_working_3-way'!R39/3-2*'OddsRatio_working_3-way'!R39^3/27-'OddsRatio_working_3-way'!T39</f>
        <v>0.26459730407098803</v>
      </c>
      <c r="W39" s="11">
        <f>'OddsRatio_working_3-way'!V39^2+4*'OddsRatio_working_3-way'!U39^3/27</f>
        <v>-1.6999157505231469E-2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0.14748804258893869</v>
      </c>
      <c r="Y39" s="11">
        <f>IF('OddsRatio_working_3-way'!W39&gt;=0,IF('OddsRatio_working_3-way'!V39+SQRT('OddsRatio_working_3-way'!W39)&gt;0,0,PI()),ACOS('OddsRatio_working_3-way'!V39/(2*'OddsRatio_working_3-way'!X39)))</f>
        <v>0.45783231298260385</v>
      </c>
      <c r="Z39" s="11">
        <f>'OddsRatio_working_3-way'!X39^(1/3)*COS('OddsRatio_working_3-way'!Y39/3)</f>
        <v>0.5222059476391312</v>
      </c>
      <c r="AA39" s="11">
        <f>'OddsRatio_working_3-way'!X39^(1/3)*COS(('OddsRatio_working_3-way'!Y39+2*PI())/3)</f>
        <v>-0.33066106489391189</v>
      </c>
      <c r="AB39" s="11">
        <f>'OddsRatio_working_3-way'!X39^(1/3)*COS(('OddsRatio_working_3-way'!Y39+4*PI())/3)</f>
        <v>-0.19154488274521961</v>
      </c>
      <c r="AC39" s="11">
        <f>'OddsRatio_working_3-way'!X39^(1/3)*SIN('OddsRatio_working_3-way'!Y39/3)</f>
        <v>8.0318765212180718E-2</v>
      </c>
      <c r="AD39" s="11">
        <f>'OddsRatio_working_3-way'!X39^(1/3)*SIN(('OddsRatio_working_3-way'!Y39+2*PI())/3)</f>
        <v>0.41208423405672368</v>
      </c>
      <c r="AE39" s="11">
        <f>'OddsRatio_working_3-way'!X39^(1/3)*SIN(('OddsRatio_working_3-way'!Y39+4*PI())/3)</f>
        <v>-0.4924029992689043</v>
      </c>
      <c r="AF39" s="11">
        <f>-'OddsRatio_working_3-way'!U39/(3*'OddsRatio_working_3-way'!X39^(1/3))*COS(('OddsRatio_working_3-way'!Y39)/3)</f>
        <v>0.52220594763913109</v>
      </c>
      <c r="AG39" s="11">
        <f>-'OddsRatio_working_3-way'!U39/(3*'OddsRatio_working_3-way'!X39^(1/3))*COS(('OddsRatio_working_3-way'!Y39+2*PI())/3)</f>
        <v>-0.33066106489391184</v>
      </c>
      <c r="AH39" s="11">
        <f>-'OddsRatio_working_3-way'!U39/(3*'OddsRatio_working_3-way'!X39^(1/3))*COS(('OddsRatio_working_3-way'!Y39+4*PI())/3)</f>
        <v>-0.19154488274521958</v>
      </c>
      <c r="AI39" s="11">
        <f>'OddsRatio_working_3-way'!U39/(3*'OddsRatio_working_3-way'!X39^(1/3))*SIN(('OddsRatio_working_3-way'!Y39)/3)</f>
        <v>-8.0318765212180704E-2</v>
      </c>
      <c r="AJ39" s="11">
        <f>'OddsRatio_working_3-way'!U39/(3*'OddsRatio_working_3-way'!X39^(1/3))*SIN(('OddsRatio_working_3-way'!Y39+2*PI())/3)</f>
        <v>-0.41208423405672356</v>
      </c>
      <c r="AK39" s="11">
        <f>'OddsRatio_working_3-way'!U39/(3*'OddsRatio_working_3-way'!X39^(1/3))*SIN(('OddsRatio_working_3-way'!Y39+4*PI())/3)</f>
        <v>0.49240299926890418</v>
      </c>
      <c r="AL39" s="11">
        <f>'OddsRatio_working_3-way'!Z39+'OddsRatio_working_3-way'!AF39</f>
        <v>1.0444118952782624</v>
      </c>
      <c r="AM39" s="11">
        <f>'OddsRatio_working_3-way'!AA39+'OddsRatio_working_3-way'!AG39</f>
        <v>-0.66132212978782379</v>
      </c>
      <c r="AN39" s="11">
        <f>'OddsRatio_working_3-way'!AB39+'OddsRatio_working_3-way'!AH39</f>
        <v>-0.38308976549043916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1.0444118952782624</v>
      </c>
      <c r="AS39" s="11">
        <f>IF(('OddsRatio_working_3-way'!X39=0),IF(Q39&gt;0,-Q39^(1/3),(-Q39)^(1/3)),'OddsRatio_working_3-way'!AM39-'OddsRatio_working_3-way'!R39/3)</f>
        <v>-0.66132212978782379</v>
      </c>
      <c r="AT39" s="11">
        <f>IF(('OddsRatio_working_3-way'!X39=0),IF(Q39&gt;0,-Q39^(1/3),(-Q39)^(1/3)),'OddsRatio_working_3-way'!AN39-'OddsRatio_working_3-way'!R39/3)</f>
        <v>-0.38308976549043916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2.4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3.22</v>
      </c>
      <c r="D40" s="9">
        <f t="shared" si="13"/>
        <v>0.40693523477555232</v>
      </c>
      <c r="E40" s="9">
        <f t="shared" si="14"/>
        <v>0.29104209124449121</v>
      </c>
      <c r="F40" s="9">
        <f t="shared" si="15"/>
        <v>0.30202267397995664</v>
      </c>
      <c r="G40" s="9">
        <f t="shared" si="16"/>
        <v>1.0409953556360954</v>
      </c>
      <c r="H40" s="9">
        <f t="shared" si="17"/>
        <v>2.4573934978905334</v>
      </c>
      <c r="I40" s="9">
        <f t="shared" si="18"/>
        <v>3.4359291321884626</v>
      </c>
      <c r="J40" s="9">
        <f t="shared" si="19"/>
        <v>3.3110096895121317</v>
      </c>
      <c r="K40" s="11">
        <f t="shared" si="20"/>
        <v>0.41666666666666669</v>
      </c>
      <c r="L40" s="11">
        <f t="shared" si="21"/>
        <v>0.29940119760479045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-0.2817625618328562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0.23090465032667584</v>
      </c>
      <c r="Q40" s="11">
        <f>2*'OddsRatio_working_3-way'!K40*'OddsRatio_working_3-way'!L40*'OddsRatio_working_3-way'!M40</f>
        <v>7.7484781988817406E-2</v>
      </c>
      <c r="R40" s="11">
        <f t="shared" si="23"/>
        <v>0</v>
      </c>
      <c r="S40" s="11">
        <f t="shared" si="24"/>
        <v>-0.81950081950081899</v>
      </c>
      <c r="T40" s="11">
        <f t="shared" si="25"/>
        <v>-0.27500027500027485</v>
      </c>
      <c r="U40" s="11">
        <f>'OddsRatio_working_3-way'!S40-'OddsRatio_working_3-way'!R40^2/3</f>
        <v>-0.81950081950081899</v>
      </c>
      <c r="V40" s="11">
        <f>'OddsRatio_working_3-way'!S40*'OddsRatio_working_3-way'!R40/3-2*'OddsRatio_working_3-way'!R40^3/27-'OddsRatio_working_3-way'!T40</f>
        <v>0.27500027500027485</v>
      </c>
      <c r="W40" s="11">
        <f>'OddsRatio_working_3-way'!V40^2+4*'OddsRatio_working_3-way'!U40^3/27</f>
        <v>-5.9099103732318248E-3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0.14277172481224934</v>
      </c>
      <c r="Y40" s="11">
        <f>IF('OddsRatio_working_3-way'!W40&gt;=0,IF('OddsRatio_working_3-way'!V40+SQRT('OddsRatio_working_3-way'!W40)&gt;0,0,PI()),ACOS('OddsRatio_working_3-way'!V40/(2*'OddsRatio_working_3-way'!X40)))</f>
        <v>0.27259006951046083</v>
      </c>
      <c r="Z40" s="11">
        <f>'OddsRatio_working_3-way'!X40^(1/3)*COS('OddsRatio_working_3-way'!Y40/3)</f>
        <v>0.52049767781804757</v>
      </c>
      <c r="AA40" s="11">
        <f>'OddsRatio_working_3-way'!X40^(1/3)*COS(('OddsRatio_working_3-way'!Y40+2*PI())/3)</f>
        <v>-0.3013198799808014</v>
      </c>
      <c r="AB40" s="11">
        <f>'OddsRatio_working_3-way'!X40^(1/3)*COS(('OddsRatio_working_3-way'!Y40+4*PI())/3)</f>
        <v>-0.21917779783724631</v>
      </c>
      <c r="AC40" s="11">
        <f>'OddsRatio_working_3-way'!X40^(1/3)*SIN('OddsRatio_working_3-way'!Y40/3)</f>
        <v>4.7424753237378103E-2</v>
      </c>
      <c r="AD40" s="11">
        <f>'OddsRatio_working_3-way'!X40^(1/3)*SIN(('OddsRatio_working_3-way'!Y40+2*PI())/3)</f>
        <v>0.42705183498254834</v>
      </c>
      <c r="AE40" s="11">
        <f>'OddsRatio_working_3-way'!X40^(1/3)*SIN(('OddsRatio_working_3-way'!Y40+4*PI())/3)</f>
        <v>-0.47447658821992622</v>
      </c>
      <c r="AF40" s="11">
        <f>-'OddsRatio_working_3-way'!U40/(3*'OddsRatio_working_3-way'!X40^(1/3))*COS(('OddsRatio_working_3-way'!Y40)/3)</f>
        <v>0.52049767781804768</v>
      </c>
      <c r="AG40" s="11">
        <f>-'OddsRatio_working_3-way'!U40/(3*'OddsRatio_working_3-way'!X40^(1/3))*COS(('OddsRatio_working_3-way'!Y40+2*PI())/3)</f>
        <v>-0.30131987998080145</v>
      </c>
      <c r="AH40" s="11">
        <f>-'OddsRatio_working_3-way'!U40/(3*'OddsRatio_working_3-way'!X40^(1/3))*COS(('OddsRatio_working_3-way'!Y40+4*PI())/3)</f>
        <v>-0.21917779783724636</v>
      </c>
      <c r="AI40" s="11">
        <f>'OddsRatio_working_3-way'!U40/(3*'OddsRatio_working_3-way'!X40^(1/3))*SIN(('OddsRatio_working_3-way'!Y40)/3)</f>
        <v>-4.7424753237378117E-2</v>
      </c>
      <c r="AJ40" s="11">
        <f>'OddsRatio_working_3-way'!U40/(3*'OddsRatio_working_3-way'!X40^(1/3))*SIN(('OddsRatio_working_3-way'!Y40+2*PI())/3)</f>
        <v>-0.4270518349825484</v>
      </c>
      <c r="AK40" s="11">
        <f>'OddsRatio_working_3-way'!U40/(3*'OddsRatio_working_3-way'!X40^(1/3))*SIN(('OddsRatio_working_3-way'!Y40+4*PI())/3)</f>
        <v>0.47447658821992633</v>
      </c>
      <c r="AL40" s="11">
        <f>'OddsRatio_working_3-way'!Z40+'OddsRatio_working_3-way'!AF40</f>
        <v>1.0409953556360954</v>
      </c>
      <c r="AM40" s="11">
        <f>'OddsRatio_working_3-way'!AA40+'OddsRatio_working_3-way'!AG40</f>
        <v>-0.60263975996160291</v>
      </c>
      <c r="AN40" s="11">
        <f>'OddsRatio_working_3-way'!AB40+'OddsRatio_working_3-way'!AH40</f>
        <v>-0.43835559567449267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1.0409953556360954</v>
      </c>
      <c r="AS40" s="11">
        <f>IF(('OddsRatio_working_3-way'!X40=0),IF(Q40&gt;0,-Q40^(1/3),(-Q40)^(1/3)),'OddsRatio_working_3-way'!AM40-'OddsRatio_working_3-way'!R40/3)</f>
        <v>-0.60263975996160291</v>
      </c>
      <c r="AT40" s="11">
        <f>IF(('OddsRatio_working_3-way'!X40=0),IF(Q40&gt;0,-Q40^(1/3),(-Q40)^(1/3)),'OddsRatio_working_3-way'!AN40-'OddsRatio_working_3-way'!R40/3)</f>
        <v>-0.43835559567449267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2.44</v>
      </c>
      <c r="B41" s="4">
        <f>IF('True_Odds_Calculator_3-way'!B42="","",'True_Odds_Calculator_3-way'!B42)</f>
        <v>3.21</v>
      </c>
      <c r="C41" s="4">
        <f>IF('True_Odds_Calculator_3-way'!C42="","",'True_Odds_Calculator_3-way'!C42)</f>
        <v>3.28</v>
      </c>
      <c r="D41" s="9">
        <f t="shared" si="13"/>
        <v>0.40031454414271306</v>
      </c>
      <c r="E41" s="9">
        <f t="shared" si="14"/>
        <v>0.30311585589885637</v>
      </c>
      <c r="F41" s="9">
        <f t="shared" si="15"/>
        <v>0.29656959995843035</v>
      </c>
      <c r="G41" s="9">
        <f t="shared" si="16"/>
        <v>1.0403025304165874</v>
      </c>
      <c r="H41" s="9">
        <f t="shared" si="17"/>
        <v>2.4980356437998856</v>
      </c>
      <c r="I41" s="9">
        <f t="shared" si="18"/>
        <v>3.2990685922206584</v>
      </c>
      <c r="J41" s="9">
        <f t="shared" si="19"/>
        <v>3.3718897693498198</v>
      </c>
      <c r="K41" s="11">
        <f t="shared" si="20"/>
        <v>0.4098360655737705</v>
      </c>
      <c r="L41" s="11">
        <f t="shared" si="21"/>
        <v>0.3115264797507788</v>
      </c>
      <c r="M41" s="11">
        <f t="shared" si="22"/>
        <v>0.3048780487804878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-0.28243655808704538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0.23082667244628627</v>
      </c>
      <c r="Q41" s="11">
        <f>2*'OddsRatio_working_3-way'!K41*'OddsRatio_working_3-way'!L41*'OddsRatio_working_3-way'!M41</f>
        <v>7.7850479745796383E-2</v>
      </c>
      <c r="R41" s="11">
        <f t="shared" si="23"/>
        <v>0</v>
      </c>
      <c r="S41" s="11">
        <f t="shared" si="24"/>
        <v>-0.81726910287281851</v>
      </c>
      <c r="T41" s="11">
        <f t="shared" si="25"/>
        <v>-0.27563882053046157</v>
      </c>
      <c r="U41" s="11">
        <f>'OddsRatio_working_3-way'!S41-'OddsRatio_working_3-way'!R41^2/3</f>
        <v>-0.81726910287281851</v>
      </c>
      <c r="V41" s="11">
        <f>'OddsRatio_working_3-way'!S41*'OddsRatio_working_3-way'!R41/3-2*'OddsRatio_working_3-way'!R41^3/27-'OddsRatio_working_3-way'!T41</f>
        <v>0.27563882053046157</v>
      </c>
      <c r="W41" s="11">
        <f>'OddsRatio_working_3-way'!V41^2+4*'OddsRatio_working_3-way'!U41^3/27</f>
        <v>-4.8939902661168239E-3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0.14218891452003285</v>
      </c>
      <c r="Y41" s="11">
        <f>IF('OddsRatio_working_3-way'!W41&gt;=0,IF('OddsRatio_working_3-way'!V41+SQRT('OddsRatio_working_3-way'!W41)&gt;0,0,PI()),ACOS('OddsRatio_working_3-way'!V41/(2*'OddsRatio_working_3-way'!X41)))</f>
        <v>0.24855167649930321</v>
      </c>
      <c r="Z41" s="11">
        <f>'OddsRatio_working_3-way'!X41^(1/3)*COS('OddsRatio_working_3-way'!Y41/3)</f>
        <v>0.52015126520829369</v>
      </c>
      <c r="AA41" s="11">
        <f>'OddsRatio_working_3-way'!X41^(1/3)*COS(('OddsRatio_working_3-way'!Y41+2*PI())/3)</f>
        <v>-0.29748247281904766</v>
      </c>
      <c r="AB41" s="11">
        <f>'OddsRatio_working_3-way'!X41^(1/3)*COS(('OddsRatio_working_3-way'!Y41+4*PI())/3)</f>
        <v>-0.22266879238924614</v>
      </c>
      <c r="AC41" s="11">
        <f>'OddsRatio_working_3-way'!X41^(1/3)*SIN('OddsRatio_working_3-way'!Y41/3)</f>
        <v>4.3193698535212634E-2</v>
      </c>
      <c r="AD41" s="11">
        <f>'OddsRatio_working_3-way'!X41^(1/3)*SIN(('OddsRatio_working_3-way'!Y41+2*PI())/3)</f>
        <v>0.42886736021339289</v>
      </c>
      <c r="AE41" s="11">
        <f>'OddsRatio_working_3-way'!X41^(1/3)*SIN(('OddsRatio_working_3-way'!Y41+4*PI())/3)</f>
        <v>-0.47206105874860543</v>
      </c>
      <c r="AF41" s="11">
        <f>-'OddsRatio_working_3-way'!U41/(3*'OddsRatio_working_3-way'!X41^(1/3))*COS(('OddsRatio_working_3-way'!Y41)/3)</f>
        <v>0.52015126520829369</v>
      </c>
      <c r="AG41" s="11">
        <f>-'OddsRatio_working_3-way'!U41/(3*'OddsRatio_working_3-way'!X41^(1/3))*COS(('OddsRatio_working_3-way'!Y41+2*PI())/3)</f>
        <v>-0.29748247281904766</v>
      </c>
      <c r="AH41" s="11">
        <f>-'OddsRatio_working_3-way'!U41/(3*'OddsRatio_working_3-way'!X41^(1/3))*COS(('OddsRatio_working_3-way'!Y41+4*PI())/3)</f>
        <v>-0.22266879238924614</v>
      </c>
      <c r="AI41" s="11">
        <f>'OddsRatio_working_3-way'!U41/(3*'OddsRatio_working_3-way'!X41^(1/3))*SIN(('OddsRatio_working_3-way'!Y41)/3)</f>
        <v>-4.3193698535212634E-2</v>
      </c>
      <c r="AJ41" s="11">
        <f>'OddsRatio_working_3-way'!U41/(3*'OddsRatio_working_3-way'!X41^(1/3))*SIN(('OddsRatio_working_3-way'!Y41+2*PI())/3)</f>
        <v>-0.42886736021339289</v>
      </c>
      <c r="AK41" s="11">
        <f>'OddsRatio_working_3-way'!U41/(3*'OddsRatio_working_3-way'!X41^(1/3))*SIN(('OddsRatio_working_3-way'!Y41+4*PI())/3)</f>
        <v>0.47206105874860543</v>
      </c>
      <c r="AL41" s="11">
        <f>'OddsRatio_working_3-way'!Z41+'OddsRatio_working_3-way'!AF41</f>
        <v>1.0403025304165874</v>
      </c>
      <c r="AM41" s="11">
        <f>'OddsRatio_working_3-way'!AA41+'OddsRatio_working_3-way'!AG41</f>
        <v>-0.59496494563809532</v>
      </c>
      <c r="AN41" s="11">
        <f>'OddsRatio_working_3-way'!AB41+'OddsRatio_working_3-way'!AH41</f>
        <v>-0.44533758477849228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1.0403025304165874</v>
      </c>
      <c r="AS41" s="11">
        <f>IF(('OddsRatio_working_3-way'!X41=0),IF(Q41&gt;0,-Q41^(1/3),(-Q41)^(1/3)),'OddsRatio_working_3-way'!AM41-'OddsRatio_working_3-way'!R41/3)</f>
        <v>-0.59496494563809532</v>
      </c>
      <c r="AT41" s="11">
        <f>IF(('OddsRatio_working_3-way'!X41=0),IF(Q41&gt;0,-Q41^(1/3),(-Q41)^(1/3)),'OddsRatio_working_3-way'!AN41-'OddsRatio_working_3-way'!R41/3)</f>
        <v>-0.44533758477849228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2.13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3.63</v>
      </c>
      <c r="D42" s="9">
        <f t="shared" si="13"/>
        <v>0.45863106975664353</v>
      </c>
      <c r="E42" s="9">
        <f t="shared" si="14"/>
        <v>0.27451060901393709</v>
      </c>
      <c r="F42" s="9">
        <f t="shared" si="15"/>
        <v>0.26685832122941949</v>
      </c>
      <c r="G42" s="9">
        <f t="shared" si="16"/>
        <v>1.0446033434719912</v>
      </c>
      <c r="H42" s="9">
        <f t="shared" si="17"/>
        <v>2.1804017781233505</v>
      </c>
      <c r="I42" s="9">
        <f t="shared" si="18"/>
        <v>3.6428464589841383</v>
      </c>
      <c r="J42" s="9">
        <f t="shared" si="19"/>
        <v>3.7473067933313375</v>
      </c>
      <c r="K42" s="11">
        <f t="shared" si="20"/>
        <v>0.46948356807511737</v>
      </c>
      <c r="L42" s="11">
        <f t="shared" si="21"/>
        <v>0.28328611898016998</v>
      </c>
      <c r="M42" s="11">
        <f t="shared" si="22"/>
        <v>0.27548209366391185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-0.27548235013422762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0.23045689783691833</v>
      </c>
      <c r="Q42" s="11">
        <f>2*'OddsRatio_working_3-way'!K42*'OddsRatio_working_3-way'!L42*'OddsRatio_working_3-way'!M42</f>
        <v>7.3277233016508236E-2</v>
      </c>
      <c r="R42" s="11">
        <f t="shared" si="23"/>
        <v>0</v>
      </c>
      <c r="S42" s="11">
        <f t="shared" si="24"/>
        <v>-0.8365577603234079</v>
      </c>
      <c r="T42" s="11">
        <f t="shared" si="25"/>
        <v>-0.26599610821094061</v>
      </c>
      <c r="U42" s="11">
        <f>'OddsRatio_working_3-way'!S42-'OddsRatio_working_3-way'!R42^2/3</f>
        <v>-0.8365577603234079</v>
      </c>
      <c r="V42" s="11">
        <f>'OddsRatio_working_3-way'!S42*'OddsRatio_working_3-way'!R42/3-2*'OddsRatio_working_3-way'!R42^3/27-'OddsRatio_working_3-way'!T42</f>
        <v>0.26599610821094061</v>
      </c>
      <c r="W42" s="11">
        <f>'OddsRatio_working_3-way'!V42^2+4*'OddsRatio_working_3-way'!U42^3/27</f>
        <v>-1.5979001643404128E-2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0.14725227606625521</v>
      </c>
      <c r="Y42" s="11">
        <f>IF('OddsRatio_working_3-way'!W42&gt;=0,IF('OddsRatio_working_3-way'!V42+SQRT('OddsRatio_working_3-way'!W42)&gt;0,0,PI()),ACOS('OddsRatio_working_3-way'!V42/(2*'OddsRatio_working_3-way'!X42)))</f>
        <v>0.44363213126836909</v>
      </c>
      <c r="Z42" s="11">
        <f>'OddsRatio_working_3-way'!X42^(1/3)*COS('OddsRatio_working_3-way'!Y42/3)</f>
        <v>0.52230167173599562</v>
      </c>
      <c r="AA42" s="11">
        <f>'OddsRatio_working_3-way'!X42^(1/3)*COS(('OddsRatio_working_3-way'!Y42+2*PI())/3)</f>
        <v>-0.32853156647542114</v>
      </c>
      <c r="AB42" s="11">
        <f>'OddsRatio_working_3-way'!X42^(1/3)*COS(('OddsRatio_working_3-way'!Y42+4*PI())/3)</f>
        <v>-0.19377010526057459</v>
      </c>
      <c r="AC42" s="11">
        <f>'OddsRatio_working_3-way'!X42^(1/3)*SIN('OddsRatio_working_3-way'!Y42/3)</f>
        <v>7.7804565908778933E-2</v>
      </c>
      <c r="AD42" s="11">
        <f>'OddsRatio_working_3-way'!X42^(1/3)*SIN(('OddsRatio_working_3-way'!Y42+2*PI())/3)</f>
        <v>0.41342423320806343</v>
      </c>
      <c r="AE42" s="11">
        <f>'OddsRatio_working_3-way'!X42^(1/3)*SIN(('OddsRatio_working_3-way'!Y42+4*PI())/3)</f>
        <v>-0.49122879911684242</v>
      </c>
      <c r="AF42" s="11">
        <f>-'OddsRatio_working_3-way'!U42/(3*'OddsRatio_working_3-way'!X42^(1/3))*COS(('OddsRatio_working_3-way'!Y42)/3)</f>
        <v>0.52230167173599562</v>
      </c>
      <c r="AG42" s="11">
        <f>-'OddsRatio_working_3-way'!U42/(3*'OddsRatio_working_3-way'!X42^(1/3))*COS(('OddsRatio_working_3-way'!Y42+2*PI())/3)</f>
        <v>-0.32853156647542114</v>
      </c>
      <c r="AH42" s="11">
        <f>-'OddsRatio_working_3-way'!U42/(3*'OddsRatio_working_3-way'!X42^(1/3))*COS(('OddsRatio_working_3-way'!Y42+4*PI())/3)</f>
        <v>-0.19377010526057459</v>
      </c>
      <c r="AI42" s="11">
        <f>'OddsRatio_working_3-way'!U42/(3*'OddsRatio_working_3-way'!X42^(1/3))*SIN(('OddsRatio_working_3-way'!Y42)/3)</f>
        <v>-7.7804565908778933E-2</v>
      </c>
      <c r="AJ42" s="11">
        <f>'OddsRatio_working_3-way'!U42/(3*'OddsRatio_working_3-way'!X42^(1/3))*SIN(('OddsRatio_working_3-way'!Y42+2*PI())/3)</f>
        <v>-0.41342423320806343</v>
      </c>
      <c r="AK42" s="11">
        <f>'OddsRatio_working_3-way'!U42/(3*'OddsRatio_working_3-way'!X42^(1/3))*SIN(('OddsRatio_working_3-way'!Y42+4*PI())/3)</f>
        <v>0.49122879911684242</v>
      </c>
      <c r="AL42" s="11">
        <f>'OddsRatio_working_3-way'!Z42+'OddsRatio_working_3-way'!AF42</f>
        <v>1.0446033434719912</v>
      </c>
      <c r="AM42" s="11">
        <f>'OddsRatio_working_3-way'!AA42+'OddsRatio_working_3-way'!AG42</f>
        <v>-0.65706313295084229</v>
      </c>
      <c r="AN42" s="11">
        <f>'OddsRatio_working_3-way'!AB42+'OddsRatio_working_3-way'!AH42</f>
        <v>-0.38754021052114918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1.0446033434719912</v>
      </c>
      <c r="AS42" s="11">
        <f>IF(('OddsRatio_working_3-way'!X42=0),IF(Q42&gt;0,-Q42^(1/3),(-Q42)^(1/3)),'OddsRatio_working_3-way'!AM42-'OddsRatio_working_3-way'!R42/3)</f>
        <v>-0.65706313295084229</v>
      </c>
      <c r="AT42" s="11">
        <f>IF(('OddsRatio_working_3-way'!X42=0),IF(Q42&gt;0,-Q42^(1/3),(-Q42)^(1/3)),'OddsRatio_working_3-way'!AN42-'OddsRatio_working_3-way'!R42/3)</f>
        <v>-0.38754021052114918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2.14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3.61</v>
      </c>
      <c r="D43" s="9">
        <f t="shared" si="13"/>
        <v>0.45640623411293935</v>
      </c>
      <c r="E43" s="9">
        <f t="shared" si="14"/>
        <v>0.27526943375010604</v>
      </c>
      <c r="F43" s="9">
        <f t="shared" si="15"/>
        <v>0.26832433213695467</v>
      </c>
      <c r="G43" s="9">
        <f t="shared" si="16"/>
        <v>1.0447636362150141</v>
      </c>
      <c r="H43" s="9">
        <f t="shared" si="17"/>
        <v>2.1910305452851162</v>
      </c>
      <c r="I43" s="9">
        <f t="shared" si="18"/>
        <v>3.6328043632618354</v>
      </c>
      <c r="J43" s="9">
        <f t="shared" si="19"/>
        <v>3.7268330905211862</v>
      </c>
      <c r="K43" s="11">
        <f t="shared" si="20"/>
        <v>0.46728971962616822</v>
      </c>
      <c r="L43" s="11">
        <f t="shared" si="21"/>
        <v>0.28409090909090912</v>
      </c>
      <c r="M43" s="11">
        <f t="shared" si="22"/>
        <v>0.2770083102493075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-0.27572888252917771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0.23057058534185931</v>
      </c>
      <c r="Q43" s="11">
        <f>2*'OddsRatio_working_3-way'!K43*'OddsRatio_working_3-way'!L43*'OddsRatio_working_3-way'!M43</f>
        <v>7.3547236153703135E-2</v>
      </c>
      <c r="R43" s="11">
        <f t="shared" si="23"/>
        <v>0</v>
      </c>
      <c r="S43" s="11">
        <f t="shared" si="24"/>
        <v>-0.83622210058991653</v>
      </c>
      <c r="T43" s="11">
        <f t="shared" si="25"/>
        <v>-0.26673751214989366</v>
      </c>
      <c r="U43" s="11">
        <f>'OddsRatio_working_3-way'!S43-'OddsRatio_working_3-way'!R43^2/3</f>
        <v>-0.83622210058991653</v>
      </c>
      <c r="V43" s="11">
        <f>'OddsRatio_working_3-way'!S43*'OddsRatio_working_3-way'!R43/3-2*'OddsRatio_working_3-way'!R43^3/27-'OddsRatio_working_3-way'!T43</f>
        <v>0.26673751214989366</v>
      </c>
      <c r="W43" s="11">
        <f>'OddsRatio_working_3-way'!V43^2+4*'OddsRatio_working_3-way'!U43^3/27</f>
        <v>-1.5479670777853657E-2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0.14716365988735836</v>
      </c>
      <c r="Y43" s="11">
        <f>IF('OddsRatio_working_3-way'!W43&gt;=0,IF('OddsRatio_working_3-way'!V43+SQRT('OddsRatio_working_3-way'!W43)&gt;0,0,PI()),ACOS('OddsRatio_working_3-way'!V43/(2*'OddsRatio_working_3-way'!X43)))</f>
        <v>0.43644187411065327</v>
      </c>
      <c r="Z43" s="11">
        <f>'OddsRatio_working_3-way'!X43^(1/3)*COS('OddsRatio_working_3-way'!Y43/3)</f>
        <v>0.52238181810750706</v>
      </c>
      <c r="AA43" s="11">
        <f>'OddsRatio_working_3-way'!X43^(1/3)*COS(('OddsRatio_working_3-way'!Y43+2*PI())/3)</f>
        <v>-0.32747403081563692</v>
      </c>
      <c r="AB43" s="11">
        <f>'OddsRatio_working_3-way'!X43^(1/3)*COS(('OddsRatio_working_3-way'!Y43+4*PI())/3)</f>
        <v>-0.19490778729187025</v>
      </c>
      <c r="AC43" s="11">
        <f>'OddsRatio_working_3-way'!X43^(1/3)*SIN('OddsRatio_working_3-way'!Y43/3)</f>
        <v>7.6537156383904292E-2</v>
      </c>
      <c r="AD43" s="11">
        <f>'OddsRatio_working_3-way'!X43^(1/3)*SIN(('OddsRatio_working_3-way'!Y43+2*PI())/3)</f>
        <v>0.41412734676425089</v>
      </c>
      <c r="AE43" s="11">
        <f>'OddsRatio_working_3-way'!X43^(1/3)*SIN(('OddsRatio_working_3-way'!Y43+4*PI())/3)</f>
        <v>-0.49066450314815507</v>
      </c>
      <c r="AF43" s="11">
        <f>-'OddsRatio_working_3-way'!U43/(3*'OddsRatio_working_3-way'!X43^(1/3))*COS(('OddsRatio_working_3-way'!Y43)/3)</f>
        <v>0.52238181810750717</v>
      </c>
      <c r="AG43" s="11">
        <f>-'OddsRatio_working_3-way'!U43/(3*'OddsRatio_working_3-way'!X43^(1/3))*COS(('OddsRatio_working_3-way'!Y43+2*PI())/3)</f>
        <v>-0.32747403081563697</v>
      </c>
      <c r="AH43" s="11">
        <f>-'OddsRatio_working_3-way'!U43/(3*'OddsRatio_working_3-way'!X43^(1/3))*COS(('OddsRatio_working_3-way'!Y43+4*PI())/3)</f>
        <v>-0.19490778729187028</v>
      </c>
      <c r="AI43" s="11">
        <f>'OddsRatio_working_3-way'!U43/(3*'OddsRatio_working_3-way'!X43^(1/3))*SIN(('OddsRatio_working_3-way'!Y43)/3)</f>
        <v>-7.6537156383904306E-2</v>
      </c>
      <c r="AJ43" s="11">
        <f>'OddsRatio_working_3-way'!U43/(3*'OddsRatio_working_3-way'!X43^(1/3))*SIN(('OddsRatio_working_3-way'!Y43+2*PI())/3)</f>
        <v>-0.41412734676425095</v>
      </c>
      <c r="AK43" s="11">
        <f>'OddsRatio_working_3-way'!U43/(3*'OddsRatio_working_3-way'!X43^(1/3))*SIN(('OddsRatio_working_3-way'!Y43+4*PI())/3)</f>
        <v>0.49066450314815518</v>
      </c>
      <c r="AL43" s="11">
        <f>'OddsRatio_working_3-way'!Z43+'OddsRatio_working_3-way'!AF43</f>
        <v>1.0447636362150141</v>
      </c>
      <c r="AM43" s="11">
        <f>'OddsRatio_working_3-way'!AA43+'OddsRatio_working_3-way'!AG43</f>
        <v>-0.65494806163127395</v>
      </c>
      <c r="AN43" s="11">
        <f>'OddsRatio_working_3-way'!AB43+'OddsRatio_working_3-way'!AH43</f>
        <v>-0.3898155745837405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1.0447636362150141</v>
      </c>
      <c r="AS43" s="11">
        <f>IF(('OddsRatio_working_3-way'!X43=0),IF(Q43&gt;0,-Q43^(1/3),(-Q43)^(1/3)),'OddsRatio_working_3-way'!AM43-'OddsRatio_working_3-way'!R43/3)</f>
        <v>-0.65494806163127395</v>
      </c>
      <c r="AT43" s="11">
        <f>IF(('OddsRatio_working_3-way'!X43=0),IF(Q43&gt;0,-Q43^(1/3),(-Q43)^(1/3)),'OddsRatio_working_3-way'!AN43-'OddsRatio_working_3-way'!R43/3)</f>
        <v>-0.3898155745837405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2.25</v>
      </c>
      <c r="B44" s="4">
        <f>IF('True_Odds_Calculator_3-way'!B45="","",'True_Odds_Calculator_3-way'!B45)</f>
        <v>3.5</v>
      </c>
      <c r="C44" s="4">
        <f>IF('True_Odds_Calculator_3-way'!C45="","",'True_Odds_Calculator_3-way'!C45)</f>
        <v>3.35</v>
      </c>
      <c r="D44" s="9">
        <f t="shared" si="13"/>
        <v>0.43368210005253571</v>
      </c>
      <c r="E44" s="9">
        <f t="shared" si="14"/>
        <v>0.27687999994578488</v>
      </c>
      <c r="F44" s="9">
        <f t="shared" si="15"/>
        <v>0.28943790000167918</v>
      </c>
      <c r="G44" s="9">
        <f t="shared" si="16"/>
        <v>1.0446691710427727</v>
      </c>
      <c r="H44" s="9">
        <f t="shared" si="17"/>
        <v>2.3058364638034661</v>
      </c>
      <c r="I44" s="9">
        <f t="shared" si="18"/>
        <v>3.6116729276069317</v>
      </c>
      <c r="J44" s="9">
        <f t="shared" si="19"/>
        <v>3.4549725519505166</v>
      </c>
      <c r="K44" s="11">
        <f t="shared" si="20"/>
        <v>0.44444444444444442</v>
      </c>
      <c r="L44" s="11">
        <f t="shared" si="21"/>
        <v>0.2857142857142857</v>
      </c>
      <c r="M44" s="11">
        <f t="shared" si="22"/>
        <v>0.29850746268656714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-0.2783700544894574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0.23122482823975354</v>
      </c>
      <c r="Q44" s="11">
        <f>2*'OddsRatio_working_3-way'!K44*'OddsRatio_working_3-way'!L44*'OddsRatio_working_3-way'!M44</f>
        <v>7.5811419095001178E-2</v>
      </c>
      <c r="R44" s="11">
        <f t="shared" si="23"/>
        <v>0</v>
      </c>
      <c r="S44" s="11">
        <f t="shared" si="24"/>
        <v>-0.83063829787234045</v>
      </c>
      <c r="T44" s="11">
        <f t="shared" si="25"/>
        <v>-0.27234042553191495</v>
      </c>
      <c r="U44" s="11">
        <f>'OddsRatio_working_3-way'!S44-'OddsRatio_working_3-way'!R44^2/3</f>
        <v>-0.83063829787234045</v>
      </c>
      <c r="V44" s="11">
        <f>'OddsRatio_working_3-way'!S44*'OddsRatio_working_3-way'!R44/3-2*'OddsRatio_working_3-way'!R44^3/27-'OddsRatio_working_3-way'!T44</f>
        <v>0.27234042553191495</v>
      </c>
      <c r="W44" s="11">
        <f>'OddsRatio_working_3-way'!V44^2+4*'OddsRatio_working_3-way'!U44^3/27</f>
        <v>-1.0735460763172056E-2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0.14569211384120673</v>
      </c>
      <c r="Y44" s="11">
        <f>IF('OddsRatio_working_3-way'!W44&gt;=0,IF('OddsRatio_working_3-way'!V44+SQRT('OddsRatio_working_3-way'!W44)&gt;0,0,PI()),ACOS('OddsRatio_working_3-way'!V44/(2*'OddsRatio_working_3-way'!X44)))</f>
        <v>0.36354066341697178</v>
      </c>
      <c r="Z44" s="11">
        <f>'OddsRatio_working_3-way'!X44^(1/3)*COS('OddsRatio_working_3-way'!Y44/3)</f>
        <v>0.52233458552138634</v>
      </c>
      <c r="AA44" s="11">
        <f>'OddsRatio_working_3-way'!X44^(1/3)*COS(('OddsRatio_working_3-way'!Y44+2*PI())/3)</f>
        <v>-0.31625367986527891</v>
      </c>
      <c r="AB44" s="11">
        <f>'OddsRatio_working_3-way'!X44^(1/3)*COS(('OddsRatio_working_3-way'!Y44+4*PI())/3)</f>
        <v>-0.20608090565610748</v>
      </c>
      <c r="AC44" s="11">
        <f>'OddsRatio_working_3-way'!X44^(1/3)*SIN('OddsRatio_working_3-way'!Y44/3)</f>
        <v>6.3608280847033211E-2</v>
      </c>
      <c r="AD44" s="11">
        <f>'OddsRatio_working_3-way'!X44^(1/3)*SIN(('OddsRatio_working_3-way'!Y44+2*PI())/3)</f>
        <v>0.42055087991321943</v>
      </c>
      <c r="AE44" s="11">
        <f>'OddsRatio_working_3-way'!X44^(1/3)*SIN(('OddsRatio_working_3-way'!Y44+4*PI())/3)</f>
        <v>-0.48415916076025245</v>
      </c>
      <c r="AF44" s="11">
        <f>-'OddsRatio_working_3-way'!U44/(3*'OddsRatio_working_3-way'!X44^(1/3))*COS(('OddsRatio_working_3-way'!Y44)/3)</f>
        <v>0.52233458552138634</v>
      </c>
      <c r="AG44" s="11">
        <f>-'OddsRatio_working_3-way'!U44/(3*'OddsRatio_working_3-way'!X44^(1/3))*COS(('OddsRatio_working_3-way'!Y44+2*PI())/3)</f>
        <v>-0.31625367986527891</v>
      </c>
      <c r="AH44" s="11">
        <f>-'OddsRatio_working_3-way'!U44/(3*'OddsRatio_working_3-way'!X44^(1/3))*COS(('OddsRatio_working_3-way'!Y44+4*PI())/3)</f>
        <v>-0.20608090565610748</v>
      </c>
      <c r="AI44" s="11">
        <f>'OddsRatio_working_3-way'!U44/(3*'OddsRatio_working_3-way'!X44^(1/3))*SIN(('OddsRatio_working_3-way'!Y44)/3)</f>
        <v>-6.3608280847033211E-2</v>
      </c>
      <c r="AJ44" s="11">
        <f>'OddsRatio_working_3-way'!U44/(3*'OddsRatio_working_3-way'!X44^(1/3))*SIN(('OddsRatio_working_3-way'!Y44+2*PI())/3)</f>
        <v>-0.42055087991321943</v>
      </c>
      <c r="AK44" s="11">
        <f>'OddsRatio_working_3-way'!U44/(3*'OddsRatio_working_3-way'!X44^(1/3))*SIN(('OddsRatio_working_3-way'!Y44+4*PI())/3)</f>
        <v>0.48415916076025245</v>
      </c>
      <c r="AL44" s="11">
        <f>'OddsRatio_working_3-way'!Z44+'OddsRatio_working_3-way'!AF44</f>
        <v>1.0446691710427727</v>
      </c>
      <c r="AM44" s="11">
        <f>'OddsRatio_working_3-way'!AA44+'OddsRatio_working_3-way'!AG44</f>
        <v>-0.63250735973055783</v>
      </c>
      <c r="AN44" s="11">
        <f>'OddsRatio_working_3-way'!AB44+'OddsRatio_working_3-way'!AH44</f>
        <v>-0.41216181131221497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1.0446691710427727</v>
      </c>
      <c r="AS44" s="11">
        <f>IF(('OddsRatio_working_3-way'!X44=0),IF(Q44&gt;0,-Q44^(1/3),(-Q44)^(1/3)),'OddsRatio_working_3-way'!AM44-'OddsRatio_working_3-way'!R44/3)</f>
        <v>-0.63250735973055783</v>
      </c>
      <c r="AT44" s="11">
        <f>IF(('OddsRatio_working_3-way'!X44=0),IF(Q44&gt;0,-Q44^(1/3),(-Q44)^(1/3)),'OddsRatio_working_3-way'!AN44-'OddsRatio_working_3-way'!R44/3)</f>
        <v>-0.41216181131221497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2.79</v>
      </c>
      <c r="B45" s="4">
        <f>IF('True_Odds_Calculator_3-way'!B46="","",'True_Odds_Calculator_3-way'!B46)</f>
        <v>3.59</v>
      </c>
      <c r="C45" s="4">
        <f>IF('True_Odds_Calculator_3-way'!C46="","",'True_Odds_Calculator_3-way'!C46)</f>
        <v>2.52</v>
      </c>
      <c r="D45" s="9">
        <f t="shared" si="13"/>
        <v>0.34682100316205061</v>
      </c>
      <c r="E45" s="9">
        <f t="shared" si="14"/>
        <v>0.26845318882655284</v>
      </c>
      <c r="F45" s="9">
        <f t="shared" si="15"/>
        <v>0.38472580801139672</v>
      </c>
      <c r="G45" s="9">
        <f t="shared" si="16"/>
        <v>1.0521406263758895</v>
      </c>
      <c r="H45" s="9">
        <f t="shared" si="17"/>
        <v>2.8833317212128424</v>
      </c>
      <c r="I45" s="9">
        <f t="shared" si="18"/>
        <v>3.7250442223135534</v>
      </c>
      <c r="J45" s="9">
        <f t="shared" si="19"/>
        <v>2.5992537520913519</v>
      </c>
      <c r="K45" s="11">
        <f t="shared" si="20"/>
        <v>0.35842293906810035</v>
      </c>
      <c r="L45" s="11">
        <f t="shared" si="21"/>
        <v>0.2785515320334262</v>
      </c>
      <c r="M45" s="11">
        <f t="shared" si="22"/>
        <v>0.3968253968253968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-0.27918828463950829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0.23375064558758812</v>
      </c>
      <c r="Q45" s="11">
        <f>2*'OddsRatio_working_3-way'!K45*'OddsRatio_working_3-way'!L45*'OddsRatio_working_3-way'!M45</f>
        <v>7.9237506978843422E-2</v>
      </c>
      <c r="R45" s="11">
        <f t="shared" si="23"/>
        <v>0</v>
      </c>
      <c r="S45" s="11">
        <f t="shared" si="24"/>
        <v>-0.83725091075870228</v>
      </c>
      <c r="T45" s="11">
        <f t="shared" si="25"/>
        <v>-0.28381386805379732</v>
      </c>
      <c r="U45" s="11">
        <f>'OddsRatio_working_3-way'!S45-'OddsRatio_working_3-way'!R45^2/3</f>
        <v>-0.83725091075870228</v>
      </c>
      <c r="V45" s="11">
        <f>'OddsRatio_working_3-way'!S45*'OddsRatio_working_3-way'!R45/3-2*'OddsRatio_working_3-way'!R45^3/27-'OddsRatio_working_3-way'!T45</f>
        <v>0.28381386805379732</v>
      </c>
      <c r="W45" s="11">
        <f>'OddsRatio_working_3-way'!V45^2+4*'OddsRatio_working_3-way'!U45^3/27</f>
        <v>-6.3983922998641918E-3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0.14743532819470581</v>
      </c>
      <c r="Y45" s="11">
        <f>IF('OddsRatio_working_3-way'!W45&gt;=0,IF('OddsRatio_working_3-way'!V45+SQRT('OddsRatio_working_3-way'!W45)&gt;0,0,PI()),ACOS('OddsRatio_working_3-way'!V45/(2*'OddsRatio_working_3-way'!X45)))</f>
        <v>0.27471363069996269</v>
      </c>
      <c r="Z45" s="11">
        <f>'OddsRatio_working_3-way'!X45^(1/3)*COS('OddsRatio_working_3-way'!Y45/3)</f>
        <v>0.52607031318794473</v>
      </c>
      <c r="AA45" s="11">
        <f>'OddsRatio_working_3-way'!X45^(1/3)*COS(('OddsRatio_working_3-way'!Y45+2*PI())/3)</f>
        <v>-0.30487110855432409</v>
      </c>
      <c r="AB45" s="11">
        <f>'OddsRatio_working_3-way'!X45^(1/3)*COS(('OddsRatio_working_3-way'!Y45+4*PI())/3)</f>
        <v>-0.22119920463362053</v>
      </c>
      <c r="AC45" s="11">
        <f>'OddsRatio_working_3-way'!X45^(1/3)*SIN('OddsRatio_working_3-way'!Y45/3)</f>
        <v>4.830799625222669E-2</v>
      </c>
      <c r="AD45" s="11">
        <f>'OddsRatio_working_3-way'!X45^(1/3)*SIN(('OddsRatio_working_3-way'!Y45+2*PI())/3)</f>
        <v>0.4314362572714826</v>
      </c>
      <c r="AE45" s="11">
        <f>'OddsRatio_working_3-way'!X45^(1/3)*SIN(('OddsRatio_working_3-way'!Y45+4*PI())/3)</f>
        <v>-0.47974425352370931</v>
      </c>
      <c r="AF45" s="11">
        <f>-'OddsRatio_working_3-way'!U45/(3*'OddsRatio_working_3-way'!X45^(1/3))*COS(('OddsRatio_working_3-way'!Y45)/3)</f>
        <v>0.52607031318794473</v>
      </c>
      <c r="AG45" s="11">
        <f>-'OddsRatio_working_3-way'!U45/(3*'OddsRatio_working_3-way'!X45^(1/3))*COS(('OddsRatio_working_3-way'!Y45+2*PI())/3)</f>
        <v>-0.30487110855432409</v>
      </c>
      <c r="AH45" s="11">
        <f>-'OddsRatio_working_3-way'!U45/(3*'OddsRatio_working_3-way'!X45^(1/3))*COS(('OddsRatio_working_3-way'!Y45+4*PI())/3)</f>
        <v>-0.22119920463362053</v>
      </c>
      <c r="AI45" s="11">
        <f>'OddsRatio_working_3-way'!U45/(3*'OddsRatio_working_3-way'!X45^(1/3))*SIN(('OddsRatio_working_3-way'!Y45)/3)</f>
        <v>-4.830799625222669E-2</v>
      </c>
      <c r="AJ45" s="11">
        <f>'OddsRatio_working_3-way'!U45/(3*'OddsRatio_working_3-way'!X45^(1/3))*SIN(('OddsRatio_working_3-way'!Y45+2*PI())/3)</f>
        <v>-0.4314362572714826</v>
      </c>
      <c r="AK45" s="11">
        <f>'OddsRatio_working_3-way'!U45/(3*'OddsRatio_working_3-way'!X45^(1/3))*SIN(('OddsRatio_working_3-way'!Y45+4*PI())/3)</f>
        <v>0.47974425352370931</v>
      </c>
      <c r="AL45" s="11">
        <f>'OddsRatio_working_3-way'!Z45+'OddsRatio_working_3-way'!AF45</f>
        <v>1.0521406263758895</v>
      </c>
      <c r="AM45" s="11">
        <f>'OddsRatio_working_3-way'!AA45+'OddsRatio_working_3-way'!AG45</f>
        <v>-0.60974221710864818</v>
      </c>
      <c r="AN45" s="11">
        <f>'OddsRatio_working_3-way'!AB45+'OddsRatio_working_3-way'!AH45</f>
        <v>-0.44239840926724106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1.0521406263758895</v>
      </c>
      <c r="AS45" s="11">
        <f>IF(('OddsRatio_working_3-way'!X45=0),IF(Q45&gt;0,-Q45^(1/3),(-Q45)^(1/3)),'OddsRatio_working_3-way'!AM45-'OddsRatio_working_3-way'!R45/3)</f>
        <v>-0.60974221710864818</v>
      </c>
      <c r="AT45" s="11">
        <f>IF(('OddsRatio_working_3-way'!X45=0),IF(Q45&gt;0,-Q45^(1/3),(-Q45)^(1/3)),'OddsRatio_working_3-way'!AN45-'OddsRatio_working_3-way'!R45/3)</f>
        <v>-0.44239840926724106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1.95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3.95</v>
      </c>
      <c r="D46" s="9">
        <f t="shared" si="13"/>
        <v>0.49874092744458687</v>
      </c>
      <c r="E46" s="9">
        <f t="shared" si="14"/>
        <v>0.25859608770235087</v>
      </c>
      <c r="F46" s="9">
        <f t="shared" si="15"/>
        <v>0.24266298485306209</v>
      </c>
      <c r="G46" s="9">
        <f t="shared" si="16"/>
        <v>1.0579463203655415</v>
      </c>
      <c r="H46" s="9">
        <f t="shared" si="17"/>
        <v>2.005049004347264</v>
      </c>
      <c r="I46" s="9">
        <f t="shared" si="18"/>
        <v>3.8670345281906178</v>
      </c>
      <c r="J46" s="9">
        <f t="shared" si="19"/>
        <v>4.1209416450783483</v>
      </c>
      <c r="K46" s="11">
        <f t="shared" si="20"/>
        <v>0.51282051282051289</v>
      </c>
      <c r="L46" s="11">
        <f t="shared" si="21"/>
        <v>0.26954177897574122</v>
      </c>
      <c r="M46" s="11">
        <f t="shared" si="22"/>
        <v>0.25316455696202528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-0.26577204341713523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0.23131076391167144</v>
      </c>
      <c r="Q46" s="11">
        <f>2*'OddsRatio_working_3-way'!K46*'OddsRatio_working_3-way'!L46*'OddsRatio_working_3-way'!M46</f>
        <v>6.998812826374326E-2</v>
      </c>
      <c r="R46" s="11">
        <f t="shared" si="23"/>
        <v>0</v>
      </c>
      <c r="S46" s="11">
        <f t="shared" si="24"/>
        <v>-0.87033519755358157</v>
      </c>
      <c r="T46" s="11">
        <f t="shared" si="25"/>
        <v>-0.26333894025826982</v>
      </c>
      <c r="U46" s="11">
        <f>'OddsRatio_working_3-way'!S46-'OddsRatio_working_3-way'!R46^2/3</f>
        <v>-0.87033519755358157</v>
      </c>
      <c r="V46" s="11">
        <f>'OddsRatio_working_3-way'!S46*'OddsRatio_working_3-way'!R46/3-2*'OddsRatio_working_3-way'!R46^3/27-'OddsRatio_working_3-way'!T46</f>
        <v>0.26333894025826982</v>
      </c>
      <c r="W46" s="11">
        <f>'OddsRatio_working_3-way'!V46^2+4*'OddsRatio_working_3-way'!U46^3/27</f>
        <v>-2.8321406451117082E-2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0.15626004280322728</v>
      </c>
      <c r="Y46" s="11">
        <f>IF('OddsRatio_working_3-way'!W46&gt;=0,IF('OddsRatio_working_3-way'!V46+SQRT('OddsRatio_working_3-way'!W46)&gt;0,0,PI()),ACOS('OddsRatio_working_3-way'!V46/(2*'OddsRatio_working_3-way'!X46)))</f>
        <v>0.56864677132240704</v>
      </c>
      <c r="Z46" s="11">
        <f>'OddsRatio_working_3-way'!X46^(1/3)*COS('OddsRatio_working_3-way'!Y46/3)</f>
        <v>0.52897316018277074</v>
      </c>
      <c r="AA46" s="11">
        <f>'OddsRatio_working_3-way'!X46^(1/3)*COS(('OddsRatio_working_3-way'!Y46+2*PI())/3)</f>
        <v>-0.35237484007578246</v>
      </c>
      <c r="AB46" s="11">
        <f>'OddsRatio_working_3-way'!X46^(1/3)*COS(('OddsRatio_working_3-way'!Y46+4*PI())/3)</f>
        <v>-0.17659832010698837</v>
      </c>
      <c r="AC46" s="11">
        <f>'OddsRatio_working_3-way'!X46^(1/3)*SIN('OddsRatio_working_3-way'!Y46/3)</f>
        <v>0.10148462112119908</v>
      </c>
      <c r="AD46" s="11">
        <f>'OddsRatio_working_3-way'!X46^(1/3)*SIN(('OddsRatio_working_3-way'!Y46+2*PI())/3)</f>
        <v>0.4073618840778151</v>
      </c>
      <c r="AE46" s="11">
        <f>'OddsRatio_working_3-way'!X46^(1/3)*SIN(('OddsRatio_working_3-way'!Y46+4*PI())/3)</f>
        <v>-0.50884650519901398</v>
      </c>
      <c r="AF46" s="11">
        <f>-'OddsRatio_working_3-way'!U46/(3*'OddsRatio_working_3-way'!X46^(1/3))*COS(('OddsRatio_working_3-way'!Y46)/3)</f>
        <v>0.52897316018277074</v>
      </c>
      <c r="AG46" s="11">
        <f>-'OddsRatio_working_3-way'!U46/(3*'OddsRatio_working_3-way'!X46^(1/3))*COS(('OddsRatio_working_3-way'!Y46+2*PI())/3)</f>
        <v>-0.35237484007578246</v>
      </c>
      <c r="AH46" s="11">
        <f>-'OddsRatio_working_3-way'!U46/(3*'OddsRatio_working_3-way'!X46^(1/3))*COS(('OddsRatio_working_3-way'!Y46+4*PI())/3)</f>
        <v>-0.17659832010698837</v>
      </c>
      <c r="AI46" s="11">
        <f>'OddsRatio_working_3-way'!U46/(3*'OddsRatio_working_3-way'!X46^(1/3))*SIN(('OddsRatio_working_3-way'!Y46)/3)</f>
        <v>-0.10148462112119908</v>
      </c>
      <c r="AJ46" s="11">
        <f>'OddsRatio_working_3-way'!U46/(3*'OddsRatio_working_3-way'!X46^(1/3))*SIN(('OddsRatio_working_3-way'!Y46+2*PI())/3)</f>
        <v>-0.4073618840778151</v>
      </c>
      <c r="AK46" s="11">
        <f>'OddsRatio_working_3-way'!U46/(3*'OddsRatio_working_3-way'!X46^(1/3))*SIN(('OddsRatio_working_3-way'!Y46+4*PI())/3)</f>
        <v>0.50884650519901398</v>
      </c>
      <c r="AL46" s="11">
        <f>'OddsRatio_working_3-way'!Z46+'OddsRatio_working_3-way'!AF46</f>
        <v>1.0579463203655415</v>
      </c>
      <c r="AM46" s="11">
        <f>'OddsRatio_working_3-way'!AA46+'OddsRatio_working_3-way'!AG46</f>
        <v>-0.70474968015156492</v>
      </c>
      <c r="AN46" s="11">
        <f>'OddsRatio_working_3-way'!AB46+'OddsRatio_working_3-way'!AH46</f>
        <v>-0.35319664021397673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1.0579463203655415</v>
      </c>
      <c r="AS46" s="11">
        <f>IF(('OddsRatio_working_3-way'!X46=0),IF(Q46&gt;0,-Q46^(1/3),(-Q46)^(1/3)),'OddsRatio_working_3-way'!AM46-'OddsRatio_working_3-way'!R46/3)</f>
        <v>-0.70474968015156492</v>
      </c>
      <c r="AT46" s="11">
        <f>IF(('OddsRatio_working_3-way'!X46=0),IF(Q46&gt;0,-Q46^(1/3),(-Q46)^(1/3)),'OddsRatio_working_3-way'!AN46-'OddsRatio_working_3-way'!R46/3)</f>
        <v>-0.35319664021397673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2.89</v>
      </c>
      <c r="B47" s="4">
        <f>IF('True_Odds_Calculator_3-way'!B48="","",'True_Odds_Calculator_3-way'!B48)</f>
        <v>3.42</v>
      </c>
      <c r="C47" s="4">
        <f>IF('True_Odds_Calculator_3-way'!C48="","",'True_Odds_Calculator_3-way'!C48)</f>
        <v>2.54</v>
      </c>
      <c r="D47" s="9">
        <f t="shared" si="13"/>
        <v>0.33520341149729299</v>
      </c>
      <c r="E47" s="9">
        <f t="shared" si="14"/>
        <v>0.28253245647188852</v>
      </c>
      <c r="F47" s="9">
        <f t="shared" si="15"/>
        <v>0.38226413203081822</v>
      </c>
      <c r="G47" s="9">
        <f t="shared" si="16"/>
        <v>1.0493456052545262</v>
      </c>
      <c r="H47" s="9">
        <f t="shared" si="17"/>
        <v>2.9832631939310548</v>
      </c>
      <c r="I47" s="9">
        <f t="shared" si="18"/>
        <v>3.5394163647159536</v>
      </c>
      <c r="J47" s="9">
        <f t="shared" si="19"/>
        <v>2.6159922320919708</v>
      </c>
      <c r="K47" s="11">
        <f t="shared" si="20"/>
        <v>0.34602076124567471</v>
      </c>
      <c r="L47" s="11">
        <f t="shared" si="21"/>
        <v>0.29239766081871343</v>
      </c>
      <c r="M47" s="11">
        <f t="shared" si="22"/>
        <v>0.39370078740157477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-0.28056934970180258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0.23302268422056421</v>
      </c>
      <c r="Q47" s="11">
        <f>2*'OddsRatio_working_3-way'!K47*'OddsRatio_working_3-way'!L47*'OddsRatio_working_3-way'!M47</f>
        <v>7.9665874947201426E-2</v>
      </c>
      <c r="R47" s="11">
        <f t="shared" si="23"/>
        <v>0</v>
      </c>
      <c r="S47" s="11">
        <f t="shared" si="24"/>
        <v>-0.83053506902385321</v>
      </c>
      <c r="T47" s="11">
        <f t="shared" si="25"/>
        <v>-0.28394361334148821</v>
      </c>
      <c r="U47" s="11">
        <f>'OddsRatio_working_3-way'!S47-'OddsRatio_working_3-way'!R47^2/3</f>
        <v>-0.83053506902385321</v>
      </c>
      <c r="V47" s="11">
        <f>'OddsRatio_working_3-way'!S47*'OddsRatio_working_3-way'!R47/3-2*'OddsRatio_working_3-way'!R47^3/27-'OddsRatio_working_3-way'!T47</f>
        <v>0.28394361334148821</v>
      </c>
      <c r="W47" s="11">
        <f>'OddsRatio_working_3-way'!V47^2+4*'OddsRatio_working_3-way'!U47^3/27</f>
        <v>-4.2491415076089667E-3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0.14566495551867437</v>
      </c>
      <c r="Y47" s="11">
        <f>IF('OddsRatio_working_3-way'!W47&gt;=0,IF('OddsRatio_working_3-way'!V47+SQRT('OddsRatio_working_3-way'!W47)&gt;0,0,PI()),ACOS('OddsRatio_working_3-way'!V47/(2*'OddsRatio_working_3-way'!X47)))</f>
        <v>0.22566164015863799</v>
      </c>
      <c r="Z47" s="11">
        <f>'OddsRatio_working_3-way'!X47^(1/3)*COS('OddsRatio_working_3-way'!Y47/3)</f>
        <v>0.52467280262726312</v>
      </c>
      <c r="AA47" s="11">
        <f>'OddsRatio_working_3-way'!X47^(1/3)*COS(('OddsRatio_working_3-way'!Y47+2*PI())/3)</f>
        <v>-0.29657972027373108</v>
      </c>
      <c r="AB47" s="11">
        <f>'OddsRatio_working_3-way'!X47^(1/3)*COS(('OddsRatio_working_3-way'!Y47+4*PI())/3)</f>
        <v>-0.22809308235353215</v>
      </c>
      <c r="AC47" s="11">
        <f>'OddsRatio_working_3-way'!X47^(1/3)*SIN('OddsRatio_working_3-way'!Y47/3)</f>
        <v>3.9540778839119502E-2</v>
      </c>
      <c r="AD47" s="11">
        <f>'OddsRatio_working_3-way'!X47^(1/3)*SIN(('OddsRatio_working_3-way'!Y47+2*PI())/3)</f>
        <v>0.43460958633042895</v>
      </c>
      <c r="AE47" s="11">
        <f>'OddsRatio_working_3-way'!X47^(1/3)*SIN(('OddsRatio_working_3-way'!Y47+4*PI())/3)</f>
        <v>-0.47415036516954823</v>
      </c>
      <c r="AF47" s="11">
        <f>-'OddsRatio_working_3-way'!U47/(3*'OddsRatio_working_3-way'!X47^(1/3))*COS(('OddsRatio_working_3-way'!Y47)/3)</f>
        <v>0.52467280262726301</v>
      </c>
      <c r="AG47" s="11">
        <f>-'OddsRatio_working_3-way'!U47/(3*'OddsRatio_working_3-way'!X47^(1/3))*COS(('OddsRatio_working_3-way'!Y47+2*PI())/3)</f>
        <v>-0.29657972027373103</v>
      </c>
      <c r="AH47" s="11">
        <f>-'OddsRatio_working_3-way'!U47/(3*'OddsRatio_working_3-way'!X47^(1/3))*COS(('OddsRatio_working_3-way'!Y47+4*PI())/3)</f>
        <v>-0.2280930823535321</v>
      </c>
      <c r="AI47" s="11">
        <f>'OddsRatio_working_3-way'!U47/(3*'OddsRatio_working_3-way'!X47^(1/3))*SIN(('OddsRatio_working_3-way'!Y47)/3)</f>
        <v>-3.9540778839119495E-2</v>
      </c>
      <c r="AJ47" s="11">
        <f>'OddsRatio_working_3-way'!U47/(3*'OddsRatio_working_3-way'!X47^(1/3))*SIN(('OddsRatio_working_3-way'!Y47+2*PI())/3)</f>
        <v>-0.4346095863304289</v>
      </c>
      <c r="AK47" s="11">
        <f>'OddsRatio_working_3-way'!U47/(3*'OddsRatio_working_3-way'!X47^(1/3))*SIN(('OddsRatio_working_3-way'!Y47+4*PI())/3)</f>
        <v>0.47415036516954812</v>
      </c>
      <c r="AL47" s="11">
        <f>'OddsRatio_working_3-way'!Z47+'OddsRatio_working_3-way'!AF47</f>
        <v>1.0493456052545262</v>
      </c>
      <c r="AM47" s="11">
        <f>'OddsRatio_working_3-way'!AA47+'OddsRatio_working_3-way'!AG47</f>
        <v>-0.59315944054746206</v>
      </c>
      <c r="AN47" s="11">
        <f>'OddsRatio_working_3-way'!AB47+'OddsRatio_working_3-way'!AH47</f>
        <v>-0.45618616470706425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1.0493456052545262</v>
      </c>
      <c r="AS47" s="11">
        <f>IF(('OddsRatio_working_3-way'!X47=0),IF(Q47&gt;0,-Q47^(1/3),(-Q47)^(1/3)),'OddsRatio_working_3-way'!AM47-'OddsRatio_working_3-way'!R47/3)</f>
        <v>-0.59315944054746206</v>
      </c>
      <c r="AT47" s="11">
        <f>IF(('OddsRatio_working_3-way'!X47=0),IF(Q47&gt;0,-Q47^(1/3),(-Q47)^(1/3)),'OddsRatio_working_3-way'!AN47-'OddsRatio_working_3-way'!R47/3)</f>
        <v>-0.45618616470706425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3.43</v>
      </c>
      <c r="B48" s="4">
        <f>IF('True_Odds_Calculator_3-way'!B49="","",'True_Odds_Calculator_3-way'!B49)</f>
        <v>3.65</v>
      </c>
      <c r="C48" s="4">
        <f>IF('True_Odds_Calculator_3-way'!C49="","",'True_Odds_Calculator_3-way'!C49)</f>
        <v>2.14</v>
      </c>
      <c r="D48" s="9">
        <f t="shared" si="13"/>
        <v>0.28122209747622312</v>
      </c>
      <c r="E48" s="9">
        <f t="shared" si="14"/>
        <v>0.26403982653239855</v>
      </c>
      <c r="F48" s="9">
        <f t="shared" si="15"/>
        <v>0.45473807599137839</v>
      </c>
      <c r="G48" s="9">
        <f t="shared" si="16"/>
        <v>1.0518141290415373</v>
      </c>
      <c r="H48" s="9">
        <f t="shared" si="17"/>
        <v>3.5559083335709363</v>
      </c>
      <c r="I48" s="9">
        <f t="shared" si="18"/>
        <v>3.7873074419600741</v>
      </c>
      <c r="J48" s="9">
        <f t="shared" si="19"/>
        <v>2.1990681071073528</v>
      </c>
      <c r="K48" s="11">
        <f t="shared" si="20"/>
        <v>0.29154518950437314</v>
      </c>
      <c r="L48" s="11">
        <f t="shared" si="21"/>
        <v>0.27397260273972601</v>
      </c>
      <c r="M48" s="11">
        <f t="shared" si="22"/>
        <v>0.46728971962616822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-0.27400358244876333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0.23216119302486249</v>
      </c>
      <c r="Q48" s="11">
        <f>2*'OddsRatio_working_3-way'!K48*'OddsRatio_working_3-way'!L48*'OddsRatio_working_3-way'!M48</f>
        <v>7.4649901294168E-2</v>
      </c>
      <c r="R48" s="11">
        <f t="shared" si="23"/>
        <v>0</v>
      </c>
      <c r="S48" s="11">
        <f t="shared" si="24"/>
        <v>-0.84729254614134453</v>
      </c>
      <c r="T48" s="11">
        <f t="shared" si="25"/>
        <v>-0.27244133316441943</v>
      </c>
      <c r="U48" s="11">
        <f>'OddsRatio_working_3-way'!S48-'OddsRatio_working_3-way'!R48^2/3</f>
        <v>-0.84729254614134453</v>
      </c>
      <c r="V48" s="11">
        <f>'OddsRatio_working_3-way'!S48*'OddsRatio_working_3-way'!R48/3-2*'OddsRatio_working_3-way'!R48^3/27-'OddsRatio_working_3-way'!T48</f>
        <v>0.27244133316441943</v>
      </c>
      <c r="W48" s="11">
        <f>'OddsRatio_working_3-way'!V48^2+4*'OddsRatio_working_3-way'!U48^3/27</f>
        <v>-1.5890574234884131E-2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0.15009568135966664</v>
      </c>
      <c r="Y48" s="11">
        <f>IF('OddsRatio_working_3-way'!W48&gt;=0,IF('OddsRatio_working_3-way'!V48+SQRT('OddsRatio_working_3-way'!W48)&gt;0,0,PI()),ACOS('OddsRatio_working_3-way'!V48/(2*'OddsRatio_working_3-way'!X48)))</f>
        <v>0.43336254343948699</v>
      </c>
      <c r="Z48" s="11">
        <f>'OddsRatio_working_3-way'!X48^(1/3)*COS('OddsRatio_working_3-way'!Y48/3)</f>
        <v>0.52590706452076863</v>
      </c>
      <c r="AA48" s="11">
        <f>'OddsRatio_working_3-way'!X48^(1/3)*COS(('OddsRatio_working_3-way'!Y48+2*PI())/3)</f>
        <v>-0.32920650314243038</v>
      </c>
      <c r="AB48" s="11">
        <f>'OddsRatio_working_3-way'!X48^(1/3)*COS(('OddsRatio_working_3-way'!Y48+4*PI())/3)</f>
        <v>-0.19670056137833838</v>
      </c>
      <c r="AC48" s="11">
        <f>'OddsRatio_working_3-way'!X48^(1/3)*SIN('OddsRatio_working_3-way'!Y48/3)</f>
        <v>7.6502341146723551E-2</v>
      </c>
      <c r="AD48" s="11">
        <f>'OddsRatio_working_3-way'!X48^(1/3)*SIN(('OddsRatio_working_3-way'!Y48+2*PI())/3)</f>
        <v>0.41719770733132577</v>
      </c>
      <c r="AE48" s="11">
        <f>'OddsRatio_working_3-way'!X48^(1/3)*SIN(('OddsRatio_working_3-way'!Y48+4*PI())/3)</f>
        <v>-0.49370004847804916</v>
      </c>
      <c r="AF48" s="11">
        <f>-'OddsRatio_working_3-way'!U48/(3*'OddsRatio_working_3-way'!X48^(1/3))*COS(('OddsRatio_working_3-way'!Y48)/3)</f>
        <v>0.52590706452076852</v>
      </c>
      <c r="AG48" s="11">
        <f>-'OddsRatio_working_3-way'!U48/(3*'OddsRatio_working_3-way'!X48^(1/3))*COS(('OddsRatio_working_3-way'!Y48+2*PI())/3)</f>
        <v>-0.32920650314243033</v>
      </c>
      <c r="AH48" s="11">
        <f>-'OddsRatio_working_3-way'!U48/(3*'OddsRatio_working_3-way'!X48^(1/3))*COS(('OddsRatio_working_3-way'!Y48+4*PI())/3)</f>
        <v>-0.19670056137833836</v>
      </c>
      <c r="AI48" s="11">
        <f>'OddsRatio_working_3-way'!U48/(3*'OddsRatio_working_3-way'!X48^(1/3))*SIN(('OddsRatio_working_3-way'!Y48)/3)</f>
        <v>-7.6502341146723524E-2</v>
      </c>
      <c r="AJ48" s="11">
        <f>'OddsRatio_working_3-way'!U48/(3*'OddsRatio_working_3-way'!X48^(1/3))*SIN(('OddsRatio_working_3-way'!Y48+2*PI())/3)</f>
        <v>-0.41719770733132566</v>
      </c>
      <c r="AK48" s="11">
        <f>'OddsRatio_working_3-way'!U48/(3*'OddsRatio_working_3-way'!X48^(1/3))*SIN(('OddsRatio_working_3-way'!Y48+4*PI())/3)</f>
        <v>0.49370004847804905</v>
      </c>
      <c r="AL48" s="11">
        <f>'OddsRatio_working_3-way'!Z48+'OddsRatio_working_3-way'!AF48</f>
        <v>1.0518141290415373</v>
      </c>
      <c r="AM48" s="11">
        <f>'OddsRatio_working_3-way'!AA48+'OddsRatio_working_3-way'!AG48</f>
        <v>-0.65841300628486077</v>
      </c>
      <c r="AN48" s="11">
        <f>'OddsRatio_working_3-way'!AB48+'OddsRatio_working_3-way'!AH48</f>
        <v>-0.39340112275667671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1.0518141290415373</v>
      </c>
      <c r="AS48" s="11">
        <f>IF(('OddsRatio_working_3-way'!X48=0),IF(Q48&gt;0,-Q48^(1/3),(-Q48)^(1/3)),'OddsRatio_working_3-way'!AM48-'OddsRatio_working_3-way'!R48/3)</f>
        <v>-0.65841300628486077</v>
      </c>
      <c r="AT48" s="11">
        <f>IF(('OddsRatio_working_3-way'!X48=0),IF(Q48&gt;0,-Q48^(1/3),(-Q48)^(1/3)),'OddsRatio_working_3-way'!AN48-'OddsRatio_working_3-way'!R48/3)</f>
        <v>-0.39340112275667671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1.88</v>
      </c>
      <c r="B49" s="4">
        <f>IF('True_Odds_Calculator_3-way'!B50="","",'True_Odds_Calculator_3-way'!B50)</f>
        <v>3.47</v>
      </c>
      <c r="C49" s="4">
        <f>IF('True_Odds_Calculator_3-way'!C50="","",'True_Odds_Calculator_3-way'!C50)</f>
        <v>4.6500000000000004</v>
      </c>
      <c r="D49" s="9">
        <f t="shared" si="13"/>
        <v>0.5177321145699445</v>
      </c>
      <c r="E49" s="9">
        <f t="shared" si="14"/>
        <v>0.27665935029409355</v>
      </c>
      <c r="F49" s="9">
        <f t="shared" si="15"/>
        <v>0.20560853513596189</v>
      </c>
      <c r="G49" s="9">
        <f t="shared" si="16"/>
        <v>1.0585236506797018</v>
      </c>
      <c r="H49" s="9">
        <f t="shared" si="17"/>
        <v>1.9315008125981379</v>
      </c>
      <c r="I49" s="9">
        <f t="shared" si="18"/>
        <v>3.6145534171788634</v>
      </c>
      <c r="J49" s="9">
        <f t="shared" si="19"/>
        <v>4.8636113249809121</v>
      </c>
      <c r="K49" s="11">
        <f t="shared" si="20"/>
        <v>0.53191489361702127</v>
      </c>
      <c r="L49" s="11">
        <f t="shared" si="21"/>
        <v>0.28818443804034583</v>
      </c>
      <c r="M49" s="11">
        <f t="shared" si="22"/>
        <v>0.21505376344086019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-0.26153644303527901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0.23075852965939381</v>
      </c>
      <c r="Q49" s="11">
        <f>2*'OddsRatio_working_3-way'!K49*'OddsRatio_working_3-way'!L49*'OddsRatio_working_3-way'!M49</f>
        <v>6.5931008474112512E-2</v>
      </c>
      <c r="R49" s="11">
        <f t="shared" si="23"/>
        <v>0</v>
      </c>
      <c r="S49" s="11">
        <f t="shared" si="24"/>
        <v>-0.88231883473411954</v>
      </c>
      <c r="T49" s="11">
        <f t="shared" si="25"/>
        <v>-0.25209109563831983</v>
      </c>
      <c r="U49" s="11">
        <f>'OddsRatio_working_3-way'!S49-'OddsRatio_working_3-way'!R49^2/3</f>
        <v>-0.88231883473411954</v>
      </c>
      <c r="V49" s="11">
        <f>'OddsRatio_working_3-way'!S49*'OddsRatio_working_3-way'!R49/3-2*'OddsRatio_working_3-way'!R49^3/27-'OddsRatio_working_3-way'!T49</f>
        <v>0.25209109563831983</v>
      </c>
      <c r="W49" s="11">
        <f>'OddsRatio_working_3-way'!V49^2+4*'OddsRatio_working_3-way'!U49^3/27</f>
        <v>-3.8209090549976954E-2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0.15949844125422158</v>
      </c>
      <c r="Y49" s="11">
        <f>IF('OddsRatio_working_3-way'!W49&gt;=0,IF('OddsRatio_working_3-way'!V49+SQRT('OddsRatio_working_3-way'!W49)&gt;0,0,PI()),ACOS('OddsRatio_working_3-way'!V49/(2*'OddsRatio_working_3-way'!X49)))</f>
        <v>0.6595599757442584</v>
      </c>
      <c r="Z49" s="11">
        <f>'OddsRatio_working_3-way'!X49^(1/3)*COS('OddsRatio_working_3-way'!Y49/3)</f>
        <v>0.52926182533985089</v>
      </c>
      <c r="AA49" s="11">
        <f>'OddsRatio_working_3-way'!X49^(1/3)*COS(('OddsRatio_working_3-way'!Y49+2*PI())/3)</f>
        <v>-0.36705722209273317</v>
      </c>
      <c r="AB49" s="11">
        <f>'OddsRatio_working_3-way'!X49^(1/3)*COS(('OddsRatio_working_3-way'!Y49+4*PI())/3)</f>
        <v>-0.16220460324711766</v>
      </c>
      <c r="AC49" s="11">
        <f>'OddsRatio_working_3-way'!X49^(1/3)*SIN('OddsRatio_working_3-way'!Y49/3)</f>
        <v>0.11827171463471588</v>
      </c>
      <c r="AD49" s="11">
        <f>'OddsRatio_working_3-way'!X49^(1/3)*SIN(('OddsRatio_working_3-way'!Y49+2*PI())/3)</f>
        <v>0.39921832868027551</v>
      </c>
      <c r="AE49" s="11">
        <f>'OddsRatio_working_3-way'!X49^(1/3)*SIN(('OddsRatio_working_3-way'!Y49+4*PI())/3)</f>
        <v>-0.51749004331499138</v>
      </c>
      <c r="AF49" s="11">
        <f>-'OddsRatio_working_3-way'!U49/(3*'OddsRatio_working_3-way'!X49^(1/3))*COS(('OddsRatio_working_3-way'!Y49)/3)</f>
        <v>0.52926182533985089</v>
      </c>
      <c r="AG49" s="11">
        <f>-'OddsRatio_working_3-way'!U49/(3*'OddsRatio_working_3-way'!X49^(1/3))*COS(('OddsRatio_working_3-way'!Y49+2*PI())/3)</f>
        <v>-0.36705722209273317</v>
      </c>
      <c r="AH49" s="11">
        <f>-'OddsRatio_working_3-way'!U49/(3*'OddsRatio_working_3-way'!X49^(1/3))*COS(('OddsRatio_working_3-way'!Y49+4*PI())/3)</f>
        <v>-0.16220460324711766</v>
      </c>
      <c r="AI49" s="11">
        <f>'OddsRatio_working_3-way'!U49/(3*'OddsRatio_working_3-way'!X49^(1/3))*SIN(('OddsRatio_working_3-way'!Y49)/3)</f>
        <v>-0.11827171463471588</v>
      </c>
      <c r="AJ49" s="11">
        <f>'OddsRatio_working_3-way'!U49/(3*'OddsRatio_working_3-way'!X49^(1/3))*SIN(('OddsRatio_working_3-way'!Y49+2*PI())/3)</f>
        <v>-0.39921832868027551</v>
      </c>
      <c r="AK49" s="11">
        <f>'OddsRatio_working_3-way'!U49/(3*'OddsRatio_working_3-way'!X49^(1/3))*SIN(('OddsRatio_working_3-way'!Y49+4*PI())/3)</f>
        <v>0.51749004331499138</v>
      </c>
      <c r="AL49" s="11">
        <f>'OddsRatio_working_3-way'!Z49+'OddsRatio_working_3-way'!AF49</f>
        <v>1.0585236506797018</v>
      </c>
      <c r="AM49" s="11">
        <f>'OddsRatio_working_3-way'!AA49+'OddsRatio_working_3-way'!AG49</f>
        <v>-0.73411444418546634</v>
      </c>
      <c r="AN49" s="11">
        <f>'OddsRatio_working_3-way'!AB49+'OddsRatio_working_3-way'!AH49</f>
        <v>-0.32440920649423532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1.0585236506797018</v>
      </c>
      <c r="AS49" s="11">
        <f>IF(('OddsRatio_working_3-way'!X49=0),IF(Q49&gt;0,-Q49^(1/3),(-Q49)^(1/3)),'OddsRatio_working_3-way'!AM49-'OddsRatio_working_3-way'!R49/3)</f>
        <v>-0.73411444418546634</v>
      </c>
      <c r="AT49" s="11">
        <f>IF(('OddsRatio_working_3-way'!X49=0),IF(Q49&gt;0,-Q49^(1/3),(-Q49)^(1/3)),'OddsRatio_working_3-way'!AN49-'OddsRatio_working_3-way'!R49/3)</f>
        <v>-0.32440920649423532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1.82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4.6900000000000004</v>
      </c>
      <c r="D50" s="9">
        <f t="shared" si="13"/>
        <v>0.5345221354624734</v>
      </c>
      <c r="E50" s="9">
        <f t="shared" si="14"/>
        <v>0.2621735434248248</v>
      </c>
      <c r="F50" s="9">
        <f t="shared" si="15"/>
        <v>0.20330432111270164</v>
      </c>
      <c r="G50" s="9">
        <f t="shared" si="16"/>
        <v>1.0619876983610719</v>
      </c>
      <c r="H50" s="9">
        <f t="shared" si="17"/>
        <v>1.870829912656079</v>
      </c>
      <c r="I50" s="9">
        <f t="shared" si="18"/>
        <v>3.8142674006568416</v>
      </c>
      <c r="J50" s="9">
        <f t="shared" si="19"/>
        <v>4.9187346069523556</v>
      </c>
      <c r="K50" s="11">
        <f t="shared" si="20"/>
        <v>0.54945054945054939</v>
      </c>
      <c r="L50" s="11">
        <f t="shared" si="21"/>
        <v>0.27397260273972601</v>
      </c>
      <c r="M50" s="11">
        <f t="shared" si="22"/>
        <v>0.21321961620469082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-0.25736471082149737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0.22981370646177723</v>
      </c>
      <c r="Q50" s="11">
        <f>2*'OddsRatio_working_3-way'!K50*'OddsRatio_working_3-way'!L50*'OddsRatio_working_3-way'!M50</f>
        <v>6.4193772754686365E-2</v>
      </c>
      <c r="R50" s="11">
        <f t="shared" si="23"/>
        <v>0</v>
      </c>
      <c r="S50" s="11">
        <f t="shared" si="24"/>
        <v>-0.8929495645623734</v>
      </c>
      <c r="T50" s="11">
        <f t="shared" si="25"/>
        <v>-0.24942725267105398</v>
      </c>
      <c r="U50" s="11">
        <f>'OddsRatio_working_3-way'!S50-'OddsRatio_working_3-way'!R50^2/3</f>
        <v>-0.8929495645623734</v>
      </c>
      <c r="V50" s="11">
        <f>'OddsRatio_working_3-way'!S50*'OddsRatio_working_3-way'!R50/3-2*'OddsRatio_working_3-way'!R50^3/27-'OddsRatio_working_3-way'!T50</f>
        <v>0.24942725267105398</v>
      </c>
      <c r="W50" s="11">
        <f>'OddsRatio_working_3-way'!V50^2+4*'OddsRatio_working_3-way'!U50^3/27</f>
        <v>-4.3267720402249271E-2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0.16238971240297143</v>
      </c>
      <c r="Y50" s="11">
        <f>IF('OddsRatio_working_3-way'!W50&gt;=0,IF('OddsRatio_working_3-way'!V50+SQRT('OddsRatio_working_3-way'!W50)&gt;0,0,PI()),ACOS('OddsRatio_working_3-way'!V50/(2*'OddsRatio_working_3-way'!X50)))</f>
        <v>0.6950999383121409</v>
      </c>
      <c r="Z50" s="11">
        <f>'OddsRatio_working_3-way'!X50^(1/3)*COS('OddsRatio_working_3-way'!Y50/3)</f>
        <v>0.53099384918053594</v>
      </c>
      <c r="AA50" s="11">
        <f>'OddsRatio_working_3-way'!X50^(1/3)*COS(('OddsRatio_working_3-way'!Y50+2*PI())/3)</f>
        <v>-0.37399365375719779</v>
      </c>
      <c r="AB50" s="11">
        <f>'OddsRatio_working_3-way'!X50^(1/3)*COS(('OddsRatio_working_3-way'!Y50+4*PI())/3)</f>
        <v>-0.15700019542333804</v>
      </c>
      <c r="AC50" s="11">
        <f>'OddsRatio_working_3-way'!X50^(1/3)*SIN('OddsRatio_working_3-way'!Y50/3)</f>
        <v>0.12528123158144175</v>
      </c>
      <c r="AD50" s="11">
        <f>'OddsRatio_working_3-way'!X50^(1/3)*SIN(('OddsRatio_working_3-way'!Y50+2*PI())/3)</f>
        <v>0.39721354685290605</v>
      </c>
      <c r="AE50" s="11">
        <f>'OddsRatio_working_3-way'!X50^(1/3)*SIN(('OddsRatio_working_3-way'!Y50+4*PI())/3)</f>
        <v>-0.52249477843434777</v>
      </c>
      <c r="AF50" s="11">
        <f>-'OddsRatio_working_3-way'!U50/(3*'OddsRatio_working_3-way'!X50^(1/3))*COS(('OddsRatio_working_3-way'!Y50)/3)</f>
        <v>0.53099384918053583</v>
      </c>
      <c r="AG50" s="11">
        <f>-'OddsRatio_working_3-way'!U50/(3*'OddsRatio_working_3-way'!X50^(1/3))*COS(('OddsRatio_working_3-way'!Y50+2*PI())/3)</f>
        <v>-0.37399365375719767</v>
      </c>
      <c r="AH50" s="11">
        <f>-'OddsRatio_working_3-way'!U50/(3*'OddsRatio_working_3-way'!X50^(1/3))*COS(('OddsRatio_working_3-way'!Y50+4*PI())/3)</f>
        <v>-0.15700019542333801</v>
      </c>
      <c r="AI50" s="11">
        <f>'OddsRatio_working_3-way'!U50/(3*'OddsRatio_working_3-way'!X50^(1/3))*SIN(('OddsRatio_working_3-way'!Y50)/3)</f>
        <v>-0.12528123158144172</v>
      </c>
      <c r="AJ50" s="11">
        <f>'OddsRatio_working_3-way'!U50/(3*'OddsRatio_working_3-way'!X50^(1/3))*SIN(('OddsRatio_working_3-way'!Y50+2*PI())/3)</f>
        <v>-0.397213546852906</v>
      </c>
      <c r="AK50" s="11">
        <f>'OddsRatio_working_3-way'!U50/(3*'OddsRatio_working_3-way'!X50^(1/3))*SIN(('OddsRatio_working_3-way'!Y50+4*PI())/3)</f>
        <v>0.52249477843434766</v>
      </c>
      <c r="AL50" s="11">
        <f>'OddsRatio_working_3-way'!Z50+'OddsRatio_working_3-way'!AF50</f>
        <v>1.0619876983610719</v>
      </c>
      <c r="AM50" s="11">
        <f>'OddsRatio_working_3-way'!AA50+'OddsRatio_working_3-way'!AG50</f>
        <v>-0.74798730751439546</v>
      </c>
      <c r="AN50" s="11">
        <f>'OddsRatio_working_3-way'!AB50+'OddsRatio_working_3-way'!AH50</f>
        <v>-0.31400039084667608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1.0619876983610719</v>
      </c>
      <c r="AS50" s="11">
        <f>IF(('OddsRatio_working_3-way'!X50=0),IF(Q50&gt;0,-Q50^(1/3),(-Q50)^(1/3)),'OddsRatio_working_3-way'!AM50-'OddsRatio_working_3-way'!R50/3)</f>
        <v>-0.74798730751439546</v>
      </c>
      <c r="AT50" s="11">
        <f>IF(('OddsRatio_working_3-way'!X50=0),IF(Q50&gt;0,-Q50^(1/3),(-Q50)^(1/3)),'OddsRatio_working_3-way'!AN50-'OddsRatio_working_3-way'!R50/3)</f>
        <v>-0.31400039084667608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2.56</v>
      </c>
      <c r="B51" s="4">
        <f>IF('True_Odds_Calculator_3-way'!B52="","",'True_Odds_Calculator_3-way'!B52)</f>
        <v>3.36</v>
      </c>
      <c r="C51" s="4">
        <f>IF('True_Odds_Calculator_3-way'!C52="","",'True_Odds_Calculator_3-way'!C52)</f>
        <v>2.9</v>
      </c>
      <c r="D51" s="9">
        <f t="shared" si="13"/>
        <v>0.37890226269286681</v>
      </c>
      <c r="E51" s="9">
        <f t="shared" si="14"/>
        <v>0.28737118839556147</v>
      </c>
      <c r="F51" s="9">
        <f t="shared" si="15"/>
        <v>0.33372654891157161</v>
      </c>
      <c r="G51" s="9">
        <f t="shared" si="16"/>
        <v>1.0507711734611811</v>
      </c>
      <c r="H51" s="9">
        <f t="shared" si="17"/>
        <v>2.6392030305994423</v>
      </c>
      <c r="I51" s="9">
        <f t="shared" si="18"/>
        <v>3.4798199693683882</v>
      </c>
      <c r="J51" s="9">
        <f t="shared" si="19"/>
        <v>2.9964652295762439</v>
      </c>
      <c r="K51" s="11">
        <f t="shared" si="20"/>
        <v>0.390625</v>
      </c>
      <c r="L51" s="11">
        <f t="shared" si="21"/>
        <v>0.29761904761904762</v>
      </c>
      <c r="M51" s="11">
        <f t="shared" si="22"/>
        <v>0.34482758620689657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-0.2804225677339901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0.23331665640394089</v>
      </c>
      <c r="Q51" s="11">
        <f>2*'OddsRatio_working_3-way'!K51*'OddsRatio_working_3-way'!L51*'OddsRatio_working_3-way'!M51</f>
        <v>8.0177545155993443E-2</v>
      </c>
      <c r="R51" s="11">
        <f t="shared" si="23"/>
        <v>0</v>
      </c>
      <c r="S51" s="11">
        <f t="shared" si="24"/>
        <v>-0.83201811569340578</v>
      </c>
      <c r="T51" s="11">
        <f t="shared" si="25"/>
        <v>-0.28591687824515666</v>
      </c>
      <c r="U51" s="11">
        <f>'OddsRatio_working_3-way'!S51-'OddsRatio_working_3-way'!R51^2/3</f>
        <v>-0.83201811569340578</v>
      </c>
      <c r="V51" s="11">
        <f>'OddsRatio_working_3-way'!S51*'OddsRatio_working_3-way'!R51/3-2*'OddsRatio_working_3-way'!R51^3/27-'OddsRatio_working_3-way'!T51</f>
        <v>0.28591687824515666</v>
      </c>
      <c r="W51" s="11">
        <f>'OddsRatio_working_3-way'!V51^2+4*'OddsRatio_working_3-way'!U51^3/27</f>
        <v>-3.58012972304729E-3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0.14605529003471857</v>
      </c>
      <c r="Y51" s="11">
        <f>IF('OddsRatio_working_3-way'!W51&gt;=0,IF('OddsRatio_working_3-way'!V51+SQRT('OddsRatio_working_3-way'!W51)&gt;0,0,PI()),ACOS('OddsRatio_working_3-way'!V51/(2*'OddsRatio_working_3-way'!X51)))</f>
        <v>0.20629413162258126</v>
      </c>
      <c r="Z51" s="11">
        <f>'OddsRatio_working_3-way'!X51^(1/3)*COS('OddsRatio_working_3-way'!Y51/3)</f>
        <v>0.52538558673059066</v>
      </c>
      <c r="AA51" s="11">
        <f>'OddsRatio_working_3-way'!X51^(1/3)*COS(('OddsRatio_working_3-way'!Y51+2*PI())/3)</f>
        <v>-0.29402995764616674</v>
      </c>
      <c r="AB51" s="11">
        <f>'OddsRatio_working_3-way'!X51^(1/3)*COS(('OddsRatio_working_3-way'!Y51+4*PI())/3)</f>
        <v>-0.23135562908442395</v>
      </c>
      <c r="AC51" s="11">
        <f>'OddsRatio_working_3-way'!X51^(1/3)*SIN('OddsRatio_working_3-way'!Y51/3)</f>
        <v>3.6185040466401364E-2</v>
      </c>
      <c r="AD51" s="11">
        <f>'OddsRatio_working_3-way'!X51^(1/3)*SIN(('OddsRatio_working_3-way'!Y51+2*PI())/3)</f>
        <v>0.43690474465768325</v>
      </c>
      <c r="AE51" s="11">
        <f>'OddsRatio_working_3-way'!X51^(1/3)*SIN(('OddsRatio_working_3-way'!Y51+4*PI())/3)</f>
        <v>-0.47308978512408456</v>
      </c>
      <c r="AF51" s="11">
        <f>-'OddsRatio_working_3-way'!U51/(3*'OddsRatio_working_3-way'!X51^(1/3))*COS(('OddsRatio_working_3-way'!Y51)/3)</f>
        <v>0.52538558673059044</v>
      </c>
      <c r="AG51" s="11">
        <f>-'OddsRatio_working_3-way'!U51/(3*'OddsRatio_working_3-way'!X51^(1/3))*COS(('OddsRatio_working_3-way'!Y51+2*PI())/3)</f>
        <v>-0.29402995764616663</v>
      </c>
      <c r="AH51" s="11">
        <f>-'OddsRatio_working_3-way'!U51/(3*'OddsRatio_working_3-way'!X51^(1/3))*COS(('OddsRatio_working_3-way'!Y51+4*PI())/3)</f>
        <v>-0.23135562908442384</v>
      </c>
      <c r="AI51" s="11">
        <f>'OddsRatio_working_3-way'!U51/(3*'OddsRatio_working_3-way'!X51^(1/3))*SIN(('OddsRatio_working_3-way'!Y51)/3)</f>
        <v>-3.6185040466401343E-2</v>
      </c>
      <c r="AJ51" s="11">
        <f>'OddsRatio_working_3-way'!U51/(3*'OddsRatio_working_3-way'!X51^(1/3))*SIN(('OddsRatio_working_3-way'!Y51+2*PI())/3)</f>
        <v>-0.43690474465768309</v>
      </c>
      <c r="AK51" s="11">
        <f>'OddsRatio_working_3-way'!U51/(3*'OddsRatio_working_3-way'!X51^(1/3))*SIN(('OddsRatio_working_3-way'!Y51+4*PI())/3)</f>
        <v>0.47308978512408439</v>
      </c>
      <c r="AL51" s="11">
        <f>'OddsRatio_working_3-way'!Z51+'OddsRatio_working_3-way'!AF51</f>
        <v>1.0507711734611811</v>
      </c>
      <c r="AM51" s="11">
        <f>'OddsRatio_working_3-way'!AA51+'OddsRatio_working_3-way'!AG51</f>
        <v>-0.58805991529233337</v>
      </c>
      <c r="AN51" s="11">
        <f>'OddsRatio_working_3-way'!AB51+'OddsRatio_working_3-way'!AH51</f>
        <v>-0.46271125816884778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1.0507711734611811</v>
      </c>
      <c r="AS51" s="11">
        <f>IF(('OddsRatio_working_3-way'!X51=0),IF(Q51&gt;0,-Q51^(1/3),(-Q51)^(1/3)),'OddsRatio_working_3-way'!AM51-'OddsRatio_working_3-way'!R51/3)</f>
        <v>-0.58805991529233337</v>
      </c>
      <c r="AT51" s="11">
        <f>IF(('OddsRatio_working_3-way'!X51=0),IF(Q51&gt;0,-Q51^(1/3),(-Q51)^(1/3)),'OddsRatio_working_3-way'!AN51-'OddsRatio_working_3-way'!R51/3)</f>
        <v>-0.46271125816884778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2.62</v>
      </c>
      <c r="B52" s="4">
        <f>IF('True_Odds_Calculator_3-way'!B53="","",'True_Odds_Calculator_3-way'!B53)</f>
        <v>3.32</v>
      </c>
      <c r="C52" s="4">
        <f>IF('True_Odds_Calculator_3-way'!C53="","",'True_Odds_Calculator_3-way'!C53)</f>
        <v>2.85</v>
      </c>
      <c r="D52" s="9">
        <f t="shared" si="13"/>
        <v>0.36984111254235386</v>
      </c>
      <c r="E52" s="9">
        <f t="shared" si="14"/>
        <v>0.29068911767113192</v>
      </c>
      <c r="F52" s="9">
        <f t="shared" si="15"/>
        <v>0.33946976978651439</v>
      </c>
      <c r="G52" s="9">
        <f t="shared" si="16"/>
        <v>1.0517677845290978</v>
      </c>
      <c r="H52" s="9">
        <f t="shared" si="17"/>
        <v>2.7038638109371385</v>
      </c>
      <c r="I52" s="9">
        <f t="shared" si="18"/>
        <v>3.4401012601075061</v>
      </c>
      <c r="J52" s="9">
        <f t="shared" si="19"/>
        <v>2.9457704013788315</v>
      </c>
      <c r="K52" s="11">
        <f t="shared" si="20"/>
        <v>0.38167938931297707</v>
      </c>
      <c r="L52" s="11">
        <f t="shared" si="21"/>
        <v>0.30120481927710846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-0.28047263380561216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0.23355777469056616</v>
      </c>
      <c r="Q52" s="11">
        <f>2*'OddsRatio_working_3-way'!K52*'OddsRatio_working_3-way'!L52*'OddsRatio_working_3-way'!M52</f>
        <v>8.0676260687587625E-2</v>
      </c>
      <c r="R52" s="11">
        <f t="shared" si="23"/>
        <v>0</v>
      </c>
      <c r="S52" s="11">
        <f t="shared" si="24"/>
        <v>-0.83272928100514287</v>
      </c>
      <c r="T52" s="11">
        <f t="shared" si="25"/>
        <v>-0.28764396580488533</v>
      </c>
      <c r="U52" s="11">
        <f>'OddsRatio_working_3-way'!S52-'OddsRatio_working_3-way'!R52^2/3</f>
        <v>-0.83272928100514287</v>
      </c>
      <c r="V52" s="11">
        <f>'OddsRatio_working_3-way'!S52*'OddsRatio_working_3-way'!R52/3-2*'OddsRatio_working_3-way'!R52^3/27-'OddsRatio_working_3-way'!T52</f>
        <v>0.28764396580488533</v>
      </c>
      <c r="W52" s="11">
        <f>'OddsRatio_working_3-way'!V52^2+4*'OddsRatio_working_3-way'!U52^3/27</f>
        <v>-2.8085301702511223E-3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0.14624259061078373</v>
      </c>
      <c r="Y52" s="11">
        <f>IF('OddsRatio_working_3-way'!W52&gt;=0,IF('OddsRatio_working_3-way'!V52+SQRT('OddsRatio_working_3-way'!W52)&gt;0,0,PI()),ACOS('OddsRatio_working_3-way'!V52/(2*'OddsRatio_working_3-way'!X52)))</f>
        <v>0.18219696193656421</v>
      </c>
      <c r="Z52" s="11">
        <f>'OddsRatio_working_3-way'!X52^(1/3)*COS('OddsRatio_working_3-way'!Y52/3)</f>
        <v>0.5258838922645489</v>
      </c>
      <c r="AA52" s="11">
        <f>'OddsRatio_working_3-way'!X52^(1/3)*COS(('OddsRatio_working_3-way'!Y52+2*PI())/3)</f>
        <v>-0.29063525116800298</v>
      </c>
      <c r="AB52" s="11">
        <f>'OddsRatio_working_3-way'!X52^(1/3)*COS(('OddsRatio_working_3-way'!Y52+4*PI())/3)</f>
        <v>-0.23524864109654603</v>
      </c>
      <c r="AC52" s="11">
        <f>'OddsRatio_working_3-way'!X52^(1/3)*SIN('OddsRatio_working_3-way'!Y52/3)</f>
        <v>3.1977474234256668E-2</v>
      </c>
      <c r="AD52" s="11">
        <f>'OddsRatio_working_3-way'!X52^(1/3)*SIN(('OddsRatio_working_3-way'!Y52+2*PI())/3)</f>
        <v>0.43944007302500998</v>
      </c>
      <c r="AE52" s="11">
        <f>'OddsRatio_working_3-way'!X52^(1/3)*SIN(('OddsRatio_working_3-way'!Y52+4*PI())/3)</f>
        <v>-0.47141754725926643</v>
      </c>
      <c r="AF52" s="11">
        <f>-'OddsRatio_working_3-way'!U52/(3*'OddsRatio_working_3-way'!X52^(1/3))*COS(('OddsRatio_working_3-way'!Y52)/3)</f>
        <v>0.5258838922645489</v>
      </c>
      <c r="AG52" s="11">
        <f>-'OddsRatio_working_3-way'!U52/(3*'OddsRatio_working_3-way'!X52^(1/3))*COS(('OddsRatio_working_3-way'!Y52+2*PI())/3)</f>
        <v>-0.29063525116800298</v>
      </c>
      <c r="AH52" s="11">
        <f>-'OddsRatio_working_3-way'!U52/(3*'OddsRatio_working_3-way'!X52^(1/3))*COS(('OddsRatio_working_3-way'!Y52+4*PI())/3)</f>
        <v>-0.23524864109654603</v>
      </c>
      <c r="AI52" s="11">
        <f>'OddsRatio_working_3-way'!U52/(3*'OddsRatio_working_3-way'!X52^(1/3))*SIN(('OddsRatio_working_3-way'!Y52)/3)</f>
        <v>-3.1977474234256668E-2</v>
      </c>
      <c r="AJ52" s="11">
        <f>'OddsRatio_working_3-way'!U52/(3*'OddsRatio_working_3-way'!X52^(1/3))*SIN(('OddsRatio_working_3-way'!Y52+2*PI())/3)</f>
        <v>-0.43944007302500998</v>
      </c>
      <c r="AK52" s="11">
        <f>'OddsRatio_working_3-way'!U52/(3*'OddsRatio_working_3-way'!X52^(1/3))*SIN(('OddsRatio_working_3-way'!Y52+4*PI())/3)</f>
        <v>0.47141754725926643</v>
      </c>
      <c r="AL52" s="11">
        <f>'OddsRatio_working_3-way'!Z52+'OddsRatio_working_3-way'!AF52</f>
        <v>1.0517677845290978</v>
      </c>
      <c r="AM52" s="11">
        <f>'OddsRatio_working_3-way'!AA52+'OddsRatio_working_3-way'!AG52</f>
        <v>-0.58127050233600597</v>
      </c>
      <c r="AN52" s="11">
        <f>'OddsRatio_working_3-way'!AB52+'OddsRatio_working_3-way'!AH52</f>
        <v>-0.47049728219309206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1.0517677845290978</v>
      </c>
      <c r="AS52" s="11">
        <f>IF(('OddsRatio_working_3-way'!X52=0),IF(Q52&gt;0,-Q52^(1/3),(-Q52)^(1/3)),'OddsRatio_working_3-way'!AM52-'OddsRatio_working_3-way'!R52/3)</f>
        <v>-0.58127050233600597</v>
      </c>
      <c r="AT52" s="11">
        <f>IF(('OddsRatio_working_3-way'!X52=0),IF(Q52&gt;0,-Q52^(1/3),(-Q52)^(1/3)),'OddsRatio_working_3-way'!AN52-'OddsRatio_working_3-way'!R52/3)</f>
        <v>-0.47049728219309206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2.62</v>
      </c>
      <c r="B53" s="4">
        <f>IF('True_Odds_Calculator_3-way'!B54="","",'True_Odds_Calculator_3-way'!B54)</f>
        <v>3.59</v>
      </c>
      <c r="C53" s="4">
        <f>IF('True_Odds_Calculator_3-way'!C54="","",'True_Odds_Calculator_3-way'!C54)</f>
        <v>2.68</v>
      </c>
      <c r="D53" s="9">
        <f t="shared" si="13"/>
        <v>0.3699222653315094</v>
      </c>
      <c r="E53" s="9">
        <f t="shared" si="14"/>
        <v>0.2685911959817549</v>
      </c>
      <c r="F53" s="9">
        <f t="shared" si="15"/>
        <v>0.36148653868673558</v>
      </c>
      <c r="G53" s="9">
        <f t="shared" si="16"/>
        <v>1.0514016313768115</v>
      </c>
      <c r="H53" s="9">
        <f t="shared" si="17"/>
        <v>2.7032706428304345</v>
      </c>
      <c r="I53" s="9">
        <f t="shared" si="18"/>
        <v>3.7231302252659422</v>
      </c>
      <c r="J53" s="9">
        <f t="shared" si="19"/>
        <v>2.7663547407130435</v>
      </c>
      <c r="K53" s="11">
        <f t="shared" si="20"/>
        <v>0.38167938931297707</v>
      </c>
      <c r="L53" s="11">
        <f t="shared" si="21"/>
        <v>0.2785515320334262</v>
      </c>
      <c r="M53" s="11">
        <f t="shared" si="22"/>
        <v>0.37313432835820892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-0.27963628666085039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0.23366020902314003</v>
      </c>
      <c r="Q53" s="11">
        <f>2*'OddsRatio_working_3-way'!K53*'OddsRatio_working_3-way'!L53*'OddsRatio_working_3-way'!M53</f>
        <v>7.934132734232259E-2</v>
      </c>
      <c r="R53" s="11">
        <f t="shared" si="23"/>
        <v>0</v>
      </c>
      <c r="S53" s="11">
        <f t="shared" si="24"/>
        <v>-0.83558615304647044</v>
      </c>
      <c r="T53" s="11">
        <f t="shared" si="25"/>
        <v>-0.2837304424606012</v>
      </c>
      <c r="U53" s="11">
        <f>'OddsRatio_working_3-way'!S53-'OddsRatio_working_3-way'!R53^2/3</f>
        <v>-0.83558615304647044</v>
      </c>
      <c r="V53" s="11">
        <f>'OddsRatio_working_3-way'!S53*'OddsRatio_working_3-way'!R53/3-2*'OddsRatio_working_3-way'!R53^3/27-'OddsRatio_working_3-way'!T53</f>
        <v>0.2837304424606012</v>
      </c>
      <c r="W53" s="11">
        <f>'OddsRatio_working_3-way'!V53^2+4*'OddsRatio_working_3-way'!U53^3/27</f>
        <v>-5.9281141738856263E-3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0.14699581469617948</v>
      </c>
      <c r="Y53" s="11">
        <f>IF('OddsRatio_working_3-way'!W53&gt;=0,IF('OddsRatio_working_3-way'!V53+SQRT('OddsRatio_working_3-way'!W53)&gt;0,0,PI()),ACOS('OddsRatio_working_3-way'!V53/(2*'OddsRatio_working_3-way'!X53)))</f>
        <v>0.26498278351769611</v>
      </c>
      <c r="Z53" s="11">
        <f>'OddsRatio_working_3-way'!X53^(1/3)*COS('OddsRatio_working_3-way'!Y53/3)</f>
        <v>0.52570081568840576</v>
      </c>
      <c r="AA53" s="11">
        <f>'OddsRatio_working_3-way'!X53^(1/3)*COS(('OddsRatio_working_3-way'!Y53+2*PI())/3)</f>
        <v>-0.30316823950745431</v>
      </c>
      <c r="AB53" s="11">
        <f>'OddsRatio_working_3-way'!X53^(1/3)*COS(('OddsRatio_working_3-way'!Y53+4*PI())/3)</f>
        <v>-0.22253257618095137</v>
      </c>
      <c r="AC53" s="11">
        <f>'OddsRatio_working_3-way'!X53^(1/3)*SIN('OddsRatio_working_3-way'!Y53/3)</f>
        <v>4.6555021927840529E-2</v>
      </c>
      <c r="AD53" s="11">
        <f>'OddsRatio_working_3-way'!X53^(1/3)*SIN(('OddsRatio_working_3-way'!Y53+2*PI())/3)</f>
        <v>0.43199275021244016</v>
      </c>
      <c r="AE53" s="11">
        <f>'OddsRatio_working_3-way'!X53^(1/3)*SIN(('OddsRatio_working_3-way'!Y53+4*PI())/3)</f>
        <v>-0.47854777214028066</v>
      </c>
      <c r="AF53" s="11">
        <f>-'OddsRatio_working_3-way'!U53/(3*'OddsRatio_working_3-way'!X53^(1/3))*COS(('OddsRatio_working_3-way'!Y53)/3)</f>
        <v>0.52570081568840565</v>
      </c>
      <c r="AG53" s="11">
        <f>-'OddsRatio_working_3-way'!U53/(3*'OddsRatio_working_3-way'!X53^(1/3))*COS(('OddsRatio_working_3-way'!Y53+2*PI())/3)</f>
        <v>-0.30316823950745425</v>
      </c>
      <c r="AH53" s="11">
        <f>-'OddsRatio_working_3-way'!U53/(3*'OddsRatio_working_3-way'!X53^(1/3))*COS(('OddsRatio_working_3-way'!Y53+4*PI())/3)</f>
        <v>-0.22253257618095135</v>
      </c>
      <c r="AI53" s="11">
        <f>'OddsRatio_working_3-way'!U53/(3*'OddsRatio_working_3-way'!X53^(1/3))*SIN(('OddsRatio_working_3-way'!Y53)/3)</f>
        <v>-4.6555021927840515E-2</v>
      </c>
      <c r="AJ53" s="11">
        <f>'OddsRatio_working_3-way'!U53/(3*'OddsRatio_working_3-way'!X53^(1/3))*SIN(('OddsRatio_working_3-way'!Y53+2*PI())/3)</f>
        <v>-0.43199275021244005</v>
      </c>
      <c r="AK53" s="11">
        <f>'OddsRatio_working_3-way'!U53/(3*'OddsRatio_working_3-way'!X53^(1/3))*SIN(('OddsRatio_working_3-way'!Y53+4*PI())/3)</f>
        <v>0.47854777214028055</v>
      </c>
      <c r="AL53" s="11">
        <f>'OddsRatio_working_3-way'!Z53+'OddsRatio_working_3-way'!AF53</f>
        <v>1.0514016313768115</v>
      </c>
      <c r="AM53" s="11">
        <f>'OddsRatio_working_3-way'!AA53+'OddsRatio_working_3-way'!AG53</f>
        <v>-0.60633647901490861</v>
      </c>
      <c r="AN53" s="11">
        <f>'OddsRatio_working_3-way'!AB53+'OddsRatio_working_3-way'!AH53</f>
        <v>-0.44506515236190269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1.0514016313768115</v>
      </c>
      <c r="AS53" s="11">
        <f>IF(('OddsRatio_working_3-way'!X53=0),IF(Q53&gt;0,-Q53^(1/3),(-Q53)^(1/3)),'OddsRatio_working_3-way'!AM53-'OddsRatio_working_3-way'!R53/3)</f>
        <v>-0.60633647901490861</v>
      </c>
      <c r="AT53" s="11">
        <f>IF(('OddsRatio_working_3-way'!X53=0),IF(Q53&gt;0,-Q53^(1/3),(-Q53)^(1/3)),'OddsRatio_working_3-way'!AN53-'OddsRatio_working_3-way'!R53/3)</f>
        <v>-0.44506515236190269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3.29</v>
      </c>
      <c r="B54" s="4">
        <f>IF('True_Odds_Calculator_3-way'!B55="","",'True_Odds_Calculator_3-way'!B55)</f>
        <v>3.63</v>
      </c>
      <c r="C54" s="4">
        <f>IF('True_Odds_Calculator_3-way'!C55="","",'True_Odds_Calculator_3-way'!C55)</f>
        <v>2.2000000000000002</v>
      </c>
      <c r="D54" s="9">
        <f t="shared" si="13"/>
        <v>0.29307142387563362</v>
      </c>
      <c r="E54" s="9">
        <f t="shared" si="14"/>
        <v>0.26523289056265753</v>
      </c>
      <c r="F54" s="9">
        <f t="shared" si="15"/>
        <v>0.44169568556170868</v>
      </c>
      <c r="G54" s="9">
        <f t="shared" si="16"/>
        <v>1.0533351594176774</v>
      </c>
      <c r="H54" s="9">
        <f t="shared" si="17"/>
        <v>3.4121375150664814</v>
      </c>
      <c r="I54" s="9">
        <f t="shared" si="18"/>
        <v>3.7702714692684922</v>
      </c>
      <c r="J54" s="9">
        <f t="shared" si="19"/>
        <v>2.2640021913012132</v>
      </c>
      <c r="K54" s="11">
        <f t="shared" si="20"/>
        <v>0.303951367781155</v>
      </c>
      <c r="L54" s="11">
        <f t="shared" si="21"/>
        <v>0.27548209366391185</v>
      </c>
      <c r="M54" s="11">
        <f t="shared" si="22"/>
        <v>0.45454545454545453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-0.2750725623945246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0.23293042459562591</v>
      </c>
      <c r="Q54" s="11">
        <f>2*'OddsRatio_working_3-way'!K54*'OddsRatio_working_3-way'!L54*'OddsRatio_working_3-way'!M54</f>
        <v>7.6121053789420232E-2</v>
      </c>
      <c r="R54" s="11">
        <f t="shared" si="23"/>
        <v>0</v>
      </c>
      <c r="S54" s="11">
        <f t="shared" si="24"/>
        <v>-0.84679628737941492</v>
      </c>
      <c r="T54" s="11">
        <f t="shared" si="25"/>
        <v>-0.27673081286908985</v>
      </c>
      <c r="U54" s="11">
        <f>'OddsRatio_working_3-way'!S54-'OddsRatio_working_3-way'!R54^2/3</f>
        <v>-0.84679628737941492</v>
      </c>
      <c r="V54" s="11">
        <f>'OddsRatio_working_3-way'!S54*'OddsRatio_working_3-way'!R54/3-2*'OddsRatio_working_3-way'!R54^3/27-'OddsRatio_working_3-way'!T54</f>
        <v>0.27673081286908985</v>
      </c>
      <c r="W54" s="11">
        <f>'OddsRatio_working_3-way'!V54^2+4*'OddsRatio_working_3-way'!U54^3/27</f>
        <v>-1.3376663525525925E-2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0.14996383423738635</v>
      </c>
      <c r="Y54" s="11">
        <f>IF('OddsRatio_working_3-way'!W54&gt;=0,IF('OddsRatio_working_3-way'!V54+SQRT('OddsRatio_working_3-way'!W54)&gt;0,0,PI()),ACOS('OddsRatio_working_3-way'!V54/(2*'OddsRatio_working_3-way'!X54)))</f>
        <v>0.39587760194519661</v>
      </c>
      <c r="Z54" s="11">
        <f>'OddsRatio_working_3-way'!X54^(1/3)*COS('OddsRatio_working_3-way'!Y54/3)</f>
        <v>0.52666757970883882</v>
      </c>
      <c r="AA54" s="11">
        <f>'OddsRatio_working_3-way'!X54^(1/3)*COS(('OddsRatio_working_3-way'!Y54+2*PI())/3)</f>
        <v>-0.3238731754441263</v>
      </c>
      <c r="AB54" s="11">
        <f>'OddsRatio_working_3-way'!X54^(1/3)*COS(('OddsRatio_working_3-way'!Y54+4*PI())/3)</f>
        <v>-0.20279440426471237</v>
      </c>
      <c r="AC54" s="11">
        <f>'OddsRatio_working_3-way'!X54^(1/3)*SIN('OddsRatio_working_3-way'!Y54/3)</f>
        <v>6.9904861133583782E-2</v>
      </c>
      <c r="AD54" s="11">
        <f>'OddsRatio_working_3-way'!X54^(1/3)*SIN(('OddsRatio_working_3-way'!Y54+2*PI())/3)</f>
        <v>0.42115507281072828</v>
      </c>
      <c r="AE54" s="11">
        <f>'OddsRatio_working_3-way'!X54^(1/3)*SIN(('OddsRatio_working_3-way'!Y54+4*PI())/3)</f>
        <v>-0.49105993394431208</v>
      </c>
      <c r="AF54" s="11">
        <f>-'OddsRatio_working_3-way'!U54/(3*'OddsRatio_working_3-way'!X54^(1/3))*COS(('OddsRatio_working_3-way'!Y54)/3)</f>
        <v>0.52666757970883871</v>
      </c>
      <c r="AG54" s="11">
        <f>-'OddsRatio_working_3-way'!U54/(3*'OddsRatio_working_3-way'!X54^(1/3))*COS(('OddsRatio_working_3-way'!Y54+2*PI())/3)</f>
        <v>-0.32387317544412625</v>
      </c>
      <c r="AH54" s="11">
        <f>-'OddsRatio_working_3-way'!U54/(3*'OddsRatio_working_3-way'!X54^(1/3))*COS(('OddsRatio_working_3-way'!Y54+4*PI())/3)</f>
        <v>-0.20279440426471232</v>
      </c>
      <c r="AI54" s="11">
        <f>'OddsRatio_working_3-way'!U54/(3*'OddsRatio_working_3-way'!X54^(1/3))*SIN(('OddsRatio_working_3-way'!Y54)/3)</f>
        <v>-6.9904861133583768E-2</v>
      </c>
      <c r="AJ54" s="11">
        <f>'OddsRatio_working_3-way'!U54/(3*'OddsRatio_working_3-way'!X54^(1/3))*SIN(('OddsRatio_working_3-way'!Y54+2*PI())/3)</f>
        <v>-0.42115507281072817</v>
      </c>
      <c r="AK54" s="11">
        <f>'OddsRatio_working_3-way'!U54/(3*'OddsRatio_working_3-way'!X54^(1/3))*SIN(('OddsRatio_working_3-way'!Y54+4*PI())/3)</f>
        <v>0.49105993394431197</v>
      </c>
      <c r="AL54" s="11">
        <f>'OddsRatio_working_3-way'!Z54+'OddsRatio_working_3-way'!AF54</f>
        <v>1.0533351594176774</v>
      </c>
      <c r="AM54" s="11">
        <f>'OddsRatio_working_3-way'!AA54+'OddsRatio_working_3-way'!AG54</f>
        <v>-0.64774635088825261</v>
      </c>
      <c r="AN54" s="11">
        <f>'OddsRatio_working_3-way'!AB54+'OddsRatio_working_3-way'!AH54</f>
        <v>-0.40558880852942469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1.0533351594176774</v>
      </c>
      <c r="AS54" s="11">
        <f>IF(('OddsRatio_working_3-way'!X54=0),IF(Q54&gt;0,-Q54^(1/3),(-Q54)^(1/3)),'OddsRatio_working_3-way'!AM54-'OddsRatio_working_3-way'!R54/3)</f>
        <v>-0.64774635088825261</v>
      </c>
      <c r="AT54" s="11">
        <f>IF(('OddsRatio_working_3-way'!X54=0),IF(Q54&gt;0,-Q54^(1/3),(-Q54)^(1/3)),'OddsRatio_working_3-way'!AN54-'OddsRatio_working_3-way'!R54/3)</f>
        <v>-0.40558880852942469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3.93</v>
      </c>
      <c r="C55" s="4">
        <f>IF('True_Odds_Calculator_3-way'!C56="","",'True_Odds_Calculator_3-way'!C56)</f>
        <v>5.65</v>
      </c>
      <c r="D55" s="9">
        <f t="shared" si="13"/>
        <v>0.59023398220546641</v>
      </c>
      <c r="E55" s="9">
        <f t="shared" si="14"/>
        <v>0.24216385529320386</v>
      </c>
      <c r="F55" s="9">
        <f t="shared" si="15"/>
        <v>0.16760216250132975</v>
      </c>
      <c r="G55" s="9">
        <f t="shared" si="16"/>
        <v>1.0680666941436532</v>
      </c>
      <c r="H55" s="9">
        <f t="shared" si="17"/>
        <v>1.6942433511933745</v>
      </c>
      <c r="I55" s="9">
        <f t="shared" si="18"/>
        <v>4.1294354138409037</v>
      </c>
      <c r="J55" s="9">
        <f t="shared" si="19"/>
        <v>5.9665101277679877</v>
      </c>
      <c r="K55" s="11">
        <f t="shared" si="20"/>
        <v>0.60606060606060608</v>
      </c>
      <c r="L55" s="11">
        <f t="shared" si="21"/>
        <v>0.2544529262086514</v>
      </c>
      <c r="M55" s="11">
        <f t="shared" si="22"/>
        <v>0.17699115044247787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-0.24171799737563437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0.22463369082297679</v>
      </c>
      <c r="Q55" s="11">
        <f>2*'OddsRatio_working_3-way'!K55*'OddsRatio_working_3-way'!L55*'OddsRatio_working_3-way'!M55</f>
        <v>5.4588989264392894E-2</v>
      </c>
      <c r="R55" s="11">
        <f t="shared" si="23"/>
        <v>0</v>
      </c>
      <c r="S55" s="11">
        <f t="shared" si="24"/>
        <v>-0.9293213300699813</v>
      </c>
      <c r="T55" s="11">
        <f t="shared" si="25"/>
        <v>-0.22583750426974025</v>
      </c>
      <c r="U55" s="11">
        <f>'OddsRatio_working_3-way'!S55-'OddsRatio_working_3-way'!R55^2/3</f>
        <v>-0.9293213300699813</v>
      </c>
      <c r="V55" s="11">
        <f>'OddsRatio_working_3-way'!S55*'OddsRatio_working_3-way'!R55/3-2*'OddsRatio_working_3-way'!R55^3/27-'OddsRatio_working_3-way'!T55</f>
        <v>0.22583750426974025</v>
      </c>
      <c r="W55" s="11">
        <f>'OddsRatio_working_3-way'!V55^2+4*'OddsRatio_working_3-way'!U55^3/27</f>
        <v>-6.7900731276194032E-2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0.17241179600811757</v>
      </c>
      <c r="Y55" s="11">
        <f>IF('OddsRatio_working_3-way'!W55&gt;=0,IF('OddsRatio_working_3-way'!V55+SQRT('OddsRatio_working_3-way'!W55)&gt;0,0,PI()),ACOS('OddsRatio_working_3-way'!V55/(2*'OddsRatio_working_3-way'!X55)))</f>
        <v>0.85669793955553342</v>
      </c>
      <c r="Z55" s="11">
        <f>'OddsRatio_working_3-way'!X55^(1/3)*COS('OddsRatio_working_3-way'!Y55/3)</f>
        <v>0.53403334707182659</v>
      </c>
      <c r="AA55" s="11">
        <f>'OddsRatio_working_3-way'!X55^(1/3)*COS(('OddsRatio_working_3-way'!Y55+2*PI())/3)</f>
        <v>-0.40279819171472081</v>
      </c>
      <c r="AB55" s="11">
        <f>'OddsRatio_working_3-way'!X55^(1/3)*COS(('OddsRatio_working_3-way'!Y55+4*PI())/3)</f>
        <v>-0.13123515535710567</v>
      </c>
      <c r="AC55" s="11">
        <f>'OddsRatio_working_3-way'!X55^(1/3)*SIN('OddsRatio_working_3-way'!Y55/3)</f>
        <v>0.15678699214302116</v>
      </c>
      <c r="AD55" s="11">
        <f>'OddsRatio_working_3-way'!X55^(1/3)*SIN(('OddsRatio_working_3-way'!Y55+2*PI())/3)</f>
        <v>0.38409294896072332</v>
      </c>
      <c r="AE55" s="11">
        <f>'OddsRatio_working_3-way'!X55^(1/3)*SIN(('OddsRatio_working_3-way'!Y55+4*PI())/3)</f>
        <v>-0.54087994110374449</v>
      </c>
      <c r="AF55" s="11">
        <f>-'OddsRatio_working_3-way'!U55/(3*'OddsRatio_working_3-way'!X55^(1/3))*COS(('OddsRatio_working_3-way'!Y55)/3)</f>
        <v>0.53403334707182659</v>
      </c>
      <c r="AG55" s="11">
        <f>-'OddsRatio_working_3-way'!U55/(3*'OddsRatio_working_3-way'!X55^(1/3))*COS(('OddsRatio_working_3-way'!Y55+2*PI())/3)</f>
        <v>-0.40279819171472081</v>
      </c>
      <c r="AH55" s="11">
        <f>-'OddsRatio_working_3-way'!U55/(3*'OddsRatio_working_3-way'!X55^(1/3))*COS(('OddsRatio_working_3-way'!Y55+4*PI())/3)</f>
        <v>-0.13123515535710567</v>
      </c>
      <c r="AI55" s="11">
        <f>'OddsRatio_working_3-way'!U55/(3*'OddsRatio_working_3-way'!X55^(1/3))*SIN(('OddsRatio_working_3-way'!Y55)/3)</f>
        <v>-0.15678699214302116</v>
      </c>
      <c r="AJ55" s="11">
        <f>'OddsRatio_working_3-way'!U55/(3*'OddsRatio_working_3-way'!X55^(1/3))*SIN(('OddsRatio_working_3-way'!Y55+2*PI())/3)</f>
        <v>-0.38409294896072332</v>
      </c>
      <c r="AK55" s="11">
        <f>'OddsRatio_working_3-way'!U55/(3*'OddsRatio_working_3-way'!X55^(1/3))*SIN(('OddsRatio_working_3-way'!Y55+4*PI())/3)</f>
        <v>0.54087994110374449</v>
      </c>
      <c r="AL55" s="11">
        <f>'OddsRatio_working_3-way'!Z55+'OddsRatio_working_3-way'!AF55</f>
        <v>1.0680666941436532</v>
      </c>
      <c r="AM55" s="11">
        <f>'OddsRatio_working_3-way'!AA55+'OddsRatio_working_3-way'!AG55</f>
        <v>-0.80559638342944162</v>
      </c>
      <c r="AN55" s="11">
        <f>'OddsRatio_working_3-way'!AB55+'OddsRatio_working_3-way'!AH55</f>
        <v>-0.26247031071421134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1.0680666941436532</v>
      </c>
      <c r="AS55" s="11">
        <f>IF(('OddsRatio_working_3-way'!X55=0),IF(Q55&gt;0,-Q55^(1/3),(-Q55)^(1/3)),'OddsRatio_working_3-way'!AM55-'OddsRatio_working_3-way'!R55/3)</f>
        <v>-0.80559638342944162</v>
      </c>
      <c r="AT55" s="11">
        <f>IF(('OddsRatio_working_3-way'!X55=0),IF(Q55&gt;0,-Q55^(1/3),(-Q55)^(1/3)),'OddsRatio_working_3-way'!AN55-'OddsRatio_working_3-way'!R55/3)</f>
        <v>-0.26247031071421134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3.6</v>
      </c>
      <c r="C56" s="4">
        <f>IF('True_Odds_Calculator_3-way'!C57="","",'True_Odds_Calculator_3-way'!C57)</f>
        <v>4.17</v>
      </c>
      <c r="D56" s="9">
        <f t="shared" si="13"/>
        <v>0.50391152632161573</v>
      </c>
      <c r="E56" s="9">
        <f t="shared" si="14"/>
        <v>0.26650344835790457</v>
      </c>
      <c r="F56" s="9">
        <f t="shared" si="15"/>
        <v>0.22958502532047992</v>
      </c>
      <c r="G56" s="9">
        <f t="shared" si="16"/>
        <v>1.0585756396855843</v>
      </c>
      <c r="H56" s="9">
        <f t="shared" si="17"/>
        <v>1.9844753449075929</v>
      </c>
      <c r="I56" s="9">
        <f t="shared" si="18"/>
        <v>3.7522966631825185</v>
      </c>
      <c r="J56" s="9">
        <f t="shared" si="19"/>
        <v>4.3556847778033019</v>
      </c>
      <c r="K56" s="11">
        <f t="shared" si="20"/>
        <v>0.5181347150259068</v>
      </c>
      <c r="L56" s="11">
        <f t="shared" si="21"/>
        <v>0.27777777777777779</v>
      </c>
      <c r="M56" s="11">
        <f t="shared" si="22"/>
        <v>0.23980815347721823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-0.26455726610421515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0.23124850723911375</v>
      </c>
      <c r="Q56" s="11">
        <f>2*'OddsRatio_working_3-way'!K56*'OddsRatio_working_3-way'!L56*'OddsRatio_working_3-way'!M56</f>
        <v>6.90294051460041E-2</v>
      </c>
      <c r="R56" s="11">
        <f t="shared" si="23"/>
        <v>0</v>
      </c>
      <c r="S56" s="11">
        <f t="shared" si="24"/>
        <v>-0.87409622364338946</v>
      </c>
      <c r="T56" s="11">
        <f t="shared" si="25"/>
        <v>-0.26092424586369833</v>
      </c>
      <c r="U56" s="11">
        <f>'OddsRatio_working_3-way'!S56-'OddsRatio_working_3-way'!R56^2/3</f>
        <v>-0.87409622364338946</v>
      </c>
      <c r="V56" s="11">
        <f>'OddsRatio_working_3-way'!S56*'OddsRatio_working_3-way'!R56/3-2*'OddsRatio_working_3-way'!R56^3/27-'OddsRatio_working_3-way'!T56</f>
        <v>0.26092424586369833</v>
      </c>
      <c r="W56" s="11">
        <f>'OddsRatio_working_3-way'!V56^2+4*'OddsRatio_working_3-way'!U56^3/27</f>
        <v>-3.0859005635040265E-2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0.15727401860652315</v>
      </c>
      <c r="Y56" s="11">
        <f>IF('OddsRatio_working_3-way'!W56&gt;=0,IF('OddsRatio_working_3-way'!V56+SQRT('OddsRatio_working_3-way'!W56)&gt;0,0,PI()),ACOS('OddsRatio_working_3-way'!V56/(2*'OddsRatio_working_3-way'!X56)))</f>
        <v>0.59254663402885055</v>
      </c>
      <c r="Z56" s="11">
        <f>'OddsRatio_working_3-way'!X56^(1/3)*COS('OddsRatio_working_3-way'!Y56/3)</f>
        <v>0.52928781984279227</v>
      </c>
      <c r="AA56" s="11">
        <f>'OddsRatio_working_3-way'!X56^(1/3)*COS(('OddsRatio_working_3-way'!Y56+2*PI())/3)</f>
        <v>-0.3563764490522594</v>
      </c>
      <c r="AB56" s="11">
        <f>'OddsRatio_working_3-way'!X56^(1/3)*COS(('OddsRatio_working_3-way'!Y56+4*PI())/3)</f>
        <v>-0.17291137079053295</v>
      </c>
      <c r="AC56" s="11">
        <f>'OddsRatio_working_3-way'!X56^(1/3)*SIN('OddsRatio_working_3-way'!Y56/3)</f>
        <v>0.1059236123213036</v>
      </c>
      <c r="AD56" s="11">
        <f>'OddsRatio_working_3-way'!X56^(1/3)*SIN(('OddsRatio_working_3-way'!Y56+2*PI())/3)</f>
        <v>0.40541489173688755</v>
      </c>
      <c r="AE56" s="11">
        <f>'OddsRatio_working_3-way'!X56^(1/3)*SIN(('OddsRatio_working_3-way'!Y56+4*PI())/3)</f>
        <v>-0.51133850405819115</v>
      </c>
      <c r="AF56" s="11">
        <f>-'OddsRatio_working_3-way'!U56/(3*'OddsRatio_working_3-way'!X56^(1/3))*COS(('OddsRatio_working_3-way'!Y56)/3)</f>
        <v>0.52928781984279205</v>
      </c>
      <c r="AG56" s="11">
        <f>-'OddsRatio_working_3-way'!U56/(3*'OddsRatio_working_3-way'!X56^(1/3))*COS(('OddsRatio_working_3-way'!Y56+2*PI())/3)</f>
        <v>-0.35637644905225924</v>
      </c>
      <c r="AH56" s="11">
        <f>-'OddsRatio_working_3-way'!U56/(3*'OddsRatio_working_3-way'!X56^(1/3))*COS(('OddsRatio_working_3-way'!Y56+4*PI())/3)</f>
        <v>-0.17291137079053287</v>
      </c>
      <c r="AI56" s="11">
        <f>'OddsRatio_working_3-way'!U56/(3*'OddsRatio_working_3-way'!X56^(1/3))*SIN(('OddsRatio_working_3-way'!Y56)/3)</f>
        <v>-0.10592361232130355</v>
      </c>
      <c r="AJ56" s="11">
        <f>'OddsRatio_working_3-way'!U56/(3*'OddsRatio_working_3-way'!X56^(1/3))*SIN(('OddsRatio_working_3-way'!Y56+2*PI())/3)</f>
        <v>-0.40541489173688738</v>
      </c>
      <c r="AK56" s="11">
        <f>'OddsRatio_working_3-way'!U56/(3*'OddsRatio_working_3-way'!X56^(1/3))*SIN(('OddsRatio_working_3-way'!Y56+4*PI())/3)</f>
        <v>0.51133850405819092</v>
      </c>
      <c r="AL56" s="11">
        <f>'OddsRatio_working_3-way'!Z56+'OddsRatio_working_3-way'!AF56</f>
        <v>1.0585756396855843</v>
      </c>
      <c r="AM56" s="11">
        <f>'OddsRatio_working_3-way'!AA56+'OddsRatio_working_3-way'!AG56</f>
        <v>-0.71275289810451858</v>
      </c>
      <c r="AN56" s="11">
        <f>'OddsRatio_working_3-way'!AB56+'OddsRatio_working_3-way'!AH56</f>
        <v>-0.34582274158106585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1.0585756396855843</v>
      </c>
      <c r="AS56" s="11">
        <f>IF(('OddsRatio_working_3-way'!X56=0),IF(Q56&gt;0,-Q56^(1/3),(-Q56)^(1/3)),'OddsRatio_working_3-way'!AM56-'OddsRatio_working_3-way'!R56/3)</f>
        <v>-0.71275289810451858</v>
      </c>
      <c r="AT56" s="11">
        <f>IF(('OddsRatio_working_3-way'!X56=0),IF(Q56&gt;0,-Q56^(1/3),(-Q56)^(1/3)),'OddsRatio_working_3-way'!AN56-'OddsRatio_working_3-way'!R56/3)</f>
        <v>-0.34582274158106585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2.0099999999999998</v>
      </c>
      <c r="B57" s="4">
        <f>IF('True_Odds_Calculator_3-way'!B58="","",'True_Odds_Calculator_3-way'!B58)</f>
        <v>3.63</v>
      </c>
      <c r="C57" s="4">
        <f>IF('True_Odds_Calculator_3-way'!C58="","",'True_Odds_Calculator_3-way'!C58)</f>
        <v>3.84</v>
      </c>
      <c r="D57" s="9">
        <f t="shared" si="13"/>
        <v>0.48441086162924685</v>
      </c>
      <c r="E57" s="9">
        <f t="shared" si="14"/>
        <v>0.26514228560700509</v>
      </c>
      <c r="F57" s="9">
        <f t="shared" si="15"/>
        <v>0.25044685276374801</v>
      </c>
      <c r="G57" s="9">
        <f t="shared" si="16"/>
        <v>1.0538250395535029</v>
      </c>
      <c r="H57" s="9">
        <f t="shared" si="17"/>
        <v>2.0643632899490374</v>
      </c>
      <c r="I57" s="9">
        <f t="shared" si="18"/>
        <v>3.7715598540257127</v>
      </c>
      <c r="J57" s="9">
        <f t="shared" si="19"/>
        <v>3.992863112331948</v>
      </c>
      <c r="K57" s="11">
        <f t="shared" si="20"/>
        <v>0.49751243781094534</v>
      </c>
      <c r="L57" s="11">
        <f t="shared" si="21"/>
        <v>0.27548209366391185</v>
      </c>
      <c r="M57" s="11">
        <f t="shared" si="22"/>
        <v>0.26041666666666669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-0.26925362284080046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0.23128160848649321</v>
      </c>
      <c r="Q57" s="11">
        <f>2*'OddsRatio_working_3-way'!K57*'OddsRatio_working_3-way'!L57*'OddsRatio_working_3-way'!M57</f>
        <v>7.1383212495831225E-2</v>
      </c>
      <c r="R57" s="11">
        <f t="shared" si="23"/>
        <v>0</v>
      </c>
      <c r="S57" s="11">
        <f t="shared" si="24"/>
        <v>-0.85897306058994549</v>
      </c>
      <c r="T57" s="11">
        <f t="shared" si="25"/>
        <v>-0.26511514215739052</v>
      </c>
      <c r="U57" s="11">
        <f>'OddsRatio_working_3-way'!S57-'OddsRatio_working_3-way'!R57^2/3</f>
        <v>-0.85897306058994549</v>
      </c>
      <c r="V57" s="11">
        <f>'OddsRatio_working_3-way'!S57*'OddsRatio_working_3-way'!R57/3-2*'OddsRatio_working_3-way'!R57^3/27-'OddsRatio_working_3-way'!T57</f>
        <v>0.26511514215739052</v>
      </c>
      <c r="W57" s="11">
        <f>'OddsRatio_working_3-way'!V57^2+4*'OddsRatio_working_3-way'!U57^3/27</f>
        <v>-2.3607316455711069E-2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0.1532101131264223</v>
      </c>
      <c r="Y57" s="11">
        <f>IF('OddsRatio_working_3-way'!W57&gt;=0,IF('OddsRatio_working_3-way'!V57+SQRT('OddsRatio_working_3-way'!W57)&gt;0,0,PI()),ACOS('OddsRatio_working_3-way'!V57/(2*'OddsRatio_working_3-way'!X57)))</f>
        <v>0.52524487189856672</v>
      </c>
      <c r="Z57" s="11">
        <f>'OddsRatio_working_3-way'!X57^(1/3)*COS('OddsRatio_working_3-way'!Y57/3)</f>
        <v>0.52691251977675158</v>
      </c>
      <c r="AA57" s="11">
        <f>'OddsRatio_working_3-way'!X57^(1/3)*COS(('OddsRatio_working_3-way'!Y57+2*PI())/3)</f>
        <v>-0.34417591377992945</v>
      </c>
      <c r="AB57" s="11">
        <f>'OddsRatio_working_3-way'!X57^(1/3)*COS(('OddsRatio_working_3-way'!Y57+4*PI())/3)</f>
        <v>-0.18273660599682204</v>
      </c>
      <c r="AC57" s="11">
        <f>'OddsRatio_working_3-way'!X57^(1/3)*SIN('OddsRatio_working_3-way'!Y57/3)</f>
        <v>9.3207027806363946E-2</v>
      </c>
      <c r="AD57" s="11">
        <f>'OddsRatio_working_3-way'!X57^(1/3)*SIN(('OddsRatio_working_3-way'!Y57+2*PI())/3)</f>
        <v>0.40971611379555539</v>
      </c>
      <c r="AE57" s="11">
        <f>'OddsRatio_working_3-way'!X57^(1/3)*SIN(('OddsRatio_working_3-way'!Y57+4*PI())/3)</f>
        <v>-0.50292314160191931</v>
      </c>
      <c r="AF57" s="11">
        <f>-'OddsRatio_working_3-way'!U57/(3*'OddsRatio_working_3-way'!X57^(1/3))*COS(('OddsRatio_working_3-way'!Y57)/3)</f>
        <v>0.52691251977675135</v>
      </c>
      <c r="AG57" s="11">
        <f>-'OddsRatio_working_3-way'!U57/(3*'OddsRatio_working_3-way'!X57^(1/3))*COS(('OddsRatio_working_3-way'!Y57+2*PI())/3)</f>
        <v>-0.34417591377992934</v>
      </c>
      <c r="AH57" s="11">
        <f>-'OddsRatio_working_3-way'!U57/(3*'OddsRatio_working_3-way'!X57^(1/3))*COS(('OddsRatio_working_3-way'!Y57+4*PI())/3)</f>
        <v>-0.18273660599682195</v>
      </c>
      <c r="AI57" s="11">
        <f>'OddsRatio_working_3-way'!U57/(3*'OddsRatio_working_3-way'!X57^(1/3))*SIN(('OddsRatio_working_3-way'!Y57)/3)</f>
        <v>-9.3207027806363904E-2</v>
      </c>
      <c r="AJ57" s="11">
        <f>'OddsRatio_working_3-way'!U57/(3*'OddsRatio_working_3-way'!X57^(1/3))*SIN(('OddsRatio_working_3-way'!Y57+2*PI())/3)</f>
        <v>-0.40971611379555517</v>
      </c>
      <c r="AK57" s="11">
        <f>'OddsRatio_working_3-way'!U57/(3*'OddsRatio_working_3-way'!X57^(1/3))*SIN(('OddsRatio_working_3-way'!Y57+4*PI())/3)</f>
        <v>0.50292314160191909</v>
      </c>
      <c r="AL57" s="11">
        <f>'OddsRatio_working_3-way'!Z57+'OddsRatio_working_3-way'!AF57</f>
        <v>1.0538250395535029</v>
      </c>
      <c r="AM57" s="11">
        <f>'OddsRatio_working_3-way'!AA57+'OddsRatio_working_3-way'!AG57</f>
        <v>-0.6883518275598588</v>
      </c>
      <c r="AN57" s="11">
        <f>'OddsRatio_working_3-way'!AB57+'OddsRatio_working_3-way'!AH57</f>
        <v>-0.36547321199364402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1.0538250395535029</v>
      </c>
      <c r="AS57" s="11">
        <f>IF(('OddsRatio_working_3-way'!X57=0),IF(Q57&gt;0,-Q57^(1/3),(-Q57)^(1/3)),'OddsRatio_working_3-way'!AM57-'OddsRatio_working_3-way'!R57/3)</f>
        <v>-0.6883518275598588</v>
      </c>
      <c r="AT57" s="11">
        <f>IF(('OddsRatio_working_3-way'!X57=0),IF(Q57&gt;0,-Q57^(1/3),(-Q57)^(1/3)),'OddsRatio_working_3-way'!AN57-'OddsRatio_working_3-way'!R57/3)</f>
        <v>-0.36547321199364402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2.2999999999999998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3.23</v>
      </c>
      <c r="D58" s="9">
        <f t="shared" si="13"/>
        <v>0.42238744892597252</v>
      </c>
      <c r="E58" s="9">
        <f t="shared" si="14"/>
        <v>0.27872851059425263</v>
      </c>
      <c r="F58" s="9">
        <f t="shared" si="15"/>
        <v>0.29888404047977479</v>
      </c>
      <c r="G58" s="9">
        <f t="shared" si="16"/>
        <v>1.0519189149909898</v>
      </c>
      <c r="H58" s="9">
        <f t="shared" si="17"/>
        <v>2.3674945894882868</v>
      </c>
      <c r="I58" s="9">
        <f t="shared" si="18"/>
        <v>3.5877205308778337</v>
      </c>
      <c r="J58" s="9">
        <f t="shared" si="19"/>
        <v>3.3457791804299069</v>
      </c>
      <c r="K58" s="11">
        <f t="shared" si="20"/>
        <v>0.43478260869565222</v>
      </c>
      <c r="L58" s="11">
        <f t="shared" si="21"/>
        <v>0.28901734104046245</v>
      </c>
      <c r="M58" s="11">
        <f t="shared" si="22"/>
        <v>0.30959752321981426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-0.27744497621802378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0.23303457704029756</v>
      </c>
      <c r="Q58" s="11">
        <f>2*'OddsRatio_working_3-way'!K58*'OddsRatio_working_3-way'!L58*'OddsRatio_working_3-way'!M58</f>
        <v>7.7807872133655268E-2</v>
      </c>
      <c r="R58" s="11">
        <f t="shared" si="23"/>
        <v>0</v>
      </c>
      <c r="S58" s="11">
        <f t="shared" si="24"/>
        <v>-0.83993078633787432</v>
      </c>
      <c r="T58" s="11">
        <f t="shared" si="25"/>
        <v>-0.28044433600596802</v>
      </c>
      <c r="U58" s="11">
        <f>'OddsRatio_working_3-way'!S58-'OddsRatio_working_3-way'!R58^2/3</f>
        <v>-0.83993078633787432</v>
      </c>
      <c r="V58" s="11">
        <f>'OddsRatio_working_3-way'!S58*'OddsRatio_working_3-way'!R58/3-2*'OddsRatio_working_3-way'!R58^3/27-'OddsRatio_working_3-way'!T58</f>
        <v>0.28044433600596802</v>
      </c>
      <c r="W58" s="11">
        <f>'OddsRatio_working_3-way'!V58^2+4*'OddsRatio_working_3-way'!U58^3/27</f>
        <v>-9.1372707861449021E-3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0.14814376158310985</v>
      </c>
      <c r="Y58" s="11">
        <f>IF('OddsRatio_working_3-way'!W58&gt;=0,IF('OddsRatio_working_3-way'!V58+SQRT('OddsRatio_working_3-way'!W58)&gt;0,0,PI()),ACOS('OddsRatio_working_3-way'!V58/(2*'OddsRatio_working_3-way'!X58)))</f>
        <v>0.32849901909211643</v>
      </c>
      <c r="Z58" s="11">
        <f>'OddsRatio_working_3-way'!X58^(1/3)*COS('OddsRatio_working_3-way'!Y58/3)</f>
        <v>0.52595945749549489</v>
      </c>
      <c r="AA58" s="11">
        <f>'OddsRatio_working_3-way'!X58^(1/3)*COS(('OddsRatio_working_3-way'!Y58+2*PI())/3)</f>
        <v>-0.31305650368136384</v>
      </c>
      <c r="AB58" s="11">
        <f>'OddsRatio_working_3-way'!X58^(1/3)*COS(('OddsRatio_working_3-way'!Y58+4*PI())/3)</f>
        <v>-0.21290295381413074</v>
      </c>
      <c r="AC58" s="11">
        <f>'OddsRatio_working_3-way'!X58^(1/3)*SIN('OddsRatio_working_3-way'!Y58/3)</f>
        <v>5.7823678976143593E-2</v>
      </c>
      <c r="AD58" s="11">
        <f>'OddsRatio_working_3-way'!X58^(1/3)*SIN(('OddsRatio_working_3-way'!Y58+2*PI())/3)</f>
        <v>0.4265824120637085</v>
      </c>
      <c r="AE58" s="11">
        <f>'OddsRatio_working_3-way'!X58^(1/3)*SIN(('OddsRatio_working_3-way'!Y58+4*PI())/3)</f>
        <v>-0.48440609103985216</v>
      </c>
      <c r="AF58" s="11">
        <f>-'OddsRatio_working_3-way'!U58/(3*'OddsRatio_working_3-way'!X58^(1/3))*COS(('OddsRatio_working_3-way'!Y58)/3)</f>
        <v>0.525959457495495</v>
      </c>
      <c r="AG58" s="11">
        <f>-'OddsRatio_working_3-way'!U58/(3*'OddsRatio_working_3-way'!X58^(1/3))*COS(('OddsRatio_working_3-way'!Y58+2*PI())/3)</f>
        <v>-0.3130565036813639</v>
      </c>
      <c r="AH58" s="11">
        <f>-'OddsRatio_working_3-way'!U58/(3*'OddsRatio_working_3-way'!X58^(1/3))*COS(('OddsRatio_working_3-way'!Y58+4*PI())/3)</f>
        <v>-0.2129029538141308</v>
      </c>
      <c r="AI58" s="11">
        <f>'OddsRatio_working_3-way'!U58/(3*'OddsRatio_working_3-way'!X58^(1/3))*SIN(('OddsRatio_working_3-way'!Y58)/3)</f>
        <v>-5.7823678976143607E-2</v>
      </c>
      <c r="AJ58" s="11">
        <f>'OddsRatio_working_3-way'!U58/(3*'OddsRatio_working_3-way'!X58^(1/3))*SIN(('OddsRatio_working_3-way'!Y58+2*PI())/3)</f>
        <v>-0.42658241206370862</v>
      </c>
      <c r="AK58" s="11">
        <f>'OddsRatio_working_3-way'!U58/(3*'OddsRatio_working_3-way'!X58^(1/3))*SIN(('OddsRatio_working_3-way'!Y58+4*PI())/3)</f>
        <v>0.48440609103985222</v>
      </c>
      <c r="AL58" s="11">
        <f>'OddsRatio_working_3-way'!Z58+'OddsRatio_working_3-way'!AF58</f>
        <v>1.0519189149909898</v>
      </c>
      <c r="AM58" s="11">
        <f>'OddsRatio_working_3-way'!AA58+'OddsRatio_working_3-way'!AG58</f>
        <v>-0.62611300736272768</v>
      </c>
      <c r="AN58" s="11">
        <f>'OddsRatio_working_3-way'!AB58+'OddsRatio_working_3-way'!AH58</f>
        <v>-0.42580590762826154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1.0519189149909898</v>
      </c>
      <c r="AS58" s="11">
        <f>IF(('OddsRatio_working_3-way'!X58=0),IF(Q58&gt;0,-Q58^(1/3),(-Q58)^(1/3)),'OddsRatio_working_3-way'!AM58-'OddsRatio_working_3-way'!R58/3)</f>
        <v>-0.62611300736272768</v>
      </c>
      <c r="AT58" s="11">
        <f>IF(('OddsRatio_working_3-way'!X58=0),IF(Q58&gt;0,-Q58^(1/3),(-Q58)^(1/3)),'OddsRatio_working_3-way'!AN58-'OddsRatio_working_3-way'!R58/3)</f>
        <v>-0.42580590762826154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3.51</v>
      </c>
      <c r="C59" s="4">
        <f>IF('True_Odds_Calculator_3-way'!C60="","",'True_Odds_Calculator_3-way'!C60)</f>
        <v>2.77</v>
      </c>
      <c r="D59" s="9">
        <f t="shared" si="13"/>
        <v>0.37477875346150602</v>
      </c>
      <c r="E59" s="9">
        <f t="shared" si="14"/>
        <v>0.27521579616856018</v>
      </c>
      <c r="F59" s="9">
        <f t="shared" si="15"/>
        <v>0.35000545036993352</v>
      </c>
      <c r="G59" s="9">
        <f t="shared" si="16"/>
        <v>1.0492081158304667</v>
      </c>
      <c r="H59" s="9">
        <f t="shared" si="17"/>
        <v>2.668240904170442</v>
      </c>
      <c r="I59" s="9">
        <f t="shared" si="18"/>
        <v>3.6335123707344708</v>
      </c>
      <c r="J59" s="9">
        <f t="shared" si="19"/>
        <v>2.8570983650199264</v>
      </c>
      <c r="K59" s="11">
        <f t="shared" si="20"/>
        <v>0.38610038610038611</v>
      </c>
      <c r="L59" s="11">
        <f t="shared" si="21"/>
        <v>0.28490028490028491</v>
      </c>
      <c r="M59" s="11">
        <f t="shared" si="22"/>
        <v>0.36101083032490977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-0.28051588701408181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0.23310492624572052</v>
      </c>
      <c r="Q59" s="11">
        <f>2*'OddsRatio_working_3-way'!K59*'OddsRatio_working_3-way'!L59*'OddsRatio_working_3-way'!M59</f>
        <v>7.9422462093942242E-2</v>
      </c>
      <c r="R59" s="11">
        <f t="shared" si="23"/>
        <v>0</v>
      </c>
      <c r="S59" s="11">
        <f t="shared" si="24"/>
        <v>-0.83098653957527446</v>
      </c>
      <c r="T59" s="11">
        <f t="shared" si="25"/>
        <v>-0.28312999644813436</v>
      </c>
      <c r="U59" s="11">
        <f>'OddsRatio_working_3-way'!S59-'OddsRatio_working_3-way'!R59^2/3</f>
        <v>-0.83098653957527446</v>
      </c>
      <c r="V59" s="11">
        <f>'OddsRatio_working_3-way'!S59*'OddsRatio_working_3-way'!R59/3-2*'OddsRatio_working_3-way'!R59^3/27-'OddsRatio_working_3-way'!T59</f>
        <v>0.28312999644813436</v>
      </c>
      <c r="W59" s="11">
        <f>'OddsRatio_working_3-way'!V59^2+4*'OddsRatio_working_3-way'!U59^3/27</f>
        <v>-4.849005958480937E-3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0.14578374467614824</v>
      </c>
      <c r="Y59" s="11">
        <f>IF('OddsRatio_working_3-way'!W59&gt;=0,IF('OddsRatio_working_3-way'!V59+SQRT('OddsRatio_working_3-way'!W59)&gt;0,0,PI()),ACOS('OddsRatio_working_3-way'!V59/(2*'OddsRatio_working_3-way'!X59)))</f>
        <v>0.24115988928976861</v>
      </c>
      <c r="Z59" s="11">
        <f>'OddsRatio_working_3-way'!X59^(1/3)*COS('OddsRatio_working_3-way'!Y59/3)</f>
        <v>0.52460405791523324</v>
      </c>
      <c r="AA59" s="11">
        <f>'OddsRatio_working_3-way'!X59^(1/3)*COS(('OddsRatio_working_3-way'!Y59+2*PI())/3)</f>
        <v>-0.29890218890223369</v>
      </c>
      <c r="AB59" s="11">
        <f>'OddsRatio_working_3-way'!X59^(1/3)*COS(('OddsRatio_working_3-way'!Y59+4*PI())/3)</f>
        <v>-0.22570186901299963</v>
      </c>
      <c r="AC59" s="11">
        <f>'OddsRatio_working_3-way'!X59^(1/3)*SIN('OddsRatio_working_3-way'!Y59/3)</f>
        <v>4.2262224392816038E-2</v>
      </c>
      <c r="AD59" s="11">
        <f>'OddsRatio_working_3-way'!X59^(1/3)*SIN(('OddsRatio_working_3-way'!Y59+2*PI())/3)</f>
        <v>0.43318932888658684</v>
      </c>
      <c r="AE59" s="11">
        <f>'OddsRatio_working_3-way'!X59^(1/3)*SIN(('OddsRatio_working_3-way'!Y59+4*PI())/3)</f>
        <v>-0.47545155327940286</v>
      </c>
      <c r="AF59" s="11">
        <f>-'OddsRatio_working_3-way'!U59/(3*'OddsRatio_working_3-way'!X59^(1/3))*COS(('OddsRatio_working_3-way'!Y59)/3)</f>
        <v>0.52460405791523335</v>
      </c>
      <c r="AG59" s="11">
        <f>-'OddsRatio_working_3-way'!U59/(3*'OddsRatio_working_3-way'!X59^(1/3))*COS(('OddsRatio_working_3-way'!Y59+2*PI())/3)</f>
        <v>-0.29890218890223375</v>
      </c>
      <c r="AH59" s="11">
        <f>-'OddsRatio_working_3-way'!U59/(3*'OddsRatio_working_3-way'!X59^(1/3))*COS(('OddsRatio_working_3-way'!Y59+4*PI())/3)</f>
        <v>-0.22570186901299968</v>
      </c>
      <c r="AI59" s="11">
        <f>'OddsRatio_working_3-way'!U59/(3*'OddsRatio_working_3-way'!X59^(1/3))*SIN(('OddsRatio_working_3-way'!Y59)/3)</f>
        <v>-4.2262224392816045E-2</v>
      </c>
      <c r="AJ59" s="11">
        <f>'OddsRatio_working_3-way'!U59/(3*'OddsRatio_working_3-way'!X59^(1/3))*SIN(('OddsRatio_working_3-way'!Y59+2*PI())/3)</f>
        <v>-0.4331893288865869</v>
      </c>
      <c r="AK59" s="11">
        <f>'OddsRatio_working_3-way'!U59/(3*'OddsRatio_working_3-way'!X59^(1/3))*SIN(('OddsRatio_working_3-way'!Y59+4*PI())/3)</f>
        <v>0.47545155327940297</v>
      </c>
      <c r="AL59" s="11">
        <f>'OddsRatio_working_3-way'!Z59+'OddsRatio_working_3-way'!AF59</f>
        <v>1.0492081158304667</v>
      </c>
      <c r="AM59" s="11">
        <f>'OddsRatio_working_3-way'!AA59+'OddsRatio_working_3-way'!AG59</f>
        <v>-0.59780437780446749</v>
      </c>
      <c r="AN59" s="11">
        <f>'OddsRatio_working_3-way'!AB59+'OddsRatio_working_3-way'!AH59</f>
        <v>-0.45140373802599931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1.0492081158304667</v>
      </c>
      <c r="AS59" s="11">
        <f>IF(('OddsRatio_working_3-way'!X59=0),IF(Q59&gt;0,-Q59^(1/3),(-Q59)^(1/3)),'OddsRatio_working_3-way'!AM59-'OddsRatio_working_3-way'!R59/3)</f>
        <v>-0.59780437780446749</v>
      </c>
      <c r="AT59" s="11">
        <f>IF(('OddsRatio_working_3-way'!X59=0),IF(Q59&gt;0,-Q59^(1/3),(-Q59)^(1/3)),'OddsRatio_working_3-way'!AN59-'OddsRatio_working_3-way'!R59/3)</f>
        <v>-0.45140373802599931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3.19</v>
      </c>
      <c r="D60" s="9">
        <f t="shared" si="13"/>
        <v>0.4319202343525646</v>
      </c>
      <c r="E60" s="9">
        <f t="shared" si="14"/>
        <v>0.26544422065902024</v>
      </c>
      <c r="F60" s="9">
        <f t="shared" si="15"/>
        <v>0.30263554498841527</v>
      </c>
      <c r="G60" s="9">
        <f t="shared" si="16"/>
        <v>1.0521938459289268</v>
      </c>
      <c r="H60" s="9">
        <f t="shared" si="17"/>
        <v>2.3152423074111583</v>
      </c>
      <c r="I60" s="9">
        <f t="shared" si="18"/>
        <v>3.7672698147930777</v>
      </c>
      <c r="J60" s="9">
        <f t="shared" si="19"/>
        <v>3.3043045225843497</v>
      </c>
      <c r="K60" s="11">
        <f t="shared" si="20"/>
        <v>0.44444444444444442</v>
      </c>
      <c r="L60" s="11">
        <f t="shared" si="21"/>
        <v>0.27548209366391185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-0.27633128089098458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0.23297475563078296</v>
      </c>
      <c r="Q60" s="11">
        <f>2*'OddsRatio_working_3-way'!K60*'OddsRatio_working_3-way'!L60*'OddsRatio_working_3-way'!M60</f>
        <v>7.676268719300923E-2</v>
      </c>
      <c r="R60" s="11">
        <f t="shared" si="23"/>
        <v>0</v>
      </c>
      <c r="S60" s="11">
        <f t="shared" si="24"/>
        <v>-0.84309946698612748</v>
      </c>
      <c r="T60" s="11">
        <f t="shared" si="25"/>
        <v>-0.27779224612393005</v>
      </c>
      <c r="U60" s="11">
        <f>'OddsRatio_working_3-way'!S60-'OddsRatio_working_3-way'!R60^2/3</f>
        <v>-0.84309946698612748</v>
      </c>
      <c r="V60" s="11">
        <f>'OddsRatio_working_3-way'!S60*'OddsRatio_working_3-way'!R60/3-2*'OddsRatio_working_3-way'!R60^3/27-'OddsRatio_working_3-way'!T60</f>
        <v>0.27779224612393005</v>
      </c>
      <c r="W60" s="11">
        <f>'OddsRatio_working_3-way'!V60^2+4*'OddsRatio_working_3-way'!U60^3/27</f>
        <v>-1.1615051751166713E-2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0.14898287129544863</v>
      </c>
      <c r="Y60" s="11">
        <f>IF('OddsRatio_working_3-way'!W60&gt;=0,IF('OddsRatio_working_3-way'!V60+SQRT('OddsRatio_working_3-way'!W60)&gt;0,0,PI()),ACOS('OddsRatio_working_3-way'!V60/(2*'OddsRatio_working_3-way'!X60)))</f>
        <v>0.37008689359235403</v>
      </c>
      <c r="Z60" s="11">
        <f>'OddsRatio_working_3-way'!X60^(1/3)*COS('OddsRatio_working_3-way'!Y60/3)</f>
        <v>0.52609692296446342</v>
      </c>
      <c r="AA60" s="11">
        <f>'OddsRatio_working_3-way'!X60^(1/3)*COS(('OddsRatio_working_3-way'!Y60+2*PI())/3)</f>
        <v>-0.31954082806413769</v>
      </c>
      <c r="AB60" s="11">
        <f>'OddsRatio_working_3-way'!X60^(1/3)*COS(('OddsRatio_working_3-way'!Y60+4*PI())/3)</f>
        <v>-0.20655609490032584</v>
      </c>
      <c r="AC60" s="11">
        <f>'OddsRatio_working_3-way'!X60^(1/3)*SIN('OddsRatio_working_3-way'!Y60/3)</f>
        <v>6.5231766106444766E-2</v>
      </c>
      <c r="AD60" s="11">
        <f>'OddsRatio_working_3-way'!X60^(1/3)*SIN(('OddsRatio_working_3-way'!Y60+2*PI())/3)</f>
        <v>0.4229974170868277</v>
      </c>
      <c r="AE60" s="11">
        <f>'OddsRatio_working_3-way'!X60^(1/3)*SIN(('OddsRatio_working_3-way'!Y60+4*PI())/3)</f>
        <v>-0.48822918319327252</v>
      </c>
      <c r="AF60" s="11">
        <f>-'OddsRatio_working_3-way'!U60/(3*'OddsRatio_working_3-way'!X60^(1/3))*COS(('OddsRatio_working_3-way'!Y60)/3)</f>
        <v>0.52609692296446342</v>
      </c>
      <c r="AG60" s="11">
        <f>-'OddsRatio_working_3-way'!U60/(3*'OddsRatio_working_3-way'!X60^(1/3))*COS(('OddsRatio_working_3-way'!Y60+2*PI())/3)</f>
        <v>-0.31954082806413769</v>
      </c>
      <c r="AH60" s="11">
        <f>-'OddsRatio_working_3-way'!U60/(3*'OddsRatio_working_3-way'!X60^(1/3))*COS(('OddsRatio_working_3-way'!Y60+4*PI())/3)</f>
        <v>-0.20655609490032584</v>
      </c>
      <c r="AI60" s="11">
        <f>'OddsRatio_working_3-way'!U60/(3*'OddsRatio_working_3-way'!X60^(1/3))*SIN(('OddsRatio_working_3-way'!Y60)/3)</f>
        <v>-6.5231766106444766E-2</v>
      </c>
      <c r="AJ60" s="11">
        <f>'OddsRatio_working_3-way'!U60/(3*'OddsRatio_working_3-way'!X60^(1/3))*SIN(('OddsRatio_working_3-way'!Y60+2*PI())/3)</f>
        <v>-0.4229974170868277</v>
      </c>
      <c r="AK60" s="11">
        <f>'OddsRatio_working_3-way'!U60/(3*'OddsRatio_working_3-way'!X60^(1/3))*SIN(('OddsRatio_working_3-way'!Y60+4*PI())/3)</f>
        <v>0.48822918319327252</v>
      </c>
      <c r="AL60" s="11">
        <f>'OddsRatio_working_3-way'!Z60+'OddsRatio_working_3-way'!AF60</f>
        <v>1.0521938459289268</v>
      </c>
      <c r="AM60" s="11">
        <f>'OddsRatio_working_3-way'!AA60+'OddsRatio_working_3-way'!AG60</f>
        <v>-0.63908165612827539</v>
      </c>
      <c r="AN60" s="11">
        <f>'OddsRatio_working_3-way'!AB60+'OddsRatio_working_3-way'!AH60</f>
        <v>-0.41311218980065167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1.0521938459289268</v>
      </c>
      <c r="AS60" s="11">
        <f>IF(('OddsRatio_working_3-way'!X60=0),IF(Q60&gt;0,-Q60^(1/3),(-Q60)^(1/3)),'OddsRatio_working_3-way'!AM60-'OddsRatio_working_3-way'!R60/3)</f>
        <v>-0.63908165612827539</v>
      </c>
      <c r="AT60" s="11">
        <f>IF(('OddsRatio_working_3-way'!X60=0),IF(Q60&gt;0,-Q60^(1/3),(-Q60)^(1/3)),'OddsRatio_working_3-way'!AN60-'OddsRatio_working_3-way'!R60/3)</f>
        <v>-0.41311218980065167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2.84</v>
      </c>
      <c r="B61" s="4">
        <f>IF('True_Odds_Calculator_3-way'!B62="","",'True_Odds_Calculator_3-way'!B62)</f>
        <v>3.39</v>
      </c>
      <c r="C61" s="4">
        <f>IF('True_Odds_Calculator_3-way'!C62="","",'True_Odds_Calculator_3-way'!C62)</f>
        <v>2.59</v>
      </c>
      <c r="D61" s="9">
        <f t="shared" si="13"/>
        <v>0.34085829569809439</v>
      </c>
      <c r="E61" s="9">
        <f t="shared" si="14"/>
        <v>0.28475428322354113</v>
      </c>
      <c r="F61" s="9">
        <f t="shared" si="15"/>
        <v>0.37438742107836459</v>
      </c>
      <c r="G61" s="9">
        <f t="shared" si="16"/>
        <v>1.0509622081719623</v>
      </c>
      <c r="H61" s="9">
        <f t="shared" si="17"/>
        <v>2.9337704630364101</v>
      </c>
      <c r="I61" s="9">
        <f t="shared" si="18"/>
        <v>3.5117996775309903</v>
      </c>
      <c r="J61" s="9">
        <f t="shared" si="19"/>
        <v>2.6710299109934192</v>
      </c>
      <c r="K61" s="11">
        <f t="shared" si="20"/>
        <v>0.35211267605633806</v>
      </c>
      <c r="L61" s="11">
        <f t="shared" si="21"/>
        <v>0.29498525073746312</v>
      </c>
      <c r="M61" s="11">
        <f t="shared" si="22"/>
        <v>0.38610038610038611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-0.28041099984263396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0.23340232738213545</v>
      </c>
      <c r="Q61" s="11">
        <f>2*'OddsRatio_working_3-way'!K61*'OddsRatio_working_3-way'!L61*'OddsRatio_working_3-way'!M61</f>
        <v>8.020698535468572E-2</v>
      </c>
      <c r="R61" s="11">
        <f t="shared" si="23"/>
        <v>0</v>
      </c>
      <c r="S61" s="11">
        <f t="shared" si="24"/>
        <v>-0.83235795854342498</v>
      </c>
      <c r="T61" s="11">
        <f t="shared" si="25"/>
        <v>-0.28603366272969927</v>
      </c>
      <c r="U61" s="11">
        <f>'OddsRatio_working_3-way'!S61-'OddsRatio_working_3-way'!R61^2/3</f>
        <v>-0.83235795854342498</v>
      </c>
      <c r="V61" s="11">
        <f>'OddsRatio_working_3-way'!S61*'OddsRatio_working_3-way'!R61/3-2*'OddsRatio_working_3-way'!R61^3/27-'OddsRatio_working_3-way'!T61</f>
        <v>0.28603366272969927</v>
      </c>
      <c r="W61" s="11">
        <f>'OddsRatio_working_3-way'!V61^2+4*'OddsRatio_working_3-way'!U61^3/27</f>
        <v>-3.6179364303834671E-3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0.14614478492658473</v>
      </c>
      <c r="Y61" s="11">
        <f>IF('OddsRatio_working_3-way'!W61&gt;=0,IF('OddsRatio_working_3-way'!V61+SQRT('OddsRatio_working_3-way'!W61)&gt;0,0,PI()),ACOS('OddsRatio_working_3-way'!V61/(2*'OddsRatio_working_3-way'!X61)))</f>
        <v>0.20726747039492088</v>
      </c>
      <c r="Z61" s="11">
        <f>'OddsRatio_working_3-way'!X61^(1/3)*COS('OddsRatio_working_3-way'!Y61/3)</f>
        <v>0.52548110408598114</v>
      </c>
      <c r="AA61" s="11">
        <f>'OddsRatio_working_3-way'!X61^(1/3)*COS(('OddsRatio_working_3-way'!Y61+2*PI())/3)</f>
        <v>-0.29423176625092418</v>
      </c>
      <c r="AB61" s="11">
        <f>'OddsRatio_working_3-way'!X61^(1/3)*COS(('OddsRatio_working_3-way'!Y61+4*PI())/3)</f>
        <v>-0.23124933783505686</v>
      </c>
      <c r="AC61" s="11">
        <f>'OddsRatio_working_3-way'!X61^(1/3)*SIN('OddsRatio_working_3-way'!Y61/3)</f>
        <v>3.636292200011728E-2</v>
      </c>
      <c r="AD61" s="11">
        <f>'OddsRatio_working_3-way'!X61^(1/3)*SIN(('OddsRatio_working_3-way'!Y61+2*PI())/3)</f>
        <v>0.43689852434709581</v>
      </c>
      <c r="AE61" s="11">
        <f>'OddsRatio_working_3-way'!X61^(1/3)*SIN(('OddsRatio_working_3-way'!Y61+4*PI())/3)</f>
        <v>-0.47326144634721307</v>
      </c>
      <c r="AF61" s="11">
        <f>-'OddsRatio_working_3-way'!U61/(3*'OddsRatio_working_3-way'!X61^(1/3))*COS(('OddsRatio_working_3-way'!Y61)/3)</f>
        <v>0.52548110408598114</v>
      </c>
      <c r="AG61" s="11">
        <f>-'OddsRatio_working_3-way'!U61/(3*'OddsRatio_working_3-way'!X61^(1/3))*COS(('OddsRatio_working_3-way'!Y61+2*PI())/3)</f>
        <v>-0.29423176625092418</v>
      </c>
      <c r="AH61" s="11">
        <f>-'OddsRatio_working_3-way'!U61/(3*'OddsRatio_working_3-way'!X61^(1/3))*COS(('OddsRatio_working_3-way'!Y61+4*PI())/3)</f>
        <v>-0.23124933783505686</v>
      </c>
      <c r="AI61" s="11">
        <f>'OddsRatio_working_3-way'!U61/(3*'OddsRatio_working_3-way'!X61^(1/3))*SIN(('OddsRatio_working_3-way'!Y61)/3)</f>
        <v>-3.636292200011728E-2</v>
      </c>
      <c r="AJ61" s="11">
        <f>'OddsRatio_working_3-way'!U61/(3*'OddsRatio_working_3-way'!X61^(1/3))*SIN(('OddsRatio_working_3-way'!Y61+2*PI())/3)</f>
        <v>-0.43689852434709581</v>
      </c>
      <c r="AK61" s="11">
        <f>'OddsRatio_working_3-way'!U61/(3*'OddsRatio_working_3-way'!X61^(1/3))*SIN(('OddsRatio_working_3-way'!Y61+4*PI())/3)</f>
        <v>0.47326144634721307</v>
      </c>
      <c r="AL61" s="11">
        <f>'OddsRatio_working_3-way'!Z61+'OddsRatio_working_3-way'!AF61</f>
        <v>1.0509622081719623</v>
      </c>
      <c r="AM61" s="11">
        <f>'OddsRatio_working_3-way'!AA61+'OddsRatio_working_3-way'!AG61</f>
        <v>-0.58846353250184835</v>
      </c>
      <c r="AN61" s="11">
        <f>'OddsRatio_working_3-way'!AB61+'OddsRatio_working_3-way'!AH61</f>
        <v>-0.46249867567011371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1.0509622081719623</v>
      </c>
      <c r="AS61" s="11">
        <f>IF(('OddsRatio_working_3-way'!X61=0),IF(Q61&gt;0,-Q61^(1/3),(-Q61)^(1/3)),'OddsRatio_working_3-way'!AM61-'OddsRatio_working_3-way'!R61/3)</f>
        <v>-0.58846353250184835</v>
      </c>
      <c r="AT61" s="11">
        <f>IF(('OddsRatio_working_3-way'!X61=0),IF(Q61&gt;0,-Q61^(1/3),(-Q61)^(1/3)),'OddsRatio_working_3-way'!AN61-'OddsRatio_working_3-way'!R61/3)</f>
        <v>-0.46249867567011371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3.67</v>
      </c>
      <c r="C62" s="4">
        <f>IF('True_Odds_Calculator_3-way'!C63="","",'True_Odds_Calculator_3-way'!C63)</f>
        <v>4.92</v>
      </c>
      <c r="D62" s="9">
        <f t="shared" si="13"/>
        <v>0.54453412074666641</v>
      </c>
      <c r="E62" s="9">
        <f t="shared" si="14"/>
        <v>0.26130611987469993</v>
      </c>
      <c r="F62" s="9">
        <f t="shared" si="15"/>
        <v>0.19415975937863367</v>
      </c>
      <c r="G62" s="9">
        <f t="shared" si="16"/>
        <v>1.0587749521956418</v>
      </c>
      <c r="H62" s="9">
        <f t="shared" si="17"/>
        <v>1.8364322122345571</v>
      </c>
      <c r="I62" s="9">
        <f t="shared" si="18"/>
        <v>3.8269291223623636</v>
      </c>
      <c r="J62" s="9">
        <f t="shared" si="19"/>
        <v>5.1503978126069159</v>
      </c>
      <c r="K62" s="11">
        <f t="shared" si="20"/>
        <v>0.55865921787709494</v>
      </c>
      <c r="L62" s="11">
        <f t="shared" si="21"/>
        <v>0.27247956403269757</v>
      </c>
      <c r="M62" s="11">
        <f t="shared" si="22"/>
        <v>0.2032520325203252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-0.25582337354130247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0.22833483019499795</v>
      </c>
      <c r="Q62" s="11">
        <f>2*'OddsRatio_working_3-way'!K62*'OddsRatio_working_3-way'!L62*'OddsRatio_working_3-way'!M62</f>
        <v>6.1879357776422214E-2</v>
      </c>
      <c r="R62" s="11">
        <f t="shared" si="23"/>
        <v>0</v>
      </c>
      <c r="S62" s="11">
        <f t="shared" si="24"/>
        <v>-0.89254874186909849</v>
      </c>
      <c r="T62" s="11">
        <f t="shared" si="25"/>
        <v>-0.2418831278778045</v>
      </c>
      <c r="U62" s="11">
        <f>'OddsRatio_working_3-way'!S62-'OddsRatio_working_3-way'!R62^2/3</f>
        <v>-0.89254874186909849</v>
      </c>
      <c r="V62" s="11">
        <f>'OddsRatio_working_3-way'!S62*'OddsRatio_working_3-way'!R62/3-2*'OddsRatio_working_3-way'!R62^3/27-'OddsRatio_working_3-way'!T62</f>
        <v>0.2418831278778045</v>
      </c>
      <c r="W62" s="11">
        <f>'OddsRatio_working_3-way'!V62^2+4*'OddsRatio_working_3-way'!U62^3/27</f>
        <v>-4.6832246730663121E-2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0.16228038566214145</v>
      </c>
      <c r="Y62" s="11">
        <f>IF('OddsRatio_working_3-way'!W62&gt;=0,IF('OddsRatio_working_3-way'!V62+SQRT('OddsRatio_working_3-way'!W62)&gt;0,0,PI()),ACOS('OddsRatio_working_3-way'!V62/(2*'OddsRatio_working_3-way'!X62)))</f>
        <v>0.72986716294423115</v>
      </c>
      <c r="Z62" s="11">
        <f>'OddsRatio_working_3-way'!X62^(1/3)*COS('OddsRatio_working_3-way'!Y62/3)</f>
        <v>0.52938747609782089</v>
      </c>
      <c r="AA62" s="11">
        <f>'OddsRatio_working_3-way'!X62^(1/3)*COS(('OddsRatio_working_3-way'!Y62+2*PI())/3)</f>
        <v>-0.37848679838370825</v>
      </c>
      <c r="AB62" s="11">
        <f>'OddsRatio_working_3-way'!X62^(1/3)*COS(('OddsRatio_working_3-way'!Y62+4*PI())/3)</f>
        <v>-0.15090067771411275</v>
      </c>
      <c r="AC62" s="11">
        <f>'OddsRatio_working_3-way'!X62^(1/3)*SIN('OddsRatio_working_3-way'!Y62/3)</f>
        <v>0.13139690803241383</v>
      </c>
      <c r="AD62" s="11">
        <f>'OddsRatio_working_3-way'!X62^(1/3)*SIN(('OddsRatio_working_3-way'!Y62+2*PI())/3)</f>
        <v>0.39276454872983335</v>
      </c>
      <c r="AE62" s="11">
        <f>'OddsRatio_working_3-way'!X62^(1/3)*SIN(('OddsRatio_working_3-way'!Y62+4*PI())/3)</f>
        <v>-0.52416145676224701</v>
      </c>
      <c r="AF62" s="11">
        <f>-'OddsRatio_working_3-way'!U62/(3*'OddsRatio_working_3-way'!X62^(1/3))*COS(('OddsRatio_working_3-way'!Y62)/3)</f>
        <v>0.52938747609782089</v>
      </c>
      <c r="AG62" s="11">
        <f>-'OddsRatio_working_3-way'!U62/(3*'OddsRatio_working_3-way'!X62^(1/3))*COS(('OddsRatio_working_3-way'!Y62+2*PI())/3)</f>
        <v>-0.37848679838370825</v>
      </c>
      <c r="AH62" s="11">
        <f>-'OddsRatio_working_3-way'!U62/(3*'OddsRatio_working_3-way'!X62^(1/3))*COS(('OddsRatio_working_3-way'!Y62+4*PI())/3)</f>
        <v>-0.15090067771411275</v>
      </c>
      <c r="AI62" s="11">
        <f>'OddsRatio_working_3-way'!U62/(3*'OddsRatio_working_3-way'!X62^(1/3))*SIN(('OddsRatio_working_3-way'!Y62)/3)</f>
        <v>-0.13139690803241383</v>
      </c>
      <c r="AJ62" s="11">
        <f>'OddsRatio_working_3-way'!U62/(3*'OddsRatio_working_3-way'!X62^(1/3))*SIN(('OddsRatio_working_3-way'!Y62+2*PI())/3)</f>
        <v>-0.39276454872983335</v>
      </c>
      <c r="AK62" s="11">
        <f>'OddsRatio_working_3-way'!U62/(3*'OddsRatio_working_3-way'!X62^(1/3))*SIN(('OddsRatio_working_3-way'!Y62+4*PI())/3)</f>
        <v>0.52416145676224701</v>
      </c>
      <c r="AL62" s="11">
        <f>'OddsRatio_working_3-way'!Z62+'OddsRatio_working_3-way'!AF62</f>
        <v>1.0587749521956418</v>
      </c>
      <c r="AM62" s="11">
        <f>'OddsRatio_working_3-way'!AA62+'OddsRatio_working_3-way'!AG62</f>
        <v>-0.75697359676741649</v>
      </c>
      <c r="AN62" s="11">
        <f>'OddsRatio_working_3-way'!AB62+'OddsRatio_working_3-way'!AH62</f>
        <v>-0.3018013554282255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1.0587749521956418</v>
      </c>
      <c r="AS62" s="11">
        <f>IF(('OddsRatio_working_3-way'!X62=0),IF(Q62&gt;0,-Q62^(1/3),(-Q62)^(1/3)),'OddsRatio_working_3-way'!AM62-'OddsRatio_working_3-way'!R62/3)</f>
        <v>-0.75697359676741649</v>
      </c>
      <c r="AT62" s="11">
        <f>IF(('OddsRatio_working_3-way'!X62=0),IF(Q62&gt;0,-Q62^(1/3),(-Q62)^(1/3)),'OddsRatio_working_3-way'!AN62-'OddsRatio_working_3-way'!R62/3)</f>
        <v>-0.3018013554282255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2.4500000000000002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3.04</v>
      </c>
      <c r="D63" s="9">
        <f t="shared" si="13"/>
        <v>0.39594067588713949</v>
      </c>
      <c r="E63" s="9">
        <f t="shared" si="14"/>
        <v>0.28623626788954576</v>
      </c>
      <c r="F63" s="9">
        <f t="shared" si="15"/>
        <v>0.31782305622331469</v>
      </c>
      <c r="G63" s="9">
        <f t="shared" si="16"/>
        <v>1.052159231647019</v>
      </c>
      <c r="H63" s="9">
        <f t="shared" si="17"/>
        <v>2.525630885888178</v>
      </c>
      <c r="I63" s="9">
        <f t="shared" si="18"/>
        <v>3.4936173790034353</v>
      </c>
      <c r="J63" s="9">
        <f t="shared" si="19"/>
        <v>3.1464048325599183</v>
      </c>
      <c r="K63" s="11">
        <f t="shared" si="20"/>
        <v>0.4081632653061224</v>
      </c>
      <c r="L63" s="11">
        <f t="shared" si="21"/>
        <v>0.29673590504451036</v>
      </c>
      <c r="M63" s="11">
        <f t="shared" si="22"/>
        <v>0.32894736842105265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-0.27930386585369738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0.23346836782503094</v>
      </c>
      <c r="Q63" s="11">
        <f>2*'OddsRatio_working_3-way'!K63*'OddsRatio_working_3-way'!L63*'OddsRatio_working_3-way'!M63</f>
        <v>7.9682036800351866E-2</v>
      </c>
      <c r="R63" s="11">
        <f t="shared" si="23"/>
        <v>0</v>
      </c>
      <c r="S63" s="11">
        <f t="shared" si="24"/>
        <v>-0.83589379298933297</v>
      </c>
      <c r="T63" s="11">
        <f t="shared" si="25"/>
        <v>-0.28528798395540378</v>
      </c>
      <c r="U63" s="11">
        <f>'OddsRatio_working_3-way'!S63-'OddsRatio_working_3-way'!R63^2/3</f>
        <v>-0.83589379298933297</v>
      </c>
      <c r="V63" s="11">
        <f>'OddsRatio_working_3-way'!S63*'OddsRatio_working_3-way'!R63/3-2*'OddsRatio_working_3-way'!R63^3/27-'OddsRatio_working_3-way'!T63</f>
        <v>0.28528798395540378</v>
      </c>
      <c r="W63" s="11">
        <f>'OddsRatio_working_3-way'!V63^2+4*'OddsRatio_working_3-way'!U63^3/27</f>
        <v>-5.1373441845994766E-3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0.14707700191901027</v>
      </c>
      <c r="Y63" s="11">
        <f>IF('OddsRatio_working_3-way'!W63&gt;=0,IF('OddsRatio_working_3-way'!V63+SQRT('OddsRatio_working_3-way'!W63)&gt;0,0,PI()),ACOS('OddsRatio_working_3-way'!V63/(2*'OddsRatio_working_3-way'!X63)))</f>
        <v>0.24614378488063027</v>
      </c>
      <c r="Z63" s="11">
        <f>'OddsRatio_working_3-way'!X63^(1/3)*COS('OddsRatio_working_3-way'!Y63/3)</f>
        <v>0.52607961582350948</v>
      </c>
      <c r="AA63" s="11">
        <f>'OddsRatio_working_3-way'!X63^(1/3)*COS(('OddsRatio_working_3-way'!Y63+2*PI())/3)</f>
        <v>-0.30050481303086257</v>
      </c>
      <c r="AB63" s="11">
        <f>'OddsRatio_working_3-way'!X63^(1/3)*COS(('OddsRatio_working_3-way'!Y63+4*PI())/3)</f>
        <v>-0.22557480279264702</v>
      </c>
      <c r="AC63" s="11">
        <f>'OddsRatio_working_3-way'!X63^(1/3)*SIN('OddsRatio_working_3-way'!Y63/3)</f>
        <v>4.3260861581415261E-2</v>
      </c>
      <c r="AD63" s="11">
        <f>'OddsRatio_working_3-way'!X63^(1/3)*SIN(('OddsRatio_working_3-way'!Y63+2*PI())/3)</f>
        <v>0.43396788092560951</v>
      </c>
      <c r="AE63" s="11">
        <f>'OddsRatio_working_3-way'!X63^(1/3)*SIN(('OddsRatio_working_3-way'!Y63+4*PI())/3)</f>
        <v>-0.47722874250702468</v>
      </c>
      <c r="AF63" s="11">
        <f>-'OddsRatio_working_3-way'!U63/(3*'OddsRatio_working_3-way'!X63^(1/3))*COS(('OddsRatio_working_3-way'!Y63)/3)</f>
        <v>0.52607961582350948</v>
      </c>
      <c r="AG63" s="11">
        <f>-'OddsRatio_working_3-way'!U63/(3*'OddsRatio_working_3-way'!X63^(1/3))*COS(('OddsRatio_working_3-way'!Y63+2*PI())/3)</f>
        <v>-0.30050481303086257</v>
      </c>
      <c r="AH63" s="11">
        <f>-'OddsRatio_working_3-way'!U63/(3*'OddsRatio_working_3-way'!X63^(1/3))*COS(('OddsRatio_working_3-way'!Y63+4*PI())/3)</f>
        <v>-0.22557480279264702</v>
      </c>
      <c r="AI63" s="11">
        <f>'OddsRatio_working_3-way'!U63/(3*'OddsRatio_working_3-way'!X63^(1/3))*SIN(('OddsRatio_working_3-way'!Y63)/3)</f>
        <v>-4.3260861581415261E-2</v>
      </c>
      <c r="AJ63" s="11">
        <f>'OddsRatio_working_3-way'!U63/(3*'OddsRatio_working_3-way'!X63^(1/3))*SIN(('OddsRatio_working_3-way'!Y63+2*PI())/3)</f>
        <v>-0.43396788092560951</v>
      </c>
      <c r="AK63" s="11">
        <f>'OddsRatio_working_3-way'!U63/(3*'OddsRatio_working_3-way'!X63^(1/3))*SIN(('OddsRatio_working_3-way'!Y63+4*PI())/3)</f>
        <v>0.47722874250702468</v>
      </c>
      <c r="AL63" s="11">
        <f>'OddsRatio_working_3-way'!Z63+'OddsRatio_working_3-way'!AF63</f>
        <v>1.052159231647019</v>
      </c>
      <c r="AM63" s="11">
        <f>'OddsRatio_working_3-way'!AA63+'OddsRatio_working_3-way'!AG63</f>
        <v>-0.60100962606172514</v>
      </c>
      <c r="AN63" s="11">
        <f>'OddsRatio_working_3-way'!AB63+'OddsRatio_working_3-way'!AH63</f>
        <v>-0.45114960558529404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1.052159231647019</v>
      </c>
      <c r="AS63" s="11">
        <f>IF(('OddsRatio_working_3-way'!X63=0),IF(Q63&gt;0,-Q63^(1/3),(-Q63)^(1/3)),'OddsRatio_working_3-way'!AM63-'OddsRatio_working_3-way'!R63/3)</f>
        <v>-0.60100962606172514</v>
      </c>
      <c r="AT63" s="11">
        <f>IF(('OddsRatio_working_3-way'!X63=0),IF(Q63&gt;0,-Q63^(1/3),(-Q63)^(1/3)),'OddsRatio_working_3-way'!AN63-'OddsRatio_working_3-way'!R63/3)</f>
        <v>-0.45114960558529404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1.92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4.21</v>
      </c>
      <c r="D64" s="9">
        <f t="shared" si="13"/>
        <v>0.50267553240143781</v>
      </c>
      <c r="E64" s="9">
        <f t="shared" si="14"/>
        <v>0.2727057160335522</v>
      </c>
      <c r="F64" s="9">
        <f t="shared" si="15"/>
        <v>0.22461875156500982</v>
      </c>
      <c r="G64" s="9">
        <f t="shared" si="16"/>
        <v>1.0753856884464339</v>
      </c>
      <c r="H64" s="9">
        <f t="shared" si="17"/>
        <v>1.9893548333707194</v>
      </c>
      <c r="I64" s="9">
        <f t="shared" si="18"/>
        <v>3.6669565073471562</v>
      </c>
      <c r="J64" s="9">
        <f t="shared" si="19"/>
        <v>4.4519880599130524</v>
      </c>
      <c r="K64" s="11">
        <f t="shared" si="20"/>
        <v>0.52083333333333337</v>
      </c>
      <c r="L64" s="11">
        <f t="shared" si="21"/>
        <v>0.28735632183908044</v>
      </c>
      <c r="M64" s="11">
        <f t="shared" si="22"/>
        <v>0.23752969121140144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-0.26036462172714114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0.23498432395045551</v>
      </c>
      <c r="Q64" s="11">
        <f>2*'OddsRatio_working_3-way'!K64*'OddsRatio_working_3-way'!L64*'OddsRatio_working_3-way'!M64</f>
        <v>7.1099644160500922E-2</v>
      </c>
      <c r="R64" s="11">
        <f t="shared" si="23"/>
        <v>0</v>
      </c>
      <c r="S64" s="11">
        <f t="shared" si="24"/>
        <v>-0.90252017494418324</v>
      </c>
      <c r="T64" s="11">
        <f t="shared" si="25"/>
        <v>-0.27307720875769542</v>
      </c>
      <c r="U64" s="11">
        <f>'OddsRatio_working_3-way'!S64-'OddsRatio_working_3-way'!R64^2/3</f>
        <v>-0.90252017494418324</v>
      </c>
      <c r="V64" s="11">
        <f>'OddsRatio_working_3-way'!S64*'OddsRatio_working_3-way'!R64/3-2*'OddsRatio_working_3-way'!R64^3/27-'OddsRatio_working_3-way'!T64</f>
        <v>0.27307720875769542</v>
      </c>
      <c r="W64" s="11">
        <f>'OddsRatio_working_3-way'!V64^2+4*'OddsRatio_working_3-way'!U64^3/27</f>
        <v>-3.4338643921021511E-2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0.16500742851756361</v>
      </c>
      <c r="Y64" s="11">
        <f>IF('OddsRatio_working_3-way'!W64&gt;=0,IF('OddsRatio_working_3-way'!V64+SQRT('OddsRatio_working_3-way'!W64)&gt;0,0,PI()),ACOS('OddsRatio_working_3-way'!V64/(2*'OddsRatio_working_3-way'!X64)))</f>
        <v>0.59621042336906371</v>
      </c>
      <c r="Z64" s="11">
        <f>'OddsRatio_working_3-way'!X64^(1/3)*COS('OddsRatio_working_3-way'!Y64/3)</f>
        <v>0.53769284422321695</v>
      </c>
      <c r="AA64" s="11">
        <f>'OddsRatio_working_3-way'!X64^(1/3)*COS(('OddsRatio_working_3-way'!Y64+2*PI())/3)</f>
        <v>-0.36262727137949635</v>
      </c>
      <c r="AB64" s="11">
        <f>'OddsRatio_working_3-way'!X64^(1/3)*COS(('OddsRatio_working_3-way'!Y64+4*PI())/3)</f>
        <v>-0.17506557284372071</v>
      </c>
      <c r="AC64" s="11">
        <f>'OddsRatio_working_3-way'!X64^(1/3)*SIN('OddsRatio_working_3-way'!Y64/3)</f>
        <v>0.10828879713929374</v>
      </c>
      <c r="AD64" s="11">
        <f>'OddsRatio_working_3-way'!X64^(1/3)*SIN(('OddsRatio_working_3-way'!Y64+2*PI())/3)</f>
        <v>0.41151126396076793</v>
      </c>
      <c r="AE64" s="11">
        <f>'OddsRatio_working_3-way'!X64^(1/3)*SIN(('OddsRatio_working_3-way'!Y64+4*PI())/3)</f>
        <v>-0.51980006110006149</v>
      </c>
      <c r="AF64" s="11">
        <f>-'OddsRatio_working_3-way'!U64/(3*'OddsRatio_working_3-way'!X64^(1/3))*COS(('OddsRatio_working_3-way'!Y64)/3)</f>
        <v>0.53769284422321695</v>
      </c>
      <c r="AG64" s="11">
        <f>-'OddsRatio_working_3-way'!U64/(3*'OddsRatio_working_3-way'!X64^(1/3))*COS(('OddsRatio_working_3-way'!Y64+2*PI())/3)</f>
        <v>-0.36262727137949635</v>
      </c>
      <c r="AH64" s="11">
        <f>-'OddsRatio_working_3-way'!U64/(3*'OddsRatio_working_3-way'!X64^(1/3))*COS(('OddsRatio_working_3-way'!Y64+4*PI())/3)</f>
        <v>-0.17506557284372071</v>
      </c>
      <c r="AI64" s="11">
        <f>'OddsRatio_working_3-way'!U64/(3*'OddsRatio_working_3-way'!X64^(1/3))*SIN(('OddsRatio_working_3-way'!Y64)/3)</f>
        <v>-0.10828879713929374</v>
      </c>
      <c r="AJ64" s="11">
        <f>'OddsRatio_working_3-way'!U64/(3*'OddsRatio_working_3-way'!X64^(1/3))*SIN(('OddsRatio_working_3-way'!Y64+2*PI())/3)</f>
        <v>-0.41151126396076793</v>
      </c>
      <c r="AK64" s="11">
        <f>'OddsRatio_working_3-way'!U64/(3*'OddsRatio_working_3-way'!X64^(1/3))*SIN(('OddsRatio_working_3-way'!Y64+4*PI())/3)</f>
        <v>0.51980006110006149</v>
      </c>
      <c r="AL64" s="11">
        <f>'OddsRatio_working_3-way'!Z64+'OddsRatio_working_3-way'!AF64</f>
        <v>1.0753856884464339</v>
      </c>
      <c r="AM64" s="11">
        <f>'OddsRatio_working_3-way'!AA64+'OddsRatio_working_3-way'!AG64</f>
        <v>-0.7252545427589927</v>
      </c>
      <c r="AN64" s="11">
        <f>'OddsRatio_working_3-way'!AB64+'OddsRatio_working_3-way'!AH64</f>
        <v>-0.35013114568744141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1.0753856884464339</v>
      </c>
      <c r="AS64" s="11">
        <f>IF(('OddsRatio_working_3-way'!X64=0),IF(Q64&gt;0,-Q64^(1/3),(-Q64)^(1/3)),'OddsRatio_working_3-way'!AM64-'OddsRatio_working_3-way'!R64/3)</f>
        <v>-0.7252545427589927</v>
      </c>
      <c r="AT64" s="11">
        <f>IF(('OddsRatio_working_3-way'!X64=0),IF(Q64&gt;0,-Q64^(1/3),(-Q64)^(1/3)),'OddsRatio_working_3-way'!AN64-'OddsRatio_working_3-way'!R64/3)</f>
        <v>-0.35013114568744141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1.64</v>
      </c>
      <c r="B65" s="4">
        <f>IF('True_Odds_Calculator_3-way'!B66="","",'True_Odds_Calculator_3-way'!B66)</f>
        <v>4.17</v>
      </c>
      <c r="C65" s="4">
        <f>IF('True_Odds_Calculator_3-way'!C66="","",'True_Odds_Calculator_3-way'!C66)</f>
        <v>5.35</v>
      </c>
      <c r="D65" s="9">
        <f t="shared" si="13"/>
        <v>0.59436294772416598</v>
      </c>
      <c r="E65" s="9">
        <f t="shared" si="14"/>
        <v>0.22829083624522134</v>
      </c>
      <c r="F65" s="9">
        <f t="shared" si="15"/>
        <v>0.17734621603061282</v>
      </c>
      <c r="G65" s="9">
        <f t="shared" si="16"/>
        <v>1.0663650831665406</v>
      </c>
      <c r="H65" s="9">
        <f t="shared" si="17"/>
        <v>1.6824736532265863</v>
      </c>
      <c r="I65" s="9">
        <f t="shared" si="18"/>
        <v>4.3803773136379336</v>
      </c>
      <c r="J65" s="9">
        <f t="shared" si="19"/>
        <v>5.6386881117744503</v>
      </c>
      <c r="K65" s="11">
        <f t="shared" si="20"/>
        <v>0.6097560975609756</v>
      </c>
      <c r="L65" s="11">
        <f t="shared" si="21"/>
        <v>0.23980815347721823</v>
      </c>
      <c r="M65" s="11">
        <f t="shared" si="22"/>
        <v>0.18691588785046731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-0.24120972198762547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0.22302650243607258</v>
      </c>
      <c r="Q65" s="11">
        <f>2*'OddsRatio_working_3-way'!K65*'OddsRatio_working_3-way'!L65*'OddsRatio_working_3-way'!M65</f>
        <v>5.4663358440213868E-2</v>
      </c>
      <c r="R65" s="11">
        <f t="shared" si="23"/>
        <v>0</v>
      </c>
      <c r="S65" s="11">
        <f t="shared" si="24"/>
        <v>-0.92461655607527415</v>
      </c>
      <c r="T65" s="11">
        <f t="shared" si="25"/>
        <v>-0.22662170492041031</v>
      </c>
      <c r="U65" s="11">
        <f>'OddsRatio_working_3-way'!S65-'OddsRatio_working_3-way'!R65^2/3</f>
        <v>-0.92461655607527415</v>
      </c>
      <c r="V65" s="11">
        <f>'OddsRatio_working_3-way'!S65*'OddsRatio_working_3-way'!R65/3-2*'OddsRatio_working_3-way'!R65^3/27-'OddsRatio_working_3-way'!T65</f>
        <v>0.22662170492041031</v>
      </c>
      <c r="W65" s="11">
        <f>'OddsRatio_working_3-way'!V65^2+4*'OddsRatio_working_3-way'!U65^3/27</f>
        <v>-6.5749162907187575E-2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0.17110417882698037</v>
      </c>
      <c r="Y65" s="11">
        <f>IF('OddsRatio_working_3-way'!W65&gt;=0,IF('OddsRatio_working_3-way'!V65+SQRT('OddsRatio_working_3-way'!W65)&gt;0,0,PI()),ACOS('OddsRatio_working_3-way'!V65/(2*'OddsRatio_working_3-way'!X65)))</f>
        <v>0.84700120633683407</v>
      </c>
      <c r="Z65" s="11">
        <f>'OddsRatio_working_3-way'!X65^(1/3)*COS('OddsRatio_working_3-way'!Y65/3)</f>
        <v>0.53318254158327028</v>
      </c>
      <c r="AA65" s="11">
        <f>'OddsRatio_working_3-way'!X65^(1/3)*COS(('OddsRatio_working_3-way'!Y65+2*PI())/3)</f>
        <v>-0.40053686434335189</v>
      </c>
      <c r="AB65" s="11">
        <f>'OddsRatio_working_3-way'!X65^(1/3)*COS(('OddsRatio_working_3-way'!Y65+4*PI())/3)</f>
        <v>-0.13264567723991855</v>
      </c>
      <c r="AC65" s="11">
        <f>'OddsRatio_working_3-way'!X65^(1/3)*SIN('OddsRatio_working_3-way'!Y65/3)</f>
        <v>0.15466704898769579</v>
      </c>
      <c r="AD65" s="11">
        <f>'OddsRatio_working_3-way'!X65^(1/3)*SIN(('OddsRatio_working_3-way'!Y65+2*PI())/3)</f>
        <v>0.38441610137161708</v>
      </c>
      <c r="AE65" s="11">
        <f>'OddsRatio_working_3-way'!X65^(1/3)*SIN(('OddsRatio_working_3-way'!Y65+4*PI())/3)</f>
        <v>-0.53908315035931276</v>
      </c>
      <c r="AF65" s="11">
        <f>-'OddsRatio_working_3-way'!U65/(3*'OddsRatio_working_3-way'!X65^(1/3))*COS(('OddsRatio_working_3-way'!Y65)/3)</f>
        <v>0.53318254158327028</v>
      </c>
      <c r="AG65" s="11">
        <f>-'OddsRatio_working_3-way'!U65/(3*'OddsRatio_working_3-way'!X65^(1/3))*COS(('OddsRatio_working_3-way'!Y65+2*PI())/3)</f>
        <v>-0.40053686434335189</v>
      </c>
      <c r="AH65" s="11">
        <f>-'OddsRatio_working_3-way'!U65/(3*'OddsRatio_working_3-way'!X65^(1/3))*COS(('OddsRatio_working_3-way'!Y65+4*PI())/3)</f>
        <v>-0.13264567723991855</v>
      </c>
      <c r="AI65" s="11">
        <f>'OddsRatio_working_3-way'!U65/(3*'OddsRatio_working_3-way'!X65^(1/3))*SIN(('OddsRatio_working_3-way'!Y65)/3)</f>
        <v>-0.15466704898769579</v>
      </c>
      <c r="AJ65" s="11">
        <f>'OddsRatio_working_3-way'!U65/(3*'OddsRatio_working_3-way'!X65^(1/3))*SIN(('OddsRatio_working_3-way'!Y65+2*PI())/3)</f>
        <v>-0.38441610137161708</v>
      </c>
      <c r="AK65" s="11">
        <f>'OddsRatio_working_3-way'!U65/(3*'OddsRatio_working_3-way'!X65^(1/3))*SIN(('OddsRatio_working_3-way'!Y65+4*PI())/3)</f>
        <v>0.53908315035931276</v>
      </c>
      <c r="AL65" s="11">
        <f>'OddsRatio_working_3-way'!Z65+'OddsRatio_working_3-way'!AF65</f>
        <v>1.0663650831665406</v>
      </c>
      <c r="AM65" s="11">
        <f>'OddsRatio_working_3-way'!AA65+'OddsRatio_working_3-way'!AG65</f>
        <v>-0.80107372868670379</v>
      </c>
      <c r="AN65" s="11">
        <f>'OddsRatio_working_3-way'!AB65+'OddsRatio_working_3-way'!AH65</f>
        <v>-0.26529135447983709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1.0663650831665406</v>
      </c>
      <c r="AS65" s="11">
        <f>IF(('OddsRatio_working_3-way'!X65=0),IF(Q65&gt;0,-Q65^(1/3),(-Q65)^(1/3)),'OddsRatio_working_3-way'!AM65-'OddsRatio_working_3-way'!R65/3)</f>
        <v>-0.80107372868670379</v>
      </c>
      <c r="AT65" s="11">
        <f>IF(('OddsRatio_working_3-way'!X65=0),IF(Q65&gt;0,-Q65^(1/3),(-Q65)^(1/3)),'OddsRatio_working_3-way'!AN65-'OddsRatio_working_3-way'!R65/3)</f>
        <v>-0.26529135447983709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2.02</v>
      </c>
      <c r="B66" s="4">
        <f>IF('True_Odds_Calculator_3-way'!B67="","",'True_Odds_Calculator_3-way'!B67)</f>
        <v>3.38</v>
      </c>
      <c r="C66" s="4">
        <f>IF('True_Odds_Calculator_3-way'!C67="","",'True_Odds_Calculator_3-way'!C67)</f>
        <v>4.0999999999999996</v>
      </c>
      <c r="D66" s="9">
        <f t="shared" si="13"/>
        <v>0.48141021977629</v>
      </c>
      <c r="E66" s="9">
        <f t="shared" si="14"/>
        <v>0.28461341125461903</v>
      </c>
      <c r="F66" s="9">
        <f t="shared" si="15"/>
        <v>0.23397636896909102</v>
      </c>
      <c r="G66" s="9">
        <f t="shared" si="16"/>
        <v>1.0561083505804303</v>
      </c>
      <c r="H66" s="9">
        <f t="shared" si="17"/>
        <v>2.0772305175920387</v>
      </c>
      <c r="I66" s="9">
        <f t="shared" si="18"/>
        <v>3.5135378743814232</v>
      </c>
      <c r="J66" s="9">
        <f t="shared" si="19"/>
        <v>4.2739358867993333</v>
      </c>
      <c r="K66" s="11">
        <f t="shared" si="20"/>
        <v>0.49504950495049505</v>
      </c>
      <c r="L66" s="11">
        <f t="shared" si="21"/>
        <v>0.29585798816568049</v>
      </c>
      <c r="M66" s="11">
        <f t="shared" si="22"/>
        <v>0.24390243902439027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-0.26883567271433451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0.23219958018315906</v>
      </c>
      <c r="Q66" s="11">
        <f>2*'OddsRatio_working_3-way'!K66*'OddsRatio_working_3-way'!L66*'OddsRatio_working_3-way'!M66</f>
        <v>7.1446024671741257E-2</v>
      </c>
      <c r="R66" s="11">
        <f t="shared" si="23"/>
        <v>0</v>
      </c>
      <c r="S66" s="11">
        <f t="shared" si="24"/>
        <v>-0.8637230983474985</v>
      </c>
      <c r="T66" s="11">
        <f t="shared" si="25"/>
        <v>-0.2657609533376919</v>
      </c>
      <c r="U66" s="11">
        <f>'OddsRatio_working_3-way'!S66-'OddsRatio_working_3-way'!R66^2/3</f>
        <v>-0.8637230983474985</v>
      </c>
      <c r="V66" s="11">
        <f>'OddsRatio_working_3-way'!S66*'OddsRatio_working_3-way'!R66/3-2*'OddsRatio_working_3-way'!R66^3/27-'OddsRatio_working_3-way'!T66</f>
        <v>0.2657609533376919</v>
      </c>
      <c r="W66" s="11">
        <f>'OddsRatio_working_3-way'!V66^2+4*'OddsRatio_working_3-way'!U66^3/27</f>
        <v>-2.4830763798253094E-2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0.15448272404804037</v>
      </c>
      <c r="Y66" s="11">
        <f>IF('OddsRatio_working_3-way'!W66&gt;=0,IF('OddsRatio_working_3-way'!V66+SQRT('OddsRatio_working_3-way'!W66)&gt;0,0,PI()),ACOS('OddsRatio_working_3-way'!V66/(2*'OddsRatio_working_3-way'!X66)))</f>
        <v>0.53520519885457718</v>
      </c>
      <c r="Z66" s="11">
        <f>'OddsRatio_working_3-way'!X66^(1/3)*COS('OddsRatio_working_3-way'!Y66/3)</f>
        <v>0.52805417529021514</v>
      </c>
      <c r="AA66" s="11">
        <f>'OddsRatio_working_3-way'!X66^(1/3)*COS(('OddsRatio_working_3-way'!Y66+2*PI())/3)</f>
        <v>-0.3464883849657458</v>
      </c>
      <c r="AB66" s="11">
        <f>'OddsRatio_working_3-way'!X66^(1/3)*COS(('OddsRatio_working_3-way'!Y66+4*PI())/3)</f>
        <v>-0.18156579032446926</v>
      </c>
      <c r="AC66" s="11">
        <f>'OddsRatio_working_3-way'!X66^(1/3)*SIN('OddsRatio_working_3-way'!Y66/3)</f>
        <v>9.5218104411592591E-2</v>
      </c>
      <c r="AD66" s="11">
        <f>'OddsRatio_working_3-way'!X66^(1/3)*SIN(('OddsRatio_working_3-way'!Y66+2*PI())/3)</f>
        <v>0.40969927816997109</v>
      </c>
      <c r="AE66" s="11">
        <f>'OddsRatio_working_3-way'!X66^(1/3)*SIN(('OddsRatio_working_3-way'!Y66+4*PI())/3)</f>
        <v>-0.5049173825815636</v>
      </c>
      <c r="AF66" s="11">
        <f>-'OddsRatio_working_3-way'!U66/(3*'OddsRatio_working_3-way'!X66^(1/3))*COS(('OddsRatio_working_3-way'!Y66)/3)</f>
        <v>0.52805417529021514</v>
      </c>
      <c r="AG66" s="11">
        <f>-'OddsRatio_working_3-way'!U66/(3*'OddsRatio_working_3-way'!X66^(1/3))*COS(('OddsRatio_working_3-way'!Y66+2*PI())/3)</f>
        <v>-0.3464883849657458</v>
      </c>
      <c r="AH66" s="11">
        <f>-'OddsRatio_working_3-way'!U66/(3*'OddsRatio_working_3-way'!X66^(1/3))*COS(('OddsRatio_working_3-way'!Y66+4*PI())/3)</f>
        <v>-0.18156579032446926</v>
      </c>
      <c r="AI66" s="11">
        <f>'OddsRatio_working_3-way'!U66/(3*'OddsRatio_working_3-way'!X66^(1/3))*SIN(('OddsRatio_working_3-way'!Y66)/3)</f>
        <v>-9.5218104411592591E-2</v>
      </c>
      <c r="AJ66" s="11">
        <f>'OddsRatio_working_3-way'!U66/(3*'OddsRatio_working_3-way'!X66^(1/3))*SIN(('OddsRatio_working_3-way'!Y66+2*PI())/3)</f>
        <v>-0.40969927816997109</v>
      </c>
      <c r="AK66" s="11">
        <f>'OddsRatio_working_3-way'!U66/(3*'OddsRatio_working_3-way'!X66^(1/3))*SIN(('OddsRatio_working_3-way'!Y66+4*PI())/3)</f>
        <v>0.5049173825815636</v>
      </c>
      <c r="AL66" s="11">
        <f>'OddsRatio_working_3-way'!Z66+'OddsRatio_working_3-way'!AF66</f>
        <v>1.0561083505804303</v>
      </c>
      <c r="AM66" s="11">
        <f>'OddsRatio_working_3-way'!AA66+'OddsRatio_working_3-way'!AG66</f>
        <v>-0.6929767699314916</v>
      </c>
      <c r="AN66" s="11">
        <f>'OddsRatio_working_3-way'!AB66+'OddsRatio_working_3-way'!AH66</f>
        <v>-0.36313158064893852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1.0561083505804303</v>
      </c>
      <c r="AS66" s="11">
        <f>IF(('OddsRatio_working_3-way'!X66=0),IF(Q66&gt;0,-Q66^(1/3),(-Q66)^(1/3)),'OddsRatio_working_3-way'!AM66-'OddsRatio_working_3-way'!R66/3)</f>
        <v>-0.6929767699314916</v>
      </c>
      <c r="AT66" s="11">
        <f>IF(('OddsRatio_working_3-way'!X66=0),IF(Q66&gt;0,-Q66^(1/3),(-Q66)^(1/3)),'OddsRatio_working_3-way'!AN66-'OddsRatio_working_3-way'!R66/3)</f>
        <v>-0.36313158064893852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3.1</v>
      </c>
      <c r="D67" s="9">
        <f t="shared" si="13"/>
        <v>0.38510197592748541</v>
      </c>
      <c r="E67" s="9">
        <f t="shared" si="14"/>
        <v>0.3029816538336666</v>
      </c>
      <c r="F67" s="9">
        <f t="shared" si="15"/>
        <v>0.31191637023884833</v>
      </c>
      <c r="G67" s="9">
        <f t="shared" si="16"/>
        <v>1.0504702624743008</v>
      </c>
      <c r="H67" s="9">
        <f t="shared" si="17"/>
        <v>2.5967147989609374</v>
      </c>
      <c r="I67" s="9">
        <f t="shared" si="18"/>
        <v>3.3005298748187188</v>
      </c>
      <c r="J67" s="9">
        <f t="shared" si="19"/>
        <v>3.2059875511960314</v>
      </c>
      <c r="K67" s="11">
        <f t="shared" si="20"/>
        <v>0.3968253968253968</v>
      </c>
      <c r="L67" s="11">
        <f t="shared" si="21"/>
        <v>0.31347962382445144</v>
      </c>
      <c r="M67" s="11">
        <f t="shared" si="22"/>
        <v>0.32258064516129031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-0.28051370209323512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0.2331434478264289</v>
      </c>
      <c r="Q67" s="11">
        <f>2*'OddsRatio_working_3-way'!K67*'OddsRatio_working_3-way'!L67*'OddsRatio_working_3-way'!M67</f>
        <v>8.0255920077944548E-2</v>
      </c>
      <c r="R67" s="11">
        <f t="shared" si="23"/>
        <v>0</v>
      </c>
      <c r="S67" s="11">
        <f t="shared" si="24"/>
        <v>-0.83113033725867114</v>
      </c>
      <c r="T67" s="11">
        <f t="shared" si="25"/>
        <v>-0.28610338631968024</v>
      </c>
      <c r="U67" s="11">
        <f>'OddsRatio_working_3-way'!S67-'OddsRatio_working_3-way'!R67^2/3</f>
        <v>-0.83113033725867114</v>
      </c>
      <c r="V67" s="11">
        <f>'OddsRatio_working_3-way'!S67*'OddsRatio_working_3-way'!R67/3-2*'OddsRatio_working_3-way'!R67^3/27-'OddsRatio_working_3-way'!T67</f>
        <v>0.28610338631968024</v>
      </c>
      <c r="W67" s="11">
        <f>'OddsRatio_working_3-way'!V67^2+4*'OddsRatio_working_3-way'!U67^3/27</f>
        <v>-3.2005932009832871E-3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0.14582158693466091</v>
      </c>
      <c r="Y67" s="11">
        <f>IF('OddsRatio_working_3-way'!W67&gt;=0,IF('OddsRatio_working_3-way'!V67+SQRT('OddsRatio_working_3-way'!W67)&gt;0,0,PI()),ACOS('OddsRatio_working_3-way'!V67/(2*'OddsRatio_working_3-way'!X67)))</f>
        <v>0.1952205385852086</v>
      </c>
      <c r="Z67" s="11">
        <f>'OddsRatio_working_3-way'!X67^(1/3)*COS('OddsRatio_working_3-way'!Y67/3)</f>
        <v>0.52523513123715049</v>
      </c>
      <c r="AA67" s="11">
        <f>'OddsRatio_working_3-way'!X67^(1/3)*COS(('OddsRatio_working_3-way'!Y67+2*PI())/3)</f>
        <v>-0.29225920862951121</v>
      </c>
      <c r="AB67" s="11">
        <f>'OddsRatio_working_3-way'!X67^(1/3)*COS(('OddsRatio_working_3-way'!Y67+4*PI())/3)</f>
        <v>-0.232975922607639</v>
      </c>
      <c r="AC67" s="11">
        <f>'OddsRatio_working_3-way'!X67^(1/3)*SIN('OddsRatio_working_3-way'!Y67/3)</f>
        <v>3.4227221143173482E-2</v>
      </c>
      <c r="AD67" s="11">
        <f>'OddsRatio_working_3-way'!X67^(1/3)*SIN(('OddsRatio_working_3-way'!Y67+2*PI())/3)</f>
        <v>0.43775335603983923</v>
      </c>
      <c r="AE67" s="11">
        <f>'OddsRatio_working_3-way'!X67^(1/3)*SIN(('OddsRatio_working_3-way'!Y67+4*PI())/3)</f>
        <v>-0.47198057718301273</v>
      </c>
      <c r="AF67" s="11">
        <f>-'OddsRatio_working_3-way'!U67/(3*'OddsRatio_working_3-way'!X67^(1/3))*COS(('OddsRatio_working_3-way'!Y67)/3)</f>
        <v>0.52523513123715038</v>
      </c>
      <c r="AG67" s="11">
        <f>-'OddsRatio_working_3-way'!U67/(3*'OddsRatio_working_3-way'!X67^(1/3))*COS(('OddsRatio_working_3-way'!Y67+2*PI())/3)</f>
        <v>-0.29225920862951116</v>
      </c>
      <c r="AH67" s="11">
        <f>-'OddsRatio_working_3-way'!U67/(3*'OddsRatio_working_3-way'!X67^(1/3))*COS(('OddsRatio_working_3-way'!Y67+4*PI())/3)</f>
        <v>-0.23297592260763894</v>
      </c>
      <c r="AI67" s="11">
        <f>'OddsRatio_working_3-way'!U67/(3*'OddsRatio_working_3-way'!X67^(1/3))*SIN(('OddsRatio_working_3-way'!Y67)/3)</f>
        <v>-3.4227221143173475E-2</v>
      </c>
      <c r="AJ67" s="11">
        <f>'OddsRatio_working_3-way'!U67/(3*'OddsRatio_working_3-way'!X67^(1/3))*SIN(('OddsRatio_working_3-way'!Y67+2*PI())/3)</f>
        <v>-0.43775335603983911</v>
      </c>
      <c r="AK67" s="11">
        <f>'OddsRatio_working_3-way'!U67/(3*'OddsRatio_working_3-way'!X67^(1/3))*SIN(('OddsRatio_working_3-way'!Y67+4*PI())/3)</f>
        <v>0.47198057718301262</v>
      </c>
      <c r="AL67" s="11">
        <f>'OddsRatio_working_3-way'!Z67+'OddsRatio_working_3-way'!AF67</f>
        <v>1.0504702624743008</v>
      </c>
      <c r="AM67" s="11">
        <f>'OddsRatio_working_3-way'!AA67+'OddsRatio_working_3-way'!AG67</f>
        <v>-0.58451841725902232</v>
      </c>
      <c r="AN67" s="11">
        <f>'OddsRatio_working_3-way'!AB67+'OddsRatio_working_3-way'!AH67</f>
        <v>-0.46595184521527794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1.0504702624743008</v>
      </c>
      <c r="AS67" s="11">
        <f>IF(('OddsRatio_working_3-way'!X67=0),IF(Q67&gt;0,-Q67^(1/3),(-Q67)^(1/3)),'OddsRatio_working_3-way'!AM67-'OddsRatio_working_3-way'!R67/3)</f>
        <v>-0.58451841725902232</v>
      </c>
      <c r="AT67" s="11">
        <f>IF(('OddsRatio_working_3-way'!X67=0),IF(Q67&gt;0,-Q67^(1/3),(-Q67)^(1/3)),'OddsRatio_working_3-way'!AN67-'OddsRatio_working_3-way'!R67/3)</f>
        <v>-0.46595184521527794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2.77</v>
      </c>
      <c r="B68" s="4">
        <f>IF('True_Odds_Calculator_3-way'!B69="","",'True_Odds_Calculator_3-way'!B69)</f>
        <v>3.2</v>
      </c>
      <c r="C68" s="4">
        <f>IF('True_Odds_Calculator_3-way'!C69="","",'True_Odds_Calculator_3-way'!C69)</f>
        <v>2.78</v>
      </c>
      <c r="D68" s="9">
        <f t="shared" ref="D68:D131" si="26">(K68/(AR68+K68-(AR68*K68)))</f>
        <v>0.34966217314609799</v>
      </c>
      <c r="E68" s="9">
        <f t="shared" ref="E68:E131" si="27">(L68/(AR68+L68-(AR68*L68)))</f>
        <v>0.30195568807530698</v>
      </c>
      <c r="F68" s="9">
        <f t="shared" ref="F68:F131" si="28">(M68/(AR68+M68-(AR68*M68)))</f>
        <v>0.34838213877859525</v>
      </c>
      <c r="G68" s="9">
        <f t="shared" ref="G68:G131" si="29">AR68</f>
        <v>1.0507928202284655</v>
      </c>
      <c r="H68" s="9">
        <f t="shared" ref="H68:H131" si="30">IF(A68="","",1/D68)</f>
        <v>2.8599032918043839</v>
      </c>
      <c r="I68" s="9">
        <f t="shared" ref="I68:I131" si="31">IF(B68="","",1/E68)</f>
        <v>3.3117442045026242</v>
      </c>
      <c r="J68" s="9">
        <f t="shared" ref="J68:J131" si="32">IF(C68="","",1/F68)</f>
        <v>2.8704112200066683</v>
      </c>
      <c r="K68" s="11">
        <f t="shared" ref="K68:K131" si="33">1/A68</f>
        <v>0.36101083032490977</v>
      </c>
      <c r="L68" s="11">
        <f t="shared" ref="L68:L131" si="34">1/B68</f>
        <v>0.3125</v>
      </c>
      <c r="M68" s="11">
        <f t="shared" ref="M68:M131" si="35">1/C68</f>
        <v>0.35971223021582738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-0.28128165337765898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0.23334220710074544</v>
      </c>
      <c r="Q68" s="11">
        <f>2*'OddsRatio_working_3-way'!K68*'OddsRatio_working_3-way'!L68*'OddsRatio_working_3-way'!M68</f>
        <v>8.1162506817650582E-2</v>
      </c>
      <c r="R68" s="11">
        <f t="shared" ref="R68:R131" si="36">O68/N68</f>
        <v>0</v>
      </c>
      <c r="S68" s="11">
        <f t="shared" ref="S68:S131" si="37">P68/N68</f>
        <v>-0.82956781680834224</v>
      </c>
      <c r="T68" s="11">
        <f t="shared" ref="T68:T131" si="38">Q68/N68</f>
        <v>-0.28854532758551033</v>
      </c>
      <c r="U68" s="11">
        <f>'OddsRatio_working_3-way'!S68-'OddsRatio_working_3-way'!R68^2/3</f>
        <v>-0.82956781680834224</v>
      </c>
      <c r="V68" s="11">
        <f>'OddsRatio_working_3-way'!S68*'OddsRatio_working_3-way'!R68/3-2*'OddsRatio_working_3-way'!R68^3/27-'OddsRatio_working_3-way'!T68</f>
        <v>0.28854532758551033</v>
      </c>
      <c r="W68" s="11">
        <f>'OddsRatio_working_3-way'!V68^2+4*'OddsRatio_working_3-way'!U68^3/27</f>
        <v>-1.3185231145011328E-3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0.14541056459722124</v>
      </c>
      <c r="Y68" s="11">
        <f>IF('OddsRatio_working_3-way'!W68&gt;=0,IF('OddsRatio_working_3-way'!V68+SQRT('OddsRatio_working_3-way'!W68)&gt;0,0,PI()),ACOS('OddsRatio_working_3-way'!V68/(2*'OddsRatio_working_3-way'!X68)))</f>
        <v>0.12518515713385758</v>
      </c>
      <c r="Z68" s="11">
        <f>'OddsRatio_working_3-way'!X68^(1/3)*COS('OddsRatio_working_3-way'!Y68/3)</f>
        <v>0.52539641011423277</v>
      </c>
      <c r="AA68" s="11">
        <f>'OddsRatio_working_3-way'!X68^(1/3)*COS(('OddsRatio_working_3-way'!Y68+2*PI())/3)</f>
        <v>-0.28169592548334715</v>
      </c>
      <c r="AB68" s="11">
        <f>'OddsRatio_working_3-way'!X68^(1/3)*COS(('OddsRatio_working_3-way'!Y68+4*PI())/3)</f>
        <v>-0.24370048463088573</v>
      </c>
      <c r="AC68" s="11">
        <f>'OddsRatio_working_3-way'!X68^(1/3)*SIN('OddsRatio_working_3-way'!Y68/3)</f>
        <v>2.1936678004147222E-2</v>
      </c>
      <c r="AD68" s="11">
        <f>'OddsRatio_working_3-way'!X68^(1/3)*SIN(('OddsRatio_working_3-way'!Y68+2*PI())/3)</f>
        <v>0.4440382992139994</v>
      </c>
      <c r="AE68" s="11">
        <f>'OddsRatio_working_3-way'!X68^(1/3)*SIN(('OddsRatio_working_3-way'!Y68+4*PI())/3)</f>
        <v>-0.46597497721814651</v>
      </c>
      <c r="AF68" s="11">
        <f>-'OddsRatio_working_3-way'!U68/(3*'OddsRatio_working_3-way'!X68^(1/3))*COS(('OddsRatio_working_3-way'!Y68)/3)</f>
        <v>0.52539641011423277</v>
      </c>
      <c r="AG68" s="11">
        <f>-'OddsRatio_working_3-way'!U68/(3*'OddsRatio_working_3-way'!X68^(1/3))*COS(('OddsRatio_working_3-way'!Y68+2*PI())/3)</f>
        <v>-0.28169592548334715</v>
      </c>
      <c r="AH68" s="11">
        <f>-'OddsRatio_working_3-way'!U68/(3*'OddsRatio_working_3-way'!X68^(1/3))*COS(('OddsRatio_working_3-way'!Y68+4*PI())/3)</f>
        <v>-0.24370048463088573</v>
      </c>
      <c r="AI68" s="11">
        <f>'OddsRatio_working_3-way'!U68/(3*'OddsRatio_working_3-way'!X68^(1/3))*SIN(('OddsRatio_working_3-way'!Y68)/3)</f>
        <v>-2.1936678004147222E-2</v>
      </c>
      <c r="AJ68" s="11">
        <f>'OddsRatio_working_3-way'!U68/(3*'OddsRatio_working_3-way'!X68^(1/3))*SIN(('OddsRatio_working_3-way'!Y68+2*PI())/3)</f>
        <v>-0.4440382992139994</v>
      </c>
      <c r="AK68" s="11">
        <f>'OddsRatio_working_3-way'!U68/(3*'OddsRatio_working_3-way'!X68^(1/3))*SIN(('OddsRatio_working_3-way'!Y68+4*PI())/3)</f>
        <v>0.46597497721814651</v>
      </c>
      <c r="AL68" s="11">
        <f>'OddsRatio_working_3-way'!Z68+'OddsRatio_working_3-way'!AF68</f>
        <v>1.0507928202284655</v>
      </c>
      <c r="AM68" s="11">
        <f>'OddsRatio_working_3-way'!AA68+'OddsRatio_working_3-way'!AG68</f>
        <v>-0.56339185096669431</v>
      </c>
      <c r="AN68" s="11">
        <f>'OddsRatio_working_3-way'!AB68+'OddsRatio_working_3-way'!AH68</f>
        <v>-0.48740096926177146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1.0507928202284655</v>
      </c>
      <c r="AS68" s="11">
        <f>IF(('OddsRatio_working_3-way'!X68=0),IF(Q68&gt;0,-Q68^(1/3),(-Q68)^(1/3)),'OddsRatio_working_3-way'!AM68-'OddsRatio_working_3-way'!R68/3)</f>
        <v>-0.56339185096669431</v>
      </c>
      <c r="AT68" s="11">
        <f>IF(('OddsRatio_working_3-way'!X68=0),IF(Q68&gt;0,-Q68^(1/3),(-Q68)^(1/3)),'OddsRatio_working_3-way'!AN68-'OddsRatio_working_3-way'!R68/3)</f>
        <v>-0.48740096926177146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3.19</v>
      </c>
      <c r="B69" s="4">
        <f>IF('True_Odds_Calculator_3-way'!B70="","",'True_Odds_Calculator_3-way'!B70)</f>
        <v>3.56</v>
      </c>
      <c r="C69" s="4">
        <f>IF('True_Odds_Calculator_3-way'!C70="","",'True_Odds_Calculator_3-way'!C70)</f>
        <v>2.2200000000000002</v>
      </c>
      <c r="D69" s="9">
        <f t="shared" si="26"/>
        <v>0.2990069141352889</v>
      </c>
      <c r="E69" s="9">
        <f t="shared" si="27"/>
        <v>0.26734459305260383</v>
      </c>
      <c r="F69" s="9">
        <f t="shared" si="28"/>
        <v>0.43364849281210704</v>
      </c>
      <c r="G69" s="9">
        <f t="shared" si="29"/>
        <v>1.070504232275661</v>
      </c>
      <c r="H69" s="9">
        <f t="shared" si="30"/>
        <v>3.3444042686836974</v>
      </c>
      <c r="I69" s="9">
        <f t="shared" si="31"/>
        <v>3.7404908346256915</v>
      </c>
      <c r="J69" s="9">
        <f t="shared" si="32"/>
        <v>2.3060151633763062</v>
      </c>
      <c r="K69" s="11">
        <f t="shared" si="33"/>
        <v>0.31347962382445144</v>
      </c>
      <c r="L69" s="11">
        <f t="shared" si="34"/>
        <v>0.2808988764044944</v>
      </c>
      <c r="M69" s="11">
        <f t="shared" si="35"/>
        <v>0.4504504504504504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-0.27130028834794406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0.23679944253365406</v>
      </c>
      <c r="Q69" s="11">
        <f>2*'OddsRatio_working_3-way'!K69*'OddsRatio_working_3-way'!L69*'OddsRatio_working_3-way'!M69</f>
        <v>7.9329796493686461E-2</v>
      </c>
      <c r="R69" s="11">
        <f t="shared" si="36"/>
        <v>0</v>
      </c>
      <c r="S69" s="11">
        <f t="shared" si="37"/>
        <v>-0.8728315180777011</v>
      </c>
      <c r="T69" s="11">
        <f t="shared" si="38"/>
        <v>-0.29240586870274748</v>
      </c>
      <c r="U69" s="11">
        <f>'OddsRatio_working_3-way'!S69-'OddsRatio_working_3-way'!R69^2/3</f>
        <v>-0.8728315180777011</v>
      </c>
      <c r="V69" s="11">
        <f>'OddsRatio_working_3-way'!S69*'OddsRatio_working_3-way'!R69/3-2*'OddsRatio_working_3-way'!R69^3/27-'OddsRatio_working_3-way'!T69</f>
        <v>0.29240586870274748</v>
      </c>
      <c r="W69" s="11">
        <f>'OddsRatio_working_3-way'!V69^2+4*'OddsRatio_working_3-way'!U69^3/27</f>
        <v>-1.3010434090663672E-2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0.15693280898402989</v>
      </c>
      <c r="Y69" s="11">
        <f>IF('OddsRatio_working_3-way'!W69&gt;=0,IF('OddsRatio_working_3-way'!V69+SQRT('OddsRatio_working_3-way'!W69)&gt;0,0,PI()),ACOS('OddsRatio_working_3-way'!V69/(2*'OddsRatio_working_3-way'!X69)))</f>
        <v>0.37193028505012138</v>
      </c>
      <c r="Z69" s="11">
        <f>'OddsRatio_working_3-way'!X69^(1/3)*COS('OddsRatio_working_3-way'!Y69/3)</f>
        <v>0.53525211613783052</v>
      </c>
      <c r="AA69" s="11">
        <f>'OddsRatio_working_3-way'!X69^(1/3)*COS(('OddsRatio_working_3-way'!Y69+2*PI())/3)</f>
        <v>-0.32539074145683072</v>
      </c>
      <c r="AB69" s="11">
        <f>'OddsRatio_working_3-way'!X69^(1/3)*COS(('OddsRatio_working_3-way'!Y69+4*PI())/3)</f>
        <v>-0.20986137468099983</v>
      </c>
      <c r="AC69" s="11">
        <f>'OddsRatio_working_3-way'!X69^(1/3)*SIN('OddsRatio_working_3-way'!Y69/3)</f>
        <v>6.6700911007333039E-2</v>
      </c>
      <c r="AD69" s="11">
        <f>'OddsRatio_working_3-way'!X69^(1/3)*SIN(('OddsRatio_working_3-way'!Y69+2*PI())/3)</f>
        <v>0.43019147450107337</v>
      </c>
      <c r="AE69" s="11">
        <f>'OddsRatio_working_3-way'!X69^(1/3)*SIN(('OddsRatio_working_3-way'!Y69+4*PI())/3)</f>
        <v>-0.49689238550840636</v>
      </c>
      <c r="AF69" s="11">
        <f>-'OddsRatio_working_3-way'!U69/(3*'OddsRatio_working_3-way'!X69^(1/3))*COS(('OddsRatio_working_3-way'!Y69)/3)</f>
        <v>0.53525211613783052</v>
      </c>
      <c r="AG69" s="11">
        <f>-'OddsRatio_working_3-way'!U69/(3*'OddsRatio_working_3-way'!X69^(1/3))*COS(('OddsRatio_working_3-way'!Y69+2*PI())/3)</f>
        <v>-0.32539074145683072</v>
      </c>
      <c r="AH69" s="11">
        <f>-'OddsRatio_working_3-way'!U69/(3*'OddsRatio_working_3-way'!X69^(1/3))*COS(('OddsRatio_working_3-way'!Y69+4*PI())/3)</f>
        <v>-0.20986137468099983</v>
      </c>
      <c r="AI69" s="11">
        <f>'OddsRatio_working_3-way'!U69/(3*'OddsRatio_working_3-way'!X69^(1/3))*SIN(('OddsRatio_working_3-way'!Y69)/3)</f>
        <v>-6.6700911007333039E-2</v>
      </c>
      <c r="AJ69" s="11">
        <f>'OddsRatio_working_3-way'!U69/(3*'OddsRatio_working_3-way'!X69^(1/3))*SIN(('OddsRatio_working_3-way'!Y69+2*PI())/3)</f>
        <v>-0.43019147450107337</v>
      </c>
      <c r="AK69" s="11">
        <f>'OddsRatio_working_3-way'!U69/(3*'OddsRatio_working_3-way'!X69^(1/3))*SIN(('OddsRatio_working_3-way'!Y69+4*PI())/3)</f>
        <v>0.49689238550840636</v>
      </c>
      <c r="AL69" s="11">
        <f>'OddsRatio_working_3-way'!Z69+'OddsRatio_working_3-way'!AF69</f>
        <v>1.070504232275661</v>
      </c>
      <c r="AM69" s="11">
        <f>'OddsRatio_working_3-way'!AA69+'OddsRatio_working_3-way'!AG69</f>
        <v>-0.65078148291366145</v>
      </c>
      <c r="AN69" s="11">
        <f>'OddsRatio_working_3-way'!AB69+'OddsRatio_working_3-way'!AH69</f>
        <v>-0.41972274936199966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1.070504232275661</v>
      </c>
      <c r="AS69" s="11">
        <f>IF(('OddsRatio_working_3-way'!X69=0),IF(Q69&gt;0,-Q69^(1/3),(-Q69)^(1/3)),'OddsRatio_working_3-way'!AM69-'OddsRatio_working_3-way'!R69/3)</f>
        <v>-0.65078148291366145</v>
      </c>
      <c r="AT69" s="11">
        <f>IF(('OddsRatio_working_3-way'!X69=0),IF(Q69&gt;0,-Q69^(1/3),(-Q69)^(1/3)),'OddsRatio_working_3-way'!AN69-'OddsRatio_working_3-way'!R69/3)</f>
        <v>-0.41972274936199966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1.88</v>
      </c>
      <c r="B70" s="4">
        <f>IF('True_Odds_Calculator_3-way'!B71="","",'True_Odds_Calculator_3-way'!B71)</f>
        <v>3.88</v>
      </c>
      <c r="C70" s="4">
        <f>IF('True_Odds_Calculator_3-way'!C71="","",'True_Odds_Calculator_3-way'!C71)</f>
        <v>3.74</v>
      </c>
      <c r="D70" s="9">
        <f t="shared" si="26"/>
        <v>0.50926669580320805</v>
      </c>
      <c r="E70" s="9">
        <f t="shared" si="27"/>
        <v>0.24075354899520515</v>
      </c>
      <c r="F70" s="9">
        <f t="shared" si="28"/>
        <v>0.24997975520158677</v>
      </c>
      <c r="G70" s="9">
        <f t="shared" si="29"/>
        <v>1.0950087383238154</v>
      </c>
      <c r="H70" s="9">
        <f t="shared" si="30"/>
        <v>1.9636076897249575</v>
      </c>
      <c r="I70" s="9">
        <f t="shared" si="31"/>
        <v>4.1536251663725876</v>
      </c>
      <c r="J70" s="9">
        <f t="shared" si="32"/>
        <v>4.0003239430072552</v>
      </c>
      <c r="K70" s="11">
        <f t="shared" si="33"/>
        <v>0.53191489361702127</v>
      </c>
      <c r="L70" s="11">
        <f t="shared" si="34"/>
        <v>0.25773195876288663</v>
      </c>
      <c r="M70" s="11">
        <f t="shared" si="35"/>
        <v>0.26737967914438499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-0.2545449853554056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0.23826057173153414</v>
      </c>
      <c r="Q70" s="11">
        <f>2*'OddsRatio_working_3-way'!K70*'OddsRatio_working_3-way'!L70*'OddsRatio_working_3-way'!M70</f>
        <v>7.3310945148164344E-2</v>
      </c>
      <c r="R70" s="11">
        <f t="shared" si="36"/>
        <v>0</v>
      </c>
      <c r="S70" s="11">
        <f t="shared" si="37"/>
        <v>-0.93602539998525403</v>
      </c>
      <c r="T70" s="11">
        <f t="shared" si="38"/>
        <v>-0.28800781538007814</v>
      </c>
      <c r="U70" s="11">
        <f>'OddsRatio_working_3-way'!S70-'OddsRatio_working_3-way'!R70^2/3</f>
        <v>-0.93602539998525403</v>
      </c>
      <c r="V70" s="11">
        <f>'OddsRatio_working_3-way'!S70*'OddsRatio_working_3-way'!R70/3-2*'OddsRatio_working_3-way'!R70^3/27-'OddsRatio_working_3-way'!T70</f>
        <v>0.28800781538007814</v>
      </c>
      <c r="W70" s="11">
        <f>'OddsRatio_working_3-way'!V70^2+4*'OddsRatio_working_3-way'!U70^3/27</f>
        <v>-3.8546700693041766E-2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0.17428080962418591</v>
      </c>
      <c r="Y70" s="11">
        <f>IF('OddsRatio_working_3-way'!W70&gt;=0,IF('OddsRatio_working_3-way'!V70+SQRT('OddsRatio_working_3-way'!W70)&gt;0,0,PI()),ACOS('OddsRatio_working_3-way'!V70/(2*'OddsRatio_working_3-way'!X70)))</f>
        <v>0.59833396708533837</v>
      </c>
      <c r="Z70" s="11">
        <f>'OddsRatio_working_3-way'!X70^(1/3)*COS('OddsRatio_working_3-way'!Y70/3)</f>
        <v>0.5475043691619077</v>
      </c>
      <c r="AA70" s="11">
        <f>'OddsRatio_working_3-way'!X70^(1/3)*COS(('OddsRatio_working_3-way'!Y70+2*PI())/3)</f>
        <v>-0.369593586426814</v>
      </c>
      <c r="AB70" s="11">
        <f>'OddsRatio_working_3-way'!X70^(1/3)*COS(('OddsRatio_working_3-way'!Y70+4*PI())/3)</f>
        <v>-0.17791078273509381</v>
      </c>
      <c r="AC70" s="11">
        <f>'OddsRatio_working_3-way'!X70^(1/3)*SIN('OddsRatio_working_3-way'!Y70/3)</f>
        <v>0.11066811831043691</v>
      </c>
      <c r="AD70" s="11">
        <f>'OddsRatio_working_3-way'!X70^(1/3)*SIN(('OddsRatio_working_3-way'!Y70+2*PI())/3)</f>
        <v>0.418818633221967</v>
      </c>
      <c r="AE70" s="11">
        <f>'OddsRatio_working_3-way'!X70^(1/3)*SIN(('OddsRatio_working_3-way'!Y70+4*PI())/3)</f>
        <v>-0.52948675153240388</v>
      </c>
      <c r="AF70" s="11">
        <f>-'OddsRatio_working_3-way'!U70/(3*'OddsRatio_working_3-way'!X70^(1/3))*COS(('OddsRatio_working_3-way'!Y70)/3)</f>
        <v>0.5475043691619077</v>
      </c>
      <c r="AG70" s="11">
        <f>-'OddsRatio_working_3-way'!U70/(3*'OddsRatio_working_3-way'!X70^(1/3))*COS(('OddsRatio_working_3-way'!Y70+2*PI())/3)</f>
        <v>-0.369593586426814</v>
      </c>
      <c r="AH70" s="11">
        <f>-'OddsRatio_working_3-way'!U70/(3*'OddsRatio_working_3-way'!X70^(1/3))*COS(('OddsRatio_working_3-way'!Y70+4*PI())/3)</f>
        <v>-0.17791078273509381</v>
      </c>
      <c r="AI70" s="11">
        <f>'OddsRatio_working_3-way'!U70/(3*'OddsRatio_working_3-way'!X70^(1/3))*SIN(('OddsRatio_working_3-way'!Y70)/3)</f>
        <v>-0.11066811831043691</v>
      </c>
      <c r="AJ70" s="11">
        <f>'OddsRatio_working_3-way'!U70/(3*'OddsRatio_working_3-way'!X70^(1/3))*SIN(('OddsRatio_working_3-way'!Y70+2*PI())/3)</f>
        <v>-0.418818633221967</v>
      </c>
      <c r="AK70" s="11">
        <f>'OddsRatio_working_3-way'!U70/(3*'OddsRatio_working_3-way'!X70^(1/3))*SIN(('OddsRatio_working_3-way'!Y70+4*PI())/3)</f>
        <v>0.52948675153240388</v>
      </c>
      <c r="AL70" s="11">
        <f>'OddsRatio_working_3-way'!Z70+'OddsRatio_working_3-way'!AF70</f>
        <v>1.0950087383238154</v>
      </c>
      <c r="AM70" s="11">
        <f>'OddsRatio_working_3-way'!AA70+'OddsRatio_working_3-way'!AG70</f>
        <v>-0.73918717285362801</v>
      </c>
      <c r="AN70" s="11">
        <f>'OddsRatio_working_3-way'!AB70+'OddsRatio_working_3-way'!AH70</f>
        <v>-0.35582156547018762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1.0950087383238154</v>
      </c>
      <c r="AS70" s="11">
        <f>IF(('OddsRatio_working_3-way'!X70=0),IF(Q70&gt;0,-Q70^(1/3),(-Q70)^(1/3)),'OddsRatio_working_3-way'!AM70-'OddsRatio_working_3-way'!R70/3)</f>
        <v>-0.73918717285362801</v>
      </c>
      <c r="AT70" s="11">
        <f>IF(('OddsRatio_working_3-way'!X70=0),IF(Q70&gt;0,-Q70^(1/3),(-Q70)^(1/3)),'OddsRatio_working_3-way'!AN70-'OddsRatio_working_3-way'!R70/3)</f>
        <v>-0.35582156547018762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1.45</v>
      </c>
      <c r="B71" s="4">
        <f>IF('True_Odds_Calculator_3-way'!B72="","",'True_Odds_Calculator_3-way'!B72)</f>
        <v>4.5199999999999996</v>
      </c>
      <c r="C71" s="4">
        <f>IF('True_Odds_Calculator_3-way'!C72="","",'True_Odds_Calculator_3-way'!C72)</f>
        <v>7.09</v>
      </c>
      <c r="D71" s="9">
        <f t="shared" si="26"/>
        <v>0.6670951962166245</v>
      </c>
      <c r="E71" s="9">
        <f t="shared" si="27"/>
        <v>0.2039328933254157</v>
      </c>
      <c r="F71" s="9">
        <f t="shared" si="28"/>
        <v>0.12897191045796005</v>
      </c>
      <c r="G71" s="9">
        <f t="shared" si="29"/>
        <v>1.1089698397583962</v>
      </c>
      <c r="H71" s="9">
        <f t="shared" si="30"/>
        <v>1.499036427891278</v>
      </c>
      <c r="I71" s="9">
        <f t="shared" si="31"/>
        <v>4.9035738359495546</v>
      </c>
      <c r="J71" s="9">
        <f t="shared" si="32"/>
        <v>7.753626324128633</v>
      </c>
      <c r="K71" s="11">
        <f t="shared" si="33"/>
        <v>0.68965517241379315</v>
      </c>
      <c r="L71" s="11">
        <f t="shared" si="34"/>
        <v>0.22123893805309736</v>
      </c>
      <c r="M71" s="11">
        <f t="shared" si="35"/>
        <v>0.14104372355430184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-0.20759639027921672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0.21649372275805256</v>
      </c>
      <c r="Q71" s="11">
        <f>2*'OddsRatio_working_3-way'!K71*'OddsRatio_working_3-way'!L71*'OddsRatio_working_3-way'!M71</f>
        <v>4.3040501542356384E-2</v>
      </c>
      <c r="R71" s="11">
        <f t="shared" si="36"/>
        <v>0</v>
      </c>
      <c r="S71" s="11">
        <f t="shared" si="37"/>
        <v>-1.0428588014794908</v>
      </c>
      <c r="T71" s="11">
        <f t="shared" si="38"/>
        <v>-0.20732779353469005</v>
      </c>
      <c r="U71" s="11">
        <f>'OddsRatio_working_3-way'!S71-'OddsRatio_working_3-way'!R71^2/3</f>
        <v>-1.0428588014794908</v>
      </c>
      <c r="V71" s="11">
        <f>'OddsRatio_working_3-way'!S71*'OddsRatio_working_3-way'!R71/3-2*'OddsRatio_working_3-way'!R71^3/27-'OddsRatio_working_3-way'!T71</f>
        <v>0.20732779353469005</v>
      </c>
      <c r="W71" s="11">
        <f>'OddsRatio_working_3-way'!V71^2+4*'OddsRatio_working_3-way'!U71^3/27</f>
        <v>-0.12503974326835032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0.20495399315475255</v>
      </c>
      <c r="Y71" s="11">
        <f>IF('OddsRatio_working_3-way'!W71&gt;=0,IF('OddsRatio_working_3-way'!V71+SQRT('OddsRatio_working_3-way'!W71)&gt;0,0,PI()),ACOS('OddsRatio_working_3-way'!V71/(2*'OddsRatio_working_3-way'!X71)))</f>
        <v>1.0404976064466689</v>
      </c>
      <c r="Z71" s="11">
        <f>'OddsRatio_working_3-way'!X71^(1/3)*COS('OddsRatio_working_3-way'!Y71/3)</f>
        <v>0.55448491987919823</v>
      </c>
      <c r="AA71" s="11">
        <f>'OddsRatio_working_3-way'!X71^(1/3)*COS(('OddsRatio_working_3-way'!Y71+2*PI())/3)</f>
        <v>-0.45080672927459808</v>
      </c>
      <c r="AB71" s="11">
        <f>'OddsRatio_working_3-way'!X71^(1/3)*COS(('OddsRatio_working_3-way'!Y71+4*PI())/3)</f>
        <v>-0.10367819060460029</v>
      </c>
      <c r="AC71" s="11">
        <f>'OddsRatio_working_3-way'!X71^(1/3)*SIN('OddsRatio_working_3-way'!Y71/3)</f>
        <v>0.20041475524452482</v>
      </c>
      <c r="AD71" s="11">
        <f>'OddsRatio_working_3-way'!X71^(1/3)*SIN(('OddsRatio_working_3-way'!Y71+2*PI())/3)</f>
        <v>0.37999064900850243</v>
      </c>
      <c r="AE71" s="11">
        <f>'OddsRatio_working_3-way'!X71^(1/3)*SIN(('OddsRatio_working_3-way'!Y71+4*PI())/3)</f>
        <v>-0.58040540425302711</v>
      </c>
      <c r="AF71" s="11">
        <f>-'OddsRatio_working_3-way'!U71/(3*'OddsRatio_working_3-way'!X71^(1/3))*COS(('OddsRatio_working_3-way'!Y71)/3)</f>
        <v>0.55448491987919812</v>
      </c>
      <c r="AG71" s="11">
        <f>-'OddsRatio_working_3-way'!U71/(3*'OddsRatio_working_3-way'!X71^(1/3))*COS(('OddsRatio_working_3-way'!Y71+2*PI())/3)</f>
        <v>-0.45080672927459803</v>
      </c>
      <c r="AH71" s="11">
        <f>-'OddsRatio_working_3-way'!U71/(3*'OddsRatio_working_3-way'!X71^(1/3))*COS(('OddsRatio_working_3-way'!Y71+4*PI())/3)</f>
        <v>-0.10367819060460028</v>
      </c>
      <c r="AI71" s="11">
        <f>'OddsRatio_working_3-way'!U71/(3*'OddsRatio_working_3-way'!X71^(1/3))*SIN(('OddsRatio_working_3-way'!Y71)/3)</f>
        <v>-0.20041475524452479</v>
      </c>
      <c r="AJ71" s="11">
        <f>'OddsRatio_working_3-way'!U71/(3*'OddsRatio_working_3-way'!X71^(1/3))*SIN(('OddsRatio_working_3-way'!Y71+2*PI())/3)</f>
        <v>-0.37999064900850232</v>
      </c>
      <c r="AK71" s="11">
        <f>'OddsRatio_working_3-way'!U71/(3*'OddsRatio_working_3-way'!X71^(1/3))*SIN(('OddsRatio_working_3-way'!Y71+4*PI())/3)</f>
        <v>0.580405404253027</v>
      </c>
      <c r="AL71" s="11">
        <f>'OddsRatio_working_3-way'!Z71+'OddsRatio_working_3-way'!AF71</f>
        <v>1.1089698397583962</v>
      </c>
      <c r="AM71" s="11">
        <f>'OddsRatio_working_3-way'!AA71+'OddsRatio_working_3-way'!AG71</f>
        <v>-0.90161345854919617</v>
      </c>
      <c r="AN71" s="11">
        <f>'OddsRatio_working_3-way'!AB71+'OddsRatio_working_3-way'!AH71</f>
        <v>-0.20735638120920058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1.1089698397583962</v>
      </c>
      <c r="AS71" s="11">
        <f>IF(('OddsRatio_working_3-way'!X71=0),IF(Q71&gt;0,-Q71^(1/3),(-Q71)^(1/3)),'OddsRatio_working_3-way'!AM71-'OddsRatio_working_3-way'!R71/3)</f>
        <v>-0.90161345854919617</v>
      </c>
      <c r="AT71" s="11">
        <f>IF(('OddsRatio_working_3-way'!X71=0),IF(Q71&gt;0,-Q71^(1/3),(-Q71)^(1/3)),'OddsRatio_working_3-way'!AN71-'OddsRatio_working_3-way'!R71/3)</f>
        <v>-0.20735638120920058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3.05</v>
      </c>
      <c r="D72" s="9">
        <f t="shared" si="26"/>
        <v>0.42352638695351019</v>
      </c>
      <c r="E72" s="9">
        <f t="shared" si="27"/>
        <v>0.26709159188526055</v>
      </c>
      <c r="F72" s="9">
        <f t="shared" si="28"/>
        <v>0.30938202116122904</v>
      </c>
      <c r="G72" s="9">
        <f t="shared" si="29"/>
        <v>1.0889023792697354</v>
      </c>
      <c r="H72" s="9">
        <f t="shared" si="30"/>
        <v>2.3611279740871693</v>
      </c>
      <c r="I72" s="9">
        <f t="shared" si="31"/>
        <v>3.7440339957597333</v>
      </c>
      <c r="J72" s="9">
        <f t="shared" si="32"/>
        <v>3.2322498775029578</v>
      </c>
      <c r="K72" s="11">
        <f t="shared" si="33"/>
        <v>0.44444444444444442</v>
      </c>
      <c r="L72" s="11">
        <f t="shared" si="34"/>
        <v>0.28409090909090912</v>
      </c>
      <c r="M72" s="11">
        <f t="shared" si="35"/>
        <v>0.32786885245901642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-0.26732488822652745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0.24093392945851971</v>
      </c>
      <c r="Q72" s="11">
        <f>2*'OddsRatio_working_3-way'!K72*'OddsRatio_working_3-way'!L72*'OddsRatio_working_3-way'!M72</f>
        <v>8.2795164762377887E-2</v>
      </c>
      <c r="R72" s="11">
        <f t="shared" si="36"/>
        <v>0</v>
      </c>
      <c r="S72" s="11">
        <f t="shared" si="37"/>
        <v>-0.90127758420441428</v>
      </c>
      <c r="T72" s="11">
        <f t="shared" si="38"/>
        <v>-0.30971738288811479</v>
      </c>
      <c r="U72" s="11">
        <f>'OddsRatio_working_3-way'!S72-'OddsRatio_working_3-way'!R72^2/3</f>
        <v>-0.90127758420441428</v>
      </c>
      <c r="V72" s="11">
        <f>'OddsRatio_working_3-way'!S72*'OddsRatio_working_3-way'!R72/3-2*'OddsRatio_working_3-way'!R72^3/27-'OddsRatio_working_3-way'!T72</f>
        <v>0.30971738288811479</v>
      </c>
      <c r="W72" s="11">
        <f>'OddsRatio_working_3-way'!V72^2+4*'OddsRatio_working_3-way'!U72^3/27</f>
        <v>-1.2535726248019172E-2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0.16466677223341256</v>
      </c>
      <c r="Y72" s="11">
        <f>IF('OddsRatio_working_3-way'!W72&gt;=0,IF('OddsRatio_working_3-way'!V72+SQRT('OddsRatio_working_3-way'!W72)&gt;0,0,PI()),ACOS('OddsRatio_working_3-way'!V72/(2*'OddsRatio_working_3-way'!X72)))</f>
        <v>0.34688348749861442</v>
      </c>
      <c r="Z72" s="11">
        <f>'OddsRatio_working_3-way'!X72^(1/3)*COS('OddsRatio_working_3-way'!Y72/3)</f>
        <v>0.54445118963486783</v>
      </c>
      <c r="AA72" s="11">
        <f>'OddsRatio_working_3-way'!X72^(1/3)*COS(('OddsRatio_working_3-way'!Y72+2*PI())/3)</f>
        <v>-0.32698938422235502</v>
      </c>
      <c r="AB72" s="11">
        <f>'OddsRatio_working_3-way'!X72^(1/3)*COS(('OddsRatio_working_3-way'!Y72+4*PI())/3)</f>
        <v>-0.21746180541251289</v>
      </c>
      <c r="AC72" s="11">
        <f>'OddsRatio_working_3-way'!X72^(1/3)*SIN('OddsRatio_working_3-way'!Y72/3)</f>
        <v>6.3235777109550417E-2</v>
      </c>
      <c r="AD72" s="11">
        <f>'OddsRatio_working_3-way'!X72^(1/3)*SIN(('OddsRatio_working_3-way'!Y72+2*PI())/3)</f>
        <v>0.43989067278967919</v>
      </c>
      <c r="AE72" s="11">
        <f>'OddsRatio_working_3-way'!X72^(1/3)*SIN(('OddsRatio_working_3-way'!Y72+4*PI())/3)</f>
        <v>-0.5031264498992295</v>
      </c>
      <c r="AF72" s="11">
        <f>-'OddsRatio_working_3-way'!U72/(3*'OddsRatio_working_3-way'!X72^(1/3))*COS(('OddsRatio_working_3-way'!Y72)/3)</f>
        <v>0.5444511896348676</v>
      </c>
      <c r="AG72" s="11">
        <f>-'OddsRatio_working_3-way'!U72/(3*'OddsRatio_working_3-way'!X72^(1/3))*COS(('OddsRatio_working_3-way'!Y72+2*PI())/3)</f>
        <v>-0.32698938422235491</v>
      </c>
      <c r="AH72" s="11">
        <f>-'OddsRatio_working_3-way'!U72/(3*'OddsRatio_working_3-way'!X72^(1/3))*COS(('OddsRatio_working_3-way'!Y72+4*PI())/3)</f>
        <v>-0.21746180541251278</v>
      </c>
      <c r="AI72" s="11">
        <f>'OddsRatio_working_3-way'!U72/(3*'OddsRatio_working_3-way'!X72^(1/3))*SIN(('OddsRatio_working_3-way'!Y72)/3)</f>
        <v>-6.323577710955039E-2</v>
      </c>
      <c r="AJ72" s="11">
        <f>'OddsRatio_working_3-way'!U72/(3*'OddsRatio_working_3-way'!X72^(1/3))*SIN(('OddsRatio_working_3-way'!Y72+2*PI())/3)</f>
        <v>-0.43989067278967903</v>
      </c>
      <c r="AK72" s="11">
        <f>'OddsRatio_working_3-way'!U72/(3*'OddsRatio_working_3-way'!X72^(1/3))*SIN(('OddsRatio_working_3-way'!Y72+4*PI())/3)</f>
        <v>0.50312644989922928</v>
      </c>
      <c r="AL72" s="11">
        <f>'OddsRatio_working_3-way'!Z72+'OddsRatio_working_3-way'!AF72</f>
        <v>1.0889023792697354</v>
      </c>
      <c r="AM72" s="11">
        <f>'OddsRatio_working_3-way'!AA72+'OddsRatio_working_3-way'!AG72</f>
        <v>-0.65397876844470992</v>
      </c>
      <c r="AN72" s="11">
        <f>'OddsRatio_working_3-way'!AB72+'OddsRatio_working_3-way'!AH72</f>
        <v>-0.43492361082502567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1.0889023792697354</v>
      </c>
      <c r="AS72" s="11">
        <f>IF(('OddsRatio_working_3-way'!X72=0),IF(Q72&gt;0,-Q72^(1/3),(-Q72)^(1/3)),'OddsRatio_working_3-way'!AM72-'OddsRatio_working_3-way'!R72/3)</f>
        <v>-0.65397876844470992</v>
      </c>
      <c r="AT72" s="11">
        <f>IF(('OddsRatio_working_3-way'!X72=0),IF(Q72&gt;0,-Q72^(1/3),(-Q72)^(1/3)),'OddsRatio_working_3-way'!AN72-'OddsRatio_working_3-way'!R72/3)</f>
        <v>-0.43492361082502567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1.94</v>
      </c>
      <c r="B73" s="4">
        <f>IF('True_Odds_Calculator_3-way'!B74="","",'True_Odds_Calculator_3-way'!B74)</f>
        <v>4.09</v>
      </c>
      <c r="C73" s="4">
        <f>IF('True_Odds_Calculator_3-way'!C74="","",'True_Odds_Calculator_3-way'!C74)</f>
        <v>3.49</v>
      </c>
      <c r="D73" s="9">
        <f t="shared" si="26"/>
        <v>0.4970867584483567</v>
      </c>
      <c r="E73" s="9">
        <f t="shared" si="27"/>
        <v>0.23117300640423011</v>
      </c>
      <c r="F73" s="9">
        <f t="shared" si="28"/>
        <v>0.27174023514741336</v>
      </c>
      <c r="G73" s="9">
        <f t="shared" si="29"/>
        <v>1.0762992126909596</v>
      </c>
      <c r="H73" s="9">
        <f t="shared" si="30"/>
        <v>2.0117212599295016</v>
      </c>
      <c r="I73" s="9">
        <f t="shared" si="31"/>
        <v>4.3257645672150655</v>
      </c>
      <c r="J73" s="9">
        <f t="shared" si="32"/>
        <v>3.6799850396004885</v>
      </c>
      <c r="K73" s="11">
        <f t="shared" si="33"/>
        <v>0.51546391752577325</v>
      </c>
      <c r="L73" s="11">
        <f t="shared" si="34"/>
        <v>0.24449877750611249</v>
      </c>
      <c r="M73" s="11">
        <f t="shared" si="35"/>
        <v>0.28653295128939826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-0.26117717209245761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0.23544915211943601</v>
      </c>
      <c r="Q73" s="11">
        <f>2*'OddsRatio_working_3-way'!K73*'OddsRatio_working_3-way'!L73*'OddsRatio_working_3-way'!M73</f>
        <v>7.222366629430553E-2</v>
      </c>
      <c r="R73" s="11">
        <f t="shared" si="36"/>
        <v>0</v>
      </c>
      <c r="S73" s="11">
        <f t="shared" si="37"/>
        <v>-0.90149208000493319</v>
      </c>
      <c r="T73" s="11">
        <f t="shared" si="38"/>
        <v>-0.27653131288494887</v>
      </c>
      <c r="U73" s="11">
        <f>'OddsRatio_working_3-way'!S73-'OddsRatio_working_3-way'!R73^2/3</f>
        <v>-0.90149208000493319</v>
      </c>
      <c r="V73" s="11">
        <f>'OddsRatio_working_3-way'!S73*'OddsRatio_working_3-way'!R73/3-2*'OddsRatio_working_3-way'!R73^3/27-'OddsRatio_working_3-way'!T73</f>
        <v>0.27653131288494887</v>
      </c>
      <c r="W73" s="11">
        <f>'OddsRatio_working_3-way'!V73^2+4*'OddsRatio_working_3-way'!U73^3/27</f>
        <v>-3.206847280912066E-2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0.16472555950352252</v>
      </c>
      <c r="Y73" s="11">
        <f>IF('OddsRatio_working_3-way'!W73&gt;=0,IF('OddsRatio_working_3-way'!V73+SQRT('OddsRatio_working_3-way'!W73)&gt;0,0,PI()),ACOS('OddsRatio_working_3-way'!V73/(2*'OddsRatio_working_3-way'!X73)))</f>
        <v>0.57467357533846286</v>
      </c>
      <c r="Z73" s="11">
        <f>'OddsRatio_working_3-way'!X73^(1/3)*COS('OddsRatio_working_3-way'!Y73/3)</f>
        <v>0.53814960634547981</v>
      </c>
      <c r="AA73" s="11">
        <f>'OddsRatio_working_3-way'!X73^(1/3)*COS(('OddsRatio_working_3-way'!Y73+2*PI())/3)</f>
        <v>-0.35945882219096653</v>
      </c>
      <c r="AB73" s="11">
        <f>'OddsRatio_working_3-way'!X73^(1/3)*COS(('OddsRatio_working_3-way'!Y73+4*PI())/3)</f>
        <v>-0.17869078415451339</v>
      </c>
      <c r="AC73" s="11">
        <f>'OddsRatio_working_3-way'!X73^(1/3)*SIN('OddsRatio_working_3-way'!Y73/3)</f>
        <v>0.10436647542122676</v>
      </c>
      <c r="AD73" s="11">
        <f>'OddsRatio_working_3-way'!X73^(1/3)*SIN(('OddsRatio_working_3-way'!Y73+2*PI())/3)</f>
        <v>0.41386799242116745</v>
      </c>
      <c r="AE73" s="11">
        <f>'OddsRatio_working_3-way'!X73^(1/3)*SIN(('OddsRatio_working_3-way'!Y73+4*PI())/3)</f>
        <v>-0.51823446784239424</v>
      </c>
      <c r="AF73" s="11">
        <f>-'OddsRatio_working_3-way'!U73/(3*'OddsRatio_working_3-way'!X73^(1/3))*COS(('OddsRatio_working_3-way'!Y73)/3)</f>
        <v>0.5381496063454797</v>
      </c>
      <c r="AG73" s="11">
        <f>-'OddsRatio_working_3-way'!U73/(3*'OddsRatio_working_3-way'!X73^(1/3))*COS(('OddsRatio_working_3-way'!Y73+2*PI())/3)</f>
        <v>-0.35945882219096648</v>
      </c>
      <c r="AH73" s="11">
        <f>-'OddsRatio_working_3-way'!U73/(3*'OddsRatio_working_3-way'!X73^(1/3))*COS(('OddsRatio_working_3-way'!Y73+4*PI())/3)</f>
        <v>-0.17869078415451337</v>
      </c>
      <c r="AI73" s="11">
        <f>'OddsRatio_working_3-way'!U73/(3*'OddsRatio_working_3-way'!X73^(1/3))*SIN(('OddsRatio_working_3-way'!Y73)/3)</f>
        <v>-0.10436647542122675</v>
      </c>
      <c r="AJ73" s="11">
        <f>'OddsRatio_working_3-way'!U73/(3*'OddsRatio_working_3-way'!X73^(1/3))*SIN(('OddsRatio_working_3-way'!Y73+2*PI())/3)</f>
        <v>-0.41386799242116734</v>
      </c>
      <c r="AK73" s="11">
        <f>'OddsRatio_working_3-way'!U73/(3*'OddsRatio_working_3-way'!X73^(1/3))*SIN(('OddsRatio_working_3-way'!Y73+4*PI())/3)</f>
        <v>0.51823446784239413</v>
      </c>
      <c r="AL73" s="11">
        <f>'OddsRatio_working_3-way'!Z73+'OddsRatio_working_3-way'!AF73</f>
        <v>1.0762992126909596</v>
      </c>
      <c r="AM73" s="11">
        <f>'OddsRatio_working_3-way'!AA73+'OddsRatio_working_3-way'!AG73</f>
        <v>-0.71891764438193295</v>
      </c>
      <c r="AN73" s="11">
        <f>'OddsRatio_working_3-way'!AB73+'OddsRatio_working_3-way'!AH73</f>
        <v>-0.35738156830902679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1.0762992126909596</v>
      </c>
      <c r="AS73" s="11">
        <f>IF(('OddsRatio_working_3-way'!X73=0),IF(Q73&gt;0,-Q73^(1/3),(-Q73)^(1/3)),'OddsRatio_working_3-way'!AM73-'OddsRatio_working_3-way'!R73/3)</f>
        <v>-0.71891764438193295</v>
      </c>
      <c r="AT73" s="11">
        <f>IF(('OddsRatio_working_3-way'!X73=0),IF(Q73&gt;0,-Q73^(1/3),(-Q73)^(1/3)),'OddsRatio_working_3-way'!AN73-'OddsRatio_working_3-way'!R73/3)</f>
        <v>-0.35738156830902679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1.98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3.85</v>
      </c>
      <c r="D74" s="9">
        <f t="shared" si="26"/>
        <v>0.48683811163843954</v>
      </c>
      <c r="E74" s="9">
        <f t="shared" si="27"/>
        <v>0.26718425492871911</v>
      </c>
      <c r="F74" s="9">
        <f t="shared" si="28"/>
        <v>0.2459776334328416</v>
      </c>
      <c r="G74" s="9">
        <f t="shared" si="29"/>
        <v>1.075582554945214</v>
      </c>
      <c r="H74" s="9">
        <f t="shared" si="30"/>
        <v>2.0540709038463096</v>
      </c>
      <c r="I74" s="9">
        <f t="shared" si="31"/>
        <v>3.7427355151102955</v>
      </c>
      <c r="J74" s="9">
        <f t="shared" si="32"/>
        <v>4.0654102815938611</v>
      </c>
      <c r="K74" s="11">
        <f t="shared" si="33"/>
        <v>0.50505050505050508</v>
      </c>
      <c r="L74" s="11">
        <f t="shared" si="34"/>
        <v>0.28169014084507044</v>
      </c>
      <c r="M74" s="11">
        <f t="shared" si="35"/>
        <v>0.25974025974025972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-0.26318240018624151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0.23575798223685551</v>
      </c>
      <c r="Q74" s="11">
        <f>2*'OddsRatio_working_3-way'!K74*'OddsRatio_working_3-way'!L74*'OddsRatio_working_3-way'!M74</f>
        <v>7.3905323585221144E-2</v>
      </c>
      <c r="R74" s="11">
        <f t="shared" si="36"/>
        <v>0</v>
      </c>
      <c r="S74" s="11">
        <f t="shared" si="37"/>
        <v>-0.89579691525733085</v>
      </c>
      <c r="T74" s="11">
        <f t="shared" si="38"/>
        <v>-0.28081408001797198</v>
      </c>
      <c r="U74" s="11">
        <f>'OddsRatio_working_3-way'!S74-'OddsRatio_working_3-way'!R74^2/3</f>
        <v>-0.89579691525733085</v>
      </c>
      <c r="V74" s="11">
        <f>'OddsRatio_working_3-way'!S74*'OddsRatio_working_3-way'!R74/3-2*'OddsRatio_working_3-way'!R74^3/27-'OddsRatio_working_3-way'!T74</f>
        <v>0.28081408001797198</v>
      </c>
      <c r="W74" s="11">
        <f>'OddsRatio_working_3-way'!V74^2+4*'OddsRatio_working_3-way'!U74^3/27</f>
        <v>-2.7637397324638602E-2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0.16316705002924042</v>
      </c>
      <c r="Y74" s="11">
        <f>IF('OddsRatio_working_3-way'!W74&gt;=0,IF('OddsRatio_working_3-way'!V74+SQRT('OddsRatio_working_3-way'!W74)&gt;0,0,PI()),ACOS('OddsRatio_working_3-way'!V74/(2*'OddsRatio_working_3-way'!X74)))</f>
        <v>0.5345244408678067</v>
      </c>
      <c r="Z74" s="11">
        <f>'OddsRatio_working_3-way'!X74^(1/3)*COS('OddsRatio_working_3-way'!Y74/3)</f>
        <v>0.53779127747260713</v>
      </c>
      <c r="AA74" s="11">
        <f>'OddsRatio_working_3-way'!X74^(1/3)*COS(('OddsRatio_working_3-way'!Y74+2*PI())/3)</f>
        <v>-0.35276837101634018</v>
      </c>
      <c r="AB74" s="11">
        <f>'OddsRatio_working_3-way'!X74^(1/3)*COS(('OddsRatio_working_3-way'!Y74+4*PI())/3)</f>
        <v>-0.18502290645626712</v>
      </c>
      <c r="AC74" s="11">
        <f>'OddsRatio_working_3-way'!X74^(1/3)*SIN('OddsRatio_working_3-way'!Y74/3)</f>
        <v>9.6847889119097072E-2</v>
      </c>
      <c r="AD74" s="11">
        <f>'OddsRatio_working_3-way'!X74^(1/3)*SIN(('OddsRatio_working_3-way'!Y74+2*PI())/3)</f>
        <v>0.41731696366541521</v>
      </c>
      <c r="AE74" s="11">
        <f>'OddsRatio_working_3-way'!X74^(1/3)*SIN(('OddsRatio_working_3-way'!Y74+4*PI())/3)</f>
        <v>-0.51416485278451218</v>
      </c>
      <c r="AF74" s="11">
        <f>-'OddsRatio_working_3-way'!U74/(3*'OddsRatio_working_3-way'!X74^(1/3))*COS(('OddsRatio_working_3-way'!Y74)/3)</f>
        <v>0.53779127747260691</v>
      </c>
      <c r="AG74" s="11">
        <f>-'OddsRatio_working_3-way'!U74/(3*'OddsRatio_working_3-way'!X74^(1/3))*COS(('OddsRatio_working_3-way'!Y74+2*PI())/3)</f>
        <v>-0.35276837101634007</v>
      </c>
      <c r="AH74" s="11">
        <f>-'OddsRatio_working_3-way'!U74/(3*'OddsRatio_working_3-way'!X74^(1/3))*COS(('OddsRatio_working_3-way'!Y74+4*PI())/3)</f>
        <v>-0.18502290645626707</v>
      </c>
      <c r="AI74" s="11">
        <f>'OddsRatio_working_3-way'!U74/(3*'OddsRatio_working_3-way'!X74^(1/3))*SIN(('OddsRatio_working_3-way'!Y74)/3)</f>
        <v>-9.684788911909703E-2</v>
      </c>
      <c r="AJ74" s="11">
        <f>'OddsRatio_working_3-way'!U74/(3*'OddsRatio_working_3-way'!X74^(1/3))*SIN(('OddsRatio_working_3-way'!Y74+2*PI())/3)</f>
        <v>-0.41731696366541499</v>
      </c>
      <c r="AK74" s="11">
        <f>'OddsRatio_working_3-way'!U74/(3*'OddsRatio_working_3-way'!X74^(1/3))*SIN(('OddsRatio_working_3-way'!Y74+4*PI())/3)</f>
        <v>0.51416485278451196</v>
      </c>
      <c r="AL74" s="11">
        <f>'OddsRatio_working_3-way'!Z74+'OddsRatio_working_3-way'!AF74</f>
        <v>1.075582554945214</v>
      </c>
      <c r="AM74" s="11">
        <f>'OddsRatio_working_3-way'!AA74+'OddsRatio_working_3-way'!AG74</f>
        <v>-0.70553674203268024</v>
      </c>
      <c r="AN74" s="11">
        <f>'OddsRatio_working_3-way'!AB74+'OddsRatio_working_3-way'!AH74</f>
        <v>-0.37004581291253419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1.075582554945214</v>
      </c>
      <c r="AS74" s="11">
        <f>IF(('OddsRatio_working_3-way'!X74=0),IF(Q74&gt;0,-Q74^(1/3),(-Q74)^(1/3)),'OddsRatio_working_3-way'!AM74-'OddsRatio_working_3-way'!R74/3)</f>
        <v>-0.70553674203268024</v>
      </c>
      <c r="AT74" s="11">
        <f>IF(('OddsRatio_working_3-way'!X74=0),IF(Q74&gt;0,-Q74^(1/3),(-Q74)^(1/3)),'OddsRatio_working_3-way'!AN74-'OddsRatio_working_3-way'!R74/3)</f>
        <v>-0.37004581291253419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2.34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2.97</v>
      </c>
      <c r="D75" s="9">
        <f t="shared" si="26"/>
        <v>0.41113306649716891</v>
      </c>
      <c r="E75" s="9">
        <f t="shared" si="27"/>
        <v>0.26687817674052439</v>
      </c>
      <c r="F75" s="9">
        <f t="shared" si="28"/>
        <v>0.32198875676230665</v>
      </c>
      <c r="G75" s="9">
        <f t="shared" si="29"/>
        <v>1.0688824890539426</v>
      </c>
      <c r="H75" s="9">
        <f t="shared" si="30"/>
        <v>2.4323025353322829</v>
      </c>
      <c r="I75" s="9">
        <f t="shared" si="31"/>
        <v>3.7470279968686326</v>
      </c>
      <c r="J75" s="9">
        <f t="shared" si="32"/>
        <v>3.1056985034362672</v>
      </c>
      <c r="K75" s="11">
        <f t="shared" si="33"/>
        <v>0.42735042735042739</v>
      </c>
      <c r="L75" s="11">
        <f t="shared" si="34"/>
        <v>0.28011204481792717</v>
      </c>
      <c r="M75" s="11">
        <f t="shared" si="35"/>
        <v>0.33670033670033667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-0.27344099457389215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0.23699370104598863</v>
      </c>
      <c r="Q75" s="11">
        <f>2*'OddsRatio_working_3-way'!K75*'OddsRatio_working_3-way'!L75*'OddsRatio_working_3-way'!M75</f>
        <v>8.0610102396594774E-2</v>
      </c>
      <c r="R75" s="11">
        <f t="shared" si="36"/>
        <v>0</v>
      </c>
      <c r="S75" s="11">
        <f t="shared" si="37"/>
        <v>-0.866708744295273</v>
      </c>
      <c r="T75" s="11">
        <f t="shared" si="38"/>
        <v>-0.2947988926174398</v>
      </c>
      <c r="U75" s="11">
        <f>'OddsRatio_working_3-way'!S75-'OddsRatio_working_3-way'!R75^2/3</f>
        <v>-0.866708744295273</v>
      </c>
      <c r="V75" s="11">
        <f>'OddsRatio_working_3-way'!S75*'OddsRatio_working_3-way'!R75/3-2*'OddsRatio_working_3-way'!R75^3/27-'OddsRatio_working_3-way'!T75</f>
        <v>0.2947988926174398</v>
      </c>
      <c r="W75" s="11">
        <f>'OddsRatio_working_3-way'!V75^2+4*'OddsRatio_working_3-way'!U75^3/27</f>
        <v>-9.5466177247954254E-3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0.15528442034961543</v>
      </c>
      <c r="Y75" s="11">
        <f>IF('OddsRatio_working_3-way'!W75&gt;=0,IF('OddsRatio_working_3-way'!V75+SQRT('OddsRatio_working_3-way'!W75)&gt;0,0,PI()),ACOS('OddsRatio_working_3-way'!V75/(2*'OddsRatio_working_3-way'!X75)))</f>
        <v>0.32004146058076133</v>
      </c>
      <c r="Z75" s="11">
        <f>'OddsRatio_working_3-way'!X75^(1/3)*COS('OddsRatio_working_3-way'!Y75/3)</f>
        <v>0.53444124452697139</v>
      </c>
      <c r="AA75" s="11">
        <f>'OddsRatio_working_3-way'!X75^(1/3)*COS(('OddsRatio_working_3-way'!Y75+2*PI())/3)</f>
        <v>-0.31678475430637337</v>
      </c>
      <c r="AB75" s="11">
        <f>'OddsRatio_working_3-way'!X75^(1/3)*COS(('OddsRatio_working_3-way'!Y75+4*PI())/3)</f>
        <v>-0.21765649022059788</v>
      </c>
      <c r="AC75" s="11">
        <f>'OddsRatio_working_3-way'!X75^(1/3)*SIN('OddsRatio_working_3-way'!Y75/3)</f>
        <v>5.7231729954222856E-2</v>
      </c>
      <c r="AD75" s="11">
        <f>'OddsRatio_working_3-way'!X75^(1/3)*SIN(('OddsRatio_working_3-way'!Y75+2*PI())/3)</f>
        <v>0.43422382961341693</v>
      </c>
      <c r="AE75" s="11">
        <f>'OddsRatio_working_3-way'!X75^(1/3)*SIN(('OddsRatio_working_3-way'!Y75+4*PI())/3)</f>
        <v>-0.4914555595676397</v>
      </c>
      <c r="AF75" s="11">
        <f>-'OddsRatio_working_3-way'!U75/(3*'OddsRatio_working_3-way'!X75^(1/3))*COS(('OddsRatio_working_3-way'!Y75)/3)</f>
        <v>0.53444124452697128</v>
      </c>
      <c r="AG75" s="11">
        <f>-'OddsRatio_working_3-way'!U75/(3*'OddsRatio_working_3-way'!X75^(1/3))*COS(('OddsRatio_working_3-way'!Y75+2*PI())/3)</f>
        <v>-0.31678475430637332</v>
      </c>
      <c r="AH75" s="11">
        <f>-'OddsRatio_working_3-way'!U75/(3*'OddsRatio_working_3-way'!X75^(1/3))*COS(('OddsRatio_working_3-way'!Y75+4*PI())/3)</f>
        <v>-0.21765649022059783</v>
      </c>
      <c r="AI75" s="11">
        <f>'OddsRatio_working_3-way'!U75/(3*'OddsRatio_working_3-way'!X75^(1/3))*SIN(('OddsRatio_working_3-way'!Y75)/3)</f>
        <v>-5.7231729954222842E-2</v>
      </c>
      <c r="AJ75" s="11">
        <f>'OddsRatio_working_3-way'!U75/(3*'OddsRatio_working_3-way'!X75^(1/3))*SIN(('OddsRatio_working_3-way'!Y75+2*PI())/3)</f>
        <v>-0.43422382961341682</v>
      </c>
      <c r="AK75" s="11">
        <f>'OddsRatio_working_3-way'!U75/(3*'OddsRatio_working_3-way'!X75^(1/3))*SIN(('OddsRatio_working_3-way'!Y75+4*PI())/3)</f>
        <v>0.49145555956763959</v>
      </c>
      <c r="AL75" s="11">
        <f>'OddsRatio_working_3-way'!Z75+'OddsRatio_working_3-way'!AF75</f>
        <v>1.0688824890539426</v>
      </c>
      <c r="AM75" s="11">
        <f>'OddsRatio_working_3-way'!AA75+'OddsRatio_working_3-way'!AG75</f>
        <v>-0.63356950861274663</v>
      </c>
      <c r="AN75" s="11">
        <f>'OddsRatio_working_3-way'!AB75+'OddsRatio_working_3-way'!AH75</f>
        <v>-0.43531298044119571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1.0688824890539426</v>
      </c>
      <c r="AS75" s="11">
        <f>IF(('OddsRatio_working_3-way'!X75=0),IF(Q75&gt;0,-Q75^(1/3),(-Q75)^(1/3)),'OddsRatio_working_3-way'!AM75-'OddsRatio_working_3-way'!R75/3)</f>
        <v>-0.63356950861274663</v>
      </c>
      <c r="AT75" s="11">
        <f>IF(('OddsRatio_working_3-way'!X75=0),IF(Q75&gt;0,-Q75^(1/3),(-Q75)^(1/3)),'OddsRatio_working_3-way'!AN75-'OddsRatio_working_3-way'!R75/3)</f>
        <v>-0.43531298044119571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2.17</v>
      </c>
      <c r="B76" s="4">
        <f>IF('True_Odds_Calculator_3-way'!B77="","",'True_Odds_Calculator_3-way'!B77)</f>
        <v>3.79</v>
      </c>
      <c r="C76" s="4">
        <f>IF('True_Odds_Calculator_3-way'!C77="","",'True_Odds_Calculator_3-way'!C77)</f>
        <v>3.13</v>
      </c>
      <c r="D76" s="9">
        <f t="shared" si="26"/>
        <v>0.44408726998000125</v>
      </c>
      <c r="E76" s="9">
        <f t="shared" si="27"/>
        <v>0.25093570473360677</v>
      </c>
      <c r="F76" s="9">
        <f t="shared" si="28"/>
        <v>0.30497702528639198</v>
      </c>
      <c r="G76" s="9">
        <f t="shared" si="29"/>
        <v>1.0699227778102611</v>
      </c>
      <c r="H76" s="9">
        <f t="shared" si="30"/>
        <v>2.2518096500380058</v>
      </c>
      <c r="I76" s="9">
        <f t="shared" si="31"/>
        <v>3.9850845500906278</v>
      </c>
      <c r="J76" s="9">
        <f t="shared" si="32"/>
        <v>3.2789355167358565</v>
      </c>
      <c r="K76" s="11">
        <f t="shared" si="33"/>
        <v>0.46082949308755761</v>
      </c>
      <c r="L76" s="11">
        <f t="shared" si="34"/>
        <v>0.26385224274406333</v>
      </c>
      <c r="M76" s="11">
        <f t="shared" si="35"/>
        <v>0.31948881789137379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-0.2701011212817126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0.23657781220997126</v>
      </c>
      <c r="Q76" s="11">
        <f>2*'OddsRatio_working_3-way'!K76*'OddsRatio_working_3-way'!L76*'OddsRatio_working_3-way'!M76</f>
        <v>7.7693862794736043E-2</v>
      </c>
      <c r="R76" s="11">
        <f t="shared" si="36"/>
        <v>0</v>
      </c>
      <c r="S76" s="11">
        <f t="shared" si="37"/>
        <v>-0.87588607958136955</v>
      </c>
      <c r="T76" s="11">
        <f t="shared" si="38"/>
        <v>-0.28764731677549082</v>
      </c>
      <c r="U76" s="11">
        <f>'OddsRatio_working_3-way'!S76-'OddsRatio_working_3-way'!R76^2/3</f>
        <v>-0.87588607958136955</v>
      </c>
      <c r="V76" s="11">
        <f>'OddsRatio_working_3-way'!S76*'OddsRatio_working_3-way'!R76/3-2*'OddsRatio_working_3-way'!R76^3/27-'OddsRatio_working_3-way'!T76</f>
        <v>0.28764731677549082</v>
      </c>
      <c r="W76" s="11">
        <f>'OddsRatio_working_3-way'!V76^2+4*'OddsRatio_working_3-way'!U76^3/27</f>
        <v>-1.6808524962059174E-2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0.15775733248426105</v>
      </c>
      <c r="Y76" s="11">
        <f>IF('OddsRatio_working_3-way'!W76&gt;=0,IF('OddsRatio_working_3-way'!V76+SQRT('OddsRatio_working_3-way'!W76)&gt;0,0,PI()),ACOS('OddsRatio_working_3-way'!V76/(2*'OddsRatio_working_3-way'!X76)))</f>
        <v>0.42345048588011691</v>
      </c>
      <c r="Z76" s="11">
        <f>'OddsRatio_working_3-way'!X76^(1/3)*COS('OddsRatio_working_3-way'!Y76/3)</f>
        <v>0.53496138890513056</v>
      </c>
      <c r="AA76" s="11">
        <f>'OddsRatio_working_3-way'!X76^(1/3)*COS(('OddsRatio_working_3-way'!Y76+2*PI())/3)</f>
        <v>-0.33331194980184919</v>
      </c>
      <c r="AB76" s="11">
        <f>'OddsRatio_working_3-way'!X76^(1/3)*COS(('OddsRatio_working_3-way'!Y76+4*PI())/3)</f>
        <v>-0.2016494391032812</v>
      </c>
      <c r="AC76" s="11">
        <f>'OddsRatio_working_3-way'!X76^(1/3)*SIN('OddsRatio_working_3-way'!Y76/3)</f>
        <v>7.6015385994000095E-2</v>
      </c>
      <c r="AD76" s="11">
        <f>'OddsRatio_working_3-way'!X76^(1/3)*SIN(('OddsRatio_working_3-way'!Y76+2*PI())/3)</f>
        <v>0.42528245983864971</v>
      </c>
      <c r="AE76" s="11">
        <f>'OddsRatio_working_3-way'!X76^(1/3)*SIN(('OddsRatio_working_3-way'!Y76+4*PI())/3)</f>
        <v>-0.50129784583264991</v>
      </c>
      <c r="AF76" s="11">
        <f>-'OddsRatio_working_3-way'!U76/(3*'OddsRatio_working_3-way'!X76^(1/3))*COS(('OddsRatio_working_3-way'!Y76)/3)</f>
        <v>0.53496138890513056</v>
      </c>
      <c r="AG76" s="11">
        <f>-'OddsRatio_working_3-way'!U76/(3*'OddsRatio_working_3-way'!X76^(1/3))*COS(('OddsRatio_working_3-way'!Y76+2*PI())/3)</f>
        <v>-0.33331194980184919</v>
      </c>
      <c r="AH76" s="11">
        <f>-'OddsRatio_working_3-way'!U76/(3*'OddsRatio_working_3-way'!X76^(1/3))*COS(('OddsRatio_working_3-way'!Y76+4*PI())/3)</f>
        <v>-0.2016494391032812</v>
      </c>
      <c r="AI76" s="11">
        <f>'OddsRatio_working_3-way'!U76/(3*'OddsRatio_working_3-way'!X76^(1/3))*SIN(('OddsRatio_working_3-way'!Y76)/3)</f>
        <v>-7.6015385994000095E-2</v>
      </c>
      <c r="AJ76" s="11">
        <f>'OddsRatio_working_3-way'!U76/(3*'OddsRatio_working_3-way'!X76^(1/3))*SIN(('OddsRatio_working_3-way'!Y76+2*PI())/3)</f>
        <v>-0.42528245983864971</v>
      </c>
      <c r="AK76" s="11">
        <f>'OddsRatio_working_3-way'!U76/(3*'OddsRatio_working_3-way'!X76^(1/3))*SIN(('OddsRatio_working_3-way'!Y76+4*PI())/3)</f>
        <v>0.50129784583264991</v>
      </c>
      <c r="AL76" s="11">
        <f>'OddsRatio_working_3-way'!Z76+'OddsRatio_working_3-way'!AF76</f>
        <v>1.0699227778102611</v>
      </c>
      <c r="AM76" s="11">
        <f>'OddsRatio_working_3-way'!AA76+'OddsRatio_working_3-way'!AG76</f>
        <v>-0.66662389960369839</v>
      </c>
      <c r="AN76" s="11">
        <f>'OddsRatio_working_3-way'!AB76+'OddsRatio_working_3-way'!AH76</f>
        <v>-0.40329887820656241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1.0699227778102611</v>
      </c>
      <c r="AS76" s="11">
        <f>IF(('OddsRatio_working_3-way'!X76=0),IF(Q76&gt;0,-Q76^(1/3),(-Q76)^(1/3)),'OddsRatio_working_3-way'!AM76-'OddsRatio_working_3-way'!R76/3)</f>
        <v>-0.66662389960369839</v>
      </c>
      <c r="AT76" s="11">
        <f>IF(('OddsRatio_working_3-way'!X76=0),IF(Q76&gt;0,-Q76^(1/3),(-Q76)^(1/3)),'OddsRatio_working_3-way'!AN76-'OddsRatio_working_3-way'!R76/3)</f>
        <v>-0.40329887820656241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</v>
      </c>
      <c r="B77" s="4">
        <f>IF('True_Odds_Calculator_3-way'!B78="","",'True_Odds_Calculator_3-way'!B78)</f>
        <v>4.0199999999999996</v>
      </c>
      <c r="C77" s="4">
        <f>IF('True_Odds_Calculator_3-way'!C78="","",'True_Odds_Calculator_3-way'!C78)</f>
        <v>4.74</v>
      </c>
      <c r="D77" s="9">
        <f t="shared" si="26"/>
        <v>0.56839421216705022</v>
      </c>
      <c r="E77" s="9">
        <f t="shared" si="27"/>
        <v>0.23386234169078207</v>
      </c>
      <c r="F77" s="9">
        <f t="shared" si="28"/>
        <v>0.19774344614216757</v>
      </c>
      <c r="G77" s="9">
        <f t="shared" si="29"/>
        <v>1.0847747631937572</v>
      </c>
      <c r="H77" s="9">
        <f t="shared" si="30"/>
        <v>1.7593423342356298</v>
      </c>
      <c r="I77" s="9">
        <f t="shared" si="31"/>
        <v>4.276019784845146</v>
      </c>
      <c r="J77" s="9">
        <f t="shared" si="32"/>
        <v>5.0570576143446511</v>
      </c>
      <c r="K77" s="11">
        <f t="shared" si="33"/>
        <v>0.58823529411764708</v>
      </c>
      <c r="L77" s="11">
        <f t="shared" si="34"/>
        <v>0.24875621890547267</v>
      </c>
      <c r="M77" s="11">
        <f t="shared" si="35"/>
        <v>0.21097046413502107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-0.24407498373113323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0.23029553152579127</v>
      </c>
      <c r="Q77" s="11">
        <f>2*'OddsRatio_working_3-way'!K77*'OddsRatio_working_3-way'!L77*'OddsRatio_working_3-way'!M77</f>
        <v>6.1741429363482911E-2</v>
      </c>
      <c r="R77" s="11">
        <f t="shared" si="36"/>
        <v>0</v>
      </c>
      <c r="S77" s="11">
        <f t="shared" si="37"/>
        <v>-0.94354418468169987</v>
      </c>
      <c r="T77" s="11">
        <f t="shared" si="38"/>
        <v>-0.25296090742136723</v>
      </c>
      <c r="U77" s="11">
        <f>'OddsRatio_working_3-way'!S77-'OddsRatio_working_3-way'!R77^2/3</f>
        <v>-0.94354418468169987</v>
      </c>
      <c r="V77" s="11">
        <f>'OddsRatio_working_3-way'!S77*'OddsRatio_working_3-way'!R77/3-2*'OddsRatio_working_3-way'!R77^3/27-'OddsRatio_working_3-way'!T77</f>
        <v>0.25296090742136723</v>
      </c>
      <c r="W77" s="11">
        <f>'OddsRatio_working_3-way'!V77^2+4*'OddsRatio_working_3-way'!U77^3/27</f>
        <v>-6.045735590688231E-2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0.17638493174753039</v>
      </c>
      <c r="Y77" s="11">
        <f>IF('OddsRatio_working_3-way'!W77&gt;=0,IF('OddsRatio_working_3-way'!V77+SQRT('OddsRatio_working_3-way'!W77)&gt;0,0,PI()),ACOS('OddsRatio_working_3-way'!V77/(2*'OddsRatio_working_3-way'!X77)))</f>
        <v>0.77120597276970115</v>
      </c>
      <c r="Z77" s="11">
        <f>'OddsRatio_working_3-way'!X77^(1/3)*COS('OddsRatio_working_3-way'!Y77/3)</f>
        <v>0.5423873815968786</v>
      </c>
      <c r="AA77" s="11">
        <f>'OddsRatio_working_3-way'!X77^(1/3)*COS(('OddsRatio_working_3-way'!Y77+2*PI())/3)</f>
        <v>-0.39467645228273113</v>
      </c>
      <c r="AB77" s="11">
        <f>'OddsRatio_working_3-way'!X77^(1/3)*COS(('OddsRatio_working_3-way'!Y77+4*PI())/3)</f>
        <v>-0.14771092931414725</v>
      </c>
      <c r="AC77" s="11">
        <f>'OddsRatio_working_3-way'!X77^(1/3)*SIN('OddsRatio_working_3-way'!Y77/3)</f>
        <v>0.14258561116646853</v>
      </c>
      <c r="AD77" s="11">
        <f>'OddsRatio_working_3-way'!X77^(1/3)*SIN(('OddsRatio_working_3-way'!Y77+2*PI())/3)</f>
        <v>0.39842844557178686</v>
      </c>
      <c r="AE77" s="11">
        <f>'OddsRatio_working_3-way'!X77^(1/3)*SIN(('OddsRatio_working_3-way'!Y77+4*PI())/3)</f>
        <v>-0.54101405673825542</v>
      </c>
      <c r="AF77" s="11">
        <f>-'OddsRatio_working_3-way'!U77/(3*'OddsRatio_working_3-way'!X77^(1/3))*COS(('OddsRatio_working_3-way'!Y77)/3)</f>
        <v>0.5423873815968786</v>
      </c>
      <c r="AG77" s="11">
        <f>-'OddsRatio_working_3-way'!U77/(3*'OddsRatio_working_3-way'!X77^(1/3))*COS(('OddsRatio_working_3-way'!Y77+2*PI())/3)</f>
        <v>-0.39467645228273113</v>
      </c>
      <c r="AH77" s="11">
        <f>-'OddsRatio_working_3-way'!U77/(3*'OddsRatio_working_3-way'!X77^(1/3))*COS(('OddsRatio_working_3-way'!Y77+4*PI())/3)</f>
        <v>-0.14771092931414725</v>
      </c>
      <c r="AI77" s="11">
        <f>'OddsRatio_working_3-way'!U77/(3*'OddsRatio_working_3-way'!X77^(1/3))*SIN(('OddsRatio_working_3-way'!Y77)/3)</f>
        <v>-0.14258561116646853</v>
      </c>
      <c r="AJ77" s="11">
        <f>'OddsRatio_working_3-way'!U77/(3*'OddsRatio_working_3-way'!X77^(1/3))*SIN(('OddsRatio_working_3-way'!Y77+2*PI())/3)</f>
        <v>-0.39842844557178686</v>
      </c>
      <c r="AK77" s="11">
        <f>'OddsRatio_working_3-way'!U77/(3*'OddsRatio_working_3-way'!X77^(1/3))*SIN(('OddsRatio_working_3-way'!Y77+4*PI())/3)</f>
        <v>0.54101405673825542</v>
      </c>
      <c r="AL77" s="11">
        <f>'OddsRatio_working_3-way'!Z77+'OddsRatio_working_3-way'!AF77</f>
        <v>1.0847747631937572</v>
      </c>
      <c r="AM77" s="11">
        <f>'OddsRatio_working_3-way'!AA77+'OddsRatio_working_3-way'!AG77</f>
        <v>-0.78935290456546225</v>
      </c>
      <c r="AN77" s="11">
        <f>'OddsRatio_working_3-way'!AB77+'OddsRatio_working_3-way'!AH77</f>
        <v>-0.29542185862829451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1.0847747631937572</v>
      </c>
      <c r="AS77" s="11">
        <f>IF(('OddsRatio_working_3-way'!X77=0),IF(Q77&gt;0,-Q77^(1/3),(-Q77)^(1/3)),'OddsRatio_working_3-way'!AM77-'OddsRatio_working_3-way'!R77/3)</f>
        <v>-0.78935290456546225</v>
      </c>
      <c r="AT77" s="11">
        <f>IF(('OddsRatio_working_3-way'!X77=0),IF(Q77&gt;0,-Q77^(1/3),(-Q77)^(1/3)),'OddsRatio_working_3-way'!AN77-'OddsRatio_working_3-way'!R77/3)</f>
        <v>-0.29542185862829451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3.22</v>
      </c>
      <c r="B78" s="4">
        <f>IF('True_Odds_Calculator_3-way'!B79="","",'True_Odds_Calculator_3-way'!B79)</f>
        <v>3.85</v>
      </c>
      <c r="C78" s="4">
        <f>IF('True_Odds_Calculator_3-way'!C79="","",'True_Odds_Calculator_3-way'!C79)</f>
        <v>2.1</v>
      </c>
      <c r="D78" s="9">
        <f t="shared" si="26"/>
        <v>0.29543329350772513</v>
      </c>
      <c r="E78" s="9">
        <f t="shared" si="27"/>
        <v>0.24620577654667017</v>
      </c>
      <c r="F78" s="9">
        <f t="shared" si="28"/>
        <v>0.45836092994560457</v>
      </c>
      <c r="G78" s="9">
        <f t="shared" si="29"/>
        <v>1.0742607461184355</v>
      </c>
      <c r="H78" s="9">
        <f t="shared" si="30"/>
        <v>3.3848588563829267</v>
      </c>
      <c r="I78" s="9">
        <f t="shared" si="31"/>
        <v>4.0616431264375406</v>
      </c>
      <c r="J78" s="9">
        <f t="shared" si="32"/>
        <v>2.1816868207302789</v>
      </c>
      <c r="K78" s="11">
        <f t="shared" si="33"/>
        <v>0.3105590062111801</v>
      </c>
      <c r="L78" s="11">
        <f t="shared" si="34"/>
        <v>0.25974025974025972</v>
      </c>
      <c r="M78" s="11">
        <f t="shared" si="35"/>
        <v>0.47619047619047616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-0.26733426289770545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0.23700050319393706</v>
      </c>
      <c r="Q78" s="11">
        <f>2*'OddsRatio_working_3-way'!K78*'OddsRatio_working_3-way'!L78*'OddsRatio_working_3-way'!M78</f>
        <v>7.6823501845684608E-2</v>
      </c>
      <c r="R78" s="11">
        <f t="shared" si="36"/>
        <v>0</v>
      </c>
      <c r="S78" s="11">
        <f t="shared" si="37"/>
        <v>-0.88653246547983455</v>
      </c>
      <c r="T78" s="11">
        <f t="shared" si="38"/>
        <v>-0.28736870842134016</v>
      </c>
      <c r="U78" s="11">
        <f>'OddsRatio_working_3-way'!S78-'OddsRatio_working_3-way'!R78^2/3</f>
        <v>-0.88653246547983455</v>
      </c>
      <c r="V78" s="11">
        <f>'OddsRatio_working_3-way'!S78*'OddsRatio_working_3-way'!R78/3-2*'OddsRatio_working_3-way'!R78^3/27-'OddsRatio_working_3-way'!T78</f>
        <v>0.28736870842134016</v>
      </c>
      <c r="W78" s="11">
        <f>'OddsRatio_working_3-way'!V78^2+4*'OddsRatio_working_3-way'!U78^3/27</f>
        <v>-2.0643100910796852E-2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0.16064236325651002</v>
      </c>
      <c r="Y78" s="11">
        <f>IF('OddsRatio_working_3-way'!W78&gt;=0,IF('OddsRatio_working_3-way'!V78+SQRT('OddsRatio_working_3-way'!W78)&gt;0,0,PI()),ACOS('OddsRatio_working_3-way'!V78/(2*'OddsRatio_working_3-way'!X78)))</f>
        <v>0.46362733495129294</v>
      </c>
      <c r="Z78" s="11">
        <f>'OddsRatio_working_3-way'!X78^(1/3)*COS('OddsRatio_working_3-way'!Y78/3)</f>
        <v>0.53713037305921774</v>
      </c>
      <c r="AA78" s="11">
        <f>'OddsRatio_working_3-way'!X78^(1/3)*COS(('OddsRatio_working_3-way'!Y78+2*PI())/3)</f>
        <v>-0.34103130359757283</v>
      </c>
      <c r="AB78" s="11">
        <f>'OddsRatio_working_3-way'!X78^(1/3)*COS(('OddsRatio_working_3-way'!Y78+4*PI())/3)</f>
        <v>-0.19609906946164499</v>
      </c>
      <c r="AC78" s="11">
        <f>'OddsRatio_working_3-way'!X78^(1/3)*SIN('OddsRatio_working_3-way'!Y78/3)</f>
        <v>8.3676664392631814E-2</v>
      </c>
      <c r="AD78" s="11">
        <f>'OddsRatio_working_3-way'!X78^(1/3)*SIN(('OddsRatio_working_3-way'!Y78+2*PI())/3)</f>
        <v>0.42333021601717924</v>
      </c>
      <c r="AE78" s="11">
        <f>'OddsRatio_working_3-way'!X78^(1/3)*SIN(('OddsRatio_working_3-way'!Y78+4*PI())/3)</f>
        <v>-0.50700688040981101</v>
      </c>
      <c r="AF78" s="11">
        <f>-'OddsRatio_working_3-way'!U78/(3*'OddsRatio_working_3-way'!X78^(1/3))*COS(('OddsRatio_working_3-way'!Y78)/3)</f>
        <v>0.53713037305921774</v>
      </c>
      <c r="AG78" s="11">
        <f>-'OddsRatio_working_3-way'!U78/(3*'OddsRatio_working_3-way'!X78^(1/3))*COS(('OddsRatio_working_3-way'!Y78+2*PI())/3)</f>
        <v>-0.34103130359757283</v>
      </c>
      <c r="AH78" s="11">
        <f>-'OddsRatio_working_3-way'!U78/(3*'OddsRatio_working_3-way'!X78^(1/3))*COS(('OddsRatio_working_3-way'!Y78+4*PI())/3)</f>
        <v>-0.19609906946164499</v>
      </c>
      <c r="AI78" s="11">
        <f>'OddsRatio_working_3-way'!U78/(3*'OddsRatio_working_3-way'!X78^(1/3))*SIN(('OddsRatio_working_3-way'!Y78)/3)</f>
        <v>-8.3676664392631814E-2</v>
      </c>
      <c r="AJ78" s="11">
        <f>'OddsRatio_working_3-way'!U78/(3*'OddsRatio_working_3-way'!X78^(1/3))*SIN(('OddsRatio_working_3-way'!Y78+2*PI())/3)</f>
        <v>-0.42333021601717924</v>
      </c>
      <c r="AK78" s="11">
        <f>'OddsRatio_working_3-way'!U78/(3*'OddsRatio_working_3-way'!X78^(1/3))*SIN(('OddsRatio_working_3-way'!Y78+4*PI())/3)</f>
        <v>0.50700688040981101</v>
      </c>
      <c r="AL78" s="11">
        <f>'OddsRatio_working_3-way'!Z78+'OddsRatio_working_3-way'!AF78</f>
        <v>1.0742607461184355</v>
      </c>
      <c r="AM78" s="11">
        <f>'OddsRatio_working_3-way'!AA78+'OddsRatio_working_3-way'!AG78</f>
        <v>-0.68206260719514566</v>
      </c>
      <c r="AN78" s="11">
        <f>'OddsRatio_working_3-way'!AB78+'OddsRatio_working_3-way'!AH78</f>
        <v>-0.39219813892328997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1.0742607461184355</v>
      </c>
      <c r="AS78" s="11">
        <f>IF(('OddsRatio_working_3-way'!X78=0),IF(Q78&gt;0,-Q78^(1/3),(-Q78)^(1/3)),'OddsRatio_working_3-way'!AM78-'OddsRatio_working_3-way'!R78/3)</f>
        <v>-0.68206260719514566</v>
      </c>
      <c r="AT78" s="11">
        <f>IF(('OddsRatio_working_3-way'!X78=0),IF(Q78&gt;0,-Q78^(1/3),(-Q78)^(1/3)),'OddsRatio_working_3-way'!AN78-'OddsRatio_working_3-way'!R78/3)</f>
        <v>-0.39219813892328997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6.15</v>
      </c>
      <c r="B79" s="4">
        <f>IF('True_Odds_Calculator_3-way'!B80="","",'True_Odds_Calculator_3-way'!B80)</f>
        <v>4.6900000000000004</v>
      </c>
      <c r="C79" s="4">
        <f>IF('True_Odds_Calculator_3-way'!C80="","",'True_Odds_Calculator_3-way'!C80)</f>
        <v>1.48</v>
      </c>
      <c r="D79" s="9">
        <f t="shared" si="26"/>
        <v>0.14950149523837913</v>
      </c>
      <c r="E79" s="9">
        <f t="shared" si="27"/>
        <v>0.19700078817877711</v>
      </c>
      <c r="F79" s="9">
        <f t="shared" si="28"/>
        <v>0.65349771658284361</v>
      </c>
      <c r="G79" s="9">
        <f t="shared" si="29"/>
        <v>1.1046400604026645</v>
      </c>
      <c r="H79" s="9">
        <f t="shared" si="30"/>
        <v>6.688896311073723</v>
      </c>
      <c r="I79" s="9">
        <f t="shared" si="31"/>
        <v>5.0761218228858329</v>
      </c>
      <c r="J79" s="9">
        <f t="shared" si="32"/>
        <v>1.530227228993279</v>
      </c>
      <c r="K79" s="11">
        <f t="shared" si="33"/>
        <v>0.16260162601626016</v>
      </c>
      <c r="L79" s="11">
        <f t="shared" si="34"/>
        <v>0.21321961620469082</v>
      </c>
      <c r="M79" s="11">
        <f t="shared" si="35"/>
        <v>0.67567567567567566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-0.21368063159107931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0.2183263923344011</v>
      </c>
      <c r="Q79" s="11">
        <f>2*'OddsRatio_working_3-way'!K79*'OddsRatio_working_3-way'!L79*'OddsRatio_working_3-way'!M79</f>
        <v>4.685115715330495E-2</v>
      </c>
      <c r="R79" s="11">
        <f t="shared" si="36"/>
        <v>0</v>
      </c>
      <c r="S79" s="11">
        <f t="shared" si="37"/>
        <v>-1.021741609001851</v>
      </c>
      <c r="T79" s="11">
        <f t="shared" si="38"/>
        <v>-0.21925785600898084</v>
      </c>
      <c r="U79" s="11">
        <f>'OddsRatio_working_3-way'!S79-'OddsRatio_working_3-way'!R79^2/3</f>
        <v>-1.021741609001851</v>
      </c>
      <c r="V79" s="11">
        <f>'OddsRatio_working_3-way'!S79*'OddsRatio_working_3-way'!R79/3-2*'OddsRatio_working_3-way'!R79^3/27-'OddsRatio_working_3-way'!T79</f>
        <v>0.21925785600898084</v>
      </c>
      <c r="W79" s="11">
        <f>'OddsRatio_working_3-way'!V79^2+4*'OddsRatio_working_3-way'!U79^3/27</f>
        <v>-0.10994868841495091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0.1987603430243354</v>
      </c>
      <c r="Y79" s="11">
        <f>IF('OddsRatio_working_3-way'!W79&gt;=0,IF('OddsRatio_working_3-way'!V79+SQRT('OddsRatio_working_3-way'!W79)&gt;0,0,PI()),ACOS('OddsRatio_working_3-way'!V79/(2*'OddsRatio_working_3-way'!X79)))</f>
        <v>0.98655898189797131</v>
      </c>
      <c r="Z79" s="11">
        <f>'OddsRatio_working_3-way'!X79^(1/3)*COS('OddsRatio_working_3-way'!Y79/3)</f>
        <v>0.55232003020133225</v>
      </c>
      <c r="AA79" s="11">
        <f>'OddsRatio_working_3-way'!X79^(1/3)*COS(('OddsRatio_working_3-way'!Y79+2*PI())/3)</f>
        <v>-0.43938483070559264</v>
      </c>
      <c r="AB79" s="11">
        <f>'OddsRatio_working_3-way'!X79^(1/3)*COS(('OddsRatio_working_3-way'!Y79+4*PI())/3)</f>
        <v>-0.11293519949573971</v>
      </c>
      <c r="AC79" s="11">
        <f>'OddsRatio_working_3-way'!X79^(1/3)*SIN('OddsRatio_working_3-way'!Y79/3)</f>
        <v>0.18847578245586266</v>
      </c>
      <c r="AD79" s="11">
        <f>'OddsRatio_working_3-way'!X79^(1/3)*SIN(('OddsRatio_working_3-way'!Y79+2*PI())/3)</f>
        <v>0.38408528594541069</v>
      </c>
      <c r="AE79" s="11">
        <f>'OddsRatio_working_3-way'!X79^(1/3)*SIN(('OddsRatio_working_3-way'!Y79+4*PI())/3)</f>
        <v>-0.57256106840127352</v>
      </c>
      <c r="AF79" s="11">
        <f>-'OddsRatio_working_3-way'!U79/(3*'OddsRatio_working_3-way'!X79^(1/3))*COS(('OddsRatio_working_3-way'!Y79)/3)</f>
        <v>0.55232003020133236</v>
      </c>
      <c r="AG79" s="11">
        <f>-'OddsRatio_working_3-way'!U79/(3*'OddsRatio_working_3-way'!X79^(1/3))*COS(('OddsRatio_working_3-way'!Y79+2*PI())/3)</f>
        <v>-0.43938483070559275</v>
      </c>
      <c r="AH79" s="11">
        <f>-'OddsRatio_working_3-way'!U79/(3*'OddsRatio_working_3-way'!X79^(1/3))*COS(('OddsRatio_working_3-way'!Y79+4*PI())/3)</f>
        <v>-0.11293519949573974</v>
      </c>
      <c r="AI79" s="11">
        <f>'OddsRatio_working_3-way'!U79/(3*'OddsRatio_working_3-way'!X79^(1/3))*SIN(('OddsRatio_working_3-way'!Y79)/3)</f>
        <v>-0.18847578245586272</v>
      </c>
      <c r="AJ79" s="11">
        <f>'OddsRatio_working_3-way'!U79/(3*'OddsRatio_working_3-way'!X79^(1/3))*SIN(('OddsRatio_working_3-way'!Y79+2*PI())/3)</f>
        <v>-0.3840852859454108</v>
      </c>
      <c r="AK79" s="11">
        <f>'OddsRatio_working_3-way'!U79/(3*'OddsRatio_working_3-way'!X79^(1/3))*SIN(('OddsRatio_working_3-way'!Y79+4*PI())/3)</f>
        <v>0.57256106840127363</v>
      </c>
      <c r="AL79" s="11">
        <f>'OddsRatio_working_3-way'!Z79+'OddsRatio_working_3-way'!AF79</f>
        <v>1.1046400604026645</v>
      </c>
      <c r="AM79" s="11">
        <f>'OddsRatio_working_3-way'!AA79+'OddsRatio_working_3-way'!AG79</f>
        <v>-0.8787696614111854</v>
      </c>
      <c r="AN79" s="11">
        <f>'OddsRatio_working_3-way'!AB79+'OddsRatio_working_3-way'!AH79</f>
        <v>-0.22587039899147945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1.1046400604026645</v>
      </c>
      <c r="AS79" s="11">
        <f>IF(('OddsRatio_working_3-way'!X79=0),IF(Q79&gt;0,-Q79^(1/3),(-Q79)^(1/3)),'OddsRatio_working_3-way'!AM79-'OddsRatio_working_3-way'!R79/3)</f>
        <v>-0.8787696614111854</v>
      </c>
      <c r="AT79" s="11">
        <f>IF(('OddsRatio_working_3-way'!X79=0),IF(Q79&gt;0,-Q79^(1/3),(-Q79)^(1/3)),'OddsRatio_working_3-way'!AN79-'OddsRatio_working_3-way'!R79/3)</f>
        <v>-0.22587039899147945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1.9</v>
      </c>
      <c r="B80" s="4">
        <f>IF('True_Odds_Calculator_3-way'!B81="","",'True_Odds_Calculator_3-way'!B81)</f>
        <v>4.0999999999999996</v>
      </c>
      <c r="C80" s="4">
        <f>IF('True_Odds_Calculator_3-way'!C81="","",'True_Odds_Calculator_3-way'!C81)</f>
        <v>3.6</v>
      </c>
      <c r="D80" s="9">
        <f t="shared" si="26"/>
        <v>0.50722211067345546</v>
      </c>
      <c r="E80" s="9">
        <f t="shared" si="27"/>
        <v>0.23007776156634135</v>
      </c>
      <c r="F80" s="9">
        <f t="shared" si="28"/>
        <v>0.26270012776020324</v>
      </c>
      <c r="G80" s="9">
        <f t="shared" si="29"/>
        <v>1.0794698744769429</v>
      </c>
      <c r="H80" s="9">
        <f t="shared" si="30"/>
        <v>1.9715228870292487</v>
      </c>
      <c r="I80" s="9">
        <f t="shared" si="31"/>
        <v>4.3463566108785221</v>
      </c>
      <c r="J80" s="9">
        <f t="shared" si="32"/>
        <v>3.8066216736400507</v>
      </c>
      <c r="K80" s="11">
        <f t="shared" si="33"/>
        <v>0.52631578947368418</v>
      </c>
      <c r="L80" s="11">
        <f t="shared" si="34"/>
        <v>0.24390243902439027</v>
      </c>
      <c r="M80" s="11">
        <f t="shared" si="35"/>
        <v>0.27777777777777779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-0.25866495507060328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0.23534445870774498</v>
      </c>
      <c r="Q80" s="11">
        <f>2*'OddsRatio_working_3-way'!K80*'OddsRatio_working_3-way'!L80*'OddsRatio_working_3-way'!M80</f>
        <v>7.1316502638710602E-2</v>
      </c>
      <c r="R80" s="11">
        <f t="shared" si="36"/>
        <v>0</v>
      </c>
      <c r="S80" s="11">
        <f t="shared" si="37"/>
        <v>-0.90984284532671655</v>
      </c>
      <c r="T80" s="11">
        <f t="shared" si="38"/>
        <v>-0.27570995312930807</v>
      </c>
      <c r="U80" s="11">
        <f>'OddsRatio_working_3-way'!S80-'OddsRatio_working_3-way'!R80^2/3</f>
        <v>-0.90984284532671655</v>
      </c>
      <c r="V80" s="11">
        <f>'OddsRatio_working_3-way'!S80*'OddsRatio_working_3-way'!R80/3-2*'OddsRatio_working_3-way'!R80^3/27-'OddsRatio_working_3-way'!T80</f>
        <v>0.27570995312930807</v>
      </c>
      <c r="W80" s="11">
        <f>'OddsRatio_working_3-way'!V80^2+4*'OddsRatio_working_3-way'!U80^3/27</f>
        <v>-3.5566339977391032E-2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0.16701969811369277</v>
      </c>
      <c r="Y80" s="11">
        <f>IF('OddsRatio_working_3-way'!W80&gt;=0,IF('OddsRatio_working_3-way'!V80+SQRT('OddsRatio_working_3-way'!W80)&gt;0,0,PI()),ACOS('OddsRatio_working_3-way'!V80/(2*'OddsRatio_working_3-way'!X80)))</f>
        <v>0.59991865053876758</v>
      </c>
      <c r="Z80" s="11">
        <f>'OddsRatio_working_3-way'!X80^(1/3)*COS('OddsRatio_working_3-way'!Y80/3)</f>
        <v>0.53973493723847155</v>
      </c>
      <c r="AA80" s="11">
        <f>'OddsRatio_working_3-way'!X80^(1/3)*COS(('OddsRatio_working_3-way'!Y80+2*PI())/3)</f>
        <v>-0.3646058424432389</v>
      </c>
      <c r="AB80" s="11">
        <f>'OddsRatio_working_3-way'!X80^(1/3)*COS(('OddsRatio_working_3-way'!Y80+4*PI())/3)</f>
        <v>-0.1751290947952325</v>
      </c>
      <c r="AC80" s="11">
        <f>'OddsRatio_working_3-way'!X80^(1/3)*SIN('OddsRatio_working_3-way'!Y80/3)</f>
        <v>0.10939445125975131</v>
      </c>
      <c r="AD80" s="11">
        <f>'OddsRatio_working_3-way'!X80^(1/3)*SIN(('OddsRatio_working_3-way'!Y80+2*PI())/3)</f>
        <v>0.41272694132864035</v>
      </c>
      <c r="AE80" s="11">
        <f>'OddsRatio_working_3-way'!X80^(1/3)*SIN(('OddsRatio_working_3-way'!Y80+4*PI())/3)</f>
        <v>-0.52212139258839163</v>
      </c>
      <c r="AF80" s="11">
        <f>-'OddsRatio_working_3-way'!U80/(3*'OddsRatio_working_3-way'!X80^(1/3))*COS(('OddsRatio_working_3-way'!Y80)/3)</f>
        <v>0.53973493723847143</v>
      </c>
      <c r="AG80" s="11">
        <f>-'OddsRatio_working_3-way'!U80/(3*'OddsRatio_working_3-way'!X80^(1/3))*COS(('OddsRatio_working_3-way'!Y80+2*PI())/3)</f>
        <v>-0.36460584244323885</v>
      </c>
      <c r="AH80" s="11">
        <f>-'OddsRatio_working_3-way'!U80/(3*'OddsRatio_working_3-way'!X80^(1/3))*COS(('OddsRatio_working_3-way'!Y80+4*PI())/3)</f>
        <v>-0.17512909479523245</v>
      </c>
      <c r="AI80" s="11">
        <f>'OddsRatio_working_3-way'!U80/(3*'OddsRatio_working_3-way'!X80^(1/3))*SIN(('OddsRatio_working_3-way'!Y80)/3)</f>
        <v>-0.10939445125975128</v>
      </c>
      <c r="AJ80" s="11">
        <f>'OddsRatio_working_3-way'!U80/(3*'OddsRatio_working_3-way'!X80^(1/3))*SIN(('OddsRatio_working_3-way'!Y80+2*PI())/3)</f>
        <v>-0.4127269413286403</v>
      </c>
      <c r="AK80" s="11">
        <f>'OddsRatio_working_3-way'!U80/(3*'OddsRatio_working_3-way'!X80^(1/3))*SIN(('OddsRatio_working_3-way'!Y80+4*PI())/3)</f>
        <v>0.52212139258839152</v>
      </c>
      <c r="AL80" s="11">
        <f>'OddsRatio_working_3-way'!Z80+'OddsRatio_working_3-way'!AF80</f>
        <v>1.0794698744769429</v>
      </c>
      <c r="AM80" s="11">
        <f>'OddsRatio_working_3-way'!AA80+'OddsRatio_working_3-way'!AG80</f>
        <v>-0.72921168488647781</v>
      </c>
      <c r="AN80" s="11">
        <f>'OddsRatio_working_3-way'!AB80+'OddsRatio_working_3-way'!AH80</f>
        <v>-0.35025818959046495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1.0794698744769429</v>
      </c>
      <c r="AS80" s="11">
        <f>IF(('OddsRatio_working_3-way'!X80=0),IF(Q80&gt;0,-Q80^(1/3),(-Q80)^(1/3)),'OddsRatio_working_3-way'!AM80-'OddsRatio_working_3-way'!R80/3)</f>
        <v>-0.72921168488647781</v>
      </c>
      <c r="AT80" s="11">
        <f>IF(('OddsRatio_working_3-way'!X80=0),IF(Q80&gt;0,-Q80^(1/3),(-Q80)^(1/3)),'OddsRatio_working_3-way'!AN80-'OddsRatio_working_3-way'!R80/3)</f>
        <v>-0.35025818959046495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2.21</v>
      </c>
      <c r="B81" s="4">
        <f>IF('True_Odds_Calculator_3-way'!B82="","",'True_Odds_Calculator_3-way'!B82)</f>
        <v>3.68</v>
      </c>
      <c r="C81" s="4">
        <f>IF('True_Odds_Calculator_3-way'!C82="","",'True_Odds_Calculator_3-way'!C82)</f>
        <v>3.36</v>
      </c>
      <c r="D81" s="9">
        <f t="shared" si="26"/>
        <v>0.44419270800623273</v>
      </c>
      <c r="E81" s="9">
        <f t="shared" si="27"/>
        <v>0.26515216601082914</v>
      </c>
      <c r="F81" s="9">
        <f t="shared" si="28"/>
        <v>0.29065512598293791</v>
      </c>
      <c r="G81" s="9">
        <f t="shared" si="29"/>
        <v>1.0341116842690072</v>
      </c>
      <c r="H81" s="9">
        <f t="shared" si="30"/>
        <v>2.2512751379654987</v>
      </c>
      <c r="I81" s="9">
        <f t="shared" si="31"/>
        <v>3.7714193138409393</v>
      </c>
      <c r="J81" s="9">
        <f t="shared" si="32"/>
        <v>3.4405035748748576</v>
      </c>
      <c r="K81" s="11">
        <f t="shared" si="33"/>
        <v>0.45248868778280543</v>
      </c>
      <c r="L81" s="11">
        <f t="shared" si="34"/>
        <v>0.27173913043478259</v>
      </c>
      <c r="M81" s="11">
        <f t="shared" si="35"/>
        <v>0.29761904761904762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-0.28006110470944212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0.2287181595046045</v>
      </c>
      <c r="Q81" s="11">
        <f>2*'OddsRatio_working_3-way'!K81*'OddsRatio_working_3-way'!L81*'OddsRatio_working_3-way'!M81</f>
        <v>7.3189811041473443E-2</v>
      </c>
      <c r="R81" s="11">
        <f t="shared" si="36"/>
        <v>0</v>
      </c>
      <c r="S81" s="11">
        <f t="shared" si="37"/>
        <v>-0.81667234635061192</v>
      </c>
      <c r="T81" s="11">
        <f t="shared" si="38"/>
        <v>-0.26133515083219583</v>
      </c>
      <c r="U81" s="11">
        <f>'OddsRatio_working_3-way'!S81-'OddsRatio_working_3-way'!R81^2/3</f>
        <v>-0.81667234635061192</v>
      </c>
      <c r="V81" s="11">
        <f>'OddsRatio_working_3-way'!S81*'OddsRatio_working_3-way'!R81/3-2*'OddsRatio_working_3-way'!R81^3/27-'OddsRatio_working_3-way'!T81</f>
        <v>0.26133515083219583</v>
      </c>
      <c r="W81" s="11">
        <f>'OddsRatio_working_3-way'!V81^2+4*'OddsRatio_working_3-way'!U81^3/27</f>
        <v>-1.2397666417482495E-2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0.14203320692532523</v>
      </c>
      <c r="Y81" s="11">
        <f>IF('OddsRatio_working_3-way'!W81&gt;=0,IF('OddsRatio_working_3-way'!V81+SQRT('OddsRatio_working_3-way'!W81)&gt;0,0,PI()),ACOS('OddsRatio_working_3-way'!V81/(2*'OddsRatio_working_3-way'!X81)))</f>
        <v>0.40276928173331483</v>
      </c>
      <c r="Z81" s="11">
        <f>'OddsRatio_working_3-way'!X81^(1/3)*COS('OddsRatio_working_3-way'!Y81/3)</f>
        <v>0.51705584213450362</v>
      </c>
      <c r="AA81" s="11">
        <f>'OddsRatio_working_3-way'!X81^(1/3)*COS(('OddsRatio_working_3-way'!Y81+2*PI())/3)</f>
        <v>-0.31900956021160265</v>
      </c>
      <c r="AB81" s="11">
        <f>'OddsRatio_working_3-way'!X81^(1/3)*COS(('OddsRatio_working_3-way'!Y81+4*PI())/3)</f>
        <v>-0.19804628192290105</v>
      </c>
      <c r="AC81" s="11">
        <f>'OddsRatio_working_3-way'!X81^(1/3)*SIN('OddsRatio_working_3-way'!Y81/3)</f>
        <v>6.9838181282041445E-2</v>
      </c>
      <c r="AD81" s="11">
        <f>'OddsRatio_working_3-way'!X81^(1/3)*SIN(('OddsRatio_working_3-way'!Y81+2*PI())/3)</f>
        <v>0.41286440382261563</v>
      </c>
      <c r="AE81" s="11">
        <f>'OddsRatio_working_3-way'!X81^(1/3)*SIN(('OddsRatio_working_3-way'!Y81+4*PI())/3)</f>
        <v>-0.48270258510465713</v>
      </c>
      <c r="AF81" s="11">
        <f>-'OddsRatio_working_3-way'!U81/(3*'OddsRatio_working_3-way'!X81^(1/3))*COS(('OddsRatio_working_3-way'!Y81)/3)</f>
        <v>0.51705584213450362</v>
      </c>
      <c r="AG81" s="11">
        <f>-'OddsRatio_working_3-way'!U81/(3*'OddsRatio_working_3-way'!X81^(1/3))*COS(('OddsRatio_working_3-way'!Y81+2*PI())/3)</f>
        <v>-0.31900956021160265</v>
      </c>
      <c r="AH81" s="11">
        <f>-'OddsRatio_working_3-way'!U81/(3*'OddsRatio_working_3-way'!X81^(1/3))*COS(('OddsRatio_working_3-way'!Y81+4*PI())/3)</f>
        <v>-0.19804628192290105</v>
      </c>
      <c r="AI81" s="11">
        <f>'OddsRatio_working_3-way'!U81/(3*'OddsRatio_working_3-way'!X81^(1/3))*SIN(('OddsRatio_working_3-way'!Y81)/3)</f>
        <v>-6.9838181282041445E-2</v>
      </c>
      <c r="AJ81" s="11">
        <f>'OddsRatio_working_3-way'!U81/(3*'OddsRatio_working_3-way'!X81^(1/3))*SIN(('OddsRatio_working_3-way'!Y81+2*PI())/3)</f>
        <v>-0.41286440382261563</v>
      </c>
      <c r="AK81" s="11">
        <f>'OddsRatio_working_3-way'!U81/(3*'OddsRatio_working_3-way'!X81^(1/3))*SIN(('OddsRatio_working_3-way'!Y81+4*PI())/3)</f>
        <v>0.48270258510465713</v>
      </c>
      <c r="AL81" s="11">
        <f>'OddsRatio_working_3-way'!Z81+'OddsRatio_working_3-way'!AF81</f>
        <v>1.0341116842690072</v>
      </c>
      <c r="AM81" s="11">
        <f>'OddsRatio_working_3-way'!AA81+'OddsRatio_working_3-way'!AG81</f>
        <v>-0.6380191204232053</v>
      </c>
      <c r="AN81" s="11">
        <f>'OddsRatio_working_3-way'!AB81+'OddsRatio_working_3-way'!AH81</f>
        <v>-0.3960925638458021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1.0341116842690072</v>
      </c>
      <c r="AS81" s="11">
        <f>IF(('OddsRatio_working_3-way'!X81=0),IF(Q81&gt;0,-Q81^(1/3),(-Q81)^(1/3)),'OddsRatio_working_3-way'!AM81-'OddsRatio_working_3-way'!R81/3)</f>
        <v>-0.6380191204232053</v>
      </c>
      <c r="AT81" s="11">
        <f>IF(('OddsRatio_working_3-way'!X81=0),IF(Q81&gt;0,-Q81^(1/3),(-Q81)^(1/3)),'OddsRatio_working_3-way'!AN81-'OddsRatio_working_3-way'!R81/3)</f>
        <v>-0.3960925638458021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1.1000000000000001</v>
      </c>
      <c r="B82" s="4">
        <f>IF('True_Odds_Calculator_3-way'!B83="","",'True_Odds_Calculator_3-way'!B83)</f>
        <v>11.52</v>
      </c>
      <c r="C82" s="4">
        <f>IF('True_Odds_Calculator_3-way'!C83="","",'True_Odds_Calculator_3-way'!C83)</f>
        <v>25.32</v>
      </c>
      <c r="D82" s="9">
        <f t="shared" si="26"/>
        <v>0.89315630319206551</v>
      </c>
      <c r="E82" s="9">
        <f t="shared" si="27"/>
        <v>7.3613118737596572E-2</v>
      </c>
      <c r="F82" s="9">
        <f t="shared" si="28"/>
        <v>3.323057807033819E-2</v>
      </c>
      <c r="G82" s="9">
        <f t="shared" si="29"/>
        <v>1.1962485897046722</v>
      </c>
      <c r="H82" s="9">
        <f t="shared" si="30"/>
        <v>1.1196248589704669</v>
      </c>
      <c r="I82" s="9">
        <f t="shared" si="31"/>
        <v>13.584535163693154</v>
      </c>
      <c r="J82" s="9">
        <f t="shared" si="32"/>
        <v>30.09276570161763</v>
      </c>
      <c r="K82" s="11">
        <f t="shared" si="33"/>
        <v>0.90909090909090906</v>
      </c>
      <c r="L82" s="11">
        <f t="shared" si="34"/>
        <v>8.6805555555555552E-2</v>
      </c>
      <c r="M82" s="11">
        <f t="shared" si="35"/>
        <v>3.9494470774091628E-2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-7.9738937558842871E-2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0.10889652847591236</v>
      </c>
      <c r="Q82" s="11">
        <f>2*'OddsRatio_working_3-way'!K82*'OddsRatio_working_3-way'!L82*'OddsRatio_working_3-way'!M82</f>
        <v>6.2333445034866829E-3</v>
      </c>
      <c r="R82" s="11">
        <f t="shared" si="36"/>
        <v>0</v>
      </c>
      <c r="S82" s="11">
        <f t="shared" si="37"/>
        <v>-1.3656631478887316</v>
      </c>
      <c r="T82" s="11">
        <f t="shared" si="38"/>
        <v>-7.8171903141885032E-2</v>
      </c>
      <c r="U82" s="11">
        <f>'OddsRatio_working_3-way'!S82-'OddsRatio_working_3-way'!R82^2/3</f>
        <v>-1.3656631478887316</v>
      </c>
      <c r="V82" s="11">
        <f>'OddsRatio_working_3-way'!S82*'OddsRatio_working_3-way'!R82/3-2*'OddsRatio_working_3-way'!R82^3/27-'OddsRatio_working_3-way'!T82</f>
        <v>7.8171903141885032E-2</v>
      </c>
      <c r="W82" s="11">
        <f>'OddsRatio_working_3-way'!V82^2+4*'OddsRatio_working_3-way'!U82^3/27</f>
        <v>-0.3712240731598796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0.30713796557927509</v>
      </c>
      <c r="Y82" s="11">
        <f>IF('OddsRatio_working_3-way'!W82&gt;=0,IF('OddsRatio_working_3-way'!V82+SQRT('OddsRatio_working_3-way'!W82)&gt;0,0,PI()),ACOS('OddsRatio_working_3-way'!V82/(2*'OddsRatio_working_3-way'!X82)))</f>
        <v>1.4431916989496893</v>
      </c>
      <c r="Z82" s="11">
        <f>'OddsRatio_working_3-way'!X82^(1/3)*COS('OddsRatio_working_3-way'!Y82/3)</f>
        <v>0.59812429485233609</v>
      </c>
      <c r="AA82" s="11">
        <f>'OddsRatio_working_3-way'!X82^(1/3)*COS(('OddsRatio_working_3-way'!Y82+2*PI())/3)</f>
        <v>-0.56943463660124982</v>
      </c>
      <c r="AB82" s="11">
        <f>'OddsRatio_working_3-way'!X82^(1/3)*COS(('OddsRatio_working_3-way'!Y82+4*PI())/3)</f>
        <v>-2.8689658251086422E-2</v>
      </c>
      <c r="AC82" s="11">
        <f>'OddsRatio_working_3-way'!X82^(1/3)*SIN('OddsRatio_working_3-way'!Y82/3)</f>
        <v>0.31219925881340532</v>
      </c>
      <c r="AD82" s="11">
        <f>'OddsRatio_working_3-way'!X82^(1/3)*SIN(('OddsRatio_working_3-way'!Y82+2*PI())/3)</f>
        <v>0.36189120455607432</v>
      </c>
      <c r="AE82" s="11">
        <f>'OddsRatio_working_3-way'!X82^(1/3)*SIN(('OddsRatio_working_3-way'!Y82+4*PI())/3)</f>
        <v>-0.67409046336947964</v>
      </c>
      <c r="AF82" s="11">
        <f>-'OddsRatio_working_3-way'!U82/(3*'OddsRatio_working_3-way'!X82^(1/3))*COS(('OddsRatio_working_3-way'!Y82)/3)</f>
        <v>0.59812429485233609</v>
      </c>
      <c r="AG82" s="11">
        <f>-'OddsRatio_working_3-way'!U82/(3*'OddsRatio_working_3-way'!X82^(1/3))*COS(('OddsRatio_working_3-way'!Y82+2*PI())/3)</f>
        <v>-0.56943463660124982</v>
      </c>
      <c r="AH82" s="11">
        <f>-'OddsRatio_working_3-way'!U82/(3*'OddsRatio_working_3-way'!X82^(1/3))*COS(('OddsRatio_working_3-way'!Y82+4*PI())/3)</f>
        <v>-2.8689658251086422E-2</v>
      </c>
      <c r="AI82" s="11">
        <f>'OddsRatio_working_3-way'!U82/(3*'OddsRatio_working_3-way'!X82^(1/3))*SIN(('OddsRatio_working_3-way'!Y82)/3)</f>
        <v>-0.31219925881340532</v>
      </c>
      <c r="AJ82" s="11">
        <f>'OddsRatio_working_3-way'!U82/(3*'OddsRatio_working_3-way'!X82^(1/3))*SIN(('OddsRatio_working_3-way'!Y82+2*PI())/3)</f>
        <v>-0.36189120455607432</v>
      </c>
      <c r="AK82" s="11">
        <f>'OddsRatio_working_3-way'!U82/(3*'OddsRatio_working_3-way'!X82^(1/3))*SIN(('OddsRatio_working_3-way'!Y82+4*PI())/3)</f>
        <v>0.67409046336947964</v>
      </c>
      <c r="AL82" s="11">
        <f>'OddsRatio_working_3-way'!Z82+'OddsRatio_working_3-way'!AF82</f>
        <v>1.1962485897046722</v>
      </c>
      <c r="AM82" s="11">
        <f>'OddsRatio_working_3-way'!AA82+'OddsRatio_working_3-way'!AG82</f>
        <v>-1.1388692732024996</v>
      </c>
      <c r="AN82" s="11">
        <f>'OddsRatio_working_3-way'!AB82+'OddsRatio_working_3-way'!AH82</f>
        <v>-5.7379316502172845E-2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1.1962485897046722</v>
      </c>
      <c r="AS82" s="11">
        <f>IF(('OddsRatio_working_3-way'!X82=0),IF(Q82&gt;0,-Q82^(1/3),(-Q82)^(1/3)),'OddsRatio_working_3-way'!AM82-'OddsRatio_working_3-way'!R82/3)</f>
        <v>-1.1388692732024996</v>
      </c>
      <c r="AT82" s="11">
        <f>IF(('OddsRatio_working_3-way'!X82=0),IF(Q82&gt;0,-Q82^(1/3),(-Q82)^(1/3)),'OddsRatio_working_3-way'!AN82-'OddsRatio_working_3-way'!R82/3)</f>
        <v>-5.7379316502172845E-2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2.63</v>
      </c>
      <c r="B83" s="4">
        <f>IF('True_Odds_Calculator_3-way'!B84="","",'True_Odds_Calculator_3-way'!B84)</f>
        <v>3.14</v>
      </c>
      <c r="C83" s="4">
        <f>IF('True_Odds_Calculator_3-way'!C84="","",'True_Odds_Calculator_3-way'!C84)</f>
        <v>3</v>
      </c>
      <c r="D83" s="9">
        <f t="shared" si="26"/>
        <v>0.36902489756508089</v>
      </c>
      <c r="E83" s="9">
        <f t="shared" si="27"/>
        <v>0.30818291548010368</v>
      </c>
      <c r="F83" s="9">
        <f t="shared" si="28"/>
        <v>0.3227921869548156</v>
      </c>
      <c r="G83" s="9">
        <f t="shared" si="29"/>
        <v>1.0489842078178613</v>
      </c>
      <c r="H83" s="9">
        <f t="shared" si="30"/>
        <v>2.7098442587431135</v>
      </c>
      <c r="I83" s="9">
        <f t="shared" si="31"/>
        <v>3.2448262047302232</v>
      </c>
      <c r="J83" s="9">
        <f t="shared" si="32"/>
        <v>3.0979684156357226</v>
      </c>
      <c r="K83" s="11">
        <f t="shared" si="33"/>
        <v>0.38022813688212931</v>
      </c>
      <c r="L83" s="11">
        <f t="shared" si="34"/>
        <v>0.31847133757961782</v>
      </c>
      <c r="M83" s="11">
        <f t="shared" si="35"/>
        <v>0.33333333333333331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-0.28159485925100713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0.23289982482058236</v>
      </c>
      <c r="Q83" s="11">
        <f>2*'OddsRatio_working_3-way'!K83*'OddsRatio_working_3-way'!L83*'OddsRatio_working_3-way'!M83</f>
        <v>8.072784222550515E-2</v>
      </c>
      <c r="R83" s="11">
        <f t="shared" si="36"/>
        <v>0</v>
      </c>
      <c r="S83" s="11">
        <f t="shared" si="37"/>
        <v>-0.82707413565735888</v>
      </c>
      <c r="T83" s="11">
        <f t="shared" si="38"/>
        <v>-0.28668080958660619</v>
      </c>
      <c r="U83" s="11">
        <f>'OddsRatio_working_3-way'!S83-'OddsRatio_working_3-way'!R83^2/3</f>
        <v>-0.82707413565735888</v>
      </c>
      <c r="V83" s="11">
        <f>'OddsRatio_working_3-way'!S83*'OddsRatio_working_3-way'!R83/3-2*'OddsRatio_working_3-way'!R83^3/27-'OddsRatio_working_3-way'!T83</f>
        <v>0.28668080958660619</v>
      </c>
      <c r="W83" s="11">
        <f>'OddsRatio_working_3-way'!V83^2+4*'OddsRatio_working_3-way'!U83^3/27</f>
        <v>-1.6306181872460107E-3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0.14475540125715342</v>
      </c>
      <c r="Y83" s="11">
        <f>IF('OddsRatio_working_3-way'!W83&gt;=0,IF('OddsRatio_working_3-way'!V83+SQRT('OddsRatio_working_3-way'!W83)&gt;0,0,PI()),ACOS('OddsRatio_working_3-way'!V83/(2*'OddsRatio_working_3-way'!X83)))</f>
        <v>0.13993607685816856</v>
      </c>
      <c r="Z83" s="11">
        <f>'OddsRatio_working_3-way'!X83^(1/3)*COS('OddsRatio_working_3-way'!Y83/3)</f>
        <v>0.52449210390893064</v>
      </c>
      <c r="AA83" s="11">
        <f>'OddsRatio_working_3-way'!X83^(1/3)*COS(('OddsRatio_working_3-way'!Y83+2*PI())/3)</f>
        <v>-0.28344884934602022</v>
      </c>
      <c r="AB83" s="11">
        <f>'OddsRatio_working_3-way'!X83^(1/3)*COS(('OddsRatio_working_3-way'!Y83+4*PI())/3)</f>
        <v>-0.24104325456291037</v>
      </c>
      <c r="AC83" s="11">
        <f>'OddsRatio_working_3-way'!X83^(1/3)*SIN('OddsRatio_working_3-way'!Y83/3)</f>
        <v>2.4482881563174665E-2</v>
      </c>
      <c r="AD83" s="11">
        <f>'OddsRatio_working_3-way'!X83^(1/3)*SIN(('OddsRatio_working_3-way'!Y83+2*PI())/3)</f>
        <v>0.4419820452878942</v>
      </c>
      <c r="AE83" s="11">
        <f>'OddsRatio_working_3-way'!X83^(1/3)*SIN(('OddsRatio_working_3-way'!Y83+4*PI())/3)</f>
        <v>-0.46646492685106877</v>
      </c>
      <c r="AF83" s="11">
        <f>-'OddsRatio_working_3-way'!U83/(3*'OddsRatio_working_3-way'!X83^(1/3))*COS(('OddsRatio_working_3-way'!Y83)/3)</f>
        <v>0.52449210390893064</v>
      </c>
      <c r="AG83" s="11">
        <f>-'OddsRatio_working_3-way'!U83/(3*'OddsRatio_working_3-way'!X83^(1/3))*COS(('OddsRatio_working_3-way'!Y83+2*PI())/3)</f>
        <v>-0.28344884934602022</v>
      </c>
      <c r="AH83" s="11">
        <f>-'OddsRatio_working_3-way'!U83/(3*'OddsRatio_working_3-way'!X83^(1/3))*COS(('OddsRatio_working_3-way'!Y83+4*PI())/3)</f>
        <v>-0.24104325456291037</v>
      </c>
      <c r="AI83" s="11">
        <f>'OddsRatio_working_3-way'!U83/(3*'OddsRatio_working_3-way'!X83^(1/3))*SIN(('OddsRatio_working_3-way'!Y83)/3)</f>
        <v>-2.4482881563174665E-2</v>
      </c>
      <c r="AJ83" s="11">
        <f>'OddsRatio_working_3-way'!U83/(3*'OddsRatio_working_3-way'!X83^(1/3))*SIN(('OddsRatio_working_3-way'!Y83+2*PI())/3)</f>
        <v>-0.4419820452878942</v>
      </c>
      <c r="AK83" s="11">
        <f>'OddsRatio_working_3-way'!U83/(3*'OddsRatio_working_3-way'!X83^(1/3))*SIN(('OddsRatio_working_3-way'!Y83+4*PI())/3)</f>
        <v>0.46646492685106877</v>
      </c>
      <c r="AL83" s="11">
        <f>'OddsRatio_working_3-way'!Z83+'OddsRatio_working_3-way'!AF83</f>
        <v>1.0489842078178613</v>
      </c>
      <c r="AM83" s="11">
        <f>'OddsRatio_working_3-way'!AA83+'OddsRatio_working_3-way'!AG83</f>
        <v>-0.56689769869204043</v>
      </c>
      <c r="AN83" s="11">
        <f>'OddsRatio_working_3-way'!AB83+'OddsRatio_working_3-way'!AH83</f>
        <v>-0.48208650912582074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1.0489842078178613</v>
      </c>
      <c r="AS83" s="11">
        <f>IF(('OddsRatio_working_3-way'!X83=0),IF(Q83&gt;0,-Q83^(1/3),(-Q83)^(1/3)),'OddsRatio_working_3-way'!AM83-'OddsRatio_working_3-way'!R83/3)</f>
        <v>-0.56689769869204043</v>
      </c>
      <c r="AT83" s="11">
        <f>IF(('OddsRatio_working_3-way'!X83=0),IF(Q83&gt;0,-Q83^(1/3),(-Q83)^(1/3)),'OddsRatio_working_3-way'!AN83-'OddsRatio_working_3-way'!R83/3)</f>
        <v>-0.48208650912582074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2.4500000000000002</v>
      </c>
      <c r="B84" s="4">
        <f>IF('True_Odds_Calculator_3-way'!B85="","",'True_Odds_Calculator_3-way'!B85)</f>
        <v>3.11</v>
      </c>
      <c r="C84" s="4">
        <f>IF('True_Odds_Calculator_3-way'!C85="","",'True_Odds_Calculator_3-way'!C85)</f>
        <v>3.3</v>
      </c>
      <c r="D84" s="9">
        <f t="shared" si="26"/>
        <v>0.39634101640731728</v>
      </c>
      <c r="E84" s="9">
        <f t="shared" si="27"/>
        <v>0.31091204941106121</v>
      </c>
      <c r="F84" s="9">
        <f t="shared" si="28"/>
        <v>0.29274693418162157</v>
      </c>
      <c r="G84" s="9">
        <f t="shared" si="29"/>
        <v>1.0503998404770214</v>
      </c>
      <c r="H84" s="9">
        <f t="shared" si="30"/>
        <v>2.5230797686916815</v>
      </c>
      <c r="I84" s="9">
        <f t="shared" si="31"/>
        <v>3.2163436634065148</v>
      </c>
      <c r="J84" s="9">
        <f t="shared" si="32"/>
        <v>3.4159196330971491</v>
      </c>
      <c r="K84" s="11">
        <f t="shared" si="33"/>
        <v>0.4081632653061224</v>
      </c>
      <c r="L84" s="11">
        <f t="shared" si="34"/>
        <v>0.32154340836012862</v>
      </c>
      <c r="M84" s="11">
        <f t="shared" si="35"/>
        <v>0.30303030303030304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-0.27985809933444306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0.23305434421649401</v>
      </c>
      <c r="Q84" s="11">
        <f>2*'OddsRatio_working_3-way'!K84*'OddsRatio_working_3-way'!L84*'OddsRatio_working_3-way'!M84</f>
        <v>7.9540731814503052E-2</v>
      </c>
      <c r="R84" s="11">
        <f t="shared" si="36"/>
        <v>0</v>
      </c>
      <c r="S84" s="11">
        <f t="shared" si="37"/>
        <v>-0.83275897596225568</v>
      </c>
      <c r="T84" s="11">
        <f t="shared" si="38"/>
        <v>-0.28421808053319297</v>
      </c>
      <c r="U84" s="11">
        <f>'OddsRatio_working_3-way'!S84-'OddsRatio_working_3-way'!R84^2/3</f>
        <v>-0.83275897596225568</v>
      </c>
      <c r="V84" s="11">
        <f>'OddsRatio_working_3-way'!S84*'OddsRatio_working_3-way'!R84/3-2*'OddsRatio_working_3-way'!R84^3/27-'OddsRatio_working_3-way'!T84</f>
        <v>0.28421808053319297</v>
      </c>
      <c r="W84" s="11">
        <f>'OddsRatio_working_3-way'!V84^2+4*'OddsRatio_working_3-way'!U84^3/27</f>
        <v>-4.7768160867375786E-3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0.14625041315216014</v>
      </c>
      <c r="Y84" s="11">
        <f>IF('OddsRatio_working_3-way'!W84&gt;=0,IF('OddsRatio_working_3-way'!V84+SQRT('OddsRatio_working_3-way'!W84)&gt;0,0,PI()),ACOS('OddsRatio_working_3-way'!V84/(2*'OddsRatio_working_3-way'!X84)))</f>
        <v>0.23854416814853763</v>
      </c>
      <c r="Z84" s="11">
        <f>'OddsRatio_working_3-way'!X84^(1/3)*COS('OddsRatio_working_3-way'!Y84/3)</f>
        <v>0.5251999202385107</v>
      </c>
      <c r="AA84" s="11">
        <f>'OddsRatio_working_3-way'!X84^(1/3)*COS(('OddsRatio_working_3-way'!Y84+2*PI())/3)</f>
        <v>-0.29884257076832987</v>
      </c>
      <c r="AB84" s="11">
        <f>'OddsRatio_working_3-way'!X84^(1/3)*COS(('OddsRatio_working_3-way'!Y84+4*PI())/3)</f>
        <v>-0.22635734947018077</v>
      </c>
      <c r="AC84" s="11">
        <f>'OddsRatio_working_3-way'!X84^(1/3)*SIN('OddsRatio_working_3-way'!Y84/3)</f>
        <v>4.1849362028755936E-2</v>
      </c>
      <c r="AD84" s="11">
        <f>'OddsRatio_working_3-way'!X84^(1/3)*SIN(('OddsRatio_working_3-way'!Y84+2*PI())/3)</f>
        <v>0.43391179197773327</v>
      </c>
      <c r="AE84" s="11">
        <f>'OddsRatio_working_3-way'!X84^(1/3)*SIN(('OddsRatio_working_3-way'!Y84+4*PI())/3)</f>
        <v>-0.47576115400648922</v>
      </c>
      <c r="AF84" s="11">
        <f>-'OddsRatio_working_3-way'!U84/(3*'OddsRatio_working_3-way'!X84^(1/3))*COS(('OddsRatio_working_3-way'!Y84)/3)</f>
        <v>0.52519992023851059</v>
      </c>
      <c r="AG84" s="11">
        <f>-'OddsRatio_working_3-way'!U84/(3*'OddsRatio_working_3-way'!X84^(1/3))*COS(('OddsRatio_working_3-way'!Y84+2*PI())/3)</f>
        <v>-0.29884257076832982</v>
      </c>
      <c r="AH84" s="11">
        <f>-'OddsRatio_working_3-way'!U84/(3*'OddsRatio_working_3-way'!X84^(1/3))*COS(('OddsRatio_working_3-way'!Y84+4*PI())/3)</f>
        <v>-0.22635734947018071</v>
      </c>
      <c r="AI84" s="11">
        <f>'OddsRatio_working_3-way'!U84/(3*'OddsRatio_working_3-way'!X84^(1/3))*SIN(('OddsRatio_working_3-way'!Y84)/3)</f>
        <v>-4.1849362028755929E-2</v>
      </c>
      <c r="AJ84" s="11">
        <f>'OddsRatio_working_3-way'!U84/(3*'OddsRatio_working_3-way'!X84^(1/3))*SIN(('OddsRatio_working_3-way'!Y84+2*PI())/3)</f>
        <v>-0.43391179197773322</v>
      </c>
      <c r="AK84" s="11">
        <f>'OddsRatio_working_3-way'!U84/(3*'OddsRatio_working_3-way'!X84^(1/3))*SIN(('OddsRatio_working_3-way'!Y84+4*PI())/3)</f>
        <v>0.47576115400648911</v>
      </c>
      <c r="AL84" s="11">
        <f>'OddsRatio_working_3-way'!Z84+'OddsRatio_working_3-way'!AF84</f>
        <v>1.0503998404770214</v>
      </c>
      <c r="AM84" s="11">
        <f>'OddsRatio_working_3-way'!AA84+'OddsRatio_working_3-way'!AG84</f>
        <v>-0.59768514153665975</v>
      </c>
      <c r="AN84" s="11">
        <f>'OddsRatio_working_3-way'!AB84+'OddsRatio_working_3-way'!AH84</f>
        <v>-0.45271469894036148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1.0503998404770214</v>
      </c>
      <c r="AS84" s="11">
        <f>IF(('OddsRatio_working_3-way'!X84=0),IF(Q84&gt;0,-Q84^(1/3),(-Q84)^(1/3)),'OddsRatio_working_3-way'!AM84-'OddsRatio_working_3-way'!R84/3)</f>
        <v>-0.59768514153665975</v>
      </c>
      <c r="AT84" s="11">
        <f>IF(('OddsRatio_working_3-way'!X84=0),IF(Q84&gt;0,-Q84^(1/3),(-Q84)^(1/3)),'OddsRatio_working_3-way'!AN84-'OddsRatio_working_3-way'!R84/3)</f>
        <v>-0.45271469894036148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3.14</v>
      </c>
      <c r="C85" s="4">
        <f>IF('True_Odds_Calculator_3-way'!C86="","",'True_Odds_Calculator_3-way'!C86)</f>
        <v>4.1500000000000004</v>
      </c>
      <c r="D85" s="9">
        <f t="shared" si="26"/>
        <v>0.46104234431029667</v>
      </c>
      <c r="E85" s="9">
        <f t="shared" si="27"/>
        <v>0.30733823371231139</v>
      </c>
      <c r="F85" s="9">
        <f t="shared" si="28"/>
        <v>0.23161942197739191</v>
      </c>
      <c r="G85" s="9">
        <f t="shared" si="29"/>
        <v>1.0531515023520313</v>
      </c>
      <c r="H85" s="9">
        <f t="shared" si="30"/>
        <v>2.1689981676107544</v>
      </c>
      <c r="I85" s="9">
        <f t="shared" si="31"/>
        <v>3.2537442150333469</v>
      </c>
      <c r="J85" s="9">
        <f t="shared" si="32"/>
        <v>4.3174272324088987</v>
      </c>
      <c r="K85" s="11">
        <f t="shared" si="33"/>
        <v>0.47393364928909953</v>
      </c>
      <c r="L85" s="11">
        <f t="shared" si="34"/>
        <v>0.31847133757961782</v>
      </c>
      <c r="M85" s="11">
        <f t="shared" si="35"/>
        <v>0.24096385542168672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-0.27213669481560743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0.23276612350934212</v>
      </c>
      <c r="Q85" s="11">
        <f>2*'OddsRatio_working_3-way'!K85*'OddsRatio_working_3-way'!L85*'OddsRatio_working_3-way'!M85</f>
        <v>7.2739413596669397E-2</v>
      </c>
      <c r="R85" s="11">
        <f t="shared" si="36"/>
        <v>0</v>
      </c>
      <c r="S85" s="11">
        <f t="shared" si="37"/>
        <v>-0.85532795813169638</v>
      </c>
      <c r="T85" s="11">
        <f t="shared" si="38"/>
        <v>-0.26728998691615508</v>
      </c>
      <c r="U85" s="11">
        <f>'OddsRatio_working_3-way'!S85-'OddsRatio_working_3-way'!R85^2/3</f>
        <v>-0.85532795813169638</v>
      </c>
      <c r="V85" s="11">
        <f>'OddsRatio_working_3-way'!S85*'OddsRatio_working_3-way'!R85/3-2*'OddsRatio_working_3-way'!R85^3/27-'OddsRatio_working_3-way'!T85</f>
        <v>0.26728998691615508</v>
      </c>
      <c r="W85" s="11">
        <f>'OddsRatio_working_3-way'!V85^2+4*'OddsRatio_working_3-way'!U85^3/27</f>
        <v>-2.125915736805932E-2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0.15223591435145789</v>
      </c>
      <c r="Y85" s="11">
        <f>IF('OddsRatio_working_3-way'!W85&gt;=0,IF('OddsRatio_working_3-way'!V85+SQRT('OddsRatio_working_3-way'!W85)&gt;0,0,PI()),ACOS('OddsRatio_working_3-way'!V85/(2*'OddsRatio_working_3-way'!X85)))</f>
        <v>0.49937747302202484</v>
      </c>
      <c r="Z85" s="11">
        <f>'OddsRatio_working_3-way'!X85^(1/3)*COS('OddsRatio_working_3-way'!Y85/3)</f>
        <v>0.52657575117601563</v>
      </c>
      <c r="AA85" s="11">
        <f>'OddsRatio_working_3-way'!X85^(1/3)*COS(('OddsRatio_working_3-way'!Y85+2*PI())/3)</f>
        <v>-0.33990688914199008</v>
      </c>
      <c r="AB85" s="11">
        <f>'OddsRatio_working_3-way'!X85^(1/3)*COS(('OddsRatio_working_3-way'!Y85+4*PI())/3)</f>
        <v>-0.18666886203402561</v>
      </c>
      <c r="AC85" s="11">
        <f>'OddsRatio_working_3-way'!X85^(1/3)*SIN('OddsRatio_working_3-way'!Y85/3)</f>
        <v>8.8472016200870487E-2</v>
      </c>
      <c r="AD85" s="11">
        <f>'OddsRatio_working_3-way'!X85^(1/3)*SIN(('OddsRatio_working_3-way'!Y85+2*PI())/3)</f>
        <v>0.41179196943486768</v>
      </c>
      <c r="AE85" s="11">
        <f>'OddsRatio_working_3-way'!X85^(1/3)*SIN(('OddsRatio_working_3-way'!Y85+4*PI())/3)</f>
        <v>-0.50026398563573826</v>
      </c>
      <c r="AF85" s="11">
        <f>-'OddsRatio_working_3-way'!U85/(3*'OddsRatio_working_3-way'!X85^(1/3))*COS(('OddsRatio_working_3-way'!Y85)/3)</f>
        <v>0.52657575117601552</v>
      </c>
      <c r="AG85" s="11">
        <f>-'OddsRatio_working_3-way'!U85/(3*'OddsRatio_working_3-way'!X85^(1/3))*COS(('OddsRatio_working_3-way'!Y85+2*PI())/3)</f>
        <v>-0.33990688914199002</v>
      </c>
      <c r="AH85" s="11">
        <f>-'OddsRatio_working_3-way'!U85/(3*'OddsRatio_working_3-way'!X85^(1/3))*COS(('OddsRatio_working_3-way'!Y85+4*PI())/3)</f>
        <v>-0.18666886203402555</v>
      </c>
      <c r="AI85" s="11">
        <f>'OddsRatio_working_3-way'!U85/(3*'OddsRatio_working_3-way'!X85^(1/3))*SIN(('OddsRatio_working_3-way'!Y85)/3)</f>
        <v>-8.847201620087046E-2</v>
      </c>
      <c r="AJ85" s="11">
        <f>'OddsRatio_working_3-way'!U85/(3*'OddsRatio_working_3-way'!X85^(1/3))*SIN(('OddsRatio_working_3-way'!Y85+2*PI())/3)</f>
        <v>-0.41179196943486762</v>
      </c>
      <c r="AK85" s="11">
        <f>'OddsRatio_working_3-way'!U85/(3*'OddsRatio_working_3-way'!X85^(1/3))*SIN(('OddsRatio_working_3-way'!Y85+4*PI())/3)</f>
        <v>0.50026398563573815</v>
      </c>
      <c r="AL85" s="11">
        <f>'OddsRatio_working_3-way'!Z85+'OddsRatio_working_3-way'!AF85</f>
        <v>1.0531515023520313</v>
      </c>
      <c r="AM85" s="11">
        <f>'OddsRatio_working_3-way'!AA85+'OddsRatio_working_3-way'!AG85</f>
        <v>-0.67981377828398015</v>
      </c>
      <c r="AN85" s="11">
        <f>'OddsRatio_working_3-way'!AB85+'OddsRatio_working_3-way'!AH85</f>
        <v>-0.37333772406805116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1.0531515023520313</v>
      </c>
      <c r="AS85" s="11">
        <f>IF(('OddsRatio_working_3-way'!X85=0),IF(Q85&gt;0,-Q85^(1/3),(-Q85)^(1/3)),'OddsRatio_working_3-way'!AM85-'OddsRatio_working_3-way'!R85/3)</f>
        <v>-0.67981377828398015</v>
      </c>
      <c r="AT85" s="11">
        <f>IF(('OddsRatio_working_3-way'!X85=0),IF(Q85&gt;0,-Q85^(1/3),(-Q85)^(1/3)),'OddsRatio_working_3-way'!AN85-'OddsRatio_working_3-way'!R85/3)</f>
        <v>-0.37333772406805116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1.85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4.59</v>
      </c>
      <c r="D86" s="9">
        <f t="shared" si="26"/>
        <v>0.52526621506958515</v>
      </c>
      <c r="E86" s="9">
        <f t="shared" si="27"/>
        <v>0.2671447985040768</v>
      </c>
      <c r="F86" s="9">
        <f t="shared" si="28"/>
        <v>0.20758898642633797</v>
      </c>
      <c r="G86" s="9">
        <f t="shared" si="29"/>
        <v>1.0632900407239465</v>
      </c>
      <c r="H86" s="9">
        <f t="shared" si="30"/>
        <v>1.9037965346153551</v>
      </c>
      <c r="I86" s="9">
        <f t="shared" si="31"/>
        <v>3.7432883050677828</v>
      </c>
      <c r="J86" s="9">
        <f t="shared" si="32"/>
        <v>4.8172112461989673</v>
      </c>
      <c r="K86" s="11">
        <f t="shared" si="33"/>
        <v>0.54054054054054046</v>
      </c>
      <c r="L86" s="11">
        <f t="shared" si="34"/>
        <v>0.27932960893854747</v>
      </c>
      <c r="M86" s="11">
        <f t="shared" si="35"/>
        <v>0.2178649237472767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-0.25897965004110257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0.23092431899530158</v>
      </c>
      <c r="Q86" s="11">
        <f>2*'OddsRatio_working_3-way'!K86*'OddsRatio_working_3-way'!L86*'OddsRatio_working_3-way'!M86</f>
        <v>6.5790404272165676E-2</v>
      </c>
      <c r="R86" s="11">
        <f t="shared" si="36"/>
        <v>0</v>
      </c>
      <c r="S86" s="11">
        <f t="shared" si="37"/>
        <v>-0.89166974686486622</v>
      </c>
      <c r="T86" s="11">
        <f t="shared" si="38"/>
        <v>-0.25403696491876526</v>
      </c>
      <c r="U86" s="11">
        <f>'OddsRatio_working_3-way'!S86-'OddsRatio_working_3-way'!R86^2/3</f>
        <v>-0.89166974686486622</v>
      </c>
      <c r="V86" s="11">
        <f>'OddsRatio_working_3-way'!S86*'OddsRatio_working_3-way'!R86/3-2*'OddsRatio_working_3-way'!R86^3/27-'OddsRatio_working_3-way'!T86</f>
        <v>0.25403696491876526</v>
      </c>
      <c r="W86" s="11">
        <f>'OddsRatio_working_3-way'!V86^2+4*'OddsRatio_working_3-way'!U86^3/27</f>
        <v>-4.0494000934282695E-2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0.16204072056077498</v>
      </c>
      <c r="Y86" s="11">
        <f>IF('OddsRatio_working_3-way'!W86&gt;=0,IF('OddsRatio_working_3-way'!V86+SQRT('OddsRatio_working_3-way'!W86)&gt;0,0,PI()),ACOS('OddsRatio_working_3-way'!V86/(2*'OddsRatio_working_3-way'!X86)))</f>
        <v>0.66992591029798854</v>
      </c>
      <c r="Z86" s="11">
        <f>'OddsRatio_working_3-way'!X86^(1/3)*COS('OddsRatio_working_3-way'!Y86/3)</f>
        <v>0.53164502036197325</v>
      </c>
      <c r="AA86" s="11">
        <f>'OddsRatio_working_3-way'!X86^(1/3)*COS(('OddsRatio_working_3-way'!Y86+2*PI())/3)</f>
        <v>-0.37038166071050405</v>
      </c>
      <c r="AB86" s="11">
        <f>'OddsRatio_working_3-way'!X86^(1/3)*COS(('OddsRatio_working_3-way'!Y86+4*PI())/3)</f>
        <v>-0.16126335965146915</v>
      </c>
      <c r="AC86" s="11">
        <f>'OddsRatio_working_3-way'!X86^(1/3)*SIN('OddsRatio_working_3-way'!Y86/3)</f>
        <v>0.12073450740891105</v>
      </c>
      <c r="AD86" s="11">
        <f>'OddsRatio_working_3-way'!X86^(1/3)*SIN(('OddsRatio_working_3-way'!Y86+2*PI())/3)</f>
        <v>0.40005083972450861</v>
      </c>
      <c r="AE86" s="11">
        <f>'OddsRatio_working_3-way'!X86^(1/3)*SIN(('OddsRatio_working_3-way'!Y86+4*PI())/3)</f>
        <v>-0.52078534713341951</v>
      </c>
      <c r="AF86" s="11">
        <f>-'OddsRatio_working_3-way'!U86/(3*'OddsRatio_working_3-way'!X86^(1/3))*COS(('OddsRatio_working_3-way'!Y86)/3)</f>
        <v>0.53164502036197325</v>
      </c>
      <c r="AG86" s="11">
        <f>-'OddsRatio_working_3-way'!U86/(3*'OddsRatio_working_3-way'!X86^(1/3))*COS(('OddsRatio_working_3-way'!Y86+2*PI())/3)</f>
        <v>-0.37038166071050405</v>
      </c>
      <c r="AH86" s="11">
        <f>-'OddsRatio_working_3-way'!U86/(3*'OddsRatio_working_3-way'!X86^(1/3))*COS(('OddsRatio_working_3-way'!Y86+4*PI())/3)</f>
        <v>-0.16126335965146915</v>
      </c>
      <c r="AI86" s="11">
        <f>'OddsRatio_working_3-way'!U86/(3*'OddsRatio_working_3-way'!X86^(1/3))*SIN(('OddsRatio_working_3-way'!Y86)/3)</f>
        <v>-0.12073450740891105</v>
      </c>
      <c r="AJ86" s="11">
        <f>'OddsRatio_working_3-way'!U86/(3*'OddsRatio_working_3-way'!X86^(1/3))*SIN(('OddsRatio_working_3-way'!Y86+2*PI())/3)</f>
        <v>-0.40005083972450861</v>
      </c>
      <c r="AK86" s="11">
        <f>'OddsRatio_working_3-way'!U86/(3*'OddsRatio_working_3-way'!X86^(1/3))*SIN(('OddsRatio_working_3-way'!Y86+4*PI())/3)</f>
        <v>0.52078534713341951</v>
      </c>
      <c r="AL86" s="11">
        <f>'OddsRatio_working_3-way'!Z86+'OddsRatio_working_3-way'!AF86</f>
        <v>1.0632900407239465</v>
      </c>
      <c r="AM86" s="11">
        <f>'OddsRatio_working_3-way'!AA86+'OddsRatio_working_3-way'!AG86</f>
        <v>-0.74076332142100809</v>
      </c>
      <c r="AN86" s="11">
        <f>'OddsRatio_working_3-way'!AB86+'OddsRatio_working_3-way'!AH86</f>
        <v>-0.3225267193029383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1.0632900407239465</v>
      </c>
      <c r="AS86" s="11">
        <f>IF(('OddsRatio_working_3-way'!X86=0),IF(Q86&gt;0,-Q86^(1/3),(-Q86)^(1/3)),'OddsRatio_working_3-way'!AM86-'OddsRatio_working_3-way'!R86/3)</f>
        <v>-0.74076332142100809</v>
      </c>
      <c r="AT86" s="11">
        <f>IF(('OddsRatio_working_3-way'!X86=0),IF(Q86&gt;0,-Q86^(1/3),(-Q86)^(1/3)),'OddsRatio_working_3-way'!AN86-'OddsRatio_working_3-way'!R86/3)</f>
        <v>-0.3225267193029383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</v>
      </c>
      <c r="B87" s="4">
        <f>IF('True_Odds_Calculator_3-way'!B88="","",'True_Odds_Calculator_3-way'!B88)</f>
        <v>3.25</v>
      </c>
      <c r="C87" s="4">
        <f>IF('True_Odds_Calculator_3-way'!C88="","",'True_Odds_Calculator_3-way'!C88)</f>
        <v>2.93</v>
      </c>
      <c r="D87" s="9">
        <f t="shared" si="26"/>
        <v>0.37280084464910312</v>
      </c>
      <c r="E87" s="9">
        <f t="shared" si="27"/>
        <v>0.29709989368470985</v>
      </c>
      <c r="F87" s="9">
        <f t="shared" si="28"/>
        <v>0.33009926166618703</v>
      </c>
      <c r="G87" s="9">
        <f t="shared" si="29"/>
        <v>1.0514983474977853</v>
      </c>
      <c r="H87" s="9">
        <f t="shared" si="30"/>
        <v>2.6823973559964567</v>
      </c>
      <c r="I87" s="9">
        <f t="shared" si="31"/>
        <v>3.3658712818700165</v>
      </c>
      <c r="J87" s="9">
        <f t="shared" si="32"/>
        <v>3.0293918106707256</v>
      </c>
      <c r="K87" s="11">
        <f t="shared" si="33"/>
        <v>0.38461538461538458</v>
      </c>
      <c r="L87" s="11">
        <f t="shared" si="34"/>
        <v>0.30769230769230771</v>
      </c>
      <c r="M87" s="11">
        <f t="shared" si="35"/>
        <v>0.34129692832764502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-0.28063089444029321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0.23345517700991575</v>
      </c>
      <c r="Q87" s="11">
        <f>2*'OddsRatio_working_3-way'!K87*'OddsRatio_working_3-way'!L87*'OddsRatio_working_3-way'!M87</f>
        <v>8.0780338065714788E-2</v>
      </c>
      <c r="R87" s="11">
        <f t="shared" si="36"/>
        <v>0</v>
      </c>
      <c r="S87" s="11">
        <f t="shared" si="37"/>
        <v>-0.83189407023603912</v>
      </c>
      <c r="T87" s="11">
        <f t="shared" si="38"/>
        <v>-0.28785261945883706</v>
      </c>
      <c r="U87" s="11">
        <f>'OddsRatio_working_3-way'!S87-'OddsRatio_working_3-way'!R87^2/3</f>
        <v>-0.83189407023603912</v>
      </c>
      <c r="V87" s="11">
        <f>'OddsRatio_working_3-way'!S87*'OddsRatio_working_3-way'!R87/3-2*'OddsRatio_working_3-way'!R87^3/27-'OddsRatio_working_3-way'!T87</f>
        <v>0.28785261945883706</v>
      </c>
      <c r="W87" s="11">
        <f>'OddsRatio_working_3-way'!V87^2+4*'OddsRatio_working_3-way'!U87^3/27</f>
        <v>-2.4313012680089036E-3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0.14602262820991388</v>
      </c>
      <c r="Y87" s="11">
        <f>IF('OddsRatio_working_3-way'!W87&gt;=0,IF('OddsRatio_working_3-way'!V87+SQRT('OddsRatio_working_3-way'!W87)&gt;0,0,PI()),ACOS('OddsRatio_working_3-way'!V87/(2*'OddsRatio_working_3-way'!X87)))</f>
        <v>0.16965024341500001</v>
      </c>
      <c r="Z87" s="11">
        <f>'OddsRatio_working_3-way'!X87^(1/3)*COS('OddsRatio_working_3-way'!Y87/3)</f>
        <v>0.52574917374889274</v>
      </c>
      <c r="AA87" s="11">
        <f>'OddsRatio_working_3-way'!X87^(1/3)*COS(('OddsRatio_working_3-way'!Y87+2*PI())/3)</f>
        <v>-0.28865000706068772</v>
      </c>
      <c r="AB87" s="11">
        <f>'OddsRatio_working_3-way'!X87^(1/3)*COS(('OddsRatio_working_3-way'!Y87+4*PI())/3)</f>
        <v>-0.23709916668820535</v>
      </c>
      <c r="AC87" s="11">
        <f>'OddsRatio_working_3-way'!X87^(1/3)*SIN('OddsRatio_working_3-way'!Y87/3)</f>
        <v>2.9762891566004344E-2</v>
      </c>
      <c r="AD87" s="11">
        <f>'OddsRatio_working_3-way'!X87^(1/3)*SIN(('OddsRatio_working_3-way'!Y87+2*PI())/3)</f>
        <v>0.44043069470221763</v>
      </c>
      <c r="AE87" s="11">
        <f>'OddsRatio_working_3-way'!X87^(1/3)*SIN(('OddsRatio_working_3-way'!Y87+4*PI())/3)</f>
        <v>-0.47019358626822177</v>
      </c>
      <c r="AF87" s="11">
        <f>-'OddsRatio_working_3-way'!U87/(3*'OddsRatio_working_3-way'!X87^(1/3))*COS(('OddsRatio_working_3-way'!Y87)/3)</f>
        <v>0.52574917374889263</v>
      </c>
      <c r="AG87" s="11">
        <f>-'OddsRatio_working_3-way'!U87/(3*'OddsRatio_working_3-way'!X87^(1/3))*COS(('OddsRatio_working_3-way'!Y87+2*PI())/3)</f>
        <v>-0.28865000706068766</v>
      </c>
      <c r="AH87" s="11">
        <f>-'OddsRatio_working_3-way'!U87/(3*'OddsRatio_working_3-way'!X87^(1/3))*COS(('OddsRatio_working_3-way'!Y87+4*PI())/3)</f>
        <v>-0.2370991666882053</v>
      </c>
      <c r="AI87" s="11">
        <f>'OddsRatio_working_3-way'!U87/(3*'OddsRatio_working_3-way'!X87^(1/3))*SIN(('OddsRatio_working_3-way'!Y87)/3)</f>
        <v>-2.9762891566004337E-2</v>
      </c>
      <c r="AJ87" s="11">
        <f>'OddsRatio_working_3-way'!U87/(3*'OddsRatio_working_3-way'!X87^(1/3))*SIN(('OddsRatio_working_3-way'!Y87+2*PI())/3)</f>
        <v>-0.44043069470221752</v>
      </c>
      <c r="AK87" s="11">
        <f>'OddsRatio_working_3-way'!U87/(3*'OddsRatio_working_3-way'!X87^(1/3))*SIN(('OddsRatio_working_3-way'!Y87+4*PI())/3)</f>
        <v>0.47019358626822166</v>
      </c>
      <c r="AL87" s="11">
        <f>'OddsRatio_working_3-way'!Z87+'OddsRatio_working_3-way'!AF87</f>
        <v>1.0514983474977853</v>
      </c>
      <c r="AM87" s="11">
        <f>'OddsRatio_working_3-way'!AA87+'OddsRatio_working_3-way'!AG87</f>
        <v>-0.57730001412137533</v>
      </c>
      <c r="AN87" s="11">
        <f>'OddsRatio_working_3-way'!AB87+'OddsRatio_working_3-way'!AH87</f>
        <v>-0.47419833337641065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1.0514983474977853</v>
      </c>
      <c r="AS87" s="11">
        <f>IF(('OddsRatio_working_3-way'!X87=0),IF(Q87&gt;0,-Q87^(1/3),(-Q87)^(1/3)),'OddsRatio_working_3-way'!AM87-'OddsRatio_working_3-way'!R87/3)</f>
        <v>-0.57730001412137533</v>
      </c>
      <c r="AT87" s="11">
        <f>IF(('OddsRatio_working_3-way'!X87=0),IF(Q87&gt;0,-Q87^(1/3),(-Q87)^(1/3)),'OddsRatio_working_3-way'!AN87-'OddsRatio_working_3-way'!R87/3)</f>
        <v>-0.47419833337641065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3.96</v>
      </c>
      <c r="D88" s="9">
        <f t="shared" si="26"/>
        <v>0.45868717411461651</v>
      </c>
      <c r="E88" s="9">
        <f t="shared" si="27"/>
        <v>0.29853123434209983</v>
      </c>
      <c r="F88" s="9">
        <f t="shared" si="28"/>
        <v>0.24278159154328391</v>
      </c>
      <c r="G88" s="9">
        <f t="shared" si="29"/>
        <v>1.0536920375959302</v>
      </c>
      <c r="H88" s="9">
        <f t="shared" si="30"/>
        <v>2.1801350821074421</v>
      </c>
      <c r="I88" s="9">
        <f t="shared" si="31"/>
        <v>3.3497332438389238</v>
      </c>
      <c r="J88" s="9">
        <f t="shared" si="32"/>
        <v>4.1189284312839538</v>
      </c>
      <c r="K88" s="11">
        <f t="shared" si="33"/>
        <v>0.47169811320754712</v>
      </c>
      <c r="L88" s="11">
        <f t="shared" si="34"/>
        <v>0.30959752321981426</v>
      </c>
      <c r="M88" s="11">
        <f t="shared" si="35"/>
        <v>0.25252525252525254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-0.27263463538946919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0.23269968214182241</v>
      </c>
      <c r="Q88" s="11">
        <f>2*'OddsRatio_working_3-way'!K88*'OddsRatio_working_3-way'!L88*'OddsRatio_working_3-way'!M88</f>
        <v>7.3755842200260685E-2</v>
      </c>
      <c r="R88" s="11">
        <f t="shared" si="36"/>
        <v>0</v>
      </c>
      <c r="S88" s="11">
        <f t="shared" si="37"/>
        <v>-0.85352208390324968</v>
      </c>
      <c r="T88" s="11">
        <f t="shared" si="38"/>
        <v>-0.27052997905015846</v>
      </c>
      <c r="U88" s="11">
        <f>'OddsRatio_working_3-way'!S88-'OddsRatio_working_3-way'!R88^2/3</f>
        <v>-0.85352208390324968</v>
      </c>
      <c r="V88" s="11">
        <f>'OddsRatio_working_3-way'!S88*'OddsRatio_working_3-way'!R88/3-2*'OddsRatio_working_3-way'!R88^3/27-'OddsRatio_working_3-way'!T88</f>
        <v>0.27052997905015846</v>
      </c>
      <c r="W88" s="11">
        <f>'OddsRatio_working_3-way'!V88^2+4*'OddsRatio_working_3-way'!U88^3/27</f>
        <v>-1.8930685026722849E-2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0.15175403997225415</v>
      </c>
      <c r="Y88" s="11">
        <f>IF('OddsRatio_working_3-way'!W88&gt;=0,IF('OddsRatio_working_3-way'!V88+SQRT('OddsRatio_working_3-way'!W88)&gt;0,0,PI()),ACOS('OddsRatio_working_3-way'!V88/(2*'OddsRatio_working_3-way'!X88)))</f>
        <v>0.47049592333394341</v>
      </c>
      <c r="Z88" s="11">
        <f>'OddsRatio_working_3-way'!X88^(1/3)*COS('OddsRatio_working_3-way'!Y88/3)</f>
        <v>0.52684601879796522</v>
      </c>
      <c r="AA88" s="11">
        <f>'OddsRatio_working_3-way'!X88^(1/3)*COS(('OddsRatio_working_3-way'!Y88+2*PI())/3)</f>
        <v>-0.33557198952595968</v>
      </c>
      <c r="AB88" s="11">
        <f>'OddsRatio_working_3-way'!X88^(1/3)*COS(('OddsRatio_working_3-way'!Y88+4*PI())/3)</f>
        <v>-0.19127402927200571</v>
      </c>
      <c r="AC88" s="11">
        <f>'OddsRatio_working_3-way'!X88^(1/3)*SIN('OddsRatio_working_3-way'!Y88/3)</f>
        <v>8.3310466196134331E-2</v>
      </c>
      <c r="AD88" s="11">
        <f>'OddsRatio_working_3-way'!X88^(1/3)*SIN(('OddsRatio_working_3-way'!Y88+2*PI())/3)</f>
        <v>0.41460680306366465</v>
      </c>
      <c r="AE88" s="11">
        <f>'OddsRatio_working_3-way'!X88^(1/3)*SIN(('OddsRatio_working_3-way'!Y88+4*PI())/3)</f>
        <v>-0.49791726925979896</v>
      </c>
      <c r="AF88" s="11">
        <f>-'OddsRatio_working_3-way'!U88/(3*'OddsRatio_working_3-way'!X88^(1/3))*COS(('OddsRatio_working_3-way'!Y88)/3)</f>
        <v>0.52684601879796511</v>
      </c>
      <c r="AG88" s="11">
        <f>-'OddsRatio_working_3-way'!U88/(3*'OddsRatio_working_3-way'!X88^(1/3))*COS(('OddsRatio_working_3-way'!Y88+2*PI())/3)</f>
        <v>-0.33557198952595962</v>
      </c>
      <c r="AH88" s="11">
        <f>-'OddsRatio_working_3-way'!U88/(3*'OddsRatio_working_3-way'!X88^(1/3))*COS(('OddsRatio_working_3-way'!Y88+4*PI())/3)</f>
        <v>-0.19127402927200568</v>
      </c>
      <c r="AI88" s="11">
        <f>'OddsRatio_working_3-way'!U88/(3*'OddsRatio_working_3-way'!X88^(1/3))*SIN(('OddsRatio_working_3-way'!Y88)/3)</f>
        <v>-8.3310466196134317E-2</v>
      </c>
      <c r="AJ88" s="11">
        <f>'OddsRatio_working_3-way'!U88/(3*'OddsRatio_working_3-way'!X88^(1/3))*SIN(('OddsRatio_working_3-way'!Y88+2*PI())/3)</f>
        <v>-0.4146068030636646</v>
      </c>
      <c r="AK88" s="11">
        <f>'OddsRatio_working_3-way'!U88/(3*'OddsRatio_working_3-way'!X88^(1/3))*SIN(('OddsRatio_working_3-way'!Y88+4*PI())/3)</f>
        <v>0.49791726925979884</v>
      </c>
      <c r="AL88" s="11">
        <f>'OddsRatio_working_3-way'!Z88+'OddsRatio_working_3-way'!AF88</f>
        <v>1.0536920375959302</v>
      </c>
      <c r="AM88" s="11">
        <f>'OddsRatio_working_3-way'!AA88+'OddsRatio_working_3-way'!AG88</f>
        <v>-0.67114397905191936</v>
      </c>
      <c r="AN88" s="11">
        <f>'OddsRatio_working_3-way'!AB88+'OddsRatio_working_3-way'!AH88</f>
        <v>-0.38254805854401142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1.0536920375959302</v>
      </c>
      <c r="AS88" s="11">
        <f>IF(('OddsRatio_working_3-way'!X88=0),IF(Q88&gt;0,-Q88^(1/3),(-Q88)^(1/3)),'OddsRatio_working_3-way'!AM88-'OddsRatio_working_3-way'!R88/3)</f>
        <v>-0.67114397905191936</v>
      </c>
      <c r="AT88" s="11">
        <f>IF(('OddsRatio_working_3-way'!X88=0),IF(Q88&gt;0,-Q88^(1/3),(-Q88)^(1/3)),'OddsRatio_working_3-way'!AN88-'OddsRatio_working_3-way'!R88/3)</f>
        <v>-0.38254805854401142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1.95</v>
      </c>
      <c r="B89" s="4">
        <f>IF('True_Odds_Calculator_3-way'!B90="","",'True_Odds_Calculator_3-way'!B90)</f>
        <v>3.27</v>
      </c>
      <c r="C89" s="4">
        <f>IF('True_Odds_Calculator_3-way'!C90="","",'True_Odds_Calculator_3-way'!C90)</f>
        <v>4.6100000000000003</v>
      </c>
      <c r="D89" s="9">
        <f t="shared" si="26"/>
        <v>0.49864868445629085</v>
      </c>
      <c r="E89" s="9">
        <f t="shared" si="27"/>
        <v>0.29390807184650802</v>
      </c>
      <c r="F89" s="9">
        <f t="shared" si="28"/>
        <v>0.20744324369720141</v>
      </c>
      <c r="G89" s="9">
        <f t="shared" si="29"/>
        <v>1.0583367475711731</v>
      </c>
      <c r="H89" s="9">
        <f t="shared" si="30"/>
        <v>2.005419910192614</v>
      </c>
      <c r="I89" s="9">
        <f t="shared" si="31"/>
        <v>3.4024244169865634</v>
      </c>
      <c r="J89" s="9">
        <f t="shared" si="32"/>
        <v>4.8205956587319356</v>
      </c>
      <c r="K89" s="11">
        <f t="shared" si="33"/>
        <v>0.51282051282051289</v>
      </c>
      <c r="L89" s="11">
        <f t="shared" si="34"/>
        <v>0.3058103975535168</v>
      </c>
      <c r="M89" s="11">
        <f t="shared" si="35"/>
        <v>0.21691973969631234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-0.26483377736139002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0.23234718452533731</v>
      </c>
      <c r="Q89" s="11">
        <f>2*'OddsRatio_working_3-way'!K89*'OddsRatio_working_3-way'!L89*'OddsRatio_working_3-way'!M89</f>
        <v>6.8037242906394527E-2</v>
      </c>
      <c r="R89" s="11">
        <f t="shared" si="36"/>
        <v>0</v>
      </c>
      <c r="S89" s="11">
        <f t="shared" si="37"/>
        <v>-0.87733213957930389</v>
      </c>
      <c r="T89" s="11">
        <f t="shared" si="38"/>
        <v>-0.25690545814913729</v>
      </c>
      <c r="U89" s="11">
        <f>'OddsRatio_working_3-way'!S89-'OddsRatio_working_3-way'!R89^2/3</f>
        <v>-0.87733213957930389</v>
      </c>
      <c r="V89" s="11">
        <f>'OddsRatio_working_3-way'!S89*'OddsRatio_working_3-way'!R89/3-2*'OddsRatio_working_3-way'!R89^3/27-'OddsRatio_working_3-way'!T89</f>
        <v>0.25690545814913729</v>
      </c>
      <c r="W89" s="11">
        <f>'OddsRatio_working_3-way'!V89^2+4*'OddsRatio_working_3-way'!U89^3/27</f>
        <v>-3.4042963029085549E-2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0.15814817218031929</v>
      </c>
      <c r="Y89" s="11">
        <f>IF('OddsRatio_working_3-way'!W89&gt;=0,IF('OddsRatio_working_3-way'!V89+SQRT('OddsRatio_working_3-way'!W89)&gt;0,0,PI()),ACOS('OddsRatio_working_3-way'!V89/(2*'OddsRatio_working_3-way'!X89)))</f>
        <v>0.62283106704882873</v>
      </c>
      <c r="Z89" s="11">
        <f>'OddsRatio_working_3-way'!X89^(1/3)*COS('OddsRatio_working_3-way'!Y89/3)</f>
        <v>0.52916837378558668</v>
      </c>
      <c r="AA89" s="11">
        <f>'OddsRatio_working_3-way'!X89^(1/3)*COS(('OddsRatio_working_3-way'!Y89+2*PI())/3)</f>
        <v>-0.36111738860942671</v>
      </c>
      <c r="AB89" s="11">
        <f>'OddsRatio_working_3-way'!X89^(1/3)*COS(('OddsRatio_working_3-way'!Y89+4*PI())/3)</f>
        <v>-0.16805098517615988</v>
      </c>
      <c r="AC89" s="11">
        <f>'OddsRatio_working_3-way'!X89^(1/3)*SIN('OddsRatio_working_3-way'!Y89/3)</f>
        <v>0.11146693999366951</v>
      </c>
      <c r="AD89" s="11">
        <f>'OddsRatio_working_3-way'!X89^(1/3)*SIN(('OddsRatio_working_3-way'!Y89+2*PI())/3)</f>
        <v>0.40253978458078277</v>
      </c>
      <c r="AE89" s="11">
        <f>'OddsRatio_working_3-way'!X89^(1/3)*SIN(('OddsRatio_working_3-way'!Y89+4*PI())/3)</f>
        <v>-0.51400672457445218</v>
      </c>
      <c r="AF89" s="11">
        <f>-'OddsRatio_working_3-way'!U89/(3*'OddsRatio_working_3-way'!X89^(1/3))*COS(('OddsRatio_working_3-way'!Y89)/3)</f>
        <v>0.52916837378558657</v>
      </c>
      <c r="AG89" s="11">
        <f>-'OddsRatio_working_3-way'!U89/(3*'OddsRatio_working_3-way'!X89^(1/3))*COS(('OddsRatio_working_3-way'!Y89+2*PI())/3)</f>
        <v>-0.3611173886094266</v>
      </c>
      <c r="AH89" s="11">
        <f>-'OddsRatio_working_3-way'!U89/(3*'OddsRatio_working_3-way'!X89^(1/3))*COS(('OddsRatio_working_3-way'!Y89+4*PI())/3)</f>
        <v>-0.16805098517615985</v>
      </c>
      <c r="AI89" s="11">
        <f>'OddsRatio_working_3-way'!U89/(3*'OddsRatio_working_3-way'!X89^(1/3))*SIN(('OddsRatio_working_3-way'!Y89)/3)</f>
        <v>-0.11146693999366949</v>
      </c>
      <c r="AJ89" s="11">
        <f>'OddsRatio_working_3-way'!U89/(3*'OddsRatio_working_3-way'!X89^(1/3))*SIN(('OddsRatio_working_3-way'!Y89+2*PI())/3)</f>
        <v>-0.40253978458078266</v>
      </c>
      <c r="AK89" s="11">
        <f>'OddsRatio_working_3-way'!U89/(3*'OddsRatio_working_3-way'!X89^(1/3))*SIN(('OddsRatio_working_3-way'!Y89+4*PI())/3)</f>
        <v>0.51400672457445207</v>
      </c>
      <c r="AL89" s="11">
        <f>'OddsRatio_working_3-way'!Z89+'OddsRatio_working_3-way'!AF89</f>
        <v>1.0583367475711731</v>
      </c>
      <c r="AM89" s="11">
        <f>'OddsRatio_working_3-way'!AA89+'OddsRatio_working_3-way'!AG89</f>
        <v>-0.72223477721885332</v>
      </c>
      <c r="AN89" s="11">
        <f>'OddsRatio_working_3-way'!AB89+'OddsRatio_working_3-way'!AH89</f>
        <v>-0.3361019703523197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1.0583367475711731</v>
      </c>
      <c r="AS89" s="11">
        <f>IF(('OddsRatio_working_3-way'!X89=0),IF(Q89&gt;0,-Q89^(1/3),(-Q89)^(1/3)),'OddsRatio_working_3-way'!AM89-'OddsRatio_working_3-way'!R89/3)</f>
        <v>-0.72223477721885332</v>
      </c>
      <c r="AT89" s="11">
        <f>IF(('OddsRatio_working_3-way'!X89=0),IF(Q89&gt;0,-Q89^(1/3),(-Q89)^(1/3)),'OddsRatio_working_3-way'!AN89-'OddsRatio_working_3-way'!R89/3)</f>
        <v>-0.3361019703523197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3.21</v>
      </c>
      <c r="C90" s="4">
        <f>IF('True_Odds_Calculator_3-way'!C91="","",'True_Odds_Calculator_3-way'!C91)</f>
        <v>3.7</v>
      </c>
      <c r="D90" s="9">
        <f t="shared" si="26"/>
        <v>0.43954087706274414</v>
      </c>
      <c r="E90" s="9">
        <f t="shared" si="27"/>
        <v>0.30039917575932001</v>
      </c>
      <c r="F90" s="9">
        <f t="shared" si="28"/>
        <v>0.26005994717793579</v>
      </c>
      <c r="G90" s="9">
        <f t="shared" si="29"/>
        <v>1.0538026881473987</v>
      </c>
      <c r="H90" s="9">
        <f t="shared" si="30"/>
        <v>2.2751012526583523</v>
      </c>
      <c r="I90" s="9">
        <f t="shared" si="31"/>
        <v>3.3289039408057515</v>
      </c>
      <c r="J90" s="9">
        <f t="shared" si="32"/>
        <v>3.8452672579979774</v>
      </c>
      <c r="K90" s="11">
        <f t="shared" si="33"/>
        <v>0.45248868778280543</v>
      </c>
      <c r="L90" s="11">
        <f t="shared" si="34"/>
        <v>0.3115264797507788</v>
      </c>
      <c r="M90" s="11">
        <f t="shared" si="35"/>
        <v>0.27027027027027023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-0.27506946198534987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0.2331591116637845</v>
      </c>
      <c r="Q90" s="11">
        <f>2*'OddsRatio_working_3-way'!K90*'OddsRatio_working_3-way'!L90*'OddsRatio_working_3-way'!M90</f>
        <v>7.6195788125419772E-2</v>
      </c>
      <c r="R90" s="11">
        <f t="shared" si="36"/>
        <v>0</v>
      </c>
      <c r="S90" s="11">
        <f t="shared" si="37"/>
        <v>-0.84763721127357461</v>
      </c>
      <c r="T90" s="11">
        <f t="shared" si="38"/>
        <v>-0.27700562459920736</v>
      </c>
      <c r="U90" s="11">
        <f>'OddsRatio_working_3-way'!S90-'OddsRatio_working_3-way'!R90^2/3</f>
        <v>-0.84763721127357461</v>
      </c>
      <c r="V90" s="11">
        <f>'OddsRatio_working_3-way'!S90*'OddsRatio_working_3-way'!R90/3-2*'OddsRatio_working_3-way'!R90^3/27-'OddsRatio_working_3-way'!T90</f>
        <v>0.27700562459920736</v>
      </c>
      <c r="W90" s="11">
        <f>'OddsRatio_working_3-way'!V90^2+4*'OddsRatio_working_3-way'!U90^3/27</f>
        <v>-1.3492754801070872E-2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0.15018727547687577</v>
      </c>
      <c r="Y90" s="11">
        <f>IF('OddsRatio_working_3-way'!W90&gt;=0,IF('OddsRatio_working_3-way'!V90+SQRT('OddsRatio_working_3-way'!W90)&gt;0,0,PI()),ACOS('OddsRatio_working_3-way'!V90/(2*'OddsRatio_working_3-way'!X90)))</f>
        <v>0.39706307766456117</v>
      </c>
      <c r="Z90" s="11">
        <f>'OddsRatio_working_3-way'!X90^(1/3)*COS('OddsRatio_working_3-way'!Y90/3)</f>
        <v>0.52690134407369937</v>
      </c>
      <c r="AA90" s="11">
        <f>'OddsRatio_working_3-way'!X90^(1/3)*COS(('OddsRatio_working_3-way'!Y90+2*PI())/3)</f>
        <v>-0.32420042947167832</v>
      </c>
      <c r="AB90" s="11">
        <f>'OddsRatio_working_3-way'!X90^(1/3)*COS(('OddsRatio_working_3-way'!Y90+4*PI())/3)</f>
        <v>-0.20270091460202069</v>
      </c>
      <c r="AC90" s="11">
        <f>'OddsRatio_working_3-way'!X90^(1/3)*SIN('OddsRatio_working_3-way'!Y90/3)</f>
        <v>7.0147777616405713E-2</v>
      </c>
      <c r="AD90" s="11">
        <f>'OddsRatio_working_3-way'!X90^(1/3)*SIN(('OddsRatio_working_3-way'!Y90+2*PI())/3)</f>
        <v>0.42123606044778611</v>
      </c>
      <c r="AE90" s="11">
        <f>'OddsRatio_working_3-way'!X90^(1/3)*SIN(('OddsRatio_working_3-way'!Y90+4*PI())/3)</f>
        <v>-0.49138383806419184</v>
      </c>
      <c r="AF90" s="11">
        <f>-'OddsRatio_working_3-way'!U90/(3*'OddsRatio_working_3-way'!X90^(1/3))*COS(('OddsRatio_working_3-way'!Y90)/3)</f>
        <v>0.52690134407369926</v>
      </c>
      <c r="AG90" s="11">
        <f>-'OddsRatio_working_3-way'!U90/(3*'OddsRatio_working_3-way'!X90^(1/3))*COS(('OddsRatio_working_3-way'!Y90+2*PI())/3)</f>
        <v>-0.32420042947167826</v>
      </c>
      <c r="AH90" s="11">
        <f>-'OddsRatio_working_3-way'!U90/(3*'OddsRatio_working_3-way'!X90^(1/3))*COS(('OddsRatio_working_3-way'!Y90+4*PI())/3)</f>
        <v>-0.20270091460202064</v>
      </c>
      <c r="AI90" s="11">
        <f>'OddsRatio_working_3-way'!U90/(3*'OddsRatio_working_3-way'!X90^(1/3))*SIN(('OddsRatio_working_3-way'!Y90)/3)</f>
        <v>-7.0147777616405699E-2</v>
      </c>
      <c r="AJ90" s="11">
        <f>'OddsRatio_working_3-way'!U90/(3*'OddsRatio_working_3-way'!X90^(1/3))*SIN(('OddsRatio_working_3-way'!Y90+2*PI())/3)</f>
        <v>-0.421236060447786</v>
      </c>
      <c r="AK90" s="11">
        <f>'OddsRatio_working_3-way'!U90/(3*'OddsRatio_working_3-way'!X90^(1/3))*SIN(('OddsRatio_working_3-way'!Y90+4*PI())/3)</f>
        <v>0.49138383806419172</v>
      </c>
      <c r="AL90" s="11">
        <f>'OddsRatio_working_3-way'!Z90+'OddsRatio_working_3-way'!AF90</f>
        <v>1.0538026881473987</v>
      </c>
      <c r="AM90" s="11">
        <f>'OddsRatio_working_3-way'!AA90+'OddsRatio_working_3-way'!AG90</f>
        <v>-0.64840085894335653</v>
      </c>
      <c r="AN90" s="11">
        <f>'OddsRatio_working_3-way'!AB90+'OddsRatio_working_3-way'!AH90</f>
        <v>-0.40540182920404133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1.0538026881473987</v>
      </c>
      <c r="AS90" s="11">
        <f>IF(('OddsRatio_working_3-way'!X90=0),IF(Q90&gt;0,-Q90^(1/3),(-Q90)^(1/3)),'OddsRatio_working_3-way'!AM90-'OddsRatio_working_3-way'!R90/3)</f>
        <v>-0.64840085894335653</v>
      </c>
      <c r="AT90" s="11">
        <f>IF(('OddsRatio_working_3-way'!X90=0),IF(Q90&gt;0,-Q90^(1/3),(-Q90)^(1/3)),'OddsRatio_working_3-way'!AN90-'OddsRatio_working_3-way'!R90/3)</f>
        <v>-0.40540182920404133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1.94</v>
      </c>
      <c r="B91" s="4">
        <f>IF('True_Odds_Calculator_3-way'!B92="","",'True_Odds_Calculator_3-way'!B92)</f>
        <v>3.39</v>
      </c>
      <c r="C91" s="4">
        <f>IF('True_Odds_Calculator_3-way'!C92="","",'True_Odds_Calculator_3-way'!C92)</f>
        <v>4.43</v>
      </c>
      <c r="D91" s="9">
        <f t="shared" si="26"/>
        <v>0.50105124448767646</v>
      </c>
      <c r="E91" s="9">
        <f t="shared" si="27"/>
        <v>0.28313498724059638</v>
      </c>
      <c r="F91" s="9">
        <f t="shared" si="28"/>
        <v>0.21581376827172724</v>
      </c>
      <c r="G91" s="9">
        <f t="shared" si="29"/>
        <v>1.0593657919363193</v>
      </c>
      <c r="H91" s="9">
        <f t="shared" si="30"/>
        <v>1.9958038444201396</v>
      </c>
      <c r="I91" s="9">
        <f t="shared" si="31"/>
        <v>3.5318842427278034</v>
      </c>
      <c r="J91" s="9">
        <f t="shared" si="32"/>
        <v>4.6336246663415741</v>
      </c>
      <c r="K91" s="11">
        <f t="shared" si="33"/>
        <v>0.51546391752577325</v>
      </c>
      <c r="L91" s="11">
        <f t="shared" si="34"/>
        <v>0.29498525073746312</v>
      </c>
      <c r="M91" s="11">
        <f t="shared" si="35"/>
        <v>0.22573363431151244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-0.26449332742690079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0.2320286117364328</v>
      </c>
      <c r="Q91" s="11">
        <f>2*'OddsRatio_working_3-way'!K91*'OddsRatio_working_3-way'!L91*'OddsRatio_working_3-way'!M91</f>
        <v>6.8647518265216811E-2</v>
      </c>
      <c r="R91" s="11">
        <f t="shared" si="36"/>
        <v>0</v>
      </c>
      <c r="S91" s="11">
        <f t="shared" si="37"/>
        <v>-0.8772569576469168</v>
      </c>
      <c r="T91" s="11">
        <f t="shared" si="38"/>
        <v>-0.25954347859376237</v>
      </c>
      <c r="U91" s="11">
        <f>'OddsRatio_working_3-way'!S91-'OddsRatio_working_3-way'!R91^2/3</f>
        <v>-0.8772569576469168</v>
      </c>
      <c r="V91" s="11">
        <f>'OddsRatio_working_3-way'!S91*'OddsRatio_working_3-way'!R91/3-2*'OddsRatio_working_3-way'!R91^3/27-'OddsRatio_working_3-way'!T91</f>
        <v>0.25954347859376237</v>
      </c>
      <c r="W91" s="11">
        <f>'OddsRatio_working_3-way'!V91^2+4*'OddsRatio_working_3-way'!U91^3/27</f>
        <v>-3.2654843085176744E-2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0.15812784413705222</v>
      </c>
      <c r="Y91" s="11">
        <f>IF('OddsRatio_working_3-way'!W91&gt;=0,IF('OddsRatio_working_3-way'!V91+SQRT('OddsRatio_working_3-way'!W91)&gt;0,0,PI()),ACOS('OddsRatio_working_3-way'!V91/(2*'OddsRatio_working_3-way'!X91)))</f>
        <v>0.60820309889881374</v>
      </c>
      <c r="Z91" s="11">
        <f>'OddsRatio_working_3-way'!X91^(1/3)*COS('OddsRatio_working_3-way'!Y91/3)</f>
        <v>0.52968289596815965</v>
      </c>
      <c r="AA91" s="11">
        <f>'OddsRatio_working_3-way'!X91^(1/3)*COS(('OddsRatio_working_3-way'!Y91+2*PI())/3)</f>
        <v>-0.35913493503815475</v>
      </c>
      <c r="AB91" s="11">
        <f>'OddsRatio_working_3-way'!X91^(1/3)*COS(('OddsRatio_working_3-way'!Y91+4*PI())/3)</f>
        <v>-0.17054796093000479</v>
      </c>
      <c r="AC91" s="11">
        <f>'OddsRatio_working_3-way'!X91^(1/3)*SIN('OddsRatio_working_3-way'!Y91/3)</f>
        <v>0.1088807402669973</v>
      </c>
      <c r="AD91" s="11">
        <f>'OddsRatio_working_3-way'!X91^(1/3)*SIN(('OddsRatio_working_3-way'!Y91+2*PI())/3)</f>
        <v>0.40427847372503767</v>
      </c>
      <c r="AE91" s="11">
        <f>'OddsRatio_working_3-way'!X91^(1/3)*SIN(('OddsRatio_working_3-way'!Y91+4*PI())/3)</f>
        <v>-0.51315921399203501</v>
      </c>
      <c r="AF91" s="11">
        <f>-'OddsRatio_working_3-way'!U91/(3*'OddsRatio_working_3-way'!X91^(1/3))*COS(('OddsRatio_working_3-way'!Y91)/3)</f>
        <v>0.52968289596815965</v>
      </c>
      <c r="AG91" s="11">
        <f>-'OddsRatio_working_3-way'!U91/(3*'OddsRatio_working_3-way'!X91^(1/3))*COS(('OddsRatio_working_3-way'!Y91+2*PI())/3)</f>
        <v>-0.35913493503815475</v>
      </c>
      <c r="AH91" s="11">
        <f>-'OddsRatio_working_3-way'!U91/(3*'OddsRatio_working_3-way'!X91^(1/3))*COS(('OddsRatio_working_3-way'!Y91+4*PI())/3)</f>
        <v>-0.17054796093000479</v>
      </c>
      <c r="AI91" s="11">
        <f>'OddsRatio_working_3-way'!U91/(3*'OddsRatio_working_3-way'!X91^(1/3))*SIN(('OddsRatio_working_3-way'!Y91)/3)</f>
        <v>-0.1088807402669973</v>
      </c>
      <c r="AJ91" s="11">
        <f>'OddsRatio_working_3-way'!U91/(3*'OddsRatio_working_3-way'!X91^(1/3))*SIN(('OddsRatio_working_3-way'!Y91+2*PI())/3)</f>
        <v>-0.40427847372503767</v>
      </c>
      <c r="AK91" s="11">
        <f>'OddsRatio_working_3-way'!U91/(3*'OddsRatio_working_3-way'!X91^(1/3))*SIN(('OddsRatio_working_3-way'!Y91+4*PI())/3)</f>
        <v>0.51315921399203501</v>
      </c>
      <c r="AL91" s="11">
        <f>'OddsRatio_working_3-way'!Z91+'OddsRatio_working_3-way'!AF91</f>
        <v>1.0593657919363193</v>
      </c>
      <c r="AM91" s="11">
        <f>'OddsRatio_working_3-way'!AA91+'OddsRatio_working_3-way'!AG91</f>
        <v>-0.71826987007630949</v>
      </c>
      <c r="AN91" s="11">
        <f>'OddsRatio_working_3-way'!AB91+'OddsRatio_working_3-way'!AH91</f>
        <v>-0.34109592186000959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1.0593657919363193</v>
      </c>
      <c r="AS91" s="11">
        <f>IF(('OddsRatio_working_3-way'!X91=0),IF(Q91&gt;0,-Q91^(1/3),(-Q91)^(1/3)),'OddsRatio_working_3-way'!AM91-'OddsRatio_working_3-way'!R91/3)</f>
        <v>-0.71826987007630949</v>
      </c>
      <c r="AT91" s="11">
        <f>IF(('OddsRatio_working_3-way'!X91=0),IF(Q91&gt;0,-Q91^(1/3),(-Q91)^(1/3)),'OddsRatio_working_3-way'!AN91-'OddsRatio_working_3-way'!R91/3)</f>
        <v>-0.34109592186000959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1.43</v>
      </c>
      <c r="B92" s="4">
        <f>IF('True_Odds_Calculator_3-way'!B93="","",'True_Odds_Calculator_3-way'!B93)</f>
        <v>4.66</v>
      </c>
      <c r="C92" s="4">
        <f>IF('True_Odds_Calculator_3-way'!C93="","",'True_Odds_Calculator_3-way'!C93)</f>
        <v>8.84</v>
      </c>
      <c r="D92" s="9">
        <f t="shared" si="26"/>
        <v>0.68724816306888781</v>
      </c>
      <c r="E92" s="9">
        <f t="shared" si="27"/>
        <v>0.20519308674424702</v>
      </c>
      <c r="F92" s="9">
        <f t="shared" si="28"/>
        <v>0.10755875018686537</v>
      </c>
      <c r="G92" s="9">
        <f t="shared" si="29"/>
        <v>1.0583220042092172</v>
      </c>
      <c r="H92" s="9">
        <f t="shared" si="30"/>
        <v>1.4550784618099633</v>
      </c>
      <c r="I92" s="9">
        <f t="shared" si="31"/>
        <v>4.8734585354057351</v>
      </c>
      <c r="J92" s="9">
        <f t="shared" si="32"/>
        <v>9.2972445130002619</v>
      </c>
      <c r="K92" s="11">
        <f t="shared" si="33"/>
        <v>0.69930069930069938</v>
      </c>
      <c r="L92" s="11">
        <f t="shared" si="34"/>
        <v>0.21459227467811159</v>
      </c>
      <c r="M92" s="11">
        <f t="shared" si="35"/>
        <v>0.11312217194570136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-0.20945531465407963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0.20251920995711417</v>
      </c>
      <c r="Q92" s="11">
        <f>2*'OddsRatio_working_3-way'!K92*'OddsRatio_working_3-way'!L92*'OddsRatio_working_3-way'!M92</f>
        <v>3.3951250621477649E-2</v>
      </c>
      <c r="R92" s="11">
        <f t="shared" si="36"/>
        <v>0</v>
      </c>
      <c r="S92" s="11">
        <f t="shared" si="37"/>
        <v>-0.96688503842253615</v>
      </c>
      <c r="T92" s="11">
        <f t="shared" si="38"/>
        <v>-0.16209304919070178</v>
      </c>
      <c r="U92" s="11">
        <f>'OddsRatio_working_3-way'!S92-'OddsRatio_working_3-way'!R92^2/3</f>
        <v>-0.96688503842253615</v>
      </c>
      <c r="V92" s="11">
        <f>'OddsRatio_working_3-way'!S92*'OddsRatio_working_3-way'!R92/3-2*'OddsRatio_working_3-way'!R92^3/27-'OddsRatio_working_3-way'!T92</f>
        <v>0.16209304919070178</v>
      </c>
      <c r="W92" s="11">
        <f>'OddsRatio_working_3-way'!V92^2+4*'OddsRatio_working_3-way'!U92^3/27</f>
        <v>-0.10763822909577125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0.18297020638051331</v>
      </c>
      <c r="Y92" s="11">
        <f>IF('OddsRatio_working_3-way'!W92&gt;=0,IF('OddsRatio_working_3-way'!V92+SQRT('OddsRatio_working_3-way'!W92)&gt;0,0,PI()),ACOS('OddsRatio_working_3-way'!V92/(2*'OddsRatio_working_3-way'!X92)))</f>
        <v>1.1119106954786102</v>
      </c>
      <c r="Z92" s="11">
        <f>'OddsRatio_working_3-way'!X92^(1/3)*COS('OddsRatio_working_3-way'!Y92/3)</f>
        <v>0.52916100210460859</v>
      </c>
      <c r="AA92" s="11">
        <f>'OddsRatio_working_3-way'!X92^(1/3)*COS(('OddsRatio_working_3-way'!Y92+2*PI())/3)</f>
        <v>-0.44266119903602402</v>
      </c>
      <c r="AB92" s="11">
        <f>'OddsRatio_working_3-way'!X92^(1/3)*COS(('OddsRatio_working_3-way'!Y92+4*PI())/3)</f>
        <v>-8.6499803068584527E-2</v>
      </c>
      <c r="AC92" s="11">
        <f>'OddsRatio_working_3-way'!X92^(1/3)*SIN('OddsRatio_working_3-way'!Y92/3)</f>
        <v>0.20562987783675415</v>
      </c>
      <c r="AD92" s="11">
        <f>'OddsRatio_working_3-way'!X92^(1/3)*SIN(('OddsRatio_working_3-way'!Y92+2*PI())/3)</f>
        <v>0.35545193159624494</v>
      </c>
      <c r="AE92" s="11">
        <f>'OddsRatio_working_3-way'!X92^(1/3)*SIN(('OddsRatio_working_3-way'!Y92+4*PI())/3)</f>
        <v>-0.56108180943299901</v>
      </c>
      <c r="AF92" s="11">
        <f>-'OddsRatio_working_3-way'!U92/(3*'OddsRatio_working_3-way'!X92^(1/3))*COS(('OddsRatio_working_3-way'!Y92)/3)</f>
        <v>0.52916100210460859</v>
      </c>
      <c r="AG92" s="11">
        <f>-'OddsRatio_working_3-way'!U92/(3*'OddsRatio_working_3-way'!X92^(1/3))*COS(('OddsRatio_working_3-way'!Y92+2*PI())/3)</f>
        <v>-0.44266119903602397</v>
      </c>
      <c r="AH92" s="11">
        <f>-'OddsRatio_working_3-way'!U92/(3*'OddsRatio_working_3-way'!X92^(1/3))*COS(('OddsRatio_working_3-way'!Y92+4*PI())/3)</f>
        <v>-8.6499803068584513E-2</v>
      </c>
      <c r="AI92" s="11">
        <f>'OddsRatio_working_3-way'!U92/(3*'OddsRatio_working_3-way'!X92^(1/3))*SIN(('OddsRatio_working_3-way'!Y92)/3)</f>
        <v>-0.2056298778367541</v>
      </c>
      <c r="AJ92" s="11">
        <f>'OddsRatio_working_3-way'!U92/(3*'OddsRatio_working_3-way'!X92^(1/3))*SIN(('OddsRatio_working_3-way'!Y92+2*PI())/3)</f>
        <v>-0.35545193159624489</v>
      </c>
      <c r="AK92" s="11">
        <f>'OddsRatio_working_3-way'!U92/(3*'OddsRatio_working_3-way'!X92^(1/3))*SIN(('OddsRatio_working_3-way'!Y92+4*PI())/3)</f>
        <v>0.5610818094329989</v>
      </c>
      <c r="AL92" s="11">
        <f>'OddsRatio_working_3-way'!Z92+'OddsRatio_working_3-way'!AF92</f>
        <v>1.0583220042092172</v>
      </c>
      <c r="AM92" s="11">
        <f>'OddsRatio_working_3-way'!AA92+'OddsRatio_working_3-way'!AG92</f>
        <v>-0.88532239807204793</v>
      </c>
      <c r="AN92" s="11">
        <f>'OddsRatio_working_3-way'!AB92+'OddsRatio_working_3-way'!AH92</f>
        <v>-0.17299960613716903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1.0583220042092172</v>
      </c>
      <c r="AS92" s="11">
        <f>IF(('OddsRatio_working_3-way'!X92=0),IF(Q92&gt;0,-Q92^(1/3),(-Q92)^(1/3)),'OddsRatio_working_3-way'!AM92-'OddsRatio_working_3-way'!R92/3)</f>
        <v>-0.88532239807204793</v>
      </c>
      <c r="AT92" s="11">
        <f>IF(('OddsRatio_working_3-way'!X92=0),IF(Q92&gt;0,-Q92^(1/3),(-Q92)^(1/3)),'OddsRatio_working_3-way'!AN92-'OddsRatio_working_3-way'!R92/3)</f>
        <v>-0.17299960613716903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4.72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1.78</v>
      </c>
      <c r="D93" s="9">
        <f t="shared" si="26"/>
        <v>0.20498916383802526</v>
      </c>
      <c r="E93" s="9">
        <f t="shared" si="27"/>
        <v>0.24349766645169335</v>
      </c>
      <c r="F93" s="9">
        <f t="shared" si="28"/>
        <v>0.55151316971028153</v>
      </c>
      <c r="G93" s="9">
        <f t="shared" si="29"/>
        <v>1.0425555495947576</v>
      </c>
      <c r="H93" s="9">
        <f t="shared" si="30"/>
        <v>4.8783066444924987</v>
      </c>
      <c r="I93" s="9">
        <f t="shared" si="31"/>
        <v>4.1068155377923778</v>
      </c>
      <c r="J93" s="9">
        <f t="shared" si="32"/>
        <v>1.8131933286839108</v>
      </c>
      <c r="K93" s="11">
        <f t="shared" si="33"/>
        <v>0.21186440677966104</v>
      </c>
      <c r="L93" s="11">
        <f t="shared" si="34"/>
        <v>0.25125628140703515</v>
      </c>
      <c r="M93" s="11">
        <f t="shared" si="35"/>
        <v>0.5617977528089888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-0.2585882181809831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0.22369512770479708</v>
      </c>
      <c r="Q93" s="11">
        <f>2*'OddsRatio_working_3-way'!K93*'OddsRatio_working_3-way'!L93*'OddsRatio_working_3-way'!M93</f>
        <v>5.9811531471870877E-2</v>
      </c>
      <c r="R93" s="11">
        <f t="shared" si="36"/>
        <v>0</v>
      </c>
      <c r="S93" s="11">
        <f t="shared" si="37"/>
        <v>-0.86506310797282837</v>
      </c>
      <c r="T93" s="11">
        <f t="shared" si="38"/>
        <v>-0.23130029624941933</v>
      </c>
      <c r="U93" s="11">
        <f>'OddsRatio_working_3-way'!S93-'OddsRatio_working_3-way'!R93^2/3</f>
        <v>-0.86506310797282837</v>
      </c>
      <c r="V93" s="11">
        <f>'OddsRatio_working_3-way'!S93*'OddsRatio_working_3-way'!R93/3-2*'OddsRatio_working_3-way'!R93^3/27-'OddsRatio_working_3-way'!T93</f>
        <v>0.23130029624941933</v>
      </c>
      <c r="W93" s="11">
        <f>'OddsRatio_working_3-way'!V93^2+4*'OddsRatio_working_3-way'!U93^3/27</f>
        <v>-4.240480883997514E-2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0.15484236814018659</v>
      </c>
      <c r="Y93" s="11">
        <f>IF('OddsRatio_working_3-way'!W93&gt;=0,IF('OddsRatio_working_3-way'!V93+SQRT('OddsRatio_working_3-way'!W93)&gt;0,0,PI()),ACOS('OddsRatio_working_3-way'!V93/(2*'OddsRatio_working_3-way'!X93)))</f>
        <v>0.72742433802499207</v>
      </c>
      <c r="Z93" s="11">
        <f>'OddsRatio_working_3-way'!X93^(1/3)*COS('OddsRatio_working_3-way'!Y93/3)</f>
        <v>0.5212777747973788</v>
      </c>
      <c r="AA93" s="11">
        <f>'OddsRatio_working_3-way'!X93^(1/3)*COS(('OddsRatio_working_3-way'!Y93+2*PI())/3)</f>
        <v>-0.37229858523066006</v>
      </c>
      <c r="AB93" s="11">
        <f>'OddsRatio_working_3-way'!X93^(1/3)*COS(('OddsRatio_working_3-way'!Y93+4*PI())/3)</f>
        <v>-0.14897918956671863</v>
      </c>
      <c r="AC93" s="11">
        <f>'OddsRatio_working_3-way'!X93^(1/3)*SIN('OddsRatio_working_3-way'!Y93/3)</f>
        <v>0.12893351320184113</v>
      </c>
      <c r="AD93" s="11">
        <f>'OddsRatio_working_3-way'!X93^(1/3)*SIN(('OddsRatio_working_3-way'!Y93+2*PI())/3)</f>
        <v>0.38697303880183309</v>
      </c>
      <c r="AE93" s="11">
        <f>'OddsRatio_working_3-way'!X93^(1/3)*SIN(('OddsRatio_working_3-way'!Y93+4*PI())/3)</f>
        <v>-0.51590655200367419</v>
      </c>
      <c r="AF93" s="11">
        <f>-'OddsRatio_working_3-way'!U93/(3*'OddsRatio_working_3-way'!X93^(1/3))*COS(('OddsRatio_working_3-way'!Y93)/3)</f>
        <v>0.5212777747973788</v>
      </c>
      <c r="AG93" s="11">
        <f>-'OddsRatio_working_3-way'!U93/(3*'OddsRatio_working_3-way'!X93^(1/3))*COS(('OddsRatio_working_3-way'!Y93+2*PI())/3)</f>
        <v>-0.37229858523066006</v>
      </c>
      <c r="AH93" s="11">
        <f>-'OddsRatio_working_3-way'!U93/(3*'OddsRatio_working_3-way'!X93^(1/3))*COS(('OddsRatio_working_3-way'!Y93+4*PI())/3)</f>
        <v>-0.14897918956671863</v>
      </c>
      <c r="AI93" s="11">
        <f>'OddsRatio_working_3-way'!U93/(3*'OddsRatio_working_3-way'!X93^(1/3))*SIN(('OddsRatio_working_3-way'!Y93)/3)</f>
        <v>-0.12893351320184113</v>
      </c>
      <c r="AJ93" s="11">
        <f>'OddsRatio_working_3-way'!U93/(3*'OddsRatio_working_3-way'!X93^(1/3))*SIN(('OddsRatio_working_3-way'!Y93+2*PI())/3)</f>
        <v>-0.38697303880183309</v>
      </c>
      <c r="AK93" s="11">
        <f>'OddsRatio_working_3-way'!U93/(3*'OddsRatio_working_3-way'!X93^(1/3))*SIN(('OddsRatio_working_3-way'!Y93+4*PI())/3)</f>
        <v>0.51590655200367419</v>
      </c>
      <c r="AL93" s="11">
        <f>'OddsRatio_working_3-way'!Z93+'OddsRatio_working_3-way'!AF93</f>
        <v>1.0425555495947576</v>
      </c>
      <c r="AM93" s="11">
        <f>'OddsRatio_working_3-way'!AA93+'OddsRatio_working_3-way'!AG93</f>
        <v>-0.74459717046132012</v>
      </c>
      <c r="AN93" s="11">
        <f>'OddsRatio_working_3-way'!AB93+'OddsRatio_working_3-way'!AH93</f>
        <v>-0.29795837913343726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1.0425555495947576</v>
      </c>
      <c r="AS93" s="11">
        <f>IF(('OddsRatio_working_3-way'!X93=0),IF(Q93&gt;0,-Q93^(1/3),(-Q93)^(1/3)),'OddsRatio_working_3-way'!AM93-'OddsRatio_working_3-way'!R93/3)</f>
        <v>-0.74459717046132012</v>
      </c>
      <c r="AT93" s="11">
        <f>IF(('OddsRatio_working_3-way'!X93=0),IF(Q93&gt;0,-Q93^(1/3),(-Q93)^(1/3)),'OddsRatio_working_3-way'!AN93-'OddsRatio_working_3-way'!R93/3)</f>
        <v>-0.29795837913343726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10.75</v>
      </c>
      <c r="B94" s="4">
        <f>IF('True_Odds_Calculator_3-way'!B95="","",'True_Odds_Calculator_3-way'!B95)</f>
        <v>5.92</v>
      </c>
      <c r="C94" s="4">
        <f>IF('True_Odds_Calculator_3-way'!C95="","",'True_Odds_Calculator_3-way'!C95)</f>
        <v>1.31</v>
      </c>
      <c r="D94" s="9">
        <f t="shared" si="26"/>
        <v>8.7864289499494208E-2</v>
      </c>
      <c r="E94" s="9">
        <f t="shared" si="27"/>
        <v>0.16029475792572007</v>
      </c>
      <c r="F94" s="9">
        <f t="shared" si="28"/>
        <v>0.75184095257478567</v>
      </c>
      <c r="G94" s="9">
        <f t="shared" si="29"/>
        <v>1.0647372339440926</v>
      </c>
      <c r="H94" s="9">
        <f t="shared" si="30"/>
        <v>11.381188030954903</v>
      </c>
      <c r="I94" s="9">
        <f t="shared" si="31"/>
        <v>6.2385071910049357</v>
      </c>
      <c r="J94" s="9">
        <f t="shared" si="32"/>
        <v>1.3300685425226686</v>
      </c>
      <c r="K94" s="11">
        <f t="shared" si="33"/>
        <v>9.3023255813953487E-2</v>
      </c>
      <c r="L94" s="11">
        <f t="shared" si="34"/>
        <v>0.16891891891891891</v>
      </c>
      <c r="M94" s="11">
        <f t="shared" si="35"/>
        <v>0.76335877862595414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-0.17837334049831821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0.17968438880918905</v>
      </c>
      <c r="Q94" s="11">
        <f>2*'OddsRatio_working_3-way'!K94*'OddsRatio_working_3-way'!L94*'OddsRatio_working_3-way'!M94</f>
        <v>2.3989905047955819E-2</v>
      </c>
      <c r="R94" s="11">
        <f t="shared" si="36"/>
        <v>0</v>
      </c>
      <c r="S94" s="11">
        <f t="shared" si="37"/>
        <v>-1.0073500238724475</v>
      </c>
      <c r="T94" s="11">
        <f t="shared" si="38"/>
        <v>-0.13449266006307711</v>
      </c>
      <c r="U94" s="11">
        <f>'OddsRatio_working_3-way'!S94-'OddsRatio_working_3-way'!R94^2/3</f>
        <v>-1.0073500238724475</v>
      </c>
      <c r="V94" s="11">
        <f>'OddsRatio_working_3-way'!S94*'OddsRatio_working_3-way'!R94/3-2*'OddsRatio_working_3-way'!R94^3/27-'OddsRatio_working_3-way'!T94</f>
        <v>0.13449266006307711</v>
      </c>
      <c r="W94" s="11">
        <f>'OddsRatio_working_3-way'!V94^2+4*'OddsRatio_working_3-way'!U94^3/27</f>
        <v>-0.13335061879498919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0.19457575286108467</v>
      </c>
      <c r="Y94" s="11">
        <f>IF('OddsRatio_working_3-way'!W94&gt;=0,IF('OddsRatio_working_3-way'!V94+SQRT('OddsRatio_working_3-way'!W94)&gt;0,0,PI()),ACOS('OddsRatio_working_3-way'!V94/(2*'OddsRatio_working_3-way'!X94)))</f>
        <v>1.2179130162565497</v>
      </c>
      <c r="Z94" s="11">
        <f>'OddsRatio_working_3-way'!X94^(1/3)*COS('OddsRatio_working_3-way'!Y94/3)</f>
        <v>0.53236861697204629</v>
      </c>
      <c r="AA94" s="11">
        <f>'OddsRatio_working_3-way'!X94^(1/3)*COS(('OddsRatio_working_3-way'!Y94+2*PI())/3)</f>
        <v>-0.46436414528978304</v>
      </c>
      <c r="AB94" s="11">
        <f>'OddsRatio_working_3-way'!X94^(1/3)*COS(('OddsRatio_working_3-way'!Y94+4*PI())/3)</f>
        <v>-6.8004471682263243E-2</v>
      </c>
      <c r="AC94" s="11">
        <f>'OddsRatio_working_3-way'!X94^(1/3)*SIN('OddsRatio_working_3-way'!Y94/3)</f>
        <v>0.2288383642532138</v>
      </c>
      <c r="AD94" s="11">
        <f>'OddsRatio_working_3-way'!X94^(1/3)*SIN(('OddsRatio_working_3-way'!Y94+2*PI())/3)</f>
        <v>0.34662556434877279</v>
      </c>
      <c r="AE94" s="11">
        <f>'OddsRatio_working_3-way'!X94^(1/3)*SIN(('OddsRatio_working_3-way'!Y94+4*PI())/3)</f>
        <v>-0.57546392860198647</v>
      </c>
      <c r="AF94" s="11">
        <f>-'OddsRatio_working_3-way'!U94/(3*'OddsRatio_working_3-way'!X94^(1/3))*COS(('OddsRatio_working_3-way'!Y94)/3)</f>
        <v>0.53236861697204618</v>
      </c>
      <c r="AG94" s="11">
        <f>-'OddsRatio_working_3-way'!U94/(3*'OddsRatio_working_3-way'!X94^(1/3))*COS(('OddsRatio_working_3-way'!Y94+2*PI())/3)</f>
        <v>-0.46436414528978293</v>
      </c>
      <c r="AH94" s="11">
        <f>-'OddsRatio_working_3-way'!U94/(3*'OddsRatio_working_3-way'!X94^(1/3))*COS(('OddsRatio_working_3-way'!Y94+4*PI())/3)</f>
        <v>-6.8004471682263229E-2</v>
      </c>
      <c r="AI94" s="11">
        <f>'OddsRatio_working_3-way'!U94/(3*'OddsRatio_working_3-way'!X94^(1/3))*SIN(('OddsRatio_working_3-way'!Y94)/3)</f>
        <v>-0.22883836425321374</v>
      </c>
      <c r="AJ94" s="11">
        <f>'OddsRatio_working_3-way'!U94/(3*'OddsRatio_working_3-way'!X94^(1/3))*SIN(('OddsRatio_working_3-way'!Y94+2*PI())/3)</f>
        <v>-0.34662556434877273</v>
      </c>
      <c r="AK94" s="11">
        <f>'OddsRatio_working_3-way'!U94/(3*'OddsRatio_working_3-way'!X94^(1/3))*SIN(('OddsRatio_working_3-way'!Y94+4*PI())/3)</f>
        <v>0.57546392860198636</v>
      </c>
      <c r="AL94" s="11">
        <f>'OddsRatio_working_3-way'!Z94+'OddsRatio_working_3-way'!AF94</f>
        <v>1.0647372339440926</v>
      </c>
      <c r="AM94" s="11">
        <f>'OddsRatio_working_3-way'!AA94+'OddsRatio_working_3-way'!AG94</f>
        <v>-0.92872829057956596</v>
      </c>
      <c r="AN94" s="11">
        <f>'OddsRatio_working_3-way'!AB94+'OddsRatio_working_3-way'!AH94</f>
        <v>-0.13600894336452646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1.0647372339440926</v>
      </c>
      <c r="AS94" s="11">
        <f>IF(('OddsRatio_working_3-way'!X94=0),IF(Q94&gt;0,-Q94^(1/3),(-Q94)^(1/3)),'OddsRatio_working_3-way'!AM94-'OddsRatio_working_3-way'!R94/3)</f>
        <v>-0.92872829057956596</v>
      </c>
      <c r="AT94" s="11">
        <f>IF(('OddsRatio_working_3-way'!X94=0),IF(Q94&gt;0,-Q94^(1/3),(-Q94)^(1/3)),'OddsRatio_working_3-way'!AN94-'OddsRatio_working_3-way'!R94/3)</f>
        <v>-0.13600894336452646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2.64</v>
      </c>
      <c r="B95" s="4">
        <f>IF('True_Odds_Calculator_3-way'!B96="","",'True_Odds_Calculator_3-way'!B96)</f>
        <v>3.36</v>
      </c>
      <c r="C95" s="4">
        <f>IF('True_Odds_Calculator_3-way'!C96="","",'True_Odds_Calculator_3-way'!C96)</f>
        <v>2.9</v>
      </c>
      <c r="D95" s="9">
        <f t="shared" si="26"/>
        <v>0.37132453570721574</v>
      </c>
      <c r="E95" s="9">
        <f t="shared" si="27"/>
        <v>0.29100580856927916</v>
      </c>
      <c r="F95" s="9">
        <f t="shared" si="28"/>
        <v>0.33766965572350505</v>
      </c>
      <c r="G95" s="9">
        <f t="shared" si="29"/>
        <v>1.0323548833351535</v>
      </c>
      <c r="H95" s="9">
        <f t="shared" si="30"/>
        <v>2.6930620086696511</v>
      </c>
      <c r="I95" s="9">
        <f t="shared" si="31"/>
        <v>3.4363575246709623</v>
      </c>
      <c r="J95" s="9">
        <f t="shared" si="32"/>
        <v>2.9614742783367918</v>
      </c>
      <c r="K95" s="11">
        <f t="shared" si="33"/>
        <v>0.37878787878787878</v>
      </c>
      <c r="L95" s="11">
        <f t="shared" si="34"/>
        <v>0.29761904761904762</v>
      </c>
      <c r="M95" s="11">
        <f t="shared" si="35"/>
        <v>0.34482758620689657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-0.28586978155943665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0.22935637159775091</v>
      </c>
      <c r="Q95" s="11">
        <f>2*'OddsRatio_working_3-way'!K95*'OddsRatio_working_3-way'!L95*'OddsRatio_working_3-way'!M95</f>
        <v>7.774792257550879E-2</v>
      </c>
      <c r="R95" s="11">
        <f t="shared" si="36"/>
        <v>0</v>
      </c>
      <c r="S95" s="11">
        <f t="shared" si="37"/>
        <v>-0.80231065468549445</v>
      </c>
      <c r="T95" s="11">
        <f t="shared" si="38"/>
        <v>-0.27196971345270998</v>
      </c>
      <c r="U95" s="11">
        <f>'OddsRatio_working_3-way'!S95-'OddsRatio_working_3-way'!R95^2/3</f>
        <v>-0.80231065468549445</v>
      </c>
      <c r="V95" s="11">
        <f>'OddsRatio_working_3-way'!S95*'OddsRatio_working_3-way'!R95/3-2*'OddsRatio_working_3-way'!R95^3/27-'OddsRatio_working_3-way'!T95</f>
        <v>0.27196971345270998</v>
      </c>
      <c r="W95" s="11">
        <f>'OddsRatio_working_3-way'!V95^2+4*'OddsRatio_working_3-way'!U95^3/27</f>
        <v>-2.543479887888625E-3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0.13830311359784875</v>
      </c>
      <c r="Y95" s="11">
        <f>IF('OddsRatio_working_3-way'!W95&gt;=0,IF('OddsRatio_working_3-way'!V95+SQRT('OddsRatio_working_3-way'!W95)&gt;0,0,PI()),ACOS('OddsRatio_working_3-way'!V95/(2*'OddsRatio_working_3-way'!X95)))</f>
        <v>0.18335312324885833</v>
      </c>
      <c r="Z95" s="11">
        <f>'OddsRatio_working_3-way'!X95^(1/3)*COS('OddsRatio_working_3-way'!Y95/3)</f>
        <v>0.51617744166757673</v>
      </c>
      <c r="AA95" s="11">
        <f>'OddsRatio_working_3-way'!X95^(1/3)*COS(('OddsRatio_working_3-way'!Y95+2*PI())/3)</f>
        <v>-0.28544379726413682</v>
      </c>
      <c r="AB95" s="11">
        <f>'OddsRatio_working_3-way'!X95^(1/3)*COS(('OddsRatio_working_3-way'!Y95+4*PI())/3)</f>
        <v>-0.23073364440343974</v>
      </c>
      <c r="AC95" s="11">
        <f>'OddsRatio_working_3-way'!X95^(1/3)*SIN('OddsRatio_working_3-way'!Y95/3)</f>
        <v>3.1586921481529008E-2</v>
      </c>
      <c r="AD95" s="11">
        <f>'OddsRatio_working_3-way'!X95^(1/3)*SIN(('OddsRatio_working_3-way'!Y95+2*PI())/3)</f>
        <v>0.43122931660381714</v>
      </c>
      <c r="AE95" s="11">
        <f>'OddsRatio_working_3-way'!X95^(1/3)*SIN(('OddsRatio_working_3-way'!Y95+4*PI())/3)</f>
        <v>-0.46281623808534622</v>
      </c>
      <c r="AF95" s="11">
        <f>-'OddsRatio_working_3-way'!U95/(3*'OddsRatio_working_3-way'!X95^(1/3))*COS(('OddsRatio_working_3-way'!Y95)/3)</f>
        <v>0.51617744166757673</v>
      </c>
      <c r="AG95" s="11">
        <f>-'OddsRatio_working_3-way'!U95/(3*'OddsRatio_working_3-way'!X95^(1/3))*COS(('OddsRatio_working_3-way'!Y95+2*PI())/3)</f>
        <v>-0.28544379726413682</v>
      </c>
      <c r="AH95" s="11">
        <f>-'OddsRatio_working_3-way'!U95/(3*'OddsRatio_working_3-way'!X95^(1/3))*COS(('OddsRatio_working_3-way'!Y95+4*PI())/3)</f>
        <v>-0.23073364440343974</v>
      </c>
      <c r="AI95" s="11">
        <f>'OddsRatio_working_3-way'!U95/(3*'OddsRatio_working_3-way'!X95^(1/3))*SIN(('OddsRatio_working_3-way'!Y95)/3)</f>
        <v>-3.1586921481529008E-2</v>
      </c>
      <c r="AJ95" s="11">
        <f>'OddsRatio_working_3-way'!U95/(3*'OddsRatio_working_3-way'!X95^(1/3))*SIN(('OddsRatio_working_3-way'!Y95+2*PI())/3)</f>
        <v>-0.43122931660381714</v>
      </c>
      <c r="AK95" s="11">
        <f>'OddsRatio_working_3-way'!U95/(3*'OddsRatio_working_3-way'!X95^(1/3))*SIN(('OddsRatio_working_3-way'!Y95+4*PI())/3)</f>
        <v>0.46281623808534622</v>
      </c>
      <c r="AL95" s="11">
        <f>'OddsRatio_working_3-way'!Z95+'OddsRatio_working_3-way'!AF95</f>
        <v>1.0323548833351535</v>
      </c>
      <c r="AM95" s="11">
        <f>'OddsRatio_working_3-way'!AA95+'OddsRatio_working_3-way'!AG95</f>
        <v>-0.57088759452827365</v>
      </c>
      <c r="AN95" s="11">
        <f>'OddsRatio_working_3-way'!AB95+'OddsRatio_working_3-way'!AH95</f>
        <v>-0.46146728880687948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1.0323548833351535</v>
      </c>
      <c r="AS95" s="11">
        <f>IF(('OddsRatio_working_3-way'!X95=0),IF(Q95&gt;0,-Q95^(1/3),(-Q95)^(1/3)),'OddsRatio_working_3-way'!AM95-'OddsRatio_working_3-way'!R95/3)</f>
        <v>-0.57088759452827365</v>
      </c>
      <c r="AT95" s="11">
        <f>IF(('OddsRatio_working_3-way'!X95=0),IF(Q95&gt;0,-Q95^(1/3),(-Q95)^(1/3)),'OddsRatio_working_3-way'!AN95-'OddsRatio_working_3-way'!R95/3)</f>
        <v>-0.46146728880687948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2.4500000000000002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3.2</v>
      </c>
      <c r="D96" s="9">
        <f t="shared" si="26"/>
        <v>0.39824068058724765</v>
      </c>
      <c r="E96" s="9">
        <f t="shared" si="27"/>
        <v>0.29804971667509028</v>
      </c>
      <c r="F96" s="9">
        <f t="shared" si="28"/>
        <v>0.30370960273766184</v>
      </c>
      <c r="G96" s="9">
        <f t="shared" si="29"/>
        <v>1.0420995327982008</v>
      </c>
      <c r="H96" s="9">
        <f t="shared" si="30"/>
        <v>2.511044322557392</v>
      </c>
      <c r="I96" s="9">
        <f t="shared" si="31"/>
        <v>3.3551449441239334</v>
      </c>
      <c r="J96" s="9">
        <f t="shared" si="32"/>
        <v>3.2926189721560419</v>
      </c>
      <c r="K96" s="11">
        <f t="shared" si="33"/>
        <v>0.4081632653061224</v>
      </c>
      <c r="L96" s="11">
        <f t="shared" si="34"/>
        <v>0.30674846625766872</v>
      </c>
      <c r="M96" s="11">
        <f t="shared" si="35"/>
        <v>0.3125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-0.28207556028546377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0.23123513208964561</v>
      </c>
      <c r="Q96" s="11">
        <f>2*'OddsRatio_working_3-way'!K96*'OddsRatio_working_3-way'!L96*'OddsRatio_working_3-way'!M96</f>
        <v>7.8252159759609349E-2</v>
      </c>
      <c r="R96" s="11">
        <f t="shared" si="36"/>
        <v>0</v>
      </c>
      <c r="S96" s="11">
        <f t="shared" si="37"/>
        <v>-0.81976308708075574</v>
      </c>
      <c r="T96" s="11">
        <f t="shared" si="38"/>
        <v>-0.27741559630482432</v>
      </c>
      <c r="U96" s="11">
        <f>'OddsRatio_working_3-way'!S96-'OddsRatio_working_3-way'!R96^2/3</f>
        <v>-0.81976308708075574</v>
      </c>
      <c r="V96" s="11">
        <f>'OddsRatio_working_3-way'!S96*'OddsRatio_working_3-way'!R96/3-2*'OddsRatio_working_3-way'!R96^3/27-'OddsRatio_working_3-way'!T96</f>
        <v>0.27741559630482432</v>
      </c>
      <c r="W96" s="11">
        <f>'OddsRatio_working_3-way'!V96^2+4*'OddsRatio_working_3-way'!U96^3/27</f>
        <v>-4.6539554187235016E-3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0.14284026786229151</v>
      </c>
      <c r="Y96" s="11">
        <f>IF('OddsRatio_working_3-way'!W96&gt;=0,IF('OddsRatio_working_3-way'!V96+SQRT('OddsRatio_working_3-way'!W96)&gt;0,0,PI()),ACOS('OddsRatio_working_3-way'!V96/(2*'OddsRatio_working_3-way'!X96)))</f>
        <v>0.24112772276396166</v>
      </c>
      <c r="Z96" s="11">
        <f>'OddsRatio_working_3-way'!X96^(1/3)*COS('OddsRatio_working_3-way'!Y96/3)</f>
        <v>0.5210497663991005</v>
      </c>
      <c r="AA96" s="11">
        <f>'OddsRatio_working_3-way'!X96^(1/3)*COS(('OddsRatio_working_3-way'!Y96+2*PI())/3)</f>
        <v>-0.29687220045641438</v>
      </c>
      <c r="AB96" s="11">
        <f>'OddsRatio_working_3-way'!X96^(1/3)*COS(('OddsRatio_working_3-way'!Y96+4*PI())/3)</f>
        <v>-0.22417756594268617</v>
      </c>
      <c r="AC96" s="11">
        <f>'OddsRatio_working_3-way'!X96^(1/3)*SIN('OddsRatio_working_3-way'!Y96/3)</f>
        <v>4.1970266805142709E-2</v>
      </c>
      <c r="AD96" s="11">
        <f>'OddsRatio_working_3-way'!X96^(1/3)*SIN(('OddsRatio_working_3-way'!Y96+2*PI())/3)</f>
        <v>0.4302572009349972</v>
      </c>
      <c r="AE96" s="11">
        <f>'OddsRatio_working_3-way'!X96^(1/3)*SIN(('OddsRatio_working_3-way'!Y96+4*PI())/3)</f>
        <v>-0.47222746774013963</v>
      </c>
      <c r="AF96" s="11">
        <f>-'OddsRatio_working_3-way'!U96/(3*'OddsRatio_working_3-way'!X96^(1/3))*COS(('OddsRatio_working_3-way'!Y96)/3)</f>
        <v>0.52104976639910028</v>
      </c>
      <c r="AG96" s="11">
        <f>-'OddsRatio_working_3-way'!U96/(3*'OddsRatio_working_3-way'!X96^(1/3))*COS(('OddsRatio_working_3-way'!Y96+2*PI())/3)</f>
        <v>-0.29687220045641427</v>
      </c>
      <c r="AH96" s="11">
        <f>-'OddsRatio_working_3-way'!U96/(3*'OddsRatio_working_3-way'!X96^(1/3))*COS(('OddsRatio_working_3-way'!Y96+4*PI())/3)</f>
        <v>-0.22417756594268609</v>
      </c>
      <c r="AI96" s="11">
        <f>'OddsRatio_working_3-way'!U96/(3*'OddsRatio_working_3-way'!X96^(1/3))*SIN(('OddsRatio_working_3-way'!Y96)/3)</f>
        <v>-4.1970266805142688E-2</v>
      </c>
      <c r="AJ96" s="11">
        <f>'OddsRatio_working_3-way'!U96/(3*'OddsRatio_working_3-way'!X96^(1/3))*SIN(('OddsRatio_working_3-way'!Y96+2*PI())/3)</f>
        <v>-0.43025720093499703</v>
      </c>
      <c r="AK96" s="11">
        <f>'OddsRatio_working_3-way'!U96/(3*'OddsRatio_working_3-way'!X96^(1/3))*SIN(('OddsRatio_working_3-way'!Y96+4*PI())/3)</f>
        <v>0.47222746774013941</v>
      </c>
      <c r="AL96" s="11">
        <f>'OddsRatio_working_3-way'!Z96+'OddsRatio_working_3-way'!AF96</f>
        <v>1.0420995327982008</v>
      </c>
      <c r="AM96" s="11">
        <f>'OddsRatio_working_3-way'!AA96+'OddsRatio_working_3-way'!AG96</f>
        <v>-0.59374440091282865</v>
      </c>
      <c r="AN96" s="11">
        <f>'OddsRatio_working_3-way'!AB96+'OddsRatio_working_3-way'!AH96</f>
        <v>-0.44835513188537224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1.0420995327982008</v>
      </c>
      <c r="AS96" s="11">
        <f>IF(('OddsRatio_working_3-way'!X96=0),IF(Q96&gt;0,-Q96^(1/3),(-Q96)^(1/3)),'OddsRatio_working_3-way'!AM96-'OddsRatio_working_3-way'!R96/3)</f>
        <v>-0.59374440091282865</v>
      </c>
      <c r="AT96" s="11">
        <f>IF(('OddsRatio_working_3-way'!X96=0),IF(Q96&gt;0,-Q96^(1/3),(-Q96)^(1/3)),'OddsRatio_working_3-way'!AN96-'OddsRatio_working_3-way'!R96/3)</f>
        <v>-0.44835513188537224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3.87</v>
      </c>
      <c r="B97" s="4">
        <f>IF('True_Odds_Calculator_3-way'!B98="","",'True_Odds_Calculator_3-way'!B98)</f>
        <v>3.36</v>
      </c>
      <c r="C97" s="4">
        <f>IF('True_Odds_Calculator_3-way'!C98="","",'True_Odds_Calculator_3-way'!C98)</f>
        <v>2.11</v>
      </c>
      <c r="D97" s="9">
        <f t="shared" si="26"/>
        <v>0.24960674750328871</v>
      </c>
      <c r="E97" s="9">
        <f t="shared" si="27"/>
        <v>0.28801170999384823</v>
      </c>
      <c r="F97" s="9">
        <f t="shared" si="28"/>
        <v>0.46238154250286329</v>
      </c>
      <c r="G97" s="9">
        <f t="shared" si="29"/>
        <v>1.0474919696802645</v>
      </c>
      <c r="H97" s="9">
        <f t="shared" si="30"/>
        <v>4.0063019529823585</v>
      </c>
      <c r="I97" s="9">
        <f t="shared" si="31"/>
        <v>3.4720810484454243</v>
      </c>
      <c r="J97" s="9">
        <f t="shared" si="32"/>
        <v>2.1627160863450934</v>
      </c>
      <c r="K97" s="11">
        <f t="shared" si="33"/>
        <v>0.25839793281653745</v>
      </c>
      <c r="L97" s="11">
        <f t="shared" si="34"/>
        <v>0.29761904761904762</v>
      </c>
      <c r="M97" s="11">
        <f t="shared" si="35"/>
        <v>0.47393364928909953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-0.2740212106739166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0.23107691464354091</v>
      </c>
      <c r="Q97" s="11">
        <f>2*'OddsRatio_working_3-way'!K97*'OddsRatio_working_3-way'!L97*'OddsRatio_working_3-way'!M97</f>
        <v>7.2894925755060222E-2</v>
      </c>
      <c r="R97" s="11">
        <f t="shared" si="36"/>
        <v>0</v>
      </c>
      <c r="S97" s="11">
        <f t="shared" si="37"/>
        <v>-0.84328112438901992</v>
      </c>
      <c r="T97" s="11">
        <f t="shared" si="38"/>
        <v>-0.26601928214164666</v>
      </c>
      <c r="U97" s="11">
        <f>'OddsRatio_working_3-way'!S97-'OddsRatio_working_3-way'!R97^2/3</f>
        <v>-0.84328112438901992</v>
      </c>
      <c r="V97" s="11">
        <f>'OddsRatio_working_3-way'!S97*'OddsRatio_working_3-way'!R97/3-2*'OddsRatio_working_3-way'!R97^3/27-'OddsRatio_working_3-way'!T97</f>
        <v>0.26601928214164666</v>
      </c>
      <c r="W97" s="11">
        <f>'OddsRatio_working_3-way'!V97^2+4*'OddsRatio_working_3-way'!U97^3/27</f>
        <v>-1.8074726593912224E-2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0.1490310245092186</v>
      </c>
      <c r="Y97" s="11">
        <f>IF('OddsRatio_working_3-way'!W97&gt;=0,IF('OddsRatio_working_3-way'!V97+SQRT('OddsRatio_working_3-way'!W97)&gt;0,0,PI()),ACOS('OddsRatio_working_3-way'!V97/(2*'OddsRatio_working_3-way'!X97)))</f>
        <v>0.46794669696797508</v>
      </c>
      <c r="Z97" s="11">
        <f>'OddsRatio_working_3-way'!X97^(1/3)*COS('OddsRatio_working_3-way'!Y97/3)</f>
        <v>0.52374598484013235</v>
      </c>
      <c r="AA97" s="11">
        <f>'OddsRatio_working_3-way'!X97^(1/3)*COS(('OddsRatio_working_3-way'!Y97+2*PI())/3)</f>
        <v>-0.3332024296822157</v>
      </c>
      <c r="AB97" s="11">
        <f>'OddsRatio_working_3-way'!X97^(1/3)*COS(('OddsRatio_working_3-way'!Y97+4*PI())/3)</f>
        <v>-0.19054355515791679</v>
      </c>
      <c r="AC97" s="11">
        <f>'OddsRatio_working_3-way'!X97^(1/3)*SIN('OddsRatio_working_3-way'!Y97/3)</f>
        <v>8.2364139608892994E-2</v>
      </c>
      <c r="AD97" s="11">
        <f>'OddsRatio_working_3-way'!X97^(1/3)*SIN(('OddsRatio_working_3-way'!Y97+2*PI())/3)</f>
        <v>0.41239525819720757</v>
      </c>
      <c r="AE97" s="11">
        <f>'OddsRatio_working_3-way'!X97^(1/3)*SIN(('OddsRatio_working_3-way'!Y97+4*PI())/3)</f>
        <v>-0.49475939780610062</v>
      </c>
      <c r="AF97" s="11">
        <f>-'OddsRatio_working_3-way'!U97/(3*'OddsRatio_working_3-way'!X97^(1/3))*COS(('OddsRatio_working_3-way'!Y97)/3)</f>
        <v>0.52374598484013224</v>
      </c>
      <c r="AG97" s="11">
        <f>-'OddsRatio_working_3-way'!U97/(3*'OddsRatio_working_3-way'!X97^(1/3))*COS(('OddsRatio_working_3-way'!Y97+2*PI())/3)</f>
        <v>-0.33320242968221558</v>
      </c>
      <c r="AH97" s="11">
        <f>-'OddsRatio_working_3-way'!U97/(3*'OddsRatio_working_3-way'!X97^(1/3))*COS(('OddsRatio_working_3-way'!Y97+4*PI())/3)</f>
        <v>-0.19054355515791677</v>
      </c>
      <c r="AI97" s="11">
        <f>'OddsRatio_working_3-way'!U97/(3*'OddsRatio_working_3-way'!X97^(1/3))*SIN(('OddsRatio_working_3-way'!Y97)/3)</f>
        <v>-8.2364139608892981E-2</v>
      </c>
      <c r="AJ97" s="11">
        <f>'OddsRatio_working_3-way'!U97/(3*'OddsRatio_working_3-way'!X97^(1/3))*SIN(('OddsRatio_working_3-way'!Y97+2*PI())/3)</f>
        <v>-0.41239525819720751</v>
      </c>
      <c r="AK97" s="11">
        <f>'OddsRatio_working_3-way'!U97/(3*'OddsRatio_working_3-way'!X97^(1/3))*SIN(('OddsRatio_working_3-way'!Y97+4*PI())/3)</f>
        <v>0.49475939780610051</v>
      </c>
      <c r="AL97" s="11">
        <f>'OddsRatio_working_3-way'!Z97+'OddsRatio_working_3-way'!AF97</f>
        <v>1.0474919696802645</v>
      </c>
      <c r="AM97" s="11">
        <f>'OddsRatio_working_3-way'!AA97+'OddsRatio_working_3-way'!AG97</f>
        <v>-0.66640485936443128</v>
      </c>
      <c r="AN97" s="11">
        <f>'OddsRatio_working_3-way'!AB97+'OddsRatio_working_3-way'!AH97</f>
        <v>-0.38108711031583353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1.0474919696802645</v>
      </c>
      <c r="AS97" s="11">
        <f>IF(('OddsRatio_working_3-way'!X97=0),IF(Q97&gt;0,-Q97^(1/3),(-Q97)^(1/3)),'OddsRatio_working_3-way'!AM97-'OddsRatio_working_3-way'!R97/3)</f>
        <v>-0.66640485936443128</v>
      </c>
      <c r="AT97" s="11">
        <f>IF(('OddsRatio_working_3-way'!X97=0),IF(Q97&gt;0,-Q97^(1/3),(-Q97)^(1/3)),'OddsRatio_working_3-way'!AN97-'OddsRatio_working_3-way'!R97/3)</f>
        <v>-0.38108711031583353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2.34</v>
      </c>
      <c r="B98" s="4">
        <f>IF('True_Odds_Calculator_3-way'!B99="","",'True_Odds_Calculator_3-way'!B99)</f>
        <v>3.34</v>
      </c>
      <c r="C98" s="4">
        <f>IF('True_Odds_Calculator_3-way'!C99="","",'True_Odds_Calculator_3-way'!C99)</f>
        <v>3.33</v>
      </c>
      <c r="D98" s="9">
        <f t="shared" si="26"/>
        <v>0.41735657241568364</v>
      </c>
      <c r="E98" s="9">
        <f t="shared" si="27"/>
        <v>0.29087962906345521</v>
      </c>
      <c r="F98" s="9">
        <f t="shared" si="28"/>
        <v>0.29176379852086104</v>
      </c>
      <c r="G98" s="9">
        <f t="shared" si="29"/>
        <v>1.0418154565802109</v>
      </c>
      <c r="H98" s="9">
        <f t="shared" si="30"/>
        <v>2.3960327118174827</v>
      </c>
      <c r="I98" s="9">
        <f t="shared" si="31"/>
        <v>3.4378481683976934</v>
      </c>
      <c r="J98" s="9">
        <f t="shared" si="32"/>
        <v>3.4274300138318918</v>
      </c>
      <c r="K98" s="11">
        <f t="shared" si="33"/>
        <v>0.42735042735042739</v>
      </c>
      <c r="L98" s="11">
        <f t="shared" si="34"/>
        <v>0.29940119760479045</v>
      </c>
      <c r="M98" s="11">
        <f t="shared" si="35"/>
        <v>0.3003003003003003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-0.28071784359209506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0.23092338461599943</v>
      </c>
      <c r="Q98" s="11">
        <f>2*'OddsRatio_working_3-way'!K98*'OddsRatio_working_3-way'!L98*'OddsRatio_working_3-way'!M98</f>
        <v>7.6846384231613801E-2</v>
      </c>
      <c r="R98" s="11">
        <f t="shared" si="36"/>
        <v>0</v>
      </c>
      <c r="S98" s="11">
        <f t="shared" si="37"/>
        <v>-0.8226174070770832</v>
      </c>
      <c r="T98" s="11">
        <f t="shared" si="38"/>
        <v>-0.27374955310385468</v>
      </c>
      <c r="U98" s="11">
        <f>'OddsRatio_working_3-way'!S98-'OddsRatio_working_3-way'!R98^2/3</f>
        <v>-0.8226174070770832</v>
      </c>
      <c r="V98" s="11">
        <f>'OddsRatio_working_3-way'!S98*'OddsRatio_working_3-way'!R98/3-2*'OddsRatio_working_3-way'!R98^3/27-'OddsRatio_working_3-way'!T98</f>
        <v>0.27374955310385468</v>
      </c>
      <c r="W98" s="11">
        <f>'OddsRatio_working_3-way'!V98^2+4*'OddsRatio_working_3-way'!U98^3/27</f>
        <v>-7.5300272871438451E-3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0.14358694675326863</v>
      </c>
      <c r="Y98" s="11">
        <f>IF('OddsRatio_working_3-way'!W98&gt;=0,IF('OddsRatio_working_3-way'!V98+SQRT('OddsRatio_working_3-way'!W98)&gt;0,0,PI()),ACOS('OddsRatio_working_3-way'!V98/(2*'OddsRatio_working_3-way'!X98)))</f>
        <v>0.30696968916025291</v>
      </c>
      <c r="Z98" s="11">
        <f>'OddsRatio_working_3-way'!X98^(1/3)*COS('OddsRatio_working_3-way'!Y98/3)</f>
        <v>0.52090772829010545</v>
      </c>
      <c r="AA98" s="11">
        <f>'OddsRatio_working_3-way'!X98^(1/3)*COS(('OddsRatio_working_3-way'!Y98+2*PI())/3)</f>
        <v>-0.30677562711886508</v>
      </c>
      <c r="AB98" s="11">
        <f>'OddsRatio_working_3-way'!X98^(1/3)*COS(('OddsRatio_working_3-way'!Y98+4*PI())/3)</f>
        <v>-0.21413210117124032</v>
      </c>
      <c r="AC98" s="11">
        <f>'OddsRatio_working_3-way'!X98^(1/3)*SIN('OddsRatio_working_3-way'!Y98/3)</f>
        <v>5.3487764644537222E-2</v>
      </c>
      <c r="AD98" s="11">
        <f>'OddsRatio_working_3-way'!X98^(1/3)*SIN(('OddsRatio_working_3-way'!Y98+2*PI())/3)</f>
        <v>0.42437544340460465</v>
      </c>
      <c r="AE98" s="11">
        <f>'OddsRatio_working_3-way'!X98^(1/3)*SIN(('OddsRatio_working_3-way'!Y98+4*PI())/3)</f>
        <v>-0.4778632080491419</v>
      </c>
      <c r="AF98" s="11">
        <f>-'OddsRatio_working_3-way'!U98/(3*'OddsRatio_working_3-way'!X98^(1/3))*COS(('OddsRatio_working_3-way'!Y98)/3)</f>
        <v>0.52090772829010545</v>
      </c>
      <c r="AG98" s="11">
        <f>-'OddsRatio_working_3-way'!U98/(3*'OddsRatio_working_3-way'!X98^(1/3))*COS(('OddsRatio_working_3-way'!Y98+2*PI())/3)</f>
        <v>-0.30677562711886508</v>
      </c>
      <c r="AH98" s="11">
        <f>-'OddsRatio_working_3-way'!U98/(3*'OddsRatio_working_3-way'!X98^(1/3))*COS(('OddsRatio_working_3-way'!Y98+4*PI())/3)</f>
        <v>-0.21413210117124032</v>
      </c>
      <c r="AI98" s="11">
        <f>'OddsRatio_working_3-way'!U98/(3*'OddsRatio_working_3-way'!X98^(1/3))*SIN(('OddsRatio_working_3-way'!Y98)/3)</f>
        <v>-5.3487764644537222E-2</v>
      </c>
      <c r="AJ98" s="11">
        <f>'OddsRatio_working_3-way'!U98/(3*'OddsRatio_working_3-way'!X98^(1/3))*SIN(('OddsRatio_working_3-way'!Y98+2*PI())/3)</f>
        <v>-0.42437544340460465</v>
      </c>
      <c r="AK98" s="11">
        <f>'OddsRatio_working_3-way'!U98/(3*'OddsRatio_working_3-way'!X98^(1/3))*SIN(('OddsRatio_working_3-way'!Y98+4*PI())/3)</f>
        <v>0.4778632080491419</v>
      </c>
      <c r="AL98" s="11">
        <f>'OddsRatio_working_3-way'!Z98+'OddsRatio_working_3-way'!AF98</f>
        <v>1.0418154565802109</v>
      </c>
      <c r="AM98" s="11">
        <f>'OddsRatio_working_3-way'!AA98+'OddsRatio_working_3-way'!AG98</f>
        <v>-0.61355125423773016</v>
      </c>
      <c r="AN98" s="11">
        <f>'OddsRatio_working_3-way'!AB98+'OddsRatio_working_3-way'!AH98</f>
        <v>-0.42826420234248064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1.0418154565802109</v>
      </c>
      <c r="AS98" s="11">
        <f>IF(('OddsRatio_working_3-way'!X98=0),IF(Q98&gt;0,-Q98^(1/3),(-Q98)^(1/3)),'OddsRatio_working_3-way'!AM98-'OddsRatio_working_3-way'!R98/3)</f>
        <v>-0.61355125423773016</v>
      </c>
      <c r="AT98" s="11">
        <f>IF(('OddsRatio_working_3-way'!X98=0),IF(Q98&gt;0,-Q98^(1/3),(-Q98)^(1/3)),'OddsRatio_working_3-way'!AN98-'OddsRatio_working_3-way'!R98/3)</f>
        <v>-0.42826420234248064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8.0299999999999994</v>
      </c>
      <c r="B99" s="4">
        <f>IF('True_Odds_Calculator_3-way'!B100="","",'True_Odds_Calculator_3-way'!B100)</f>
        <v>5.49</v>
      </c>
      <c r="C99" s="4">
        <f>IF('True_Odds_Calculator_3-way'!C100="","",'True_Odds_Calculator_3-way'!C100)</f>
        <v>1.38</v>
      </c>
      <c r="D99" s="9">
        <f t="shared" si="26"/>
        <v>0.11721310079882713</v>
      </c>
      <c r="E99" s="9">
        <f t="shared" si="27"/>
        <v>0.17210861934285246</v>
      </c>
      <c r="F99" s="9">
        <f t="shared" si="28"/>
        <v>0.71067827985832055</v>
      </c>
      <c r="G99" s="9">
        <f t="shared" si="29"/>
        <v>1.0713327947676246</v>
      </c>
      <c r="H99" s="9">
        <f t="shared" si="30"/>
        <v>8.5314695472163997</v>
      </c>
      <c r="I99" s="9">
        <f t="shared" si="31"/>
        <v>5.8102842485066351</v>
      </c>
      <c r="J99" s="9">
        <f t="shared" si="32"/>
        <v>1.4071064620116969</v>
      </c>
      <c r="K99" s="11">
        <f t="shared" si="33"/>
        <v>0.12453300124533002</v>
      </c>
      <c r="L99" s="11">
        <f t="shared" si="34"/>
        <v>0.18214936247723132</v>
      </c>
      <c r="M99" s="11">
        <f t="shared" si="35"/>
        <v>0.7246376811594204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-0.19715976258219392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0.19560501502328706</v>
      </c>
      <c r="Q99" s="11">
        <f>2*'OddsRatio_working_3-way'!K99*'OddsRatio_working_3-way'!L99*'OddsRatio_working_3-way'!M99</f>
        <v>3.2874792440888582E-2</v>
      </c>
      <c r="R99" s="11">
        <f t="shared" si="36"/>
        <v>0</v>
      </c>
      <c r="S99" s="11">
        <f t="shared" si="37"/>
        <v>-0.99211427555732268</v>
      </c>
      <c r="T99" s="11">
        <f t="shared" si="38"/>
        <v>-0.16674189505165088</v>
      </c>
      <c r="U99" s="11">
        <f>'OddsRatio_working_3-way'!S99-'OddsRatio_working_3-way'!R99^2/3</f>
        <v>-0.99211427555732268</v>
      </c>
      <c r="V99" s="11">
        <f>'OddsRatio_working_3-way'!S99*'OddsRatio_working_3-way'!R99/3-2*'OddsRatio_working_3-way'!R99^3/27-'OddsRatio_working_3-way'!T99</f>
        <v>0.16674189505165088</v>
      </c>
      <c r="W99" s="11">
        <f>'OddsRatio_working_3-way'!V99^2+4*'OddsRatio_working_3-way'!U99^3/27</f>
        <v>-0.11686808713842295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0.19017817087131655</v>
      </c>
      <c r="Y99" s="11">
        <f>IF('OddsRatio_working_3-way'!W99&gt;=0,IF('OddsRatio_working_3-way'!V99+SQRT('OddsRatio_working_3-way'!W99)&gt;0,0,PI()),ACOS('OddsRatio_working_3-way'!V99/(2*'OddsRatio_working_3-way'!X99)))</f>
        <v>1.1169971212019405</v>
      </c>
      <c r="Z99" s="11">
        <f>'OddsRatio_working_3-way'!X99^(1/3)*COS('OddsRatio_working_3-way'!Y99/3)</f>
        <v>0.53566639738381239</v>
      </c>
      <c r="AA99" s="11">
        <f>'OddsRatio_working_3-way'!X99^(1/3)*COS(('OddsRatio_working_3-way'!Y99+2*PI())/3)</f>
        <v>-0.44900908540069651</v>
      </c>
      <c r="AB99" s="11">
        <f>'OddsRatio_working_3-way'!X99^(1/3)*COS(('OddsRatio_working_3-way'!Y99+4*PI())/3)</f>
        <v>-8.6657311983115728E-2</v>
      </c>
      <c r="AC99" s="11">
        <f>'OddsRatio_working_3-way'!X99^(1/3)*SIN('OddsRatio_working_3-way'!Y99/3)</f>
        <v>0.20920389392397851</v>
      </c>
      <c r="AD99" s="11">
        <f>'OddsRatio_working_3-way'!X99^(1/3)*SIN(('OddsRatio_working_3-way'!Y99+2*PI())/3)</f>
        <v>0.35929876112608244</v>
      </c>
      <c r="AE99" s="11">
        <f>'OddsRatio_working_3-way'!X99^(1/3)*SIN(('OddsRatio_working_3-way'!Y99+4*PI())/3)</f>
        <v>-0.56850265505006092</v>
      </c>
      <c r="AF99" s="11">
        <f>-'OddsRatio_working_3-way'!U99/(3*'OddsRatio_working_3-way'!X99^(1/3))*COS(('OddsRatio_working_3-way'!Y99)/3)</f>
        <v>0.53566639738381228</v>
      </c>
      <c r="AG99" s="11">
        <f>-'OddsRatio_working_3-way'!U99/(3*'OddsRatio_working_3-way'!X99^(1/3))*COS(('OddsRatio_working_3-way'!Y99+2*PI())/3)</f>
        <v>-0.44900908540069639</v>
      </c>
      <c r="AH99" s="11">
        <f>-'OddsRatio_working_3-way'!U99/(3*'OddsRatio_working_3-way'!X99^(1/3))*COS(('OddsRatio_working_3-way'!Y99+4*PI())/3)</f>
        <v>-8.6657311983115715E-2</v>
      </c>
      <c r="AI99" s="11">
        <f>'OddsRatio_working_3-way'!U99/(3*'OddsRatio_working_3-way'!X99^(1/3))*SIN(('OddsRatio_working_3-way'!Y99)/3)</f>
        <v>-0.20920389392397848</v>
      </c>
      <c r="AJ99" s="11">
        <f>'OddsRatio_working_3-way'!U99/(3*'OddsRatio_working_3-way'!X99^(1/3))*SIN(('OddsRatio_working_3-way'!Y99+2*PI())/3)</f>
        <v>-0.35929876112608233</v>
      </c>
      <c r="AK99" s="11">
        <f>'OddsRatio_working_3-way'!U99/(3*'OddsRatio_working_3-way'!X99^(1/3))*SIN(('OddsRatio_working_3-way'!Y99+4*PI())/3)</f>
        <v>0.56850265505006081</v>
      </c>
      <c r="AL99" s="11">
        <f>'OddsRatio_working_3-way'!Z99+'OddsRatio_working_3-way'!AF99</f>
        <v>1.0713327947676246</v>
      </c>
      <c r="AM99" s="11">
        <f>'OddsRatio_working_3-way'!AA99+'OddsRatio_working_3-way'!AG99</f>
        <v>-0.8980181708013929</v>
      </c>
      <c r="AN99" s="11">
        <f>'OddsRatio_working_3-way'!AB99+'OddsRatio_working_3-way'!AH99</f>
        <v>-0.17331462396623143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1.0713327947676246</v>
      </c>
      <c r="AS99" s="11">
        <f>IF(('OddsRatio_working_3-way'!X99=0),IF(Q99&gt;0,-Q99^(1/3),(-Q99)^(1/3)),'OddsRatio_working_3-way'!AM99-'OddsRatio_working_3-way'!R99/3)</f>
        <v>-0.8980181708013929</v>
      </c>
      <c r="AT99" s="11">
        <f>IF(('OddsRatio_working_3-way'!X99=0),IF(Q99&gt;0,-Q99^(1/3),(-Q99)^(1/3)),'OddsRatio_working_3-way'!AN99-'OddsRatio_working_3-way'!R99/3)</f>
        <v>-0.17331462396623143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1.93</v>
      </c>
      <c r="B100" s="4">
        <f>IF('True_Odds_Calculator_3-way'!B101="","",'True_Odds_Calculator_3-way'!B101)</f>
        <v>3.77</v>
      </c>
      <c r="C100" s="4">
        <f>IF('True_Odds_Calculator_3-way'!C101="","",'True_Odds_Calculator_3-way'!C101)</f>
        <v>4.03</v>
      </c>
      <c r="D100" s="9">
        <f t="shared" si="26"/>
        <v>0.50556473788809519</v>
      </c>
      <c r="E100" s="9">
        <f t="shared" si="27"/>
        <v>0.25556321517812436</v>
      </c>
      <c r="F100" s="9">
        <f t="shared" si="28"/>
        <v>0.23887204693378025</v>
      </c>
      <c r="G100" s="9">
        <f t="shared" si="29"/>
        <v>1.0515979055343956</v>
      </c>
      <c r="H100" s="9">
        <f t="shared" si="30"/>
        <v>1.9779860521469876</v>
      </c>
      <c r="I100" s="9">
        <f t="shared" si="31"/>
        <v>3.9129261983302741</v>
      </c>
      <c r="J100" s="9">
        <f t="shared" si="32"/>
        <v>4.1863416537692189</v>
      </c>
      <c r="K100" s="11">
        <f t="shared" si="33"/>
        <v>0.5181347150259068</v>
      </c>
      <c r="L100" s="11">
        <f t="shared" si="34"/>
        <v>0.26525198938992045</v>
      </c>
      <c r="M100" s="11">
        <f t="shared" si="35"/>
        <v>0.24813895781637715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-0.26619607080293417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0.2295151504383143</v>
      </c>
      <c r="Q100" s="11">
        <f>2*'OddsRatio_working_3-way'!K100*'OddsRatio_working_3-way'!L100*'OddsRatio_working_3-way'!M100</f>
        <v>6.8206582596824453E-2</v>
      </c>
      <c r="R100" s="11">
        <f t="shared" si="36"/>
        <v>0</v>
      </c>
      <c r="S100" s="11">
        <f t="shared" si="37"/>
        <v>-0.86220337417461401</v>
      </c>
      <c r="T100" s="11">
        <f t="shared" si="38"/>
        <v>-0.25622685710984072</v>
      </c>
      <c r="U100" s="11">
        <f>'OddsRatio_working_3-way'!S100-'OddsRatio_working_3-way'!R100^2/3</f>
        <v>-0.86220337417461401</v>
      </c>
      <c r="V100" s="11">
        <f>'OddsRatio_working_3-way'!S100*'OddsRatio_working_3-way'!R100/3-2*'OddsRatio_working_3-way'!R100^3/27-'OddsRatio_working_3-way'!T100</f>
        <v>0.25622685710984072</v>
      </c>
      <c r="W100" s="11">
        <f>'OddsRatio_working_3-way'!V100^2+4*'OddsRatio_working_3-way'!U100^3/27</f>
        <v>-2.9304447006532591E-2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0.15407518401004697</v>
      </c>
      <c r="Y100" s="11">
        <f>IF('OddsRatio_working_3-way'!W100&gt;=0,IF('OddsRatio_working_3-way'!V100+SQRT('OddsRatio_working_3-way'!W100)&gt;0,0,PI()),ACOS('OddsRatio_working_3-way'!V100/(2*'OddsRatio_working_3-way'!X100)))</f>
        <v>0.58899493975052519</v>
      </c>
      <c r="Z100" s="11">
        <f>'OddsRatio_working_3-way'!X100^(1/3)*COS('OddsRatio_working_3-way'!Y100/3)</f>
        <v>0.52579895276719779</v>
      </c>
      <c r="AA100" s="11">
        <f>'OddsRatio_working_3-way'!X100^(1/3)*COS(('OddsRatio_working_3-way'!Y100+2*PI())/3)</f>
        <v>-0.35346679662297736</v>
      </c>
      <c r="AB100" s="11">
        <f>'OddsRatio_working_3-way'!X100^(1/3)*COS(('OddsRatio_working_3-way'!Y100+4*PI())/3)</f>
        <v>-0.17233215614422015</v>
      </c>
      <c r="AC100" s="11">
        <f>'OddsRatio_working_3-way'!X100^(1/3)*SIN('OddsRatio_working_3-way'!Y100/3)</f>
        <v>0.10457813343997653</v>
      </c>
      <c r="AD100" s="11">
        <f>'OddsRatio_working_3-way'!X100^(1/3)*SIN(('OddsRatio_working_3-way'!Y100+2*PI())/3)</f>
        <v>0.40306618365965929</v>
      </c>
      <c r="AE100" s="11">
        <f>'OddsRatio_working_3-way'!X100^(1/3)*SIN(('OddsRatio_working_3-way'!Y100+4*PI())/3)</f>
        <v>-0.50764431709963576</v>
      </c>
      <c r="AF100" s="11">
        <f>-'OddsRatio_working_3-way'!U100/(3*'OddsRatio_working_3-way'!X100^(1/3))*COS(('OddsRatio_working_3-way'!Y100)/3)</f>
        <v>0.52579895276719768</v>
      </c>
      <c r="AG100" s="11">
        <f>-'OddsRatio_working_3-way'!U100/(3*'OddsRatio_working_3-way'!X100^(1/3))*COS(('OddsRatio_working_3-way'!Y100+2*PI())/3)</f>
        <v>-0.35346679662297725</v>
      </c>
      <c r="AH100" s="11">
        <f>-'OddsRatio_working_3-way'!U100/(3*'OddsRatio_working_3-way'!X100^(1/3))*COS(('OddsRatio_working_3-way'!Y100+4*PI())/3)</f>
        <v>-0.17233215614422009</v>
      </c>
      <c r="AI100" s="11">
        <f>'OddsRatio_working_3-way'!U100/(3*'OddsRatio_working_3-way'!X100^(1/3))*SIN(('OddsRatio_working_3-way'!Y100)/3)</f>
        <v>-0.1045781334399765</v>
      </c>
      <c r="AJ100" s="11">
        <f>'OddsRatio_working_3-way'!U100/(3*'OddsRatio_working_3-way'!X100^(1/3))*SIN(('OddsRatio_working_3-way'!Y100+2*PI())/3)</f>
        <v>-0.40306618365965918</v>
      </c>
      <c r="AK100" s="11">
        <f>'OddsRatio_working_3-way'!U100/(3*'OddsRatio_working_3-way'!X100^(1/3))*SIN(('OddsRatio_working_3-way'!Y100+4*PI())/3)</f>
        <v>0.50764431709963564</v>
      </c>
      <c r="AL100" s="11">
        <f>'OddsRatio_working_3-way'!Z100+'OddsRatio_working_3-way'!AF100</f>
        <v>1.0515979055343956</v>
      </c>
      <c r="AM100" s="11">
        <f>'OddsRatio_working_3-way'!AA100+'OddsRatio_working_3-way'!AG100</f>
        <v>-0.70693359324595462</v>
      </c>
      <c r="AN100" s="11">
        <f>'OddsRatio_working_3-way'!AB100+'OddsRatio_working_3-way'!AH100</f>
        <v>-0.34466431228844024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1.0515979055343956</v>
      </c>
      <c r="AS100" s="11">
        <f>IF(('OddsRatio_working_3-way'!X100=0),IF(Q100&gt;0,-Q100^(1/3),(-Q100)^(1/3)),'OddsRatio_working_3-way'!AM100-'OddsRatio_working_3-way'!R100/3)</f>
        <v>-0.70693359324595462</v>
      </c>
      <c r="AT100" s="11">
        <f>IF(('OddsRatio_working_3-way'!X100=0),IF(Q100&gt;0,-Q100^(1/3),(-Q100)^(1/3)),'OddsRatio_working_3-way'!AN100-'OddsRatio_working_3-way'!R100/3)</f>
        <v>-0.34466431228844024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1.52</v>
      </c>
      <c r="B101" s="4">
        <f>IF('True_Odds_Calculator_3-way'!B102="","",'True_Odds_Calculator_3-way'!B102)</f>
        <v>4.5599999999999996</v>
      </c>
      <c r="C101" s="4">
        <f>IF('True_Odds_Calculator_3-way'!C102="","",'True_Odds_Calculator_3-way'!C102)</f>
        <v>6.57</v>
      </c>
      <c r="D101" s="9">
        <f t="shared" si="26"/>
        <v>0.64510945082369453</v>
      </c>
      <c r="E101" s="9">
        <f t="shared" si="27"/>
        <v>0.20980910725258106</v>
      </c>
      <c r="F101" s="9">
        <f t="shared" si="28"/>
        <v>0.14508144192372452</v>
      </c>
      <c r="G101" s="9">
        <f t="shared" si="29"/>
        <v>1.0579318353926399</v>
      </c>
      <c r="H101" s="9">
        <f t="shared" si="30"/>
        <v>1.5501245544041726</v>
      </c>
      <c r="I101" s="9">
        <f t="shared" si="31"/>
        <v>4.7662373339977977</v>
      </c>
      <c r="J101" s="9">
        <f t="shared" si="32"/>
        <v>6.8926803231370037</v>
      </c>
      <c r="K101" s="11">
        <f t="shared" si="33"/>
        <v>0.65789473684210531</v>
      </c>
      <c r="L101" s="11">
        <f t="shared" si="34"/>
        <v>0.2192982456140351</v>
      </c>
      <c r="M101" s="11">
        <f t="shared" si="35"/>
        <v>0.15220700152207001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-0.22643040148637228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0.21191100598568438</v>
      </c>
      <c r="Q101" s="11">
        <f>2*'OddsRatio_working_3-way'!K101*'OddsRatio_working_3-way'!L101*'OddsRatio_working_3-way'!M101</f>
        <v>4.3919379478898318E-2</v>
      </c>
      <c r="R101" s="11">
        <f t="shared" si="36"/>
        <v>0</v>
      </c>
      <c r="S101" s="11">
        <f t="shared" si="37"/>
        <v>-0.93587700500737858</v>
      </c>
      <c r="T101" s="11">
        <f t="shared" si="38"/>
        <v>-0.19396414611551888</v>
      </c>
      <c r="U101" s="11">
        <f>'OddsRatio_working_3-way'!S101-'OddsRatio_working_3-way'!R101^2/3</f>
        <v>-0.93587700500737858</v>
      </c>
      <c r="V101" s="11">
        <f>'OddsRatio_working_3-way'!S101*'OddsRatio_working_3-way'!R101/3-2*'OddsRatio_working_3-way'!R101^3/27-'OddsRatio_working_3-way'!T101</f>
        <v>0.19396414611551888</v>
      </c>
      <c r="W101" s="11">
        <f>'OddsRatio_working_3-way'!V101^2+4*'OddsRatio_working_3-way'!U101^3/27</f>
        <v>-8.3815337016306612E-2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0.17423936624269856</v>
      </c>
      <c r="Y101" s="11">
        <f>IF('OddsRatio_working_3-way'!W101&gt;=0,IF('OddsRatio_working_3-way'!V101+SQRT('OddsRatio_working_3-way'!W101)&gt;0,0,PI()),ACOS('OddsRatio_working_3-way'!V101/(2*'OddsRatio_working_3-way'!X101)))</f>
        <v>0.98050564873071466</v>
      </c>
      <c r="Z101" s="11">
        <f>'OddsRatio_working_3-way'!X101^(1/3)*COS('OddsRatio_working_3-way'!Y101/3)</f>
        <v>0.52896591769632006</v>
      </c>
      <c r="AA101" s="11">
        <f>'OddsRatio_working_3-way'!X101^(1/3)*COS(('OddsRatio_working_3-way'!Y101+2*PI())/3)</f>
        <v>-0.41977476381098505</v>
      </c>
      <c r="AB101" s="11">
        <f>'OddsRatio_working_3-way'!X101^(1/3)*COS(('OddsRatio_working_3-way'!Y101+4*PI())/3)</f>
        <v>-0.10919115388533522</v>
      </c>
      <c r="AC101" s="11">
        <f>'OddsRatio_working_3-way'!X101^(1/3)*SIN('OddsRatio_working_3-way'!Y101/3)</f>
        <v>0.17931553079645987</v>
      </c>
      <c r="AD101" s="11">
        <f>'OddsRatio_working_3-way'!X101^(1/3)*SIN(('OddsRatio_working_3-way'!Y101+2*PI())/3)</f>
        <v>0.36844015706293193</v>
      </c>
      <c r="AE101" s="11">
        <f>'OddsRatio_working_3-way'!X101^(1/3)*SIN(('OddsRatio_working_3-way'!Y101+4*PI())/3)</f>
        <v>-0.54775568785939166</v>
      </c>
      <c r="AF101" s="11">
        <f>-'OddsRatio_working_3-way'!U101/(3*'OddsRatio_working_3-way'!X101^(1/3))*COS(('OddsRatio_working_3-way'!Y101)/3)</f>
        <v>0.52896591769631995</v>
      </c>
      <c r="AG101" s="11">
        <f>-'OddsRatio_working_3-way'!U101/(3*'OddsRatio_working_3-way'!X101^(1/3))*COS(('OddsRatio_working_3-way'!Y101+2*PI())/3)</f>
        <v>-0.41977476381098494</v>
      </c>
      <c r="AH101" s="11">
        <f>-'OddsRatio_working_3-way'!U101/(3*'OddsRatio_working_3-way'!X101^(1/3))*COS(('OddsRatio_working_3-way'!Y101+4*PI())/3)</f>
        <v>-0.10919115388533519</v>
      </c>
      <c r="AI101" s="11">
        <f>'OddsRatio_working_3-way'!U101/(3*'OddsRatio_working_3-way'!X101^(1/3))*SIN(('OddsRatio_working_3-way'!Y101)/3)</f>
        <v>-0.17931553079645984</v>
      </c>
      <c r="AJ101" s="11">
        <f>'OddsRatio_working_3-way'!U101/(3*'OddsRatio_working_3-way'!X101^(1/3))*SIN(('OddsRatio_working_3-way'!Y101+2*PI())/3)</f>
        <v>-0.36844015706293182</v>
      </c>
      <c r="AK101" s="11">
        <f>'OddsRatio_working_3-way'!U101/(3*'OddsRatio_working_3-way'!X101^(1/3))*SIN(('OddsRatio_working_3-way'!Y101+4*PI())/3)</f>
        <v>0.54775568785939155</v>
      </c>
      <c r="AL101" s="11">
        <f>'OddsRatio_working_3-way'!Z101+'OddsRatio_working_3-way'!AF101</f>
        <v>1.0579318353926399</v>
      </c>
      <c r="AM101" s="11">
        <f>'OddsRatio_working_3-way'!AA101+'OddsRatio_working_3-way'!AG101</f>
        <v>-0.83954952762196999</v>
      </c>
      <c r="AN101" s="11">
        <f>'OddsRatio_working_3-way'!AB101+'OddsRatio_working_3-way'!AH101</f>
        <v>-0.21838230777067041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1.0579318353926399</v>
      </c>
      <c r="AS101" s="11">
        <f>IF(('OddsRatio_working_3-way'!X101=0),IF(Q101&gt;0,-Q101^(1/3),(-Q101)^(1/3)),'OddsRatio_working_3-way'!AM101-'OddsRatio_working_3-way'!R101/3)</f>
        <v>-0.83954952762196999</v>
      </c>
      <c r="AT101" s="11">
        <f>IF(('OddsRatio_working_3-way'!X101=0),IF(Q101&gt;0,-Q101^(1/3),(-Q101)^(1/3)),'OddsRatio_working_3-way'!AN101-'OddsRatio_working_3-way'!R101/3)</f>
        <v>-0.21838230777067041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1.31</v>
      </c>
      <c r="B102" s="4">
        <f>IF('True_Odds_Calculator_3-way'!B103="","",'True_Odds_Calculator_3-way'!B103)</f>
        <v>6.13</v>
      </c>
      <c r="C102" s="4">
        <f>IF('True_Odds_Calculator_3-way'!C103="","",'True_Odds_Calculator_3-way'!C103)</f>
        <v>9.49</v>
      </c>
      <c r="D102" s="9">
        <f t="shared" si="26"/>
        <v>0.74898709463538282</v>
      </c>
      <c r="E102" s="9">
        <f t="shared" si="27"/>
        <v>0.15276578589293408</v>
      </c>
      <c r="F102" s="9">
        <f t="shared" si="28"/>
        <v>9.824711947168302E-2</v>
      </c>
      <c r="G102" s="9">
        <f t="shared" si="29"/>
        <v>1.0810854490856927</v>
      </c>
      <c r="H102" s="9">
        <f t="shared" si="30"/>
        <v>1.3351364892165649</v>
      </c>
      <c r="I102" s="9">
        <f t="shared" si="31"/>
        <v>6.5459683538096032</v>
      </c>
      <c r="J102" s="9">
        <f t="shared" si="32"/>
        <v>10.178415462737531</v>
      </c>
      <c r="K102" s="11">
        <f t="shared" si="33"/>
        <v>0.76335877862595414</v>
      </c>
      <c r="L102" s="11">
        <f t="shared" si="34"/>
        <v>0.16313213703099511</v>
      </c>
      <c r="M102" s="11">
        <f t="shared" si="35"/>
        <v>0.10537407797681771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-0.17716942129104352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0.18279029503468994</v>
      </c>
      <c r="Q102" s="11">
        <f>2*'OddsRatio_working_3-way'!K102*'OddsRatio_working_3-way'!L102*'OddsRatio_working_3-way'!M102</f>
        <v>2.6244119890120595E-2</v>
      </c>
      <c r="R102" s="11">
        <f t="shared" si="36"/>
        <v>0</v>
      </c>
      <c r="S102" s="11">
        <f t="shared" si="37"/>
        <v>-1.0317259812821356</v>
      </c>
      <c r="T102" s="11">
        <f t="shared" si="38"/>
        <v>-0.14813007627884214</v>
      </c>
      <c r="U102" s="11">
        <f>'OddsRatio_working_3-way'!S102-'OddsRatio_working_3-way'!R102^2/3</f>
        <v>-1.0317259812821356</v>
      </c>
      <c r="V102" s="11">
        <f>'OddsRatio_working_3-way'!S102*'OddsRatio_working_3-way'!R102/3-2*'OddsRatio_working_3-way'!R102^3/27-'OddsRatio_working_3-way'!T102</f>
        <v>0.14813007627884214</v>
      </c>
      <c r="W102" s="11">
        <f>'OddsRatio_working_3-way'!V102^2+4*'OddsRatio_working_3-way'!U102^3/27</f>
        <v>-0.14075814582215099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0.20168085266115782</v>
      </c>
      <c r="Y102" s="11">
        <f>IF('OddsRatio_working_3-way'!W102&gt;=0,IF('OddsRatio_working_3-way'!V102+SQRT('OddsRatio_working_3-way'!W102)&gt;0,0,PI()),ACOS('OddsRatio_working_3-way'!V102/(2*'OddsRatio_working_3-way'!X102)))</f>
        <v>1.194757659723156</v>
      </c>
      <c r="Z102" s="11">
        <f>'OddsRatio_working_3-way'!X102^(1/3)*COS('OddsRatio_working_3-way'!Y102/3)</f>
        <v>0.54054272454284635</v>
      </c>
      <c r="AA102" s="11">
        <f>'OddsRatio_working_3-way'!X102^(1/3)*COS(('OddsRatio_working_3-way'!Y102+2*PI())/3)</f>
        <v>-0.46722736631390305</v>
      </c>
      <c r="AB102" s="11">
        <f>'OddsRatio_working_3-way'!X102^(1/3)*COS(('OddsRatio_working_3-way'!Y102+4*PI())/3)</f>
        <v>-7.3315358228943403E-2</v>
      </c>
      <c r="AC102" s="11">
        <f>'OddsRatio_working_3-way'!X102^(1/3)*SIN('OddsRatio_working_3-way'!Y102/3)</f>
        <v>0.2274252039048775</v>
      </c>
      <c r="AD102" s="11">
        <f>'OddsRatio_working_3-way'!X102^(1/3)*SIN(('OddsRatio_working_3-way'!Y102+2*PI())/3)</f>
        <v>0.35441112933252034</v>
      </c>
      <c r="AE102" s="11">
        <f>'OddsRatio_working_3-way'!X102^(1/3)*SIN(('OddsRatio_working_3-way'!Y102+4*PI())/3)</f>
        <v>-0.58183633323739792</v>
      </c>
      <c r="AF102" s="11">
        <f>-'OddsRatio_working_3-way'!U102/(3*'OddsRatio_working_3-way'!X102^(1/3))*COS(('OddsRatio_working_3-way'!Y102)/3)</f>
        <v>0.54054272454284635</v>
      </c>
      <c r="AG102" s="11">
        <f>-'OddsRatio_working_3-way'!U102/(3*'OddsRatio_working_3-way'!X102^(1/3))*COS(('OddsRatio_working_3-way'!Y102+2*PI())/3)</f>
        <v>-0.46722736631390299</v>
      </c>
      <c r="AH102" s="11">
        <f>-'OddsRatio_working_3-way'!U102/(3*'OddsRatio_working_3-way'!X102^(1/3))*COS(('OddsRatio_working_3-way'!Y102+4*PI())/3)</f>
        <v>-7.3315358228943389E-2</v>
      </c>
      <c r="AI102" s="11">
        <f>'OddsRatio_working_3-way'!U102/(3*'OddsRatio_working_3-way'!X102^(1/3))*SIN(('OddsRatio_working_3-way'!Y102)/3)</f>
        <v>-0.22742520390487744</v>
      </c>
      <c r="AJ102" s="11">
        <f>'OddsRatio_working_3-way'!U102/(3*'OddsRatio_working_3-way'!X102^(1/3))*SIN(('OddsRatio_working_3-way'!Y102+2*PI())/3)</f>
        <v>-0.35441112933252028</v>
      </c>
      <c r="AK102" s="11">
        <f>'OddsRatio_working_3-way'!U102/(3*'OddsRatio_working_3-way'!X102^(1/3))*SIN(('OddsRatio_working_3-way'!Y102+4*PI())/3)</f>
        <v>0.58183633323739781</v>
      </c>
      <c r="AL102" s="11">
        <f>'OddsRatio_working_3-way'!Z102+'OddsRatio_working_3-way'!AF102</f>
        <v>1.0810854490856927</v>
      </c>
      <c r="AM102" s="11">
        <f>'OddsRatio_working_3-way'!AA102+'OddsRatio_working_3-way'!AG102</f>
        <v>-0.9344547326278061</v>
      </c>
      <c r="AN102" s="11">
        <f>'OddsRatio_working_3-way'!AB102+'OddsRatio_working_3-way'!AH102</f>
        <v>-0.14663071645788678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1.0810854490856927</v>
      </c>
      <c r="AS102" s="11">
        <f>IF(('OddsRatio_working_3-way'!X102=0),IF(Q102&gt;0,-Q102^(1/3),(-Q102)^(1/3)),'OddsRatio_working_3-way'!AM102-'OddsRatio_working_3-way'!R102/3)</f>
        <v>-0.9344547326278061</v>
      </c>
      <c r="AT102" s="11">
        <f>IF(('OddsRatio_working_3-way'!X102=0),IF(Q102&gt;0,-Q102^(1/3),(-Q102)^(1/3)),'OddsRatio_working_3-way'!AN102-'OddsRatio_working_3-way'!R102/3)</f>
        <v>-0.14663071645788678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14.87</v>
      </c>
      <c r="B103" s="4">
        <f>IF('True_Odds_Calculator_3-way'!B104="","",'True_Odds_Calculator_3-way'!B104)</f>
        <v>6.08</v>
      </c>
      <c r="C103" s="4">
        <f>IF('True_Odds_Calculator_3-way'!C104="","",'True_Odds_Calculator_3-way'!C104)</f>
        <v>1.24</v>
      </c>
      <c r="D103" s="9">
        <f t="shared" si="26"/>
        <v>6.0786288242183684E-2</v>
      </c>
      <c r="E103" s="9">
        <f t="shared" si="27"/>
        <v>0.15017083072007498</v>
      </c>
      <c r="F103" s="9">
        <f t="shared" si="28"/>
        <v>0.78904288103774167</v>
      </c>
      <c r="G103" s="9">
        <f t="shared" si="29"/>
        <v>1.1139926825270134</v>
      </c>
      <c r="H103" s="9">
        <f t="shared" si="30"/>
        <v>16.451078506649676</v>
      </c>
      <c r="I103" s="9">
        <f t="shared" si="31"/>
        <v>6.6590828272372278</v>
      </c>
      <c r="J103" s="9">
        <f t="shared" si="32"/>
        <v>1.267358243806483</v>
      </c>
      <c r="K103" s="11">
        <f t="shared" si="33"/>
        <v>6.7249495628782782E-2</v>
      </c>
      <c r="L103" s="11">
        <f t="shared" si="34"/>
        <v>0.16447368421052633</v>
      </c>
      <c r="M103" s="11">
        <f t="shared" si="35"/>
        <v>0.80645161290322587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-0.15083953402607564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0.17117437143414976</v>
      </c>
      <c r="Q103" s="11">
        <f>2*'OddsRatio_working_3-way'!K103*'OddsRatio_working_3-way'!L103*'OddsRatio_working_3-way'!M103</f>
        <v>1.783995533446063E-2</v>
      </c>
      <c r="R103" s="11">
        <f t="shared" si="36"/>
        <v>0</v>
      </c>
      <c r="S103" s="11">
        <f t="shared" si="37"/>
        <v>-1.1348110595764558</v>
      </c>
      <c r="T103" s="11">
        <f t="shared" si="38"/>
        <v>-0.11827108489593077</v>
      </c>
      <c r="U103" s="11">
        <f>'OddsRatio_working_3-way'!S103-'OddsRatio_working_3-way'!R103^2/3</f>
        <v>-1.1348110595764558</v>
      </c>
      <c r="V103" s="11">
        <f>'OddsRatio_working_3-way'!S103*'OddsRatio_working_3-way'!R103/3-2*'OddsRatio_working_3-way'!R103^3/27-'OddsRatio_working_3-way'!T103</f>
        <v>0.11827108489593077</v>
      </c>
      <c r="W103" s="11">
        <f>'OddsRatio_working_3-way'!V103^2+4*'OddsRatio_working_3-way'!U103^3/27</f>
        <v>-0.20251643984275897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0.23265021457394974</v>
      </c>
      <c r="Y103" s="11">
        <f>IF('OddsRatio_working_3-way'!W103&gt;=0,IF('OddsRatio_working_3-way'!V103+SQRT('OddsRatio_working_3-way'!W103)&gt;0,0,PI()),ACOS('OddsRatio_working_3-way'!V103/(2*'OddsRatio_working_3-way'!X103)))</f>
        <v>1.3137942934239493</v>
      </c>
      <c r="Z103" s="11">
        <f>'OddsRatio_working_3-way'!X103^(1/3)*COS('OddsRatio_working_3-way'!Y103/3)</f>
        <v>0.55699634126350672</v>
      </c>
      <c r="AA103" s="11">
        <f>'OddsRatio_working_3-way'!X103^(1/3)*COS(('OddsRatio_working_3-way'!Y103+2*PI())/3)</f>
        <v>-0.50437218808045037</v>
      </c>
      <c r="AB103" s="11">
        <f>'OddsRatio_working_3-way'!X103^(1/3)*COS(('OddsRatio_working_3-way'!Y103+4*PI())/3)</f>
        <v>-5.2624153183056195E-2</v>
      </c>
      <c r="AC103" s="11">
        <f>'OddsRatio_working_3-way'!X103^(1/3)*SIN('OddsRatio_working_3-way'!Y103/3)</f>
        <v>0.26081684955389489</v>
      </c>
      <c r="AD103" s="11">
        <f>'OddsRatio_working_3-way'!X103^(1/3)*SIN(('OddsRatio_working_3-way'!Y103+2*PI())/3)</f>
        <v>0.35196455657223596</v>
      </c>
      <c r="AE103" s="11">
        <f>'OddsRatio_working_3-way'!X103^(1/3)*SIN(('OddsRatio_working_3-way'!Y103+4*PI())/3)</f>
        <v>-0.61278140612613097</v>
      </c>
      <c r="AF103" s="11">
        <f>-'OddsRatio_working_3-way'!U103/(3*'OddsRatio_working_3-way'!X103^(1/3))*COS(('OddsRatio_working_3-way'!Y103)/3)</f>
        <v>0.55699634126350672</v>
      </c>
      <c r="AG103" s="11">
        <f>-'OddsRatio_working_3-way'!U103/(3*'OddsRatio_working_3-way'!X103^(1/3))*COS(('OddsRatio_working_3-way'!Y103+2*PI())/3)</f>
        <v>-0.50437218808045037</v>
      </c>
      <c r="AH103" s="11">
        <f>-'OddsRatio_working_3-way'!U103/(3*'OddsRatio_working_3-way'!X103^(1/3))*COS(('OddsRatio_working_3-way'!Y103+4*PI())/3)</f>
        <v>-5.2624153183056195E-2</v>
      </c>
      <c r="AI103" s="11">
        <f>'OddsRatio_working_3-way'!U103/(3*'OddsRatio_working_3-way'!X103^(1/3))*SIN(('OddsRatio_working_3-way'!Y103)/3)</f>
        <v>-0.26081684955389489</v>
      </c>
      <c r="AJ103" s="11">
        <f>'OddsRatio_working_3-way'!U103/(3*'OddsRatio_working_3-way'!X103^(1/3))*SIN(('OddsRatio_working_3-way'!Y103+2*PI())/3)</f>
        <v>-0.35196455657223596</v>
      </c>
      <c r="AK103" s="11">
        <f>'OddsRatio_working_3-way'!U103/(3*'OddsRatio_working_3-way'!X103^(1/3))*SIN(('OddsRatio_working_3-way'!Y103+4*PI())/3)</f>
        <v>0.61278140612613097</v>
      </c>
      <c r="AL103" s="11">
        <f>'OddsRatio_working_3-way'!Z103+'OddsRatio_working_3-way'!AF103</f>
        <v>1.1139926825270134</v>
      </c>
      <c r="AM103" s="11">
        <f>'OddsRatio_working_3-way'!AA103+'OddsRatio_working_3-way'!AG103</f>
        <v>-1.0087443761609007</v>
      </c>
      <c r="AN103" s="11">
        <f>'OddsRatio_working_3-way'!AB103+'OddsRatio_working_3-way'!AH103</f>
        <v>-0.10524830636611239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1.1139926825270134</v>
      </c>
      <c r="AS103" s="11">
        <f>IF(('OddsRatio_working_3-way'!X103=0),IF(Q103&gt;0,-Q103^(1/3),(-Q103)^(1/3)),'OddsRatio_working_3-way'!AM103-'OddsRatio_working_3-way'!R103/3)</f>
        <v>-1.0087443761609007</v>
      </c>
      <c r="AT103" s="11">
        <f>IF(('OddsRatio_working_3-way'!X103=0),IF(Q103&gt;0,-Q103^(1/3),(-Q103)^(1/3)),'OddsRatio_working_3-way'!AN103-'OddsRatio_working_3-way'!R103/3)</f>
        <v>-0.10524830636611239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</v>
      </c>
      <c r="B104" s="4">
        <f>IF('True_Odds_Calculator_3-way'!B105="","",'True_Odds_Calculator_3-way'!B105)</f>
        <v>6.76</v>
      </c>
      <c r="C104" s="4">
        <f>IF('True_Odds_Calculator_3-way'!C105="","",'True_Odds_Calculator_3-way'!C105)</f>
        <v>17.54</v>
      </c>
      <c r="D104" s="9">
        <f t="shared" si="26"/>
        <v>0.81584043683322449</v>
      </c>
      <c r="E104" s="9">
        <f t="shared" si="27"/>
        <v>0.13331519326080252</v>
      </c>
      <c r="F104" s="9">
        <f t="shared" si="28"/>
        <v>5.0844369905973019E-2</v>
      </c>
      <c r="G104" s="9">
        <f t="shared" si="29"/>
        <v>1.1286493954725481</v>
      </c>
      <c r="H104" s="9">
        <f t="shared" si="30"/>
        <v>1.2257298790945095</v>
      </c>
      <c r="I104" s="9">
        <f t="shared" si="31"/>
        <v>7.5010205179218765</v>
      </c>
      <c r="J104" s="9">
        <f t="shared" si="32"/>
        <v>19.667861001115945</v>
      </c>
      <c r="K104" s="11">
        <f t="shared" si="33"/>
        <v>0.83333333333333337</v>
      </c>
      <c r="L104" s="11">
        <f t="shared" si="34"/>
        <v>0.14792899408284024</v>
      </c>
      <c r="M104" s="11">
        <f t="shared" si="35"/>
        <v>5.7012542759407071E-2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-0.1339153785430427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0.15813390188445009</v>
      </c>
      <c r="Q104" s="11">
        <f>2*'OddsRatio_working_3-way'!K104*'OddsRatio_working_3-way'!L104*'OddsRatio_working_3-way'!M104</f>
        <v>1.4056346834173342E-2</v>
      </c>
      <c r="R104" s="11">
        <f t="shared" si="36"/>
        <v>0</v>
      </c>
      <c r="S104" s="11">
        <f t="shared" si="37"/>
        <v>-1.1808494558645715</v>
      </c>
      <c r="T104" s="11">
        <f t="shared" si="38"/>
        <v>-0.10496439607685082</v>
      </c>
      <c r="U104" s="11">
        <f>'OddsRatio_working_3-way'!S104-'OddsRatio_working_3-way'!R104^2/3</f>
        <v>-1.1808494558645715</v>
      </c>
      <c r="V104" s="11">
        <f>'OddsRatio_working_3-way'!S104*'OddsRatio_working_3-way'!R104/3-2*'OddsRatio_working_3-way'!R104^3/27-'OddsRatio_working_3-way'!T104</f>
        <v>0.10496439607685082</v>
      </c>
      <c r="W104" s="11">
        <f>'OddsRatio_working_3-way'!V104^2+4*'OddsRatio_working_3-way'!U104^3/27</f>
        <v>-0.23292068326390722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0.24695050501450955</v>
      </c>
      <c r="Y104" s="11">
        <f>IF('OddsRatio_working_3-way'!W104&gt;=0,IF('OddsRatio_working_3-way'!V104+SQRT('OddsRatio_working_3-way'!W104)&gt;0,0,PI()),ACOS('OddsRatio_working_3-way'!V104/(2*'OddsRatio_working_3-way'!X104)))</f>
        <v>1.356642029506552</v>
      </c>
      <c r="Z104" s="11">
        <f>'OddsRatio_working_3-way'!X104^(1/3)*COS('OddsRatio_working_3-way'!Y104/3)</f>
        <v>0.56432469773627403</v>
      </c>
      <c r="AA104" s="11">
        <f>'OddsRatio_working_3-way'!X104^(1/3)*COS(('OddsRatio_working_3-way'!Y104+2*PI())/3)</f>
        <v>-0.51957673472078503</v>
      </c>
      <c r="AB104" s="11">
        <f>'OddsRatio_working_3-way'!X104^(1/3)*COS(('OddsRatio_working_3-way'!Y104+4*PI())/3)</f>
        <v>-4.4747963015488848E-2</v>
      </c>
      <c r="AC104" s="11">
        <f>'OddsRatio_working_3-way'!X104^(1/3)*SIN('OddsRatio_working_3-way'!Y104/3)</f>
        <v>0.27414251916303217</v>
      </c>
      <c r="AD104" s="11">
        <f>'OddsRatio_working_3-way'!X104^(1/3)*SIN(('OddsRatio_working_3-way'!Y104+2*PI())/3)</f>
        <v>0.35164826464107202</v>
      </c>
      <c r="AE104" s="11">
        <f>'OddsRatio_working_3-way'!X104^(1/3)*SIN(('OddsRatio_working_3-way'!Y104+4*PI())/3)</f>
        <v>-0.62579078380410402</v>
      </c>
      <c r="AF104" s="11">
        <f>-'OddsRatio_working_3-way'!U104/(3*'OddsRatio_working_3-way'!X104^(1/3))*COS(('OddsRatio_working_3-way'!Y104)/3)</f>
        <v>0.56432469773627403</v>
      </c>
      <c r="AG104" s="11">
        <f>-'OddsRatio_working_3-way'!U104/(3*'OddsRatio_working_3-way'!X104^(1/3))*COS(('OddsRatio_working_3-way'!Y104+2*PI())/3)</f>
        <v>-0.51957673472078503</v>
      </c>
      <c r="AH104" s="11">
        <f>-'OddsRatio_working_3-way'!U104/(3*'OddsRatio_working_3-way'!X104^(1/3))*COS(('OddsRatio_working_3-way'!Y104+4*PI())/3)</f>
        <v>-4.4747963015488848E-2</v>
      </c>
      <c r="AI104" s="11">
        <f>'OddsRatio_working_3-way'!U104/(3*'OddsRatio_working_3-way'!X104^(1/3))*SIN(('OddsRatio_working_3-way'!Y104)/3)</f>
        <v>-0.27414251916303217</v>
      </c>
      <c r="AJ104" s="11">
        <f>'OddsRatio_working_3-way'!U104/(3*'OddsRatio_working_3-way'!X104^(1/3))*SIN(('OddsRatio_working_3-way'!Y104+2*PI())/3)</f>
        <v>-0.35164826464107202</v>
      </c>
      <c r="AK104" s="11">
        <f>'OddsRatio_working_3-way'!U104/(3*'OddsRatio_working_3-way'!X104^(1/3))*SIN(('OddsRatio_working_3-way'!Y104+4*PI())/3)</f>
        <v>0.62579078380410402</v>
      </c>
      <c r="AL104" s="11">
        <f>'OddsRatio_working_3-way'!Z104+'OddsRatio_working_3-way'!AF104</f>
        <v>1.1286493954725481</v>
      </c>
      <c r="AM104" s="11">
        <f>'OddsRatio_working_3-way'!AA104+'OddsRatio_working_3-way'!AG104</f>
        <v>-1.0391534694415701</v>
      </c>
      <c r="AN104" s="11">
        <f>'OddsRatio_working_3-way'!AB104+'OddsRatio_working_3-way'!AH104</f>
        <v>-8.9495926030977696E-2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1.1286493954725481</v>
      </c>
      <c r="AS104" s="11">
        <f>IF(('OddsRatio_working_3-way'!X104=0),IF(Q104&gt;0,-Q104^(1/3),(-Q104)^(1/3)),'OddsRatio_working_3-way'!AM104-'OddsRatio_working_3-way'!R104/3)</f>
        <v>-1.0391534694415701</v>
      </c>
      <c r="AT104" s="11">
        <f>IF(('OddsRatio_working_3-way'!X104=0),IF(Q104&gt;0,-Q104^(1/3),(-Q104)^(1/3)),'OddsRatio_working_3-way'!AN104-'OddsRatio_working_3-way'!R104/3)</f>
        <v>-8.9495926030977696E-2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1.8</v>
      </c>
      <c r="B105" s="4">
        <f>IF('True_Odds_Calculator_3-way'!B106="","",'True_Odds_Calculator_3-way'!B106)</f>
        <v>3.63</v>
      </c>
      <c r="C105" s="4">
        <f>IF('True_Odds_Calculator_3-way'!C106="","",'True_Odds_Calculator_3-way'!C106)</f>
        <v>5.0199999999999996</v>
      </c>
      <c r="D105" s="9">
        <f t="shared" si="26"/>
        <v>0.54311984056327267</v>
      </c>
      <c r="E105" s="9">
        <f t="shared" si="27"/>
        <v>0.26556955224821277</v>
      </c>
      <c r="F105" s="9">
        <f t="shared" si="28"/>
        <v>0.1913106071885145</v>
      </c>
      <c r="G105" s="9">
        <f t="shared" si="29"/>
        <v>1.0515178357388271</v>
      </c>
      <c r="H105" s="9">
        <f t="shared" si="30"/>
        <v>1.8412142685910615</v>
      </c>
      <c r="I105" s="9">
        <f t="shared" si="31"/>
        <v>3.7654919079931153</v>
      </c>
      <c r="J105" s="9">
        <f t="shared" si="32"/>
        <v>5.2271016996700839</v>
      </c>
      <c r="K105" s="11">
        <f t="shared" si="33"/>
        <v>0.55555555555555558</v>
      </c>
      <c r="L105" s="11">
        <f t="shared" si="34"/>
        <v>0.27548209366391185</v>
      </c>
      <c r="M105" s="11">
        <f t="shared" si="35"/>
        <v>0.19920318725099603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-0.25786294674378696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0.22712943756044085</v>
      </c>
      <c r="Q105" s="11">
        <f>2*'OddsRatio_working_3-way'!K105*'OddsRatio_working_3-way'!L105*'OddsRatio_working_3-way'!M105</f>
        <v>6.0974345653809624E-2</v>
      </c>
      <c r="R105" s="11">
        <f t="shared" si="36"/>
        <v>0</v>
      </c>
      <c r="S105" s="11">
        <f t="shared" si="37"/>
        <v>-0.88081455838677369</v>
      </c>
      <c r="T105" s="11">
        <f t="shared" si="38"/>
        <v>-0.23646028413067749</v>
      </c>
      <c r="U105" s="11">
        <f>'OddsRatio_working_3-way'!S105-'OddsRatio_working_3-way'!R105^2/3</f>
        <v>-0.88081455838677369</v>
      </c>
      <c r="V105" s="11">
        <f>'OddsRatio_working_3-way'!S105*'OddsRatio_working_3-way'!R105/3-2*'OddsRatio_working_3-way'!R105^3/27-'OddsRatio_working_3-way'!T105</f>
        <v>0.23646028413067749</v>
      </c>
      <c r="W105" s="11">
        <f>'OddsRatio_working_3-way'!V105^2+4*'OddsRatio_working_3-way'!U105^3/27</f>
        <v>-4.5325961323473538E-2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0.15909071884826773</v>
      </c>
      <c r="Y105" s="11">
        <f>IF('OddsRatio_working_3-way'!W105&gt;=0,IF('OddsRatio_working_3-way'!V105+SQRT('OddsRatio_working_3-way'!W105)&gt;0,0,PI()),ACOS('OddsRatio_working_3-way'!V105/(2*'OddsRatio_working_3-way'!X105)))</f>
        <v>0.73301294485913515</v>
      </c>
      <c r="Z105" s="11">
        <f>'OddsRatio_working_3-way'!X105^(1/3)*COS('OddsRatio_working_3-way'!Y105/3)</f>
        <v>0.52575891786941353</v>
      </c>
      <c r="AA105" s="11">
        <f>'OddsRatio_working_3-way'!X105^(1/3)*COS(('OddsRatio_working_3-way'!Y105+2*PI())/3)</f>
        <v>-0.37639954441424167</v>
      </c>
      <c r="AB105" s="11">
        <f>'OddsRatio_working_3-way'!X105^(1/3)*COS(('OddsRatio_working_3-way'!Y105+4*PI())/3)</f>
        <v>-0.14935937345517181</v>
      </c>
      <c r="AC105" s="11">
        <f>'OddsRatio_working_3-way'!X105^(1/3)*SIN('OddsRatio_working_3-way'!Y105/3)</f>
        <v>0.13108170382007756</v>
      </c>
      <c r="AD105" s="11">
        <f>'OddsRatio_working_3-way'!X105^(1/3)*SIN(('OddsRatio_working_3-way'!Y105+2*PI())/3)</f>
        <v>0.38977972723108967</v>
      </c>
      <c r="AE105" s="11">
        <f>'OddsRatio_working_3-way'!X105^(1/3)*SIN(('OddsRatio_working_3-way'!Y105+4*PI())/3)</f>
        <v>-0.52086143105116722</v>
      </c>
      <c r="AF105" s="11">
        <f>-'OddsRatio_working_3-way'!U105/(3*'OddsRatio_working_3-way'!X105^(1/3))*COS(('OddsRatio_working_3-way'!Y105)/3)</f>
        <v>0.52575891786941353</v>
      </c>
      <c r="AG105" s="11">
        <f>-'OddsRatio_working_3-way'!U105/(3*'OddsRatio_working_3-way'!X105^(1/3))*COS(('OddsRatio_working_3-way'!Y105+2*PI())/3)</f>
        <v>-0.37639954441424156</v>
      </c>
      <c r="AH105" s="11">
        <f>-'OddsRatio_working_3-way'!U105/(3*'OddsRatio_working_3-way'!X105^(1/3))*COS(('OddsRatio_working_3-way'!Y105+4*PI())/3)</f>
        <v>-0.14935937345517178</v>
      </c>
      <c r="AI105" s="11">
        <f>'OddsRatio_working_3-way'!U105/(3*'OddsRatio_working_3-way'!X105^(1/3))*SIN(('OddsRatio_working_3-way'!Y105)/3)</f>
        <v>-0.13108170382007753</v>
      </c>
      <c r="AJ105" s="11">
        <f>'OddsRatio_working_3-way'!U105/(3*'OddsRatio_working_3-way'!X105^(1/3))*SIN(('OddsRatio_working_3-way'!Y105+2*PI())/3)</f>
        <v>-0.38977972723108956</v>
      </c>
      <c r="AK105" s="11">
        <f>'OddsRatio_working_3-way'!U105/(3*'OddsRatio_working_3-way'!X105^(1/3))*SIN(('OddsRatio_working_3-way'!Y105+4*PI())/3)</f>
        <v>0.52086143105116711</v>
      </c>
      <c r="AL105" s="11">
        <f>'OddsRatio_working_3-way'!Z105+'OddsRatio_working_3-way'!AF105</f>
        <v>1.0515178357388271</v>
      </c>
      <c r="AM105" s="11">
        <f>'OddsRatio_working_3-way'!AA105+'OddsRatio_working_3-way'!AG105</f>
        <v>-0.75279908882848323</v>
      </c>
      <c r="AN105" s="11">
        <f>'OddsRatio_working_3-way'!AB105+'OddsRatio_working_3-way'!AH105</f>
        <v>-0.29871874691034361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1.0515178357388271</v>
      </c>
      <c r="AS105" s="11">
        <f>IF(('OddsRatio_working_3-way'!X105=0),IF(Q105&gt;0,-Q105^(1/3),(-Q105)^(1/3)),'OddsRatio_working_3-way'!AM105-'OddsRatio_working_3-way'!R105/3)</f>
        <v>-0.75279908882848323</v>
      </c>
      <c r="AT105" s="11">
        <f>IF(('OddsRatio_working_3-way'!X105=0),IF(Q105&gt;0,-Q105^(1/3),(-Q105)^(1/3)),'OddsRatio_working_3-way'!AN105-'OddsRatio_working_3-way'!R105/3)</f>
        <v>-0.29871874691034361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3.29</v>
      </c>
      <c r="B106" s="4">
        <f>IF('True_Odds_Calculator_3-way'!B107="","",'True_Odds_Calculator_3-way'!B107)</f>
        <v>3.13</v>
      </c>
      <c r="C106" s="4">
        <f>IF('True_Odds_Calculator_3-way'!C107="","",'True_Odds_Calculator_3-way'!C107)</f>
        <v>2.48</v>
      </c>
      <c r="D106" s="9">
        <f t="shared" si="26"/>
        <v>0.29553991586748857</v>
      </c>
      <c r="E106" s="9">
        <f t="shared" si="27"/>
        <v>0.31083940611617328</v>
      </c>
      <c r="F106" s="9">
        <f t="shared" si="28"/>
        <v>0.39362067801633815</v>
      </c>
      <c r="G106" s="9">
        <f t="shared" si="29"/>
        <v>1.0408898235779742</v>
      </c>
      <c r="H106" s="9">
        <f t="shared" si="30"/>
        <v>3.3836376959935612</v>
      </c>
      <c r="I106" s="9">
        <f t="shared" si="31"/>
        <v>3.2170953242210851</v>
      </c>
      <c r="J106" s="9">
        <f t="shared" si="32"/>
        <v>2.5405169388954016</v>
      </c>
      <c r="K106" s="11">
        <f t="shared" si="33"/>
        <v>0.303951367781155</v>
      </c>
      <c r="L106" s="11">
        <f t="shared" si="34"/>
        <v>0.31948881789137379</v>
      </c>
      <c r="M106" s="11">
        <f t="shared" si="35"/>
        <v>0.40322580645161293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-0.28267336238878271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0.23102559387674099</v>
      </c>
      <c r="Q106" s="11">
        <f>2*'OddsRatio_working_3-way'!K106*'OddsRatio_working_3-way'!L106*'OddsRatio_working_3-way'!M106</f>
        <v>7.8313760636183394E-2</v>
      </c>
      <c r="R106" s="11">
        <f t="shared" si="36"/>
        <v>0</v>
      </c>
      <c r="S106" s="11">
        <f t="shared" si="37"/>
        <v>-0.81728816583358666</v>
      </c>
      <c r="T106" s="11">
        <f t="shared" si="38"/>
        <v>-0.2770468358757921</v>
      </c>
      <c r="U106" s="11">
        <f>'OddsRatio_working_3-way'!S106-'OddsRatio_working_3-way'!R106^2/3</f>
        <v>-0.81728816583358666</v>
      </c>
      <c r="V106" s="11">
        <f>'OddsRatio_working_3-way'!S106*'OddsRatio_working_3-way'!R106/3-2*'OddsRatio_working_3-way'!R106^3/27-'OddsRatio_working_3-way'!T106</f>
        <v>0.2770468358757921</v>
      </c>
      <c r="W106" s="11">
        <f>'OddsRatio_working_3-way'!V106^2+4*'OddsRatio_working_3-way'!U106^3/27</f>
        <v>-4.1214594906408414E-3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0.14219388942516914</v>
      </c>
      <c r="Y106" s="11">
        <f>IF('OddsRatio_working_3-way'!W106&gt;=0,IF('OddsRatio_working_3-way'!V106+SQRT('OddsRatio_working_3-way'!W106)&gt;0,0,PI()),ACOS('OddsRatio_working_3-way'!V106/(2*'OddsRatio_working_3-way'!X106)))</f>
        <v>0.22770581425042846</v>
      </c>
      <c r="Z106" s="11">
        <f>'OddsRatio_working_3-way'!X106^(1/3)*COS('OddsRatio_working_3-way'!Y106/3)</f>
        <v>0.52044491178898711</v>
      </c>
      <c r="AA106" s="11">
        <f>'OddsRatio_working_3-way'!X106^(1/3)*COS(('OddsRatio_working_3-way'!Y106+2*PI())/3)</f>
        <v>-0.29449871302843023</v>
      </c>
      <c r="AB106" s="11">
        <f>'OddsRatio_working_3-way'!X106^(1/3)*COS(('OddsRatio_working_3-way'!Y106+4*PI())/3)</f>
        <v>-0.2259461987605568</v>
      </c>
      <c r="AC106" s="11">
        <f>'OddsRatio_working_3-way'!X106^(1/3)*SIN('OddsRatio_working_3-way'!Y106/3)</f>
        <v>3.9578812566182404E-2</v>
      </c>
      <c r="AD106" s="11">
        <f>'OddsRatio_working_3-way'!X106^(1/3)*SIN(('OddsRatio_working_3-way'!Y106+2*PI())/3)</f>
        <v>0.43092910859652295</v>
      </c>
      <c r="AE106" s="11">
        <f>'OddsRatio_working_3-way'!X106^(1/3)*SIN(('OddsRatio_working_3-way'!Y106+4*PI())/3)</f>
        <v>-0.47050792116270529</v>
      </c>
      <c r="AF106" s="11">
        <f>-'OddsRatio_working_3-way'!U106/(3*'OddsRatio_working_3-way'!X106^(1/3))*COS(('OddsRatio_working_3-way'!Y106)/3)</f>
        <v>0.52044491178898711</v>
      </c>
      <c r="AG106" s="11">
        <f>-'OddsRatio_working_3-way'!U106/(3*'OddsRatio_working_3-way'!X106^(1/3))*COS(('OddsRatio_working_3-way'!Y106+2*PI())/3)</f>
        <v>-0.29449871302843023</v>
      </c>
      <c r="AH106" s="11">
        <f>-'OddsRatio_working_3-way'!U106/(3*'OddsRatio_working_3-way'!X106^(1/3))*COS(('OddsRatio_working_3-way'!Y106+4*PI())/3)</f>
        <v>-0.2259461987605568</v>
      </c>
      <c r="AI106" s="11">
        <f>'OddsRatio_working_3-way'!U106/(3*'OddsRatio_working_3-way'!X106^(1/3))*SIN(('OddsRatio_working_3-way'!Y106)/3)</f>
        <v>-3.9578812566182404E-2</v>
      </c>
      <c r="AJ106" s="11">
        <f>'OddsRatio_working_3-way'!U106/(3*'OddsRatio_working_3-way'!X106^(1/3))*SIN(('OddsRatio_working_3-way'!Y106+2*PI())/3)</f>
        <v>-0.43092910859652295</v>
      </c>
      <c r="AK106" s="11">
        <f>'OddsRatio_working_3-way'!U106/(3*'OddsRatio_working_3-way'!X106^(1/3))*SIN(('OddsRatio_working_3-way'!Y106+4*PI())/3)</f>
        <v>0.47050792116270529</v>
      </c>
      <c r="AL106" s="11">
        <f>'OddsRatio_working_3-way'!Z106+'OddsRatio_working_3-way'!AF106</f>
        <v>1.0408898235779742</v>
      </c>
      <c r="AM106" s="11">
        <f>'OddsRatio_working_3-way'!AA106+'OddsRatio_working_3-way'!AG106</f>
        <v>-0.58899742605686045</v>
      </c>
      <c r="AN106" s="11">
        <f>'OddsRatio_working_3-way'!AB106+'OddsRatio_working_3-way'!AH106</f>
        <v>-0.4518923975211136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1.0408898235779742</v>
      </c>
      <c r="AS106" s="11">
        <f>IF(('OddsRatio_working_3-way'!X106=0),IF(Q106&gt;0,-Q106^(1/3),(-Q106)^(1/3)),'OddsRatio_working_3-way'!AM106-'OddsRatio_working_3-way'!R106/3)</f>
        <v>-0.58899742605686045</v>
      </c>
      <c r="AT106" s="11">
        <f>IF(('OddsRatio_working_3-way'!X106=0),IF(Q106&gt;0,-Q106^(1/3),(-Q106)^(1/3)),'OddsRatio_working_3-way'!AN106-'OddsRatio_working_3-way'!R106/3)</f>
        <v>-0.4518923975211136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1.19</v>
      </c>
      <c r="B107" s="4">
        <f>IF('True_Odds_Calculator_3-way'!B108="","",'True_Odds_Calculator_3-way'!B108)</f>
        <v>7.16</v>
      </c>
      <c r="C107" s="4">
        <f>IF('True_Odds_Calculator_3-way'!C108="","",'True_Odds_Calculator_3-way'!C108)</f>
        <v>18.43</v>
      </c>
      <c r="D107" s="9">
        <f t="shared" si="26"/>
        <v>0.82460420487409025</v>
      </c>
      <c r="E107" s="9">
        <f t="shared" si="27"/>
        <v>0.12664551417939723</v>
      </c>
      <c r="F107" s="9">
        <f t="shared" si="28"/>
        <v>4.8750280946512459E-2</v>
      </c>
      <c r="G107" s="9">
        <f t="shared" si="29"/>
        <v>1.1194895179579309</v>
      </c>
      <c r="H107" s="9">
        <f t="shared" si="30"/>
        <v>1.2127030084120067</v>
      </c>
      <c r="I107" s="9">
        <f t="shared" si="31"/>
        <v>7.896055430620855</v>
      </c>
      <c r="J107" s="9">
        <f t="shared" si="32"/>
        <v>20.512702298006733</v>
      </c>
      <c r="K107" s="11">
        <f t="shared" si="33"/>
        <v>0.84033613445378152</v>
      </c>
      <c r="L107" s="11">
        <f t="shared" si="34"/>
        <v>0.13966480446927373</v>
      </c>
      <c r="M107" s="11">
        <f t="shared" si="35"/>
        <v>5.4259359739555077E-2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-0.12991113625661044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0.15143509396350166</v>
      </c>
      <c r="Q107" s="11">
        <f>2*'OddsRatio_working_3-way'!K107*'OddsRatio_working_3-way'!L107*'OddsRatio_working_3-way'!M107</f>
        <v>1.2736340955719233E-2</v>
      </c>
      <c r="R107" s="11">
        <f t="shared" si="36"/>
        <v>0</v>
      </c>
      <c r="S107" s="11">
        <f t="shared" si="37"/>
        <v>-1.1656821603374745</v>
      </c>
      <c r="T107" s="11">
        <f t="shared" si="38"/>
        <v>-9.8038869666734627E-2</v>
      </c>
      <c r="U107" s="11">
        <f>'OddsRatio_working_3-way'!S107-'OddsRatio_working_3-way'!R107^2/3</f>
        <v>-1.1656821603374745</v>
      </c>
      <c r="V107" s="11">
        <f>'OddsRatio_working_3-way'!S107*'OddsRatio_working_3-way'!R107/3-2*'OddsRatio_working_3-way'!R107^3/27-'OddsRatio_working_3-way'!T107</f>
        <v>9.8038869666734627E-2</v>
      </c>
      <c r="W107" s="11">
        <f>'OddsRatio_working_3-way'!V107^2+4*'OddsRatio_working_3-way'!U107^3/27</f>
        <v>-0.22504708920222494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0.24220792161269</v>
      </c>
      <c r="Y107" s="11">
        <f>IF('OddsRatio_working_3-way'!W107&gt;=0,IF('OddsRatio_working_3-way'!V107+SQRT('OddsRatio_working_3-way'!W107)&gt;0,0,PI()),ACOS('OddsRatio_working_3-way'!V107/(2*'OddsRatio_working_3-way'!X107)))</f>
        <v>1.3670028397883454</v>
      </c>
      <c r="Z107" s="11">
        <f>'OddsRatio_working_3-way'!X107^(1/3)*COS('OddsRatio_working_3-way'!Y107/3)</f>
        <v>0.55974475897896547</v>
      </c>
      <c r="AA107" s="11">
        <f>'OddsRatio_working_3-way'!X107^(1/3)*COS(('OddsRatio_working_3-way'!Y107+2*PI())/3)</f>
        <v>-0.51743267432229678</v>
      </c>
      <c r="AB107" s="11">
        <f>'OddsRatio_working_3-way'!X107^(1/3)*COS(('OddsRatio_working_3-way'!Y107+4*PI())/3)</f>
        <v>-4.2312084656668941E-2</v>
      </c>
      <c r="AC107" s="11">
        <f>'OddsRatio_working_3-way'!X107^(1/3)*SIN('OddsRatio_working_3-way'!Y107/3)</f>
        <v>0.27431100034098405</v>
      </c>
      <c r="AD107" s="11">
        <f>'OddsRatio_working_3-way'!X107^(1/3)*SIN(('OddsRatio_working_3-way'!Y107+2*PI())/3)</f>
        <v>0.34759768074048991</v>
      </c>
      <c r="AE107" s="11">
        <f>'OddsRatio_working_3-way'!X107^(1/3)*SIN(('OddsRatio_working_3-way'!Y107+4*PI())/3)</f>
        <v>-0.6219086810814739</v>
      </c>
      <c r="AF107" s="11">
        <f>-'OddsRatio_working_3-way'!U107/(3*'OddsRatio_working_3-way'!X107^(1/3))*COS(('OddsRatio_working_3-way'!Y107)/3)</f>
        <v>0.55974475897896547</v>
      </c>
      <c r="AG107" s="11">
        <f>-'OddsRatio_working_3-way'!U107/(3*'OddsRatio_working_3-way'!X107^(1/3))*COS(('OddsRatio_working_3-way'!Y107+2*PI())/3)</f>
        <v>-0.51743267432229678</v>
      </c>
      <c r="AH107" s="11">
        <f>-'OddsRatio_working_3-way'!U107/(3*'OddsRatio_working_3-way'!X107^(1/3))*COS(('OddsRatio_working_3-way'!Y107+4*PI())/3)</f>
        <v>-4.2312084656668941E-2</v>
      </c>
      <c r="AI107" s="11">
        <f>'OddsRatio_working_3-way'!U107/(3*'OddsRatio_working_3-way'!X107^(1/3))*SIN(('OddsRatio_working_3-way'!Y107)/3)</f>
        <v>-0.27431100034098405</v>
      </c>
      <c r="AJ107" s="11">
        <f>'OddsRatio_working_3-way'!U107/(3*'OddsRatio_working_3-way'!X107^(1/3))*SIN(('OddsRatio_working_3-way'!Y107+2*PI())/3)</f>
        <v>-0.34759768074048991</v>
      </c>
      <c r="AK107" s="11">
        <f>'OddsRatio_working_3-way'!U107/(3*'OddsRatio_working_3-way'!X107^(1/3))*SIN(('OddsRatio_working_3-way'!Y107+4*PI())/3)</f>
        <v>0.6219086810814739</v>
      </c>
      <c r="AL107" s="11">
        <f>'OddsRatio_working_3-way'!Z107+'OddsRatio_working_3-way'!AF107</f>
        <v>1.1194895179579309</v>
      </c>
      <c r="AM107" s="11">
        <f>'OddsRatio_working_3-way'!AA107+'OddsRatio_working_3-way'!AG107</f>
        <v>-1.0348653486445936</v>
      </c>
      <c r="AN107" s="11">
        <f>'OddsRatio_working_3-way'!AB107+'OddsRatio_working_3-way'!AH107</f>
        <v>-8.4624169313337883E-2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1.1194895179579309</v>
      </c>
      <c r="AS107" s="11">
        <f>IF(('OddsRatio_working_3-way'!X107=0),IF(Q107&gt;0,-Q107^(1/3),(-Q107)^(1/3)),'OddsRatio_working_3-way'!AM107-'OddsRatio_working_3-way'!R107/3)</f>
        <v>-1.0348653486445936</v>
      </c>
      <c r="AT107" s="11">
        <f>IF(('OddsRatio_working_3-way'!X107=0),IF(Q107&gt;0,-Q107^(1/3),(-Q107)^(1/3)),'OddsRatio_working_3-way'!AN107-'OddsRatio_working_3-way'!R107/3)</f>
        <v>-8.4624169313337883E-2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2.41</v>
      </c>
      <c r="B108" s="4">
        <f>IF('True_Odds_Calculator_3-way'!B109="","",'True_Odds_Calculator_3-way'!B109)</f>
        <v>3.33</v>
      </c>
      <c r="C108" s="4">
        <f>IF('True_Odds_Calculator_3-way'!C109="","",'True_Odds_Calculator_3-way'!C109)</f>
        <v>3.2</v>
      </c>
      <c r="D108" s="9">
        <f t="shared" si="26"/>
        <v>0.40482414124381938</v>
      </c>
      <c r="E108" s="9">
        <f t="shared" si="27"/>
        <v>0.29158826150644673</v>
      </c>
      <c r="F108" s="9">
        <f t="shared" si="28"/>
        <v>0.303587597249734</v>
      </c>
      <c r="G108" s="9">
        <f t="shared" si="29"/>
        <v>1.0427010030281769</v>
      </c>
      <c r="H108" s="9">
        <f t="shared" si="30"/>
        <v>2.4702084142697291</v>
      </c>
      <c r="I108" s="9">
        <f t="shared" si="31"/>
        <v>3.4294933370556517</v>
      </c>
      <c r="J108" s="9">
        <f t="shared" si="32"/>
        <v>3.2939422066619892</v>
      </c>
      <c r="K108" s="11">
        <f t="shared" si="33"/>
        <v>0.41493775933609955</v>
      </c>
      <c r="L108" s="11">
        <f t="shared" si="34"/>
        <v>0.3003003003003003</v>
      </c>
      <c r="M108" s="11">
        <f t="shared" si="35"/>
        <v>0.3125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-0.28144041344248805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0.23129976449478515</v>
      </c>
      <c r="Q108" s="11">
        <f>2*'OddsRatio_working_3-way'!K108*'OddsRatio_working_3-way'!L108*'OddsRatio_working_3-way'!M108</f>
        <v>7.7878708584102771E-2</v>
      </c>
      <c r="R108" s="11">
        <f t="shared" si="36"/>
        <v>0</v>
      </c>
      <c r="S108" s="11">
        <f t="shared" si="37"/>
        <v>-0.82184275408638474</v>
      </c>
      <c r="T108" s="11">
        <f t="shared" si="38"/>
        <v>-0.27671473201561786</v>
      </c>
      <c r="U108" s="11">
        <f>'OddsRatio_working_3-way'!S108-'OddsRatio_working_3-way'!R108^2/3</f>
        <v>-0.82184275408638474</v>
      </c>
      <c r="V108" s="11">
        <f>'OddsRatio_working_3-way'!S108*'OddsRatio_working_3-way'!R108/3-2*'OddsRatio_working_3-way'!R108^3/27-'OddsRatio_working_3-way'!T108</f>
        <v>0.27671473201561786</v>
      </c>
      <c r="W108" s="11">
        <f>'OddsRatio_working_3-way'!V108^2+4*'OddsRatio_working_3-way'!U108^3/27</f>
        <v>-5.6650405414397781E-3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0.14338417229240732</v>
      </c>
      <c r="Y108" s="11">
        <f>IF('OddsRatio_working_3-way'!W108&gt;=0,IF('OddsRatio_working_3-way'!V108+SQRT('OddsRatio_working_3-way'!W108)&gt;0,0,PI()),ACOS('OddsRatio_working_3-way'!V108/(2*'OddsRatio_working_3-way'!X108)))</f>
        <v>0.26557519124053797</v>
      </c>
      <c r="Z108" s="11">
        <f>'OddsRatio_working_3-way'!X108^(1/3)*COS('OddsRatio_working_3-way'!Y108/3)</f>
        <v>0.52135050151408846</v>
      </c>
      <c r="AA108" s="11">
        <f>'OddsRatio_working_3-way'!X108^(1/3)*COS(('OddsRatio_working_3-way'!Y108+2*PI())/3)</f>
        <v>-0.30074930033844433</v>
      </c>
      <c r="AB108" s="11">
        <f>'OddsRatio_working_3-way'!X108^(1/3)*COS(('OddsRatio_working_3-way'!Y108+4*PI())/3)</f>
        <v>-0.22060120117564411</v>
      </c>
      <c r="AC108" s="11">
        <f>'OddsRatio_working_3-way'!X108^(1/3)*SIN('OddsRatio_working_3-way'!Y108/3)</f>
        <v>4.6273526626679447E-2</v>
      </c>
      <c r="AD108" s="11">
        <f>'OddsRatio_working_3-way'!X108^(1/3)*SIN(('OddsRatio_working_3-way'!Y108+2*PI())/3)</f>
        <v>0.42836601527361839</v>
      </c>
      <c r="AE108" s="11">
        <f>'OddsRatio_working_3-way'!X108^(1/3)*SIN(('OddsRatio_working_3-way'!Y108+4*PI())/3)</f>
        <v>-0.47463954190029789</v>
      </c>
      <c r="AF108" s="11">
        <f>-'OddsRatio_working_3-way'!U108/(3*'OddsRatio_working_3-way'!X108^(1/3))*COS(('OddsRatio_working_3-way'!Y108)/3)</f>
        <v>0.52135050151408846</v>
      </c>
      <c r="AG108" s="11">
        <f>-'OddsRatio_working_3-way'!U108/(3*'OddsRatio_working_3-way'!X108^(1/3))*COS(('OddsRatio_working_3-way'!Y108+2*PI())/3)</f>
        <v>-0.30074930033844433</v>
      </c>
      <c r="AH108" s="11">
        <f>-'OddsRatio_working_3-way'!U108/(3*'OddsRatio_working_3-way'!X108^(1/3))*COS(('OddsRatio_working_3-way'!Y108+4*PI())/3)</f>
        <v>-0.22060120117564411</v>
      </c>
      <c r="AI108" s="11">
        <f>'OddsRatio_working_3-way'!U108/(3*'OddsRatio_working_3-way'!X108^(1/3))*SIN(('OddsRatio_working_3-way'!Y108)/3)</f>
        <v>-4.6273526626679447E-2</v>
      </c>
      <c r="AJ108" s="11">
        <f>'OddsRatio_working_3-way'!U108/(3*'OddsRatio_working_3-way'!X108^(1/3))*SIN(('OddsRatio_working_3-way'!Y108+2*PI())/3)</f>
        <v>-0.42836601527361839</v>
      </c>
      <c r="AK108" s="11">
        <f>'OddsRatio_working_3-way'!U108/(3*'OddsRatio_working_3-way'!X108^(1/3))*SIN(('OddsRatio_working_3-way'!Y108+4*PI())/3)</f>
        <v>0.47463954190029789</v>
      </c>
      <c r="AL108" s="11">
        <f>'OddsRatio_working_3-way'!Z108+'OddsRatio_working_3-way'!AF108</f>
        <v>1.0427010030281769</v>
      </c>
      <c r="AM108" s="11">
        <f>'OddsRatio_working_3-way'!AA108+'OddsRatio_working_3-way'!AG108</f>
        <v>-0.60149860067688865</v>
      </c>
      <c r="AN108" s="11">
        <f>'OddsRatio_working_3-way'!AB108+'OddsRatio_working_3-way'!AH108</f>
        <v>-0.44120240235128821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1.0427010030281769</v>
      </c>
      <c r="AS108" s="11">
        <f>IF(('OddsRatio_working_3-way'!X108=0),IF(Q108&gt;0,-Q108^(1/3),(-Q108)^(1/3)),'OddsRatio_working_3-way'!AM108-'OddsRatio_working_3-way'!R108/3)</f>
        <v>-0.60149860067688865</v>
      </c>
      <c r="AT108" s="11">
        <f>IF(('OddsRatio_working_3-way'!X108=0),IF(Q108&gt;0,-Q108^(1/3),(-Q108)^(1/3)),'OddsRatio_working_3-way'!AN108-'OddsRatio_working_3-way'!R108/3)</f>
        <v>-0.44120240235128821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</v>
      </c>
      <c r="B109" s="4">
        <f>IF('True_Odds_Calculator_3-way'!B110="","",'True_Odds_Calculator_3-way'!B110)</f>
        <v>3.27</v>
      </c>
      <c r="C109" s="4">
        <f>IF('True_Odds_Calculator_3-way'!C110="","",'True_Odds_Calculator_3-way'!C110)</f>
        <v>3.63</v>
      </c>
      <c r="D109" s="9">
        <f t="shared" si="26"/>
        <v>0.45429114312038771</v>
      </c>
      <c r="E109" s="9">
        <f t="shared" si="27"/>
        <v>0.28744675847039253</v>
      </c>
      <c r="F109" s="9">
        <f t="shared" si="28"/>
        <v>0.25826209840921982</v>
      </c>
      <c r="G109" s="9">
        <f t="shared" si="29"/>
        <v>1.0920286875770782</v>
      </c>
      <c r="H109" s="9">
        <f t="shared" si="30"/>
        <v>2.2012315563347857</v>
      </c>
      <c r="I109" s="9">
        <f t="shared" si="31"/>
        <v>3.4789051207999675</v>
      </c>
      <c r="J109" s="9">
        <f t="shared" si="32"/>
        <v>3.8720354483277153</v>
      </c>
      <c r="K109" s="11">
        <f t="shared" si="33"/>
        <v>0.47619047619047616</v>
      </c>
      <c r="L109" s="11">
        <f t="shared" si="34"/>
        <v>0.3058103975535168</v>
      </c>
      <c r="M109" s="11">
        <f t="shared" si="35"/>
        <v>0.27548209366391185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-0.26345146528632768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0.2407008245206744</v>
      </c>
      <c r="Q109" s="11">
        <f>2*'OddsRatio_working_3-way'!K109*'OddsRatio_working_3-way'!L109*'OddsRatio_working_3-way'!M109</f>
        <v>8.0233608173558124E-2</v>
      </c>
      <c r="R109" s="11">
        <f t="shared" si="36"/>
        <v>0</v>
      </c>
      <c r="S109" s="11">
        <f t="shared" si="37"/>
        <v>-0.91364390119854855</v>
      </c>
      <c r="T109" s="11">
        <f t="shared" si="38"/>
        <v>-0.30454796706618281</v>
      </c>
      <c r="U109" s="11">
        <f>'OddsRatio_working_3-way'!S109-'OddsRatio_working_3-way'!R109^2/3</f>
        <v>-0.91364390119854855</v>
      </c>
      <c r="V109" s="11">
        <f>'OddsRatio_working_3-way'!S109*'OddsRatio_working_3-way'!R109/3-2*'OddsRatio_working_3-way'!R109^3/27-'OddsRatio_working_3-way'!T109</f>
        <v>0.30454796706618281</v>
      </c>
      <c r="W109" s="11">
        <f>'OddsRatio_working_3-way'!V109^2+4*'OddsRatio_working_3-way'!U109^3/27</f>
        <v>-2.0237178883982868E-2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0.16806742927180124</v>
      </c>
      <c r="Y109" s="11">
        <f>IF('OddsRatio_working_3-way'!W109&gt;=0,IF('OddsRatio_working_3-way'!V109+SQRT('OddsRatio_working_3-way'!W109)&gt;0,0,PI()),ACOS('OddsRatio_working_3-way'!V109/(2*'OddsRatio_working_3-way'!X109)))</f>
        <v>0.43699125112668846</v>
      </c>
      <c r="Z109" s="11">
        <f>'OddsRatio_working_3-way'!X109^(1/3)*COS('OddsRatio_working_3-way'!Y109/3)</f>
        <v>0.54601434378853908</v>
      </c>
      <c r="AA109" s="11">
        <f>'OddsRatio_working_3-way'!X109^(1/3)*COS(('OddsRatio_working_3-way'!Y109+2*PI())/3)</f>
        <v>-0.34237739304510195</v>
      </c>
      <c r="AB109" s="11">
        <f>'OddsRatio_working_3-way'!X109^(1/3)*COS(('OddsRatio_working_3-way'!Y109+4*PI())/3)</f>
        <v>-0.20363695074343707</v>
      </c>
      <c r="AC109" s="11">
        <f>'OddsRatio_working_3-way'!X109^(1/3)*SIN('OddsRatio_working_3-way'!Y109/3)</f>
        <v>8.0101831710353982E-2</v>
      </c>
      <c r="AD109" s="11">
        <f>'OddsRatio_working_3-way'!X109^(1/3)*SIN(('OddsRatio_working_3-way'!Y109+2*PI())/3)</f>
        <v>0.43281137669638792</v>
      </c>
      <c r="AE109" s="11">
        <f>'OddsRatio_working_3-way'!X109^(1/3)*SIN(('OddsRatio_working_3-way'!Y109+4*PI())/3)</f>
        <v>-0.51291320840674193</v>
      </c>
      <c r="AF109" s="11">
        <f>-'OddsRatio_working_3-way'!U109/(3*'OddsRatio_working_3-way'!X109^(1/3))*COS(('OddsRatio_working_3-way'!Y109)/3)</f>
        <v>0.54601434378853908</v>
      </c>
      <c r="AG109" s="11">
        <f>-'OddsRatio_working_3-way'!U109/(3*'OddsRatio_working_3-way'!X109^(1/3))*COS(('OddsRatio_working_3-way'!Y109+2*PI())/3)</f>
        <v>-0.34237739304510195</v>
      </c>
      <c r="AH109" s="11">
        <f>-'OddsRatio_working_3-way'!U109/(3*'OddsRatio_working_3-way'!X109^(1/3))*COS(('OddsRatio_working_3-way'!Y109+4*PI())/3)</f>
        <v>-0.20363695074343707</v>
      </c>
      <c r="AI109" s="11">
        <f>'OddsRatio_working_3-way'!U109/(3*'OddsRatio_working_3-way'!X109^(1/3))*SIN(('OddsRatio_working_3-way'!Y109)/3)</f>
        <v>-8.0101831710353982E-2</v>
      </c>
      <c r="AJ109" s="11">
        <f>'OddsRatio_working_3-way'!U109/(3*'OddsRatio_working_3-way'!X109^(1/3))*SIN(('OddsRatio_working_3-way'!Y109+2*PI())/3)</f>
        <v>-0.43281137669638792</v>
      </c>
      <c r="AK109" s="11">
        <f>'OddsRatio_working_3-way'!U109/(3*'OddsRatio_working_3-way'!X109^(1/3))*SIN(('OddsRatio_working_3-way'!Y109+4*PI())/3)</f>
        <v>0.51291320840674193</v>
      </c>
      <c r="AL109" s="11">
        <f>'OddsRatio_working_3-way'!Z109+'OddsRatio_working_3-way'!AF109</f>
        <v>1.0920286875770782</v>
      </c>
      <c r="AM109" s="11">
        <f>'OddsRatio_working_3-way'!AA109+'OddsRatio_working_3-way'!AG109</f>
        <v>-0.6847547860902039</v>
      </c>
      <c r="AN109" s="11">
        <f>'OddsRatio_working_3-way'!AB109+'OddsRatio_working_3-way'!AH109</f>
        <v>-0.40727390148687415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1.0920286875770782</v>
      </c>
      <c r="AS109" s="11">
        <f>IF(('OddsRatio_working_3-way'!X109=0),IF(Q109&gt;0,-Q109^(1/3),(-Q109)^(1/3)),'OddsRatio_working_3-way'!AM109-'OddsRatio_working_3-way'!R109/3)</f>
        <v>-0.6847547860902039</v>
      </c>
      <c r="AT109" s="11">
        <f>IF(('OddsRatio_working_3-way'!X109=0),IF(Q109&gt;0,-Q109^(1/3),(-Q109)^(1/3)),'OddsRatio_working_3-way'!AN109-'OddsRatio_working_3-way'!R109/3)</f>
        <v>-0.40727390148687415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3.66</v>
      </c>
      <c r="D110" s="9">
        <f t="shared" si="26"/>
        <v>0.46153467013463478</v>
      </c>
      <c r="E110" s="9">
        <f t="shared" si="27"/>
        <v>0.27853185762799199</v>
      </c>
      <c r="F110" s="9">
        <f t="shared" si="28"/>
        <v>0.2599334722373734</v>
      </c>
      <c r="G110" s="9">
        <f t="shared" si="29"/>
        <v>1.070352720502302</v>
      </c>
      <c r="H110" s="9">
        <f t="shared" si="30"/>
        <v>2.1666844653475086</v>
      </c>
      <c r="I110" s="9">
        <f t="shared" si="31"/>
        <v>3.5902535836155702</v>
      </c>
      <c r="J110" s="9">
        <f t="shared" si="32"/>
        <v>3.8471382365361233</v>
      </c>
      <c r="K110" s="11">
        <f t="shared" si="33"/>
        <v>0.47846889952153115</v>
      </c>
      <c r="L110" s="11">
        <f t="shared" si="34"/>
        <v>0.29239766081871343</v>
      </c>
      <c r="M110" s="11">
        <f t="shared" si="35"/>
        <v>0.27322404371584696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-0.2682069472405969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0.23584772233789086</v>
      </c>
      <c r="Q110" s="11">
        <f>2*'OddsRatio_working_3-way'!K110*'OddsRatio_working_3-way'!L110*'OddsRatio_working_3-way'!M110</f>
        <v>7.6449828958797664E-2</v>
      </c>
      <c r="R110" s="11">
        <f t="shared" si="36"/>
        <v>0</v>
      </c>
      <c r="S110" s="11">
        <f t="shared" si="37"/>
        <v>-0.87934978852849033</v>
      </c>
      <c r="T110" s="11">
        <f t="shared" si="38"/>
        <v>-0.28504045009027235</v>
      </c>
      <c r="U110" s="11">
        <f>'OddsRatio_working_3-way'!S110-'OddsRatio_working_3-way'!R110^2/3</f>
        <v>-0.87934978852849033</v>
      </c>
      <c r="V110" s="11">
        <f>'OddsRatio_working_3-way'!S110*'OddsRatio_working_3-way'!R110/3-2*'OddsRatio_working_3-way'!R110^3/27-'OddsRatio_working_3-way'!T110</f>
        <v>0.28504045009027235</v>
      </c>
      <c r="W110" s="11">
        <f>'OddsRatio_working_3-way'!V110^2+4*'OddsRatio_working_3-way'!U110^3/27</f>
        <v>-1.9487133599058501E-2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0.15869403878747584</v>
      </c>
      <c r="Y110" s="11">
        <f>IF('OddsRatio_working_3-way'!W110&gt;=0,IF('OddsRatio_working_3-way'!V110+SQRT('OddsRatio_working_3-way'!W110)&gt;0,0,PI()),ACOS('OddsRatio_working_3-way'!V110/(2*'OddsRatio_working_3-way'!X110)))</f>
        <v>0.45540770769875216</v>
      </c>
      <c r="Z110" s="11">
        <f>'OddsRatio_working_3-way'!X110^(1/3)*COS('OddsRatio_working_3-way'!Y110/3)</f>
        <v>0.53517636025115112</v>
      </c>
      <c r="AA110" s="11">
        <f>'OddsRatio_working_3-way'!X110^(1/3)*COS(('OddsRatio_working_3-way'!Y110+2*PI())/3)</f>
        <v>-0.33849054047676708</v>
      </c>
      <c r="AB110" s="11">
        <f>'OddsRatio_working_3-way'!X110^(1/3)*COS(('OddsRatio_working_3-way'!Y110+4*PI())/3)</f>
        <v>-0.19668581977438415</v>
      </c>
      <c r="AC110" s="11">
        <f>'OddsRatio_working_3-way'!X110^(1/3)*SIN('OddsRatio_working_3-way'!Y110/3)</f>
        <v>8.1870993669880501E-2</v>
      </c>
      <c r="AD110" s="11">
        <f>'OddsRatio_working_3-way'!X110^(1/3)*SIN(('OddsRatio_working_3-way'!Y110+2*PI())/3)</f>
        <v>0.42254082664744907</v>
      </c>
      <c r="AE110" s="11">
        <f>'OddsRatio_working_3-way'!X110^(1/3)*SIN(('OddsRatio_working_3-way'!Y110+4*PI())/3)</f>
        <v>-0.50441182031732956</v>
      </c>
      <c r="AF110" s="11">
        <f>-'OddsRatio_working_3-way'!U110/(3*'OddsRatio_working_3-way'!X110^(1/3))*COS(('OddsRatio_working_3-way'!Y110)/3)</f>
        <v>0.53517636025115101</v>
      </c>
      <c r="AG110" s="11">
        <f>-'OddsRatio_working_3-way'!U110/(3*'OddsRatio_working_3-way'!X110^(1/3))*COS(('OddsRatio_working_3-way'!Y110+2*PI())/3)</f>
        <v>-0.33849054047676702</v>
      </c>
      <c r="AH110" s="11">
        <f>-'OddsRatio_working_3-way'!U110/(3*'OddsRatio_working_3-way'!X110^(1/3))*COS(('OddsRatio_working_3-way'!Y110+4*PI())/3)</f>
        <v>-0.19668581977438412</v>
      </c>
      <c r="AI110" s="11">
        <f>'OddsRatio_working_3-way'!U110/(3*'OddsRatio_working_3-way'!X110^(1/3))*SIN(('OddsRatio_working_3-way'!Y110)/3)</f>
        <v>-8.1870993669880474E-2</v>
      </c>
      <c r="AJ110" s="11">
        <f>'OddsRatio_working_3-way'!U110/(3*'OddsRatio_working_3-way'!X110^(1/3))*SIN(('OddsRatio_working_3-way'!Y110+2*PI())/3)</f>
        <v>-0.42254082664744902</v>
      </c>
      <c r="AK110" s="11">
        <f>'OddsRatio_working_3-way'!U110/(3*'OddsRatio_working_3-way'!X110^(1/3))*SIN(('OddsRatio_working_3-way'!Y110+4*PI())/3)</f>
        <v>0.50441182031732945</v>
      </c>
      <c r="AL110" s="11">
        <f>'OddsRatio_working_3-way'!Z110+'OddsRatio_working_3-way'!AF110</f>
        <v>1.070352720502302</v>
      </c>
      <c r="AM110" s="11">
        <f>'OddsRatio_working_3-way'!AA110+'OddsRatio_working_3-way'!AG110</f>
        <v>-0.67698108095353415</v>
      </c>
      <c r="AN110" s="11">
        <f>'OddsRatio_working_3-way'!AB110+'OddsRatio_working_3-way'!AH110</f>
        <v>-0.3933716395487683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1.070352720502302</v>
      </c>
      <c r="AS110" s="11">
        <f>IF(('OddsRatio_working_3-way'!X110=0),IF(Q110&gt;0,-Q110^(1/3),(-Q110)^(1/3)),'OddsRatio_working_3-way'!AM110-'OddsRatio_working_3-way'!R110/3)</f>
        <v>-0.67698108095353415</v>
      </c>
      <c r="AT110" s="11">
        <f>IF(('OddsRatio_working_3-way'!X110=0),IF(Q110&gt;0,-Q110^(1/3),(-Q110)^(1/3)),'OddsRatio_working_3-way'!AN110-'OddsRatio_working_3-way'!R110/3)</f>
        <v>-0.3933716395487683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2.97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2.4500000000000002</v>
      </c>
      <c r="D111" s="9">
        <f t="shared" si="26"/>
        <v>0.32234832326755214</v>
      </c>
      <c r="E111" s="9">
        <f t="shared" si="27"/>
        <v>0.28508373495284245</v>
      </c>
      <c r="F111" s="9">
        <f t="shared" si="28"/>
        <v>0.39256794177960536</v>
      </c>
      <c r="G111" s="9">
        <f t="shared" si="29"/>
        <v>1.0671239708025873</v>
      </c>
      <c r="H111" s="9">
        <f t="shared" si="30"/>
        <v>3.1022342224810973</v>
      </c>
      <c r="I111" s="9">
        <f t="shared" si="31"/>
        <v>3.5077413313860801</v>
      </c>
      <c r="J111" s="9">
        <f t="shared" si="32"/>
        <v>2.5473297576637521</v>
      </c>
      <c r="K111" s="11">
        <f t="shared" si="33"/>
        <v>0.33670033670033667</v>
      </c>
      <c r="L111" s="11">
        <f t="shared" si="34"/>
        <v>0.29850746268656714</v>
      </c>
      <c r="M111" s="11">
        <f t="shared" si="35"/>
        <v>0.4081632653061224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-0.2753814928655014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0.2367055671959723</v>
      </c>
      <c r="Q111" s="11">
        <f>2*'OddsRatio_working_3-way'!K111*'OddsRatio_working_3-way'!L111*'OddsRatio_working_3-way'!M111</f>
        <v>8.2046990362555375E-2</v>
      </c>
      <c r="R111" s="11">
        <f t="shared" si="36"/>
        <v>0</v>
      </c>
      <c r="S111" s="11">
        <f t="shared" si="37"/>
        <v>-0.85955510202561525</v>
      </c>
      <c r="T111" s="11">
        <f t="shared" si="38"/>
        <v>-0.29793937678530852</v>
      </c>
      <c r="U111" s="11">
        <f>'OddsRatio_working_3-way'!S111-'OddsRatio_working_3-way'!R111^2/3</f>
        <v>-0.85955510202561525</v>
      </c>
      <c r="V111" s="11">
        <f>'OddsRatio_working_3-way'!S111*'OddsRatio_working_3-way'!R111/3-2*'OddsRatio_working_3-way'!R111^3/27-'OddsRatio_working_3-way'!T111</f>
        <v>0.29793937678530852</v>
      </c>
      <c r="W111" s="11">
        <f>'OddsRatio_working_3-way'!V111^2+4*'OddsRatio_working_3-way'!U111^3/27</f>
        <v>-5.3164790136160794E-3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0.153365862607063</v>
      </c>
      <c r="Y111" s="11">
        <f>IF('OddsRatio_working_3-way'!W111&gt;=0,IF('OddsRatio_working_3-way'!V111+SQRT('OddsRatio_working_3-way'!W111)&gt;0,0,PI()),ACOS('OddsRatio_working_3-way'!V111/(2*'OddsRatio_working_3-way'!X111)))</f>
        <v>0.24001091728251889</v>
      </c>
      <c r="Z111" s="11">
        <f>'OddsRatio_working_3-way'!X111^(1/3)*COS('OddsRatio_working_3-way'!Y111/3)</f>
        <v>0.53356198540129363</v>
      </c>
      <c r="AA111" s="11">
        <f>'OddsRatio_working_3-way'!X111^(1/3)*COS(('OddsRatio_working_3-way'!Y111+2*PI())/3)</f>
        <v>-0.30382800752473343</v>
      </c>
      <c r="AB111" s="11">
        <f>'OddsRatio_working_3-way'!X111^(1/3)*COS(('OddsRatio_working_3-way'!Y111+4*PI())/3)</f>
        <v>-0.22973397787656052</v>
      </c>
      <c r="AC111" s="11">
        <f>'OddsRatio_working_3-way'!X111^(1/3)*SIN('OddsRatio_working_3-way'!Y111/3)</f>
        <v>4.2778207962716919E-2</v>
      </c>
      <c r="AD111" s="11">
        <f>'OddsRatio_working_3-way'!X111^(1/3)*SIN(('OddsRatio_working_3-way'!Y111+2*PI())/3)</f>
        <v>0.44068912986982361</v>
      </c>
      <c r="AE111" s="11">
        <f>'OddsRatio_working_3-way'!X111^(1/3)*SIN(('OddsRatio_working_3-way'!Y111+4*PI())/3)</f>
        <v>-0.48346733783254042</v>
      </c>
      <c r="AF111" s="11">
        <f>-'OddsRatio_working_3-way'!U111/(3*'OddsRatio_working_3-way'!X111^(1/3))*COS(('OddsRatio_working_3-way'!Y111)/3)</f>
        <v>0.53356198540129363</v>
      </c>
      <c r="AG111" s="11">
        <f>-'OddsRatio_working_3-way'!U111/(3*'OddsRatio_working_3-way'!X111^(1/3))*COS(('OddsRatio_working_3-way'!Y111+2*PI())/3)</f>
        <v>-0.30382800752473343</v>
      </c>
      <c r="AH111" s="11">
        <f>-'OddsRatio_working_3-way'!U111/(3*'OddsRatio_working_3-way'!X111^(1/3))*COS(('OddsRatio_working_3-way'!Y111+4*PI())/3)</f>
        <v>-0.22973397787656052</v>
      </c>
      <c r="AI111" s="11">
        <f>'OddsRatio_working_3-way'!U111/(3*'OddsRatio_working_3-way'!X111^(1/3))*SIN(('OddsRatio_working_3-way'!Y111)/3)</f>
        <v>-4.2778207962716919E-2</v>
      </c>
      <c r="AJ111" s="11">
        <f>'OddsRatio_working_3-way'!U111/(3*'OddsRatio_working_3-way'!X111^(1/3))*SIN(('OddsRatio_working_3-way'!Y111+2*PI())/3)</f>
        <v>-0.44068912986982361</v>
      </c>
      <c r="AK111" s="11">
        <f>'OddsRatio_working_3-way'!U111/(3*'OddsRatio_working_3-way'!X111^(1/3))*SIN(('OddsRatio_working_3-way'!Y111+4*PI())/3)</f>
        <v>0.48346733783254042</v>
      </c>
      <c r="AL111" s="11">
        <f>'OddsRatio_working_3-way'!Z111+'OddsRatio_working_3-way'!AF111</f>
        <v>1.0671239708025873</v>
      </c>
      <c r="AM111" s="11">
        <f>'OddsRatio_working_3-way'!AA111+'OddsRatio_working_3-way'!AG111</f>
        <v>-0.60765601504946687</v>
      </c>
      <c r="AN111" s="11">
        <f>'OddsRatio_working_3-way'!AB111+'OddsRatio_working_3-way'!AH111</f>
        <v>-0.45946795575312105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1.0671239708025873</v>
      </c>
      <c r="AS111" s="11">
        <f>IF(('OddsRatio_working_3-way'!X111=0),IF(Q111&gt;0,-Q111^(1/3),(-Q111)^(1/3)),'OddsRatio_working_3-way'!AM111-'OddsRatio_working_3-way'!R111/3)</f>
        <v>-0.60765601504946687</v>
      </c>
      <c r="AT111" s="11">
        <f>IF(('OddsRatio_working_3-way'!X111=0),IF(Q111&gt;0,-Q111^(1/3),(-Q111)^(1/3)),'OddsRatio_working_3-way'!AN111-'OddsRatio_working_3-way'!R111/3)</f>
        <v>-0.45946795575312105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2.1</v>
      </c>
      <c r="B112" s="4">
        <f>IF('True_Odds_Calculator_3-way'!B113="","",'True_Odds_Calculator_3-way'!B113)</f>
        <v>3.06</v>
      </c>
      <c r="C112" s="4">
        <f>IF('True_Odds_Calculator_3-way'!C113="","",'True_Odds_Calculator_3-way'!C113)</f>
        <v>3.95</v>
      </c>
      <c r="D112" s="9">
        <f t="shared" si="26"/>
        <v>0.45471339887772255</v>
      </c>
      <c r="E112" s="9">
        <f t="shared" si="27"/>
        <v>0.30809510250088468</v>
      </c>
      <c r="F112" s="9">
        <f t="shared" si="28"/>
        <v>0.23719149862139252</v>
      </c>
      <c r="G112" s="9">
        <f t="shared" si="29"/>
        <v>1.0901704087735626</v>
      </c>
      <c r="H112" s="9">
        <f t="shared" si="30"/>
        <v>2.1991874496509198</v>
      </c>
      <c r="I112" s="9">
        <f t="shared" si="31"/>
        <v>3.2457510420735383</v>
      </c>
      <c r="J112" s="9">
        <f t="shared" si="32"/>
        <v>4.2160027058820102</v>
      </c>
      <c r="K112" s="11">
        <f t="shared" si="33"/>
        <v>0.47619047619047616</v>
      </c>
      <c r="L112" s="11">
        <f t="shared" si="34"/>
        <v>0.32679738562091504</v>
      </c>
      <c r="M112" s="11">
        <f t="shared" si="35"/>
        <v>0.25316455696202528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-0.26335653811454252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0.24071513274789522</v>
      </c>
      <c r="Q112" s="11">
        <f>2*'OddsRatio_working_3-way'!K112*'OddsRatio_working_3-way'!L112*'OddsRatio_working_3-way'!M112</f>
        <v>7.8793824140063889E-2</v>
      </c>
      <c r="R112" s="11">
        <f t="shared" si="36"/>
        <v>0</v>
      </c>
      <c r="S112" s="11">
        <f t="shared" si="37"/>
        <v>-0.91402755546247427</v>
      </c>
      <c r="T112" s="11">
        <f t="shared" si="38"/>
        <v>-0.29919068918575259</v>
      </c>
      <c r="U112" s="11">
        <f>'OddsRatio_working_3-way'!S112-'OddsRatio_working_3-way'!R112^2/3</f>
        <v>-0.91402755546247427</v>
      </c>
      <c r="V112" s="11">
        <f>'OddsRatio_working_3-way'!S112*'OddsRatio_working_3-way'!R112/3-2*'OddsRatio_working_3-way'!R112^3/27-'OddsRatio_working_3-way'!T112</f>
        <v>0.29919068918575259</v>
      </c>
      <c r="W112" s="11">
        <f>'OddsRatio_working_3-way'!V112^2+4*'OddsRatio_working_3-way'!U112^3/27</f>
        <v>-2.3613969319579362E-2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0.16817330184591206</v>
      </c>
      <c r="Y112" s="11">
        <f>IF('OddsRatio_working_3-way'!W112&gt;=0,IF('OddsRatio_working_3-way'!V112+SQRT('OddsRatio_working_3-way'!W112)&gt;0,0,PI()),ACOS('OddsRatio_working_3-way'!V112/(2*'OddsRatio_working_3-way'!X112)))</f>
        <v>0.4744789950973729</v>
      </c>
      <c r="Z112" s="11">
        <f>'OddsRatio_working_3-way'!X112^(1/3)*COS('OddsRatio_working_3-way'!Y112/3)</f>
        <v>0.54508520438678132</v>
      </c>
      <c r="AA112" s="11">
        <f>'OddsRatio_working_3-way'!X112^(1/3)*COS(('OddsRatio_working_3-way'!Y112+2*PI())/3)</f>
        <v>-0.3478319031237635</v>
      </c>
      <c r="AB112" s="11">
        <f>'OddsRatio_working_3-way'!X112^(1/3)*COS(('OddsRatio_working_3-way'!Y112+4*PI())/3)</f>
        <v>-0.19725330126301785</v>
      </c>
      <c r="AC112" s="11">
        <f>'OddsRatio_working_3-way'!X112^(1/3)*SIN('OddsRatio_working_3-way'!Y112/3)</f>
        <v>8.6936596318499038E-2</v>
      </c>
      <c r="AD112" s="11">
        <f>'OddsRatio_working_3-way'!X112^(1/3)*SIN(('OddsRatio_working_3-way'!Y112+2*PI())/3)</f>
        <v>0.42858933606673599</v>
      </c>
      <c r="AE112" s="11">
        <f>'OddsRatio_working_3-way'!X112^(1/3)*SIN(('OddsRatio_working_3-way'!Y112+4*PI())/3)</f>
        <v>-0.51552593238523503</v>
      </c>
      <c r="AF112" s="11">
        <f>-'OddsRatio_working_3-way'!U112/(3*'OddsRatio_working_3-way'!X112^(1/3))*COS(('OddsRatio_working_3-way'!Y112)/3)</f>
        <v>0.54508520438678132</v>
      </c>
      <c r="AG112" s="11">
        <f>-'OddsRatio_working_3-way'!U112/(3*'OddsRatio_working_3-way'!X112^(1/3))*COS(('OddsRatio_working_3-way'!Y112+2*PI())/3)</f>
        <v>-0.3478319031237635</v>
      </c>
      <c r="AH112" s="11">
        <f>-'OddsRatio_working_3-way'!U112/(3*'OddsRatio_working_3-way'!X112^(1/3))*COS(('OddsRatio_working_3-way'!Y112+4*PI())/3)</f>
        <v>-0.19725330126301785</v>
      </c>
      <c r="AI112" s="11">
        <f>'OddsRatio_working_3-way'!U112/(3*'OddsRatio_working_3-way'!X112^(1/3))*SIN(('OddsRatio_working_3-way'!Y112)/3)</f>
        <v>-8.6936596318499038E-2</v>
      </c>
      <c r="AJ112" s="11">
        <f>'OddsRatio_working_3-way'!U112/(3*'OddsRatio_working_3-way'!X112^(1/3))*SIN(('OddsRatio_working_3-way'!Y112+2*PI())/3)</f>
        <v>-0.42858933606673599</v>
      </c>
      <c r="AK112" s="11">
        <f>'OddsRatio_working_3-way'!U112/(3*'OddsRatio_working_3-way'!X112^(1/3))*SIN(('OddsRatio_working_3-way'!Y112+4*PI())/3)</f>
        <v>0.51552593238523503</v>
      </c>
      <c r="AL112" s="11">
        <f>'OddsRatio_working_3-way'!Z112+'OddsRatio_working_3-way'!AF112</f>
        <v>1.0901704087735626</v>
      </c>
      <c r="AM112" s="11">
        <f>'OddsRatio_working_3-way'!AA112+'OddsRatio_working_3-way'!AG112</f>
        <v>-0.69566380624752699</v>
      </c>
      <c r="AN112" s="11">
        <f>'OddsRatio_working_3-way'!AB112+'OddsRatio_working_3-way'!AH112</f>
        <v>-0.3945066025260357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1.0901704087735626</v>
      </c>
      <c r="AS112" s="11">
        <f>IF(('OddsRatio_working_3-way'!X112=0),IF(Q112&gt;0,-Q112^(1/3),(-Q112)^(1/3)),'OddsRatio_working_3-way'!AM112-'OddsRatio_working_3-way'!R112/3)</f>
        <v>-0.69566380624752699</v>
      </c>
      <c r="AT112" s="11">
        <f>IF(('OddsRatio_working_3-way'!X112=0),IF(Q112&gt;0,-Q112^(1/3),(-Q112)^(1/3)),'OddsRatio_working_3-way'!AN112-'OddsRatio_working_3-way'!R112/3)</f>
        <v>-0.3945066025260357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1.63</v>
      </c>
      <c r="B113" s="4">
        <f>IF('True_Odds_Calculator_3-way'!B114="","",'True_Odds_Calculator_3-way'!B114)</f>
        <v>4</v>
      </c>
      <c r="C113" s="4">
        <f>IF('True_Odds_Calculator_3-way'!C114="","",'True_Odds_Calculator_3-way'!C114)</f>
        <v>5.03</v>
      </c>
      <c r="D113" s="9">
        <f t="shared" si="26"/>
        <v>0.58757065046583268</v>
      </c>
      <c r="E113" s="9">
        <f t="shared" si="27"/>
        <v>0.2302826023990662</v>
      </c>
      <c r="F113" s="9">
        <f t="shared" si="28"/>
        <v>0.18214674713510129</v>
      </c>
      <c r="G113" s="9">
        <f t="shared" si="29"/>
        <v>1.114163480844953</v>
      </c>
      <c r="H113" s="9">
        <f t="shared" si="30"/>
        <v>1.7019229929323201</v>
      </c>
      <c r="I113" s="9">
        <f t="shared" si="31"/>
        <v>4.3424904425348592</v>
      </c>
      <c r="J113" s="9">
        <f t="shared" si="32"/>
        <v>5.4900788278051609</v>
      </c>
      <c r="K113" s="11">
        <f t="shared" si="33"/>
        <v>0.61349693251533743</v>
      </c>
      <c r="L113" s="11">
        <f t="shared" si="34"/>
        <v>0.25</v>
      </c>
      <c r="M113" s="11">
        <f t="shared" si="35"/>
        <v>0.19880715705765406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-0.23224761858298071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0.2335679176474893</v>
      </c>
      <c r="Q113" s="11">
        <f>2*'OddsRatio_working_3-way'!K113*'OddsRatio_working_3-way'!L113*'OddsRatio_working_3-way'!M113</f>
        <v>6.0983790508482842E-2</v>
      </c>
      <c r="R113" s="11">
        <f t="shared" si="36"/>
        <v>0</v>
      </c>
      <c r="S113" s="11">
        <f t="shared" si="37"/>
        <v>-1.0056848766526183</v>
      </c>
      <c r="T113" s="11">
        <f t="shared" si="38"/>
        <v>-0.262580907742198</v>
      </c>
      <c r="U113" s="11">
        <f>'OddsRatio_working_3-way'!S113-'OddsRatio_working_3-way'!R113^2/3</f>
        <v>-1.0056848766526183</v>
      </c>
      <c r="V113" s="11">
        <f>'OddsRatio_working_3-way'!S113*'OddsRatio_working_3-way'!R113/3-2*'OddsRatio_working_3-way'!R113^3/27-'OddsRatio_working_3-way'!T113</f>
        <v>0.262580907742198</v>
      </c>
      <c r="W113" s="11">
        <f>'OddsRatio_working_3-way'!V113^2+4*'OddsRatio_working_3-way'!U113^3/27</f>
        <v>-8.1740417577928659E-2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0.19409350239552414</v>
      </c>
      <c r="Y113" s="11">
        <f>IF('OddsRatio_working_3-way'!W113&gt;=0,IF('OddsRatio_working_3-way'!V113+SQRT('OddsRatio_working_3-way'!W113)&gt;0,0,PI()),ACOS('OddsRatio_working_3-way'!V113/(2*'OddsRatio_working_3-way'!X113)))</f>
        <v>0.82789325065315977</v>
      </c>
      <c r="Z113" s="11">
        <f>'OddsRatio_working_3-way'!X113^(1/3)*COS('OddsRatio_working_3-way'!Y113/3)</f>
        <v>0.55708174042247649</v>
      </c>
      <c r="AA113" s="11">
        <f>'OddsRatio_working_3-way'!X113^(1/3)*COS(('OddsRatio_working_3-way'!Y113+2*PI())/3)</f>
        <v>-0.41516506290438082</v>
      </c>
      <c r="AB113" s="11">
        <f>'OddsRatio_working_3-way'!X113^(1/3)*COS(('OddsRatio_working_3-way'!Y113+4*PI())/3)</f>
        <v>-0.14191667751809581</v>
      </c>
      <c r="AC113" s="11">
        <f>'OddsRatio_working_3-way'!X113^(1/3)*SIN('OddsRatio_working_3-way'!Y113/3)</f>
        <v>0.15776002885840246</v>
      </c>
      <c r="AD113" s="11">
        <f>'OddsRatio_working_3-way'!X113^(1/3)*SIN(('OddsRatio_working_3-way'!Y113+2*PI())/3)</f>
        <v>0.40356692476111189</v>
      </c>
      <c r="AE113" s="11">
        <f>'OddsRatio_working_3-way'!X113^(1/3)*SIN(('OddsRatio_working_3-way'!Y113+4*PI())/3)</f>
        <v>-0.56132695361951424</v>
      </c>
      <c r="AF113" s="11">
        <f>-'OddsRatio_working_3-way'!U113/(3*'OddsRatio_working_3-way'!X113^(1/3))*COS(('OddsRatio_working_3-way'!Y113)/3)</f>
        <v>0.55708174042247649</v>
      </c>
      <c r="AG113" s="11">
        <f>-'OddsRatio_working_3-way'!U113/(3*'OddsRatio_working_3-way'!X113^(1/3))*COS(('OddsRatio_working_3-way'!Y113+2*PI())/3)</f>
        <v>-0.41516506290438082</v>
      </c>
      <c r="AH113" s="11">
        <f>-'OddsRatio_working_3-way'!U113/(3*'OddsRatio_working_3-way'!X113^(1/3))*COS(('OddsRatio_working_3-way'!Y113+4*PI())/3)</f>
        <v>-0.14191667751809581</v>
      </c>
      <c r="AI113" s="11">
        <f>'OddsRatio_working_3-way'!U113/(3*'OddsRatio_working_3-way'!X113^(1/3))*SIN(('OddsRatio_working_3-way'!Y113)/3)</f>
        <v>-0.15776002885840246</v>
      </c>
      <c r="AJ113" s="11">
        <f>'OddsRatio_working_3-way'!U113/(3*'OddsRatio_working_3-way'!X113^(1/3))*SIN(('OddsRatio_working_3-way'!Y113+2*PI())/3)</f>
        <v>-0.40356692476111189</v>
      </c>
      <c r="AK113" s="11">
        <f>'OddsRatio_working_3-way'!U113/(3*'OddsRatio_working_3-way'!X113^(1/3))*SIN(('OddsRatio_working_3-way'!Y113+4*PI())/3)</f>
        <v>0.56132695361951424</v>
      </c>
      <c r="AL113" s="11">
        <f>'OddsRatio_working_3-way'!Z113+'OddsRatio_working_3-way'!AF113</f>
        <v>1.114163480844953</v>
      </c>
      <c r="AM113" s="11">
        <f>'OddsRatio_working_3-way'!AA113+'OddsRatio_working_3-way'!AG113</f>
        <v>-0.83033012580876164</v>
      </c>
      <c r="AN113" s="11">
        <f>'OddsRatio_working_3-way'!AB113+'OddsRatio_working_3-way'!AH113</f>
        <v>-0.28383335503619161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1.114163480844953</v>
      </c>
      <c r="AS113" s="11">
        <f>IF(('OddsRatio_working_3-way'!X113=0),IF(Q113&gt;0,-Q113^(1/3),(-Q113)^(1/3)),'OddsRatio_working_3-way'!AM113-'OddsRatio_working_3-way'!R113/3)</f>
        <v>-0.83033012580876164</v>
      </c>
      <c r="AT113" s="11">
        <f>IF(('OddsRatio_working_3-way'!X113=0),IF(Q113&gt;0,-Q113^(1/3),(-Q113)^(1/3)),'OddsRatio_working_3-way'!AN113-'OddsRatio_working_3-way'!R113/3)</f>
        <v>-0.28383335503619161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2.56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2.5099999999999998</v>
      </c>
      <c r="D114" s="9">
        <f t="shared" si="26"/>
        <v>0.36788507026274075</v>
      </c>
      <c r="E114" s="9">
        <f t="shared" si="27"/>
        <v>0.25662234443689014</v>
      </c>
      <c r="F114" s="9">
        <f t="shared" si="28"/>
        <v>0.37549258530036916</v>
      </c>
      <c r="G114" s="9">
        <f t="shared" si="29"/>
        <v>1.1014360483487748</v>
      </c>
      <c r="H114" s="9">
        <f t="shared" si="30"/>
        <v>2.7182402354240893</v>
      </c>
      <c r="I114" s="9">
        <f t="shared" si="31"/>
        <v>3.8967768071572779</v>
      </c>
      <c r="J114" s="9">
        <f t="shared" si="32"/>
        <v>2.6631684330066498</v>
      </c>
      <c r="K114" s="11">
        <f t="shared" si="33"/>
        <v>0.390625</v>
      </c>
      <c r="L114" s="11">
        <f t="shared" si="34"/>
        <v>0.27548209366391185</v>
      </c>
      <c r="M114" s="11">
        <f t="shared" si="35"/>
        <v>0.39840637450199207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-0.2656054501004248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0.24437374469065884</v>
      </c>
      <c r="Q114" s="11">
        <f>2*'OddsRatio_working_3-way'!K114*'OddsRatio_working_3-way'!L114*'OddsRatio_working_3-way'!M114</f>
        <v>8.5745173575669784E-2</v>
      </c>
      <c r="R114" s="11">
        <f t="shared" si="36"/>
        <v>0</v>
      </c>
      <c r="S114" s="11">
        <f t="shared" si="37"/>
        <v>-0.92006299041778583</v>
      </c>
      <c r="T114" s="11">
        <f t="shared" si="38"/>
        <v>-0.32282911944483722</v>
      </c>
      <c r="U114" s="11">
        <f>'OddsRatio_working_3-way'!S114-'OddsRatio_working_3-way'!R114^2/3</f>
        <v>-0.92006299041778583</v>
      </c>
      <c r="V114" s="11">
        <f>'OddsRatio_working_3-way'!S114*'OddsRatio_working_3-way'!R114/3-2*'OddsRatio_working_3-way'!R114^3/27-'OddsRatio_working_3-way'!T114</f>
        <v>0.32282911944483722</v>
      </c>
      <c r="W114" s="11">
        <f>'OddsRatio_working_3-way'!V114^2+4*'OddsRatio_working_3-way'!U114^3/27</f>
        <v>-1.1166242041463562E-2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0.16984175164178017</v>
      </c>
      <c r="Y114" s="11">
        <f>IF('OddsRatio_working_3-way'!W114&gt;=0,IF('OddsRatio_working_3-way'!V114+SQRT('OddsRatio_working_3-way'!W114)&gt;0,0,PI()),ACOS('OddsRatio_working_3-way'!V114/(2*'OddsRatio_working_3-way'!X114)))</f>
        <v>0.31633445965682694</v>
      </c>
      <c r="Z114" s="11">
        <f>'OddsRatio_working_3-way'!X114^(1/3)*COS('OddsRatio_working_3-way'!Y114/3)</f>
        <v>0.55071802417438753</v>
      </c>
      <c r="AA114" s="11">
        <f>'OddsRatio_working_3-way'!X114^(1/3)*COS(('OddsRatio_working_3-way'!Y114+2*PI())/3)</f>
        <v>-0.32583664071157092</v>
      </c>
      <c r="AB114" s="11">
        <f>'OddsRatio_working_3-way'!X114^(1/3)*COS(('OddsRatio_working_3-way'!Y114+4*PI())/3)</f>
        <v>-0.22488138346281653</v>
      </c>
      <c r="AC114" s="11">
        <f>'OddsRatio_working_3-way'!X114^(1/3)*SIN('OddsRatio_working_3-way'!Y114/3)</f>
        <v>5.8286544948676272E-2</v>
      </c>
      <c r="AD114" s="11">
        <f>'OddsRatio_working_3-way'!X114^(1/3)*SIN(('OddsRatio_working_3-way'!Y114+2*PI())/3)</f>
        <v>0.44779252678265408</v>
      </c>
      <c r="AE114" s="11">
        <f>'OddsRatio_working_3-way'!X114^(1/3)*SIN(('OddsRatio_working_3-way'!Y114+4*PI())/3)</f>
        <v>-0.50607907173133038</v>
      </c>
      <c r="AF114" s="11">
        <f>-'OddsRatio_working_3-way'!U114/(3*'OddsRatio_working_3-way'!X114^(1/3))*COS(('OddsRatio_working_3-way'!Y114)/3)</f>
        <v>0.55071802417438742</v>
      </c>
      <c r="AG114" s="11">
        <f>-'OddsRatio_working_3-way'!U114/(3*'OddsRatio_working_3-way'!X114^(1/3))*COS(('OddsRatio_working_3-way'!Y114+2*PI())/3)</f>
        <v>-0.32583664071157081</v>
      </c>
      <c r="AH114" s="11">
        <f>-'OddsRatio_working_3-way'!U114/(3*'OddsRatio_working_3-way'!X114^(1/3))*COS(('OddsRatio_working_3-way'!Y114+4*PI())/3)</f>
        <v>-0.22488138346281647</v>
      </c>
      <c r="AI114" s="11">
        <f>'OddsRatio_working_3-way'!U114/(3*'OddsRatio_working_3-way'!X114^(1/3))*SIN(('OddsRatio_working_3-way'!Y114)/3)</f>
        <v>-5.8286544948676258E-2</v>
      </c>
      <c r="AJ114" s="11">
        <f>'OddsRatio_working_3-way'!U114/(3*'OddsRatio_working_3-way'!X114^(1/3))*SIN(('OddsRatio_working_3-way'!Y114+2*PI())/3)</f>
        <v>-0.44779252678265402</v>
      </c>
      <c r="AK114" s="11">
        <f>'OddsRatio_working_3-way'!U114/(3*'OddsRatio_working_3-way'!X114^(1/3))*SIN(('OddsRatio_working_3-way'!Y114+4*PI())/3)</f>
        <v>0.50607907173133027</v>
      </c>
      <c r="AL114" s="11">
        <f>'OddsRatio_working_3-way'!Z114+'OddsRatio_working_3-way'!AF114</f>
        <v>1.1014360483487748</v>
      </c>
      <c r="AM114" s="11">
        <f>'OddsRatio_working_3-way'!AA114+'OddsRatio_working_3-way'!AG114</f>
        <v>-0.65167328142314174</v>
      </c>
      <c r="AN114" s="11">
        <f>'OddsRatio_working_3-way'!AB114+'OddsRatio_working_3-way'!AH114</f>
        <v>-0.449762766925633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1.1014360483487748</v>
      </c>
      <c r="AS114" s="11">
        <f>IF(('OddsRatio_working_3-way'!X114=0),IF(Q114&gt;0,-Q114^(1/3),(-Q114)^(1/3)),'OddsRatio_working_3-way'!AM114-'OddsRatio_working_3-way'!R114/3)</f>
        <v>-0.65167328142314174</v>
      </c>
      <c r="AT114" s="11">
        <f>IF(('OddsRatio_working_3-way'!X114=0),IF(Q114&gt;0,-Q114^(1/3),(-Q114)^(1/3)),'OddsRatio_working_3-way'!AN114-'OddsRatio_working_3-way'!R114/3)</f>
        <v>-0.449762766925633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1.82</v>
      </c>
      <c r="B115" s="4">
        <f>IF('True_Odds_Calculator_3-way'!B116="","",'True_Odds_Calculator_3-way'!B116)</f>
        <v>3.94</v>
      </c>
      <c r="C115" s="4">
        <f>IF('True_Odds_Calculator_3-way'!C116="","",'True_Odds_Calculator_3-way'!C116)</f>
        <v>3.83</v>
      </c>
      <c r="D115" s="9">
        <f t="shared" si="26"/>
        <v>0.523696872506063</v>
      </c>
      <c r="E115" s="9">
        <f t="shared" si="27"/>
        <v>0.23469242859527659</v>
      </c>
      <c r="F115" s="9">
        <f t="shared" si="28"/>
        <v>0.24161069889866049</v>
      </c>
      <c r="G115" s="9">
        <f t="shared" si="29"/>
        <v>1.1091482555051098</v>
      </c>
      <c r="H115" s="9">
        <f t="shared" si="30"/>
        <v>1.9095015695141901</v>
      </c>
      <c r="I115" s="9">
        <f t="shared" si="31"/>
        <v>4.2608958711850233</v>
      </c>
      <c r="J115" s="9">
        <f t="shared" si="32"/>
        <v>4.1388895630794602</v>
      </c>
      <c r="K115" s="11">
        <f t="shared" si="33"/>
        <v>0.54945054945054939</v>
      </c>
      <c r="L115" s="11">
        <f t="shared" si="34"/>
        <v>0.25380710659898476</v>
      </c>
      <c r="M115" s="11">
        <f t="shared" si="35"/>
        <v>0.2610966057441253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-0.24841695527306074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0.23994904778459664</v>
      </c>
      <c r="Q115" s="11">
        <f>2*'OddsRatio_working_3-way'!K115*'OddsRatio_working_3-way'!L115*'OddsRatio_working_3-way'!M115</f>
        <v>7.28221692821234E-2</v>
      </c>
      <c r="R115" s="11">
        <f t="shared" si="36"/>
        <v>0</v>
      </c>
      <c r="S115" s="11">
        <f t="shared" si="37"/>
        <v>-0.96591252203716871</v>
      </c>
      <c r="T115" s="11">
        <f t="shared" si="38"/>
        <v>-0.29314492322827573</v>
      </c>
      <c r="U115" s="11">
        <f>'OddsRatio_working_3-way'!S115-'OddsRatio_working_3-way'!R115^2/3</f>
        <v>-0.96591252203716871</v>
      </c>
      <c r="V115" s="11">
        <f>'OddsRatio_working_3-way'!S115*'OddsRatio_working_3-way'!R115/3-2*'OddsRatio_working_3-way'!R115^3/27-'OddsRatio_working_3-way'!T115</f>
        <v>0.29314492322827573</v>
      </c>
      <c r="W115" s="11">
        <f>'OddsRatio_working_3-way'!V115^2+4*'OddsRatio_working_3-way'!U115^3/27</f>
        <v>-4.7574769010424192E-2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0.18269422201108049</v>
      </c>
      <c r="Y115" s="11">
        <f>IF('OddsRatio_working_3-way'!W115&gt;=0,IF('OddsRatio_working_3-way'!V115+SQRT('OddsRatio_working_3-way'!W115)&gt;0,0,PI()),ACOS('OddsRatio_working_3-way'!V115/(2*'OddsRatio_working_3-way'!X115)))</f>
        <v>0.6396864615103125</v>
      </c>
      <c r="Z115" s="11">
        <f>'OddsRatio_working_3-way'!X115^(1/3)*COS('OddsRatio_working_3-way'!Y115/3)</f>
        <v>0.55457412775255488</v>
      </c>
      <c r="AA115" s="11">
        <f>'OddsRatio_working_3-way'!X115^(1/3)*COS(('OddsRatio_working_3-way'!Y115+2*PI())/3)</f>
        <v>-0.38127640530082901</v>
      </c>
      <c r="AB115" s="11">
        <f>'OddsRatio_working_3-way'!X115^(1/3)*COS(('OddsRatio_working_3-way'!Y115+4*PI())/3)</f>
        <v>-0.17329772245172595</v>
      </c>
      <c r="AC115" s="11">
        <f>'OddsRatio_working_3-way'!X115^(1/3)*SIN('OddsRatio_working_3-way'!Y115/3)</f>
        <v>0.12007654852863361</v>
      </c>
      <c r="AD115" s="11">
        <f>'OddsRatio_working_3-way'!X115^(1/3)*SIN(('OddsRatio_working_3-way'!Y115+2*PI())/3)</f>
        <v>0.42023700865099245</v>
      </c>
      <c r="AE115" s="11">
        <f>'OddsRatio_working_3-way'!X115^(1/3)*SIN(('OddsRatio_working_3-way'!Y115+4*PI())/3)</f>
        <v>-0.54031355717962593</v>
      </c>
      <c r="AF115" s="11">
        <f>-'OddsRatio_working_3-way'!U115/(3*'OddsRatio_working_3-way'!X115^(1/3))*COS(('OddsRatio_working_3-way'!Y115)/3)</f>
        <v>0.55457412775255477</v>
      </c>
      <c r="AG115" s="11">
        <f>-'OddsRatio_working_3-way'!U115/(3*'OddsRatio_working_3-way'!X115^(1/3))*COS(('OddsRatio_working_3-way'!Y115+2*PI())/3)</f>
        <v>-0.38127640530082896</v>
      </c>
      <c r="AH115" s="11">
        <f>-'OddsRatio_working_3-way'!U115/(3*'OddsRatio_working_3-way'!X115^(1/3))*COS(('OddsRatio_working_3-way'!Y115+4*PI())/3)</f>
        <v>-0.17329772245172589</v>
      </c>
      <c r="AI115" s="11">
        <f>'OddsRatio_working_3-way'!U115/(3*'OddsRatio_working_3-way'!X115^(1/3))*SIN(('OddsRatio_working_3-way'!Y115)/3)</f>
        <v>-0.12007654852863359</v>
      </c>
      <c r="AJ115" s="11">
        <f>'OddsRatio_working_3-way'!U115/(3*'OddsRatio_working_3-way'!X115^(1/3))*SIN(('OddsRatio_working_3-way'!Y115+2*PI())/3)</f>
        <v>-0.42023700865099234</v>
      </c>
      <c r="AK115" s="11">
        <f>'OddsRatio_working_3-way'!U115/(3*'OddsRatio_working_3-way'!X115^(1/3))*SIN(('OddsRatio_working_3-way'!Y115+4*PI())/3)</f>
        <v>0.54031355717962581</v>
      </c>
      <c r="AL115" s="11">
        <f>'OddsRatio_working_3-way'!Z115+'OddsRatio_working_3-way'!AF115</f>
        <v>1.1091482555051098</v>
      </c>
      <c r="AM115" s="11">
        <f>'OddsRatio_working_3-way'!AA115+'OddsRatio_working_3-way'!AG115</f>
        <v>-0.76255281060165792</v>
      </c>
      <c r="AN115" s="11">
        <f>'OddsRatio_working_3-way'!AB115+'OddsRatio_working_3-way'!AH115</f>
        <v>-0.34659544490345184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1.1091482555051098</v>
      </c>
      <c r="AS115" s="11">
        <f>IF(('OddsRatio_working_3-way'!X115=0),IF(Q115&gt;0,-Q115^(1/3),(-Q115)^(1/3)),'OddsRatio_working_3-way'!AM115-'OddsRatio_working_3-way'!R115/3)</f>
        <v>-0.76255281060165792</v>
      </c>
      <c r="AT115" s="11">
        <f>IF(('OddsRatio_working_3-way'!X115=0),IF(Q115&gt;0,-Q115^(1/3),(-Q115)^(1/3)),'OddsRatio_working_3-way'!AN115-'OddsRatio_working_3-way'!R115/3)</f>
        <v>-0.34659544490345184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1.51</v>
      </c>
      <c r="B116" s="4">
        <f>IF('True_Odds_Calculator_3-way'!B117="","",'True_Odds_Calculator_3-way'!B117)</f>
        <v>4.04</v>
      </c>
      <c r="C116" s="4">
        <f>IF('True_Odds_Calculator_3-way'!C117="","",'True_Odds_Calculator_3-way'!C117)</f>
        <v>6.04</v>
      </c>
      <c r="D116" s="9">
        <f t="shared" si="26"/>
        <v>0.63036933481334656</v>
      </c>
      <c r="E116" s="9">
        <f t="shared" si="27"/>
        <v>0.2224578031430372</v>
      </c>
      <c r="F116" s="9">
        <f t="shared" si="28"/>
        <v>0.14717286204361613</v>
      </c>
      <c r="G116" s="9">
        <f t="shared" si="29"/>
        <v>1.1497482033838355</v>
      </c>
      <c r="H116" s="9">
        <f t="shared" si="30"/>
        <v>1.5863715837257562</v>
      </c>
      <c r="I116" s="9">
        <f t="shared" si="31"/>
        <v>4.4952345382868595</v>
      </c>
      <c r="J116" s="9">
        <f t="shared" si="32"/>
        <v>6.7947309450545319</v>
      </c>
      <c r="K116" s="11">
        <f t="shared" si="33"/>
        <v>0.66225165562913912</v>
      </c>
      <c r="L116" s="11">
        <f t="shared" si="34"/>
        <v>0.24752475247524752</v>
      </c>
      <c r="M116" s="11">
        <f t="shared" si="35"/>
        <v>0.16556291390728478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-0.21206990660909864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0.23312986533072855</v>
      </c>
      <c r="Q116" s="11">
        <f>2*'OddsRatio_working_3-way'!K116*'OddsRatio_working_3-way'!L116*'OddsRatio_working_3-way'!M116</f>
        <v>5.4279363290041564E-2</v>
      </c>
      <c r="R116" s="11">
        <f t="shared" si="36"/>
        <v>0</v>
      </c>
      <c r="S116" s="11">
        <f t="shared" si="37"/>
        <v>-1.0993066817370227</v>
      </c>
      <c r="T116" s="11">
        <f t="shared" si="38"/>
        <v>-0.25595033334971423</v>
      </c>
      <c r="U116" s="11">
        <f>'OddsRatio_working_3-way'!S116-'OddsRatio_working_3-way'!R116^2/3</f>
        <v>-1.0993066817370227</v>
      </c>
      <c r="V116" s="11">
        <f>'OddsRatio_working_3-way'!S116*'OddsRatio_working_3-way'!R116/3-2*'OddsRatio_working_3-way'!R116^3/27-'OddsRatio_working_3-way'!T116</f>
        <v>0.25595033334971423</v>
      </c>
      <c r="W116" s="11">
        <f>'OddsRatio_working_3-way'!V116^2+4*'OddsRatio_working_3-way'!U116^3/27</f>
        <v>-0.13130199584332966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0.22181781318525767</v>
      </c>
      <c r="Y116" s="11">
        <f>IF('OddsRatio_working_3-way'!W116&gt;=0,IF('OddsRatio_working_3-way'!V116+SQRT('OddsRatio_working_3-way'!W116)&gt;0,0,PI()),ACOS('OddsRatio_working_3-way'!V116/(2*'OddsRatio_working_3-way'!X116)))</f>
        <v>0.95582122537312963</v>
      </c>
      <c r="Z116" s="11">
        <f>'OddsRatio_working_3-way'!X116^(1/3)*COS('OddsRatio_working_3-way'!Y116/3)</f>
        <v>0.57487410169191766</v>
      </c>
      <c r="AA116" s="11">
        <f>'OddsRatio_working_3-way'!X116^(1/3)*COS(('OddsRatio_working_3-way'!Y116+2*PI())/3)</f>
        <v>-0.45165183652979612</v>
      </c>
      <c r="AB116" s="11">
        <f>'OddsRatio_working_3-way'!X116^(1/3)*COS(('OddsRatio_working_3-way'!Y116+4*PI())/3)</f>
        <v>-0.12322226516212149</v>
      </c>
      <c r="AC116" s="11">
        <f>'OddsRatio_working_3-way'!X116^(1/3)*SIN('OddsRatio_working_3-way'!Y116/3)</f>
        <v>0.18961890143896037</v>
      </c>
      <c r="AD116" s="11">
        <f>'OddsRatio_working_3-way'!X116^(1/3)*SIN(('OddsRatio_working_3-way'!Y116+2*PI())/3)</f>
        <v>0.40304612532347939</v>
      </c>
      <c r="AE116" s="11">
        <f>'OddsRatio_working_3-way'!X116^(1/3)*SIN(('OddsRatio_working_3-way'!Y116+4*PI())/3)</f>
        <v>-0.5926650267624396</v>
      </c>
      <c r="AF116" s="11">
        <f>-'OddsRatio_working_3-way'!U116/(3*'OddsRatio_working_3-way'!X116^(1/3))*COS(('OddsRatio_working_3-way'!Y116)/3)</f>
        <v>0.57487410169191788</v>
      </c>
      <c r="AG116" s="11">
        <f>-'OddsRatio_working_3-way'!U116/(3*'OddsRatio_working_3-way'!X116^(1/3))*COS(('OddsRatio_working_3-way'!Y116+2*PI())/3)</f>
        <v>-0.45165183652979629</v>
      </c>
      <c r="AH116" s="11">
        <f>-'OddsRatio_working_3-way'!U116/(3*'OddsRatio_working_3-way'!X116^(1/3))*COS(('OddsRatio_working_3-way'!Y116+4*PI())/3)</f>
        <v>-0.12322226516212155</v>
      </c>
      <c r="AI116" s="11">
        <f>'OddsRatio_working_3-way'!U116/(3*'OddsRatio_working_3-way'!X116^(1/3))*SIN(('OddsRatio_working_3-way'!Y116)/3)</f>
        <v>-0.18961890143896046</v>
      </c>
      <c r="AJ116" s="11">
        <f>'OddsRatio_working_3-way'!U116/(3*'OddsRatio_working_3-way'!X116^(1/3))*SIN(('OddsRatio_working_3-way'!Y116+2*PI())/3)</f>
        <v>-0.4030461253234795</v>
      </c>
      <c r="AK116" s="11">
        <f>'OddsRatio_working_3-way'!U116/(3*'OddsRatio_working_3-way'!X116^(1/3))*SIN(('OddsRatio_working_3-way'!Y116+4*PI())/3)</f>
        <v>0.59266502676243982</v>
      </c>
      <c r="AL116" s="11">
        <f>'OddsRatio_working_3-way'!Z116+'OddsRatio_working_3-way'!AF116</f>
        <v>1.1497482033838355</v>
      </c>
      <c r="AM116" s="11">
        <f>'OddsRatio_working_3-way'!AA116+'OddsRatio_working_3-way'!AG116</f>
        <v>-0.90330367305959247</v>
      </c>
      <c r="AN116" s="11">
        <f>'OddsRatio_working_3-way'!AB116+'OddsRatio_working_3-way'!AH116</f>
        <v>-0.24644453032424304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1.1497482033838355</v>
      </c>
      <c r="AS116" s="11">
        <f>IF(('OddsRatio_working_3-way'!X116=0),IF(Q116&gt;0,-Q116^(1/3),(-Q116)^(1/3)),'OddsRatio_working_3-way'!AM116-'OddsRatio_working_3-way'!R116/3)</f>
        <v>-0.90330367305959247</v>
      </c>
      <c r="AT116" s="11">
        <f>IF(('OddsRatio_working_3-way'!X116=0),IF(Q116&gt;0,-Q116^(1/3),(-Q116)^(1/3)),'OddsRatio_working_3-way'!AN116-'OddsRatio_working_3-way'!R116/3)</f>
        <v>-0.24644453032424304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2.58</v>
      </c>
      <c r="B117" s="4">
        <f>IF('True_Odds_Calculator_3-way'!B118="","",'True_Odds_Calculator_3-way'!B118)</f>
        <v>3.67</v>
      </c>
      <c r="C117" s="4">
        <f>IF('True_Odds_Calculator_3-way'!C118="","",'True_Odds_Calculator_3-way'!C118)</f>
        <v>2.48</v>
      </c>
      <c r="D117" s="9">
        <f t="shared" si="26"/>
        <v>0.36531897406534103</v>
      </c>
      <c r="E117" s="9">
        <f t="shared" si="27"/>
        <v>0.25407315345249581</v>
      </c>
      <c r="F117" s="9">
        <f t="shared" si="28"/>
        <v>0.3806078724821631</v>
      </c>
      <c r="G117" s="9">
        <f t="shared" si="29"/>
        <v>1.0995783968930435</v>
      </c>
      <c r="H117" s="9">
        <f t="shared" si="30"/>
        <v>2.7373338670910092</v>
      </c>
      <c r="I117" s="9">
        <f t="shared" si="31"/>
        <v>3.9358743197044253</v>
      </c>
      <c r="J117" s="9">
        <f t="shared" si="32"/>
        <v>2.627376027401704</v>
      </c>
      <c r="K117" s="11">
        <f t="shared" si="33"/>
        <v>0.38759689922480617</v>
      </c>
      <c r="L117" s="11">
        <f t="shared" si="34"/>
        <v>0.27247956403269757</v>
      </c>
      <c r="M117" s="11">
        <f t="shared" si="35"/>
        <v>0.40322580645161293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-0.26588425035414154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0.24401536351390302</v>
      </c>
      <c r="Q117" s="11">
        <f>2*'OddsRatio_working_3-way'!K117*'OddsRatio_working_3-way'!L117*'OddsRatio_working_3-way'!M117</f>
        <v>8.5171156549355337E-2</v>
      </c>
      <c r="R117" s="11">
        <f t="shared" si="36"/>
        <v>0</v>
      </c>
      <c r="S117" s="11">
        <f t="shared" si="37"/>
        <v>-0.91775034884123263</v>
      </c>
      <c r="T117" s="11">
        <f t="shared" si="38"/>
        <v>-0.32033170989222781</v>
      </c>
      <c r="U117" s="11">
        <f>'OddsRatio_working_3-way'!S117-'OddsRatio_working_3-way'!R117^2/3</f>
        <v>-0.91775034884123263</v>
      </c>
      <c r="V117" s="11">
        <f>'OddsRatio_working_3-way'!S117*'OddsRatio_working_3-way'!R117/3-2*'OddsRatio_working_3-way'!R117^3/27-'OddsRatio_working_3-way'!T117</f>
        <v>0.32033170989222781</v>
      </c>
      <c r="W117" s="11">
        <f>'OddsRatio_working_3-way'!V117^2+4*'OddsRatio_working_3-way'!U117^3/27</f>
        <v>-1.1904579720493136E-2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0.1692017908319616</v>
      </c>
      <c r="Y117" s="11">
        <f>IF('OddsRatio_working_3-way'!W117&gt;=0,IF('OddsRatio_working_3-way'!V117+SQRT('OddsRatio_working_3-way'!W117)&gt;0,0,PI()),ACOS('OddsRatio_working_3-way'!V117/(2*'OddsRatio_working_3-way'!X117)))</f>
        <v>0.32828499055738702</v>
      </c>
      <c r="Z117" s="11">
        <f>'OddsRatio_working_3-way'!X117^(1/3)*COS('OddsRatio_working_3-way'!Y117/3)</f>
        <v>0.54978919844652174</v>
      </c>
      <c r="AA117" s="11">
        <f>'OddsRatio_working_3-way'!X117^(1/3)*COS(('OddsRatio_working_3-way'!Y117+2*PI())/3)</f>
        <v>-0.32720583285387289</v>
      </c>
      <c r="AB117" s="11">
        <f>'OddsRatio_working_3-way'!X117^(1/3)*COS(('OddsRatio_working_3-way'!Y117+4*PI())/3)</f>
        <v>-0.22258336559264882</v>
      </c>
      <c r="AC117" s="11">
        <f>'OddsRatio_working_3-way'!X117^(1/3)*SIN('OddsRatio_working_3-way'!Y117/3)</f>
        <v>6.0403809636550468E-2</v>
      </c>
      <c r="AD117" s="11">
        <f>'OddsRatio_working_3-way'!X117^(1/3)*SIN(('OddsRatio_working_3-way'!Y117+2*PI())/3)</f>
        <v>0.44592950776269669</v>
      </c>
      <c r="AE117" s="11">
        <f>'OddsRatio_working_3-way'!X117^(1/3)*SIN(('OddsRatio_working_3-way'!Y117+4*PI())/3)</f>
        <v>-0.50633331739924714</v>
      </c>
      <c r="AF117" s="11">
        <f>-'OddsRatio_working_3-way'!U117/(3*'OddsRatio_working_3-way'!X117^(1/3))*COS(('OddsRatio_working_3-way'!Y117)/3)</f>
        <v>0.54978919844652174</v>
      </c>
      <c r="AG117" s="11">
        <f>-'OddsRatio_working_3-way'!U117/(3*'OddsRatio_working_3-way'!X117^(1/3))*COS(('OddsRatio_working_3-way'!Y117+2*PI())/3)</f>
        <v>-0.32720583285387289</v>
      </c>
      <c r="AH117" s="11">
        <f>-'OddsRatio_working_3-way'!U117/(3*'OddsRatio_working_3-way'!X117^(1/3))*COS(('OddsRatio_working_3-way'!Y117+4*PI())/3)</f>
        <v>-0.22258336559264882</v>
      </c>
      <c r="AI117" s="11">
        <f>'OddsRatio_working_3-way'!U117/(3*'OddsRatio_working_3-way'!X117^(1/3))*SIN(('OddsRatio_working_3-way'!Y117)/3)</f>
        <v>-6.0403809636550468E-2</v>
      </c>
      <c r="AJ117" s="11">
        <f>'OddsRatio_working_3-way'!U117/(3*'OddsRatio_working_3-way'!X117^(1/3))*SIN(('OddsRatio_working_3-way'!Y117+2*PI())/3)</f>
        <v>-0.44592950776269669</v>
      </c>
      <c r="AK117" s="11">
        <f>'OddsRatio_working_3-way'!U117/(3*'OddsRatio_working_3-way'!X117^(1/3))*SIN(('OddsRatio_working_3-way'!Y117+4*PI())/3)</f>
        <v>0.50633331739924714</v>
      </c>
      <c r="AL117" s="11">
        <f>'OddsRatio_working_3-way'!Z117+'OddsRatio_working_3-way'!AF117</f>
        <v>1.0995783968930435</v>
      </c>
      <c r="AM117" s="11">
        <f>'OddsRatio_working_3-way'!AA117+'OddsRatio_working_3-way'!AG117</f>
        <v>-0.65441166570774578</v>
      </c>
      <c r="AN117" s="11">
        <f>'OddsRatio_working_3-way'!AB117+'OddsRatio_working_3-way'!AH117</f>
        <v>-0.44516673118529765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1.0995783968930435</v>
      </c>
      <c r="AS117" s="11">
        <f>IF(('OddsRatio_working_3-way'!X117=0),IF(Q117&gt;0,-Q117^(1/3),(-Q117)^(1/3)),'OddsRatio_working_3-way'!AM117-'OddsRatio_working_3-way'!R117/3)</f>
        <v>-0.65441166570774578</v>
      </c>
      <c r="AT117" s="11">
        <f>IF(('OddsRatio_working_3-way'!X117=0),IF(Q117&gt;0,-Q117^(1/3),(-Q117)^(1/3)),'OddsRatio_working_3-way'!AN117-'OddsRatio_working_3-way'!R117/3)</f>
        <v>-0.44516673118529765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2.46</v>
      </c>
      <c r="B118" s="4">
        <f>IF('True_Odds_Calculator_3-way'!B119="","",'True_Odds_Calculator_3-way'!B119)</f>
        <v>3.66</v>
      </c>
      <c r="C118" s="4">
        <f>IF('True_Odds_Calculator_3-way'!C119="","",'True_Odds_Calculator_3-way'!C119)</f>
        <v>2.6</v>
      </c>
      <c r="D118" s="9">
        <f t="shared" si="26"/>
        <v>0.38345612124638784</v>
      </c>
      <c r="E118" s="9">
        <f t="shared" si="27"/>
        <v>0.25449247060861419</v>
      </c>
      <c r="F118" s="9">
        <f t="shared" si="28"/>
        <v>0.36205140814499776</v>
      </c>
      <c r="G118" s="9">
        <f t="shared" si="29"/>
        <v>1.1012741863158118</v>
      </c>
      <c r="H118" s="9">
        <f t="shared" si="30"/>
        <v>2.607860312021085</v>
      </c>
      <c r="I118" s="9">
        <f t="shared" si="31"/>
        <v>3.9293893356000589</v>
      </c>
      <c r="J118" s="9">
        <f t="shared" si="32"/>
        <v>2.7620386981052993</v>
      </c>
      <c r="K118" s="11">
        <f t="shared" si="33"/>
        <v>0.4065040650406504</v>
      </c>
      <c r="L118" s="11">
        <f t="shared" si="34"/>
        <v>0.27322404371584696</v>
      </c>
      <c r="M118" s="11">
        <f t="shared" si="35"/>
        <v>0.38461538461538458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-0.2654391234959006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0.24434670576213957</v>
      </c>
      <c r="Q118" s="11">
        <f>2*'OddsRatio_working_3-way'!K118*'OddsRatio_working_3-way'!L118*'OddsRatio_working_3-way'!M118</f>
        <v>8.5435911105643192E-2</v>
      </c>
      <c r="R118" s="11">
        <f t="shared" si="36"/>
        <v>0</v>
      </c>
      <c r="S118" s="11">
        <f t="shared" si="37"/>
        <v>-0.92053764548357253</v>
      </c>
      <c r="T118" s="11">
        <f t="shared" si="38"/>
        <v>-0.32186630960964069</v>
      </c>
      <c r="U118" s="11">
        <f>'OddsRatio_working_3-way'!S118-'OddsRatio_working_3-way'!R118^2/3</f>
        <v>-0.92053764548357253</v>
      </c>
      <c r="V118" s="11">
        <f>'OddsRatio_working_3-way'!S118*'OddsRatio_working_3-way'!R118/3-2*'OddsRatio_working_3-way'!R118^3/27-'OddsRatio_working_3-way'!T118</f>
        <v>0.32186630960964069</v>
      </c>
      <c r="W118" s="11">
        <f>'OddsRatio_working_3-way'!V118^2+4*'OddsRatio_working_3-way'!U118^3/27</f>
        <v>-1.1965632424235179E-2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0.1699731991270714</v>
      </c>
      <c r="Y118" s="11">
        <f>IF('OddsRatio_working_3-way'!W118&gt;=0,IF('OddsRatio_working_3-way'!V118+SQRT('OddsRatio_working_3-way'!W118)&gt;0,0,PI()),ACOS('OddsRatio_working_3-way'!V118/(2*'OddsRatio_working_3-way'!X118)))</f>
        <v>0.32760757518607164</v>
      </c>
      <c r="Z118" s="11">
        <f>'OddsRatio_working_3-way'!X118^(1/3)*COS('OddsRatio_working_3-way'!Y118/3)</f>
        <v>0.55063709315790588</v>
      </c>
      <c r="AA118" s="11">
        <f>'OddsRatio_working_3-way'!X118^(1/3)*COS(('OddsRatio_working_3-way'!Y118+2*PI())/3)</f>
        <v>-0.32760147973932463</v>
      </c>
      <c r="AB118" s="11">
        <f>'OddsRatio_working_3-way'!X118^(1/3)*COS(('OddsRatio_working_3-way'!Y118+4*PI())/3)</f>
        <v>-0.22303561341858139</v>
      </c>
      <c r="AC118" s="11">
        <f>'OddsRatio_working_3-way'!X118^(1/3)*SIN('OddsRatio_working_3-way'!Y118/3)</f>
        <v>6.0371131068327713E-2</v>
      </c>
      <c r="AD118" s="11">
        <f>'OddsRatio_working_3-way'!X118^(1/3)*SIN(('OddsRatio_working_3-way'!Y118+2*PI())/3)</f>
        <v>0.44668014540660123</v>
      </c>
      <c r="AE118" s="11">
        <f>'OddsRatio_working_3-way'!X118^(1/3)*SIN(('OddsRatio_working_3-way'!Y118+4*PI())/3)</f>
        <v>-0.50705127647492876</v>
      </c>
      <c r="AF118" s="11">
        <f>-'OddsRatio_working_3-way'!U118/(3*'OddsRatio_working_3-way'!X118^(1/3))*COS(('OddsRatio_working_3-way'!Y118)/3)</f>
        <v>0.55063709315790577</v>
      </c>
      <c r="AG118" s="11">
        <f>-'OddsRatio_working_3-way'!U118/(3*'OddsRatio_working_3-way'!X118^(1/3))*COS(('OddsRatio_working_3-way'!Y118+2*PI())/3)</f>
        <v>-0.32760147973932457</v>
      </c>
      <c r="AH118" s="11">
        <f>-'OddsRatio_working_3-way'!U118/(3*'OddsRatio_working_3-way'!X118^(1/3))*COS(('OddsRatio_working_3-way'!Y118+4*PI())/3)</f>
        <v>-0.22303561341858136</v>
      </c>
      <c r="AI118" s="11">
        <f>'OddsRatio_working_3-way'!U118/(3*'OddsRatio_working_3-way'!X118^(1/3))*SIN(('OddsRatio_working_3-way'!Y118)/3)</f>
        <v>-6.0371131068327699E-2</v>
      </c>
      <c r="AJ118" s="11">
        <f>'OddsRatio_working_3-way'!U118/(3*'OddsRatio_working_3-way'!X118^(1/3))*SIN(('OddsRatio_working_3-way'!Y118+2*PI())/3)</f>
        <v>-0.44668014540660111</v>
      </c>
      <c r="AK118" s="11">
        <f>'OddsRatio_working_3-way'!U118/(3*'OddsRatio_working_3-way'!X118^(1/3))*SIN(('OddsRatio_working_3-way'!Y118+4*PI())/3)</f>
        <v>0.50705127647492865</v>
      </c>
      <c r="AL118" s="11">
        <f>'OddsRatio_working_3-way'!Z118+'OddsRatio_working_3-way'!AF118</f>
        <v>1.1012741863158118</v>
      </c>
      <c r="AM118" s="11">
        <f>'OddsRatio_working_3-way'!AA118+'OddsRatio_working_3-way'!AG118</f>
        <v>-0.65520295947864926</v>
      </c>
      <c r="AN118" s="11">
        <f>'OddsRatio_working_3-way'!AB118+'OddsRatio_working_3-way'!AH118</f>
        <v>-0.44607122683716272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1.1012741863158118</v>
      </c>
      <c r="AS118" s="11">
        <f>IF(('OddsRatio_working_3-way'!X118=0),IF(Q118&gt;0,-Q118^(1/3),(-Q118)^(1/3)),'OddsRatio_working_3-way'!AM118-'OddsRatio_working_3-way'!R118/3)</f>
        <v>-0.65520295947864926</v>
      </c>
      <c r="AT118" s="11">
        <f>IF(('OddsRatio_working_3-way'!X118=0),IF(Q118&gt;0,-Q118^(1/3),(-Q118)^(1/3)),'OddsRatio_working_3-way'!AN118-'OddsRatio_working_3-way'!R118/3)</f>
        <v>-0.44607122683716272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2.23</v>
      </c>
      <c r="B119" s="4">
        <f>IF('True_Odds_Calculator_3-way'!B120="","",'True_Odds_Calculator_3-way'!B120)</f>
        <v>3.41</v>
      </c>
      <c r="C119" s="4">
        <f>IF('True_Odds_Calculator_3-way'!C120="","",'True_Odds_Calculator_3-way'!C120)</f>
        <v>2.76</v>
      </c>
      <c r="D119" s="9">
        <f t="shared" si="26"/>
        <v>0.41047796327120495</v>
      </c>
      <c r="E119" s="9">
        <f t="shared" si="27"/>
        <v>0.26219279965053816</v>
      </c>
      <c r="F119" s="9">
        <f t="shared" si="28"/>
        <v>0.32732923707825695</v>
      </c>
      <c r="G119" s="9">
        <f t="shared" si="29"/>
        <v>1.1676295723722707</v>
      </c>
      <c r="H119" s="9">
        <f t="shared" si="30"/>
        <v>2.4361843740178926</v>
      </c>
      <c r="I119" s="9">
        <f t="shared" si="31"/>
        <v>3.8139872694171735</v>
      </c>
      <c r="J119" s="9">
        <f t="shared" si="32"/>
        <v>3.0550280473751963</v>
      </c>
      <c r="K119" s="11">
        <f t="shared" si="33"/>
        <v>0.44843049327354262</v>
      </c>
      <c r="L119" s="11">
        <f t="shared" si="34"/>
        <v>0.29325513196480935</v>
      </c>
      <c r="M119" s="11">
        <f t="shared" si="35"/>
        <v>0.3623188405797102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-0.24858017974955826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0.2572914981169121</v>
      </c>
      <c r="Q119" s="11">
        <f>2*'OddsRatio_working_3-way'!K119*'OddsRatio_working_3-way'!L119*'OddsRatio_working_3-way'!M119</f>
        <v>9.5293147450708202E-2</v>
      </c>
      <c r="R119" s="11">
        <f t="shared" si="36"/>
        <v>0</v>
      </c>
      <c r="S119" s="11">
        <f t="shared" si="37"/>
        <v>-1.0350442998960352</v>
      </c>
      <c r="T119" s="11">
        <f t="shared" si="38"/>
        <v>-0.38334974070223532</v>
      </c>
      <c r="U119" s="11">
        <f>'OddsRatio_working_3-way'!S119-'OddsRatio_working_3-way'!R119^2/3</f>
        <v>-1.0350442998960352</v>
      </c>
      <c r="V119" s="11">
        <f>'OddsRatio_working_3-way'!S119*'OddsRatio_working_3-way'!R119/3-2*'OddsRatio_working_3-way'!R119^3/27-'OddsRatio_working_3-way'!T119</f>
        <v>0.38334974070223532</v>
      </c>
      <c r="W119" s="11">
        <f>'OddsRatio_working_3-way'!V119^2+4*'OddsRatio_working_3-way'!U119^3/27</f>
        <v>-1.7318568386785332E-2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0.20265462743498877</v>
      </c>
      <c r="Y119" s="11">
        <f>IF('OddsRatio_working_3-way'!W119&gt;=0,IF('OddsRatio_working_3-way'!V119+SQRT('OddsRatio_working_3-way'!W119)&gt;0,0,PI()),ACOS('OddsRatio_working_3-way'!V119/(2*'OddsRatio_working_3-way'!X119)))</f>
        <v>0.33068439508956748</v>
      </c>
      <c r="Z119" s="11">
        <f>'OddsRatio_working_3-way'!X119^(1/3)*COS('OddsRatio_working_3-way'!Y119/3)</f>
        <v>0.58381478618613536</v>
      </c>
      <c r="AA119" s="11">
        <f>'OddsRatio_working_3-way'!X119^(1/3)*COS(('OddsRatio_working_3-way'!Y119+2*PI())/3)</f>
        <v>-0.34786538221737973</v>
      </c>
      <c r="AB119" s="11">
        <f>'OddsRatio_working_3-way'!X119^(1/3)*COS(('OddsRatio_working_3-way'!Y119+4*PI())/3)</f>
        <v>-0.23594940396875547</v>
      </c>
      <c r="AC119" s="11">
        <f>'OddsRatio_working_3-way'!X119^(1/3)*SIN('OddsRatio_working_3-way'!Y119/3)</f>
        <v>6.4614720168463424E-2</v>
      </c>
      <c r="AD119" s="11">
        <f>'OddsRatio_working_3-way'!X119^(1/3)*SIN(('OddsRatio_working_3-way'!Y119+2*PI())/3)</f>
        <v>0.47329107585794183</v>
      </c>
      <c r="AE119" s="11">
        <f>'OddsRatio_working_3-way'!X119^(1/3)*SIN(('OddsRatio_working_3-way'!Y119+4*PI())/3)</f>
        <v>-0.53790579602640531</v>
      </c>
      <c r="AF119" s="11">
        <f>-'OddsRatio_working_3-way'!U119/(3*'OddsRatio_working_3-way'!X119^(1/3))*COS(('OddsRatio_working_3-way'!Y119)/3)</f>
        <v>0.58381478618613525</v>
      </c>
      <c r="AG119" s="11">
        <f>-'OddsRatio_working_3-way'!U119/(3*'OddsRatio_working_3-way'!X119^(1/3))*COS(('OddsRatio_working_3-way'!Y119+2*PI())/3)</f>
        <v>-0.34786538221737967</v>
      </c>
      <c r="AH119" s="11">
        <f>-'OddsRatio_working_3-way'!U119/(3*'OddsRatio_working_3-way'!X119^(1/3))*COS(('OddsRatio_working_3-way'!Y119+4*PI())/3)</f>
        <v>-0.23594940396875544</v>
      </c>
      <c r="AI119" s="11">
        <f>'OddsRatio_working_3-way'!U119/(3*'OddsRatio_working_3-way'!X119^(1/3))*SIN(('OddsRatio_working_3-way'!Y119)/3)</f>
        <v>-6.461472016846341E-2</v>
      </c>
      <c r="AJ119" s="11">
        <f>'OddsRatio_working_3-way'!U119/(3*'OddsRatio_working_3-way'!X119^(1/3))*SIN(('OddsRatio_working_3-way'!Y119+2*PI())/3)</f>
        <v>-0.47329107585794172</v>
      </c>
      <c r="AK119" s="11">
        <f>'OddsRatio_working_3-way'!U119/(3*'OddsRatio_working_3-way'!X119^(1/3))*SIN(('OddsRatio_working_3-way'!Y119+4*PI())/3)</f>
        <v>0.5379057960264052</v>
      </c>
      <c r="AL119" s="11">
        <f>'OddsRatio_working_3-way'!Z119+'OddsRatio_working_3-way'!AF119</f>
        <v>1.1676295723722707</v>
      </c>
      <c r="AM119" s="11">
        <f>'OddsRatio_working_3-way'!AA119+'OddsRatio_working_3-way'!AG119</f>
        <v>-0.69573076443475945</v>
      </c>
      <c r="AN119" s="11">
        <f>'OddsRatio_working_3-way'!AB119+'OddsRatio_working_3-way'!AH119</f>
        <v>-0.47189880793751093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1.1676295723722707</v>
      </c>
      <c r="AS119" s="11">
        <f>IF(('OddsRatio_working_3-way'!X119=0),IF(Q119&gt;0,-Q119^(1/3),(-Q119)^(1/3)),'OddsRatio_working_3-way'!AM119-'OddsRatio_working_3-way'!R119/3)</f>
        <v>-0.69573076443475945</v>
      </c>
      <c r="AT119" s="11">
        <f>IF(('OddsRatio_working_3-way'!X119=0),IF(Q119&gt;0,-Q119^(1/3),(-Q119)^(1/3)),'OddsRatio_working_3-way'!AN119-'OddsRatio_working_3-way'!R119/3)</f>
        <v>-0.47189880793751093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1.92</v>
      </c>
      <c r="B120" s="4">
        <f>IF('True_Odds_Calculator_3-way'!B121="","",'True_Odds_Calculator_3-way'!B121)</f>
        <v>3.65</v>
      </c>
      <c r="C120" s="4">
        <f>IF('True_Odds_Calculator_3-way'!C121="","",'True_Odds_Calculator_3-way'!C121)</f>
        <v>3.71</v>
      </c>
      <c r="D120" s="9">
        <f t="shared" si="26"/>
        <v>0.49556873008775576</v>
      </c>
      <c r="E120" s="9">
        <f t="shared" si="27"/>
        <v>0.25432691144039293</v>
      </c>
      <c r="F120" s="9">
        <f t="shared" si="28"/>
        <v>0.25010435847185125</v>
      </c>
      <c r="G120" s="9">
        <f t="shared" si="29"/>
        <v>1.1063951886213097</v>
      </c>
      <c r="H120" s="9">
        <f t="shared" si="30"/>
        <v>2.0178835735316052</v>
      </c>
      <c r="I120" s="9">
        <f t="shared" si="31"/>
        <v>3.9319472498464711</v>
      </c>
      <c r="J120" s="9">
        <f t="shared" si="32"/>
        <v>3.9983309611637496</v>
      </c>
      <c r="K120" s="11">
        <f t="shared" si="33"/>
        <v>0.52083333333333337</v>
      </c>
      <c r="L120" s="11">
        <f t="shared" si="34"/>
        <v>0.27397260273972601</v>
      </c>
      <c r="M120" s="11">
        <f t="shared" si="35"/>
        <v>0.26954177897574122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-0.25411774298760603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0.24154143435611516</v>
      </c>
      <c r="Q120" s="11">
        <f>2*'OddsRatio_working_3-way'!K120*'OddsRatio_working_3-way'!L120*'OddsRatio_working_3-way'!M120</f>
        <v>7.6924023680291442E-2</v>
      </c>
      <c r="R120" s="11">
        <f t="shared" si="36"/>
        <v>0</v>
      </c>
      <c r="S120" s="11">
        <f t="shared" si="37"/>
        <v>-0.95050991527142503</v>
      </c>
      <c r="T120" s="11">
        <f t="shared" si="38"/>
        <v>-0.30271016409917989</v>
      </c>
      <c r="U120" s="11">
        <f>'OddsRatio_working_3-way'!S120-'OddsRatio_working_3-way'!R120^2/3</f>
        <v>-0.95050991527142503</v>
      </c>
      <c r="V120" s="11">
        <f>'OddsRatio_working_3-way'!S120*'OddsRatio_working_3-way'!R120/3-2*'OddsRatio_working_3-way'!R120^3/27-'OddsRatio_working_3-way'!T120</f>
        <v>0.30271016409917989</v>
      </c>
      <c r="W120" s="11">
        <f>'OddsRatio_working_3-way'!V120^2+4*'OddsRatio_working_3-way'!U120^3/27</f>
        <v>-3.5589717553815403E-2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0.17834177931907025</v>
      </c>
      <c r="Y120" s="11">
        <f>IF('OddsRatio_working_3-way'!W120&gt;=0,IF('OddsRatio_working_3-way'!V120+SQRT('OddsRatio_working_3-way'!W120)&gt;0,0,PI()),ACOS('OddsRatio_working_3-way'!V120/(2*'OddsRatio_working_3-way'!X120)))</f>
        <v>0.55731197112533359</v>
      </c>
      <c r="Z120" s="11">
        <f>'OddsRatio_working_3-way'!X120^(1/3)*COS('OddsRatio_working_3-way'!Y120/3)</f>
        <v>0.55319759431065485</v>
      </c>
      <c r="AA120" s="11">
        <f>'OddsRatio_working_3-way'!X120^(1/3)*COS(('OddsRatio_working_3-way'!Y120+2*PI())/3)</f>
        <v>-0.36663653954447423</v>
      </c>
      <c r="AB120" s="11">
        <f>'OddsRatio_working_3-way'!X120^(1/3)*COS(('OddsRatio_working_3-way'!Y120+4*PI())/3)</f>
        <v>-0.18656105476618071</v>
      </c>
      <c r="AC120" s="11">
        <f>'OddsRatio_working_3-way'!X120^(1/3)*SIN('OddsRatio_working_3-way'!Y120/3)</f>
        <v>0.10396662961120019</v>
      </c>
      <c r="AD120" s="11">
        <f>'OddsRatio_working_3-way'!X120^(1/3)*SIN(('OddsRatio_working_3-way'!Y120+2*PI())/3)</f>
        <v>0.42709985517986482</v>
      </c>
      <c r="AE120" s="11">
        <f>'OddsRatio_working_3-way'!X120^(1/3)*SIN(('OddsRatio_working_3-way'!Y120+4*PI())/3)</f>
        <v>-0.53106648479106489</v>
      </c>
      <c r="AF120" s="11">
        <f>-'OddsRatio_working_3-way'!U120/(3*'OddsRatio_working_3-way'!X120^(1/3))*COS(('OddsRatio_working_3-way'!Y120)/3)</f>
        <v>0.55319759431065496</v>
      </c>
      <c r="AG120" s="11">
        <f>-'OddsRatio_working_3-way'!U120/(3*'OddsRatio_working_3-way'!X120^(1/3))*COS(('OddsRatio_working_3-way'!Y120+2*PI())/3)</f>
        <v>-0.36663653954447428</v>
      </c>
      <c r="AH120" s="11">
        <f>-'OddsRatio_working_3-way'!U120/(3*'OddsRatio_working_3-way'!X120^(1/3))*COS(('OddsRatio_working_3-way'!Y120+4*PI())/3)</f>
        <v>-0.18656105476618073</v>
      </c>
      <c r="AI120" s="11">
        <f>'OddsRatio_working_3-way'!U120/(3*'OddsRatio_working_3-way'!X120^(1/3))*SIN(('OddsRatio_working_3-way'!Y120)/3)</f>
        <v>-0.10396662961120022</v>
      </c>
      <c r="AJ120" s="11">
        <f>'OddsRatio_working_3-way'!U120/(3*'OddsRatio_working_3-way'!X120^(1/3))*SIN(('OddsRatio_working_3-way'!Y120+2*PI())/3)</f>
        <v>-0.42709985517986493</v>
      </c>
      <c r="AK120" s="11">
        <f>'OddsRatio_working_3-way'!U120/(3*'OddsRatio_working_3-way'!X120^(1/3))*SIN(('OddsRatio_working_3-way'!Y120+4*PI())/3)</f>
        <v>0.531066484791065</v>
      </c>
      <c r="AL120" s="11">
        <f>'OddsRatio_working_3-way'!Z120+'OddsRatio_working_3-way'!AF120</f>
        <v>1.1063951886213097</v>
      </c>
      <c r="AM120" s="11">
        <f>'OddsRatio_working_3-way'!AA120+'OddsRatio_working_3-way'!AG120</f>
        <v>-0.73327307908894857</v>
      </c>
      <c r="AN120" s="11">
        <f>'OddsRatio_working_3-way'!AB120+'OddsRatio_working_3-way'!AH120</f>
        <v>-0.37312210953236147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1.1063951886213097</v>
      </c>
      <c r="AS120" s="11">
        <f>IF(('OddsRatio_working_3-way'!X120=0),IF(Q120&gt;0,-Q120^(1/3),(-Q120)^(1/3)),'OddsRatio_working_3-way'!AM120-'OddsRatio_working_3-way'!R120/3)</f>
        <v>-0.73327307908894857</v>
      </c>
      <c r="AT120" s="11">
        <f>IF(('OddsRatio_working_3-way'!X120=0),IF(Q120&gt;0,-Q120^(1/3),(-Q120)^(1/3)),'OddsRatio_working_3-way'!AN120-'OddsRatio_working_3-way'!R120/3)</f>
        <v>-0.37312210953236147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2.2999999999999998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2.89</v>
      </c>
      <c r="D121" s="9">
        <f t="shared" si="26"/>
        <v>0.41128489661322659</v>
      </c>
      <c r="E121" s="9">
        <f t="shared" si="27"/>
        <v>0.26414959453426434</v>
      </c>
      <c r="F121" s="9">
        <f t="shared" si="28"/>
        <v>0.32456550885250912</v>
      </c>
      <c r="G121" s="9">
        <f t="shared" si="29"/>
        <v>1.1010804811095418</v>
      </c>
      <c r="H121" s="9">
        <f t="shared" si="30"/>
        <v>2.4314046254424038</v>
      </c>
      <c r="I121" s="9">
        <f t="shared" si="31"/>
        <v>3.7857336172071401</v>
      </c>
      <c r="J121" s="9">
        <f t="shared" si="32"/>
        <v>3.0810421092970346</v>
      </c>
      <c r="K121" s="11">
        <f t="shared" si="33"/>
        <v>0.43478260869565222</v>
      </c>
      <c r="L121" s="11">
        <f t="shared" si="34"/>
        <v>0.28328611898016998</v>
      </c>
      <c r="M121" s="11">
        <f t="shared" si="35"/>
        <v>0.34602076124567471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-0.26492643382965586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0.24377863706432562</v>
      </c>
      <c r="Q121" s="11">
        <f>2*'OddsRatio_working_3-way'!K121*'OddsRatio_working_3-way'!L121*'OddsRatio_working_3-way'!M121</f>
        <v>8.5237285686827133E-2</v>
      </c>
      <c r="R121" s="11">
        <f t="shared" si="36"/>
        <v>0</v>
      </c>
      <c r="S121" s="11">
        <f t="shared" si="37"/>
        <v>-0.92017483321831151</v>
      </c>
      <c r="T121" s="11">
        <f t="shared" si="38"/>
        <v>-0.32173945217423477</v>
      </c>
      <c r="U121" s="11">
        <f>'OddsRatio_working_3-way'!S121-'OddsRatio_working_3-way'!R121^2/3</f>
        <v>-0.92017483321831151</v>
      </c>
      <c r="V121" s="11">
        <f>'OddsRatio_working_3-way'!S121*'OddsRatio_working_3-way'!R121/3-2*'OddsRatio_working_3-way'!R121^3/27-'OddsRatio_working_3-way'!T121</f>
        <v>0.32173945217423477</v>
      </c>
      <c r="W121" s="11">
        <f>'OddsRatio_working_3-way'!V121^2+4*'OddsRatio_working_3-way'!U121^3/27</f>
        <v>-1.1910690970511631E-2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0.16987272151223129</v>
      </c>
      <c r="Y121" s="11">
        <f>IF('OddsRatio_working_3-way'!W121&gt;=0,IF('OddsRatio_working_3-way'!V121+SQRT('OddsRatio_working_3-way'!W121)&gt;0,0,PI()),ACOS('OddsRatio_working_3-way'!V121/(2*'OddsRatio_working_3-way'!X121)))</f>
        <v>0.32702705462669512</v>
      </c>
      <c r="Z121" s="11">
        <f>'OddsRatio_working_3-way'!X121^(1/3)*COS('OddsRatio_working_3-way'!Y121/3)</f>
        <v>0.55054024055477091</v>
      </c>
      <c r="AA121" s="11">
        <f>'OddsRatio_working_3-way'!X121^(1/3)*COS(('OddsRatio_working_3-way'!Y121+2*PI())/3)</f>
        <v>-0.32745048968963791</v>
      </c>
      <c r="AB121" s="11">
        <f>'OddsRatio_working_3-way'!X121^(1/3)*COS(('OddsRatio_working_3-way'!Y121+4*PI())/3)</f>
        <v>-0.22308975086513308</v>
      </c>
      <c r="AC121" s="11">
        <f>'OddsRatio_working_3-way'!X121^(1/3)*SIN('OddsRatio_working_3-way'!Y121/3)</f>
        <v>6.0252700653156077E-2</v>
      </c>
      <c r="AD121" s="11">
        <f>'OddsRatio_working_3-way'!X121^(1/3)*SIN(('OddsRatio_working_3-way'!Y121+2*PI())/3)</f>
        <v>0.44665548379944942</v>
      </c>
      <c r="AE121" s="11">
        <f>'OddsRatio_working_3-way'!X121^(1/3)*SIN(('OddsRatio_working_3-way'!Y121+4*PI())/3)</f>
        <v>-0.50690818445260544</v>
      </c>
      <c r="AF121" s="11">
        <f>-'OddsRatio_working_3-way'!U121/(3*'OddsRatio_working_3-way'!X121^(1/3))*COS(('OddsRatio_working_3-way'!Y121)/3)</f>
        <v>0.55054024055477091</v>
      </c>
      <c r="AG121" s="11">
        <f>-'OddsRatio_working_3-way'!U121/(3*'OddsRatio_working_3-way'!X121^(1/3))*COS(('OddsRatio_working_3-way'!Y121+2*PI())/3)</f>
        <v>-0.32745048968963791</v>
      </c>
      <c r="AH121" s="11">
        <f>-'OddsRatio_working_3-way'!U121/(3*'OddsRatio_working_3-way'!X121^(1/3))*COS(('OddsRatio_working_3-way'!Y121+4*PI())/3)</f>
        <v>-0.22308975086513308</v>
      </c>
      <c r="AI121" s="11">
        <f>'OddsRatio_working_3-way'!U121/(3*'OddsRatio_working_3-way'!X121^(1/3))*SIN(('OddsRatio_working_3-way'!Y121)/3)</f>
        <v>-6.0252700653156077E-2</v>
      </c>
      <c r="AJ121" s="11">
        <f>'OddsRatio_working_3-way'!U121/(3*'OddsRatio_working_3-way'!X121^(1/3))*SIN(('OddsRatio_working_3-way'!Y121+2*PI())/3)</f>
        <v>-0.44665548379944942</v>
      </c>
      <c r="AK121" s="11">
        <f>'OddsRatio_working_3-way'!U121/(3*'OddsRatio_working_3-way'!X121^(1/3))*SIN(('OddsRatio_working_3-way'!Y121+4*PI())/3)</f>
        <v>0.50690818445260544</v>
      </c>
      <c r="AL121" s="11">
        <f>'OddsRatio_working_3-way'!Z121+'OddsRatio_working_3-way'!AF121</f>
        <v>1.1010804811095418</v>
      </c>
      <c r="AM121" s="11">
        <f>'OddsRatio_working_3-way'!AA121+'OddsRatio_working_3-way'!AG121</f>
        <v>-0.65490097937927583</v>
      </c>
      <c r="AN121" s="11">
        <f>'OddsRatio_working_3-way'!AB121+'OddsRatio_working_3-way'!AH121</f>
        <v>-0.44617950173026616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1.1010804811095418</v>
      </c>
      <c r="AS121" s="11">
        <f>IF(('OddsRatio_working_3-way'!X121=0),IF(Q121&gt;0,-Q121^(1/3),(-Q121)^(1/3)),'OddsRatio_working_3-way'!AM121-'OddsRatio_working_3-way'!R121/3)</f>
        <v>-0.65490097937927583</v>
      </c>
      <c r="AT121" s="11">
        <f>IF(('OddsRatio_working_3-way'!X121=0),IF(Q121&gt;0,-Q121^(1/3),(-Q121)^(1/3)),'OddsRatio_working_3-way'!AN121-'OddsRatio_working_3-way'!R121/3)</f>
        <v>-0.44617950173026616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2.91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2.31</v>
      </c>
      <c r="D122" s="9">
        <f t="shared" si="26"/>
        <v>0.3220845578903333</v>
      </c>
      <c r="E122" s="9">
        <f t="shared" si="27"/>
        <v>0.26868131279503094</v>
      </c>
      <c r="F122" s="9">
        <f t="shared" si="28"/>
        <v>0.4092341293146356</v>
      </c>
      <c r="G122" s="9">
        <f t="shared" si="29"/>
        <v>1.101976304506991</v>
      </c>
      <c r="H122" s="9">
        <f t="shared" si="30"/>
        <v>3.1047747416083524</v>
      </c>
      <c r="I122" s="9">
        <f t="shared" si="31"/>
        <v>3.7218814721322677</v>
      </c>
      <c r="J122" s="9">
        <f t="shared" si="32"/>
        <v>2.4435889589041579</v>
      </c>
      <c r="K122" s="11">
        <f t="shared" si="33"/>
        <v>0.3436426116838488</v>
      </c>
      <c r="L122" s="11">
        <f t="shared" si="34"/>
        <v>0.28818443804034583</v>
      </c>
      <c r="M122" s="11">
        <f t="shared" si="35"/>
        <v>0.4329004329004329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-0.26495198190732805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0.24393708103859926</v>
      </c>
      <c r="Q122" s="11">
        <f>2*'OddsRatio_working_3-way'!K122*'OddsRatio_working_3-way'!L122*'OddsRatio_working_3-way'!M122</f>
        <v>8.57423834933565E-2</v>
      </c>
      <c r="R122" s="11">
        <f t="shared" si="36"/>
        <v>0</v>
      </c>
      <c r="S122" s="11">
        <f t="shared" si="37"/>
        <v>-0.92068411522175686</v>
      </c>
      <c r="T122" s="11">
        <f t="shared" si="38"/>
        <v>-0.3236148032413908</v>
      </c>
      <c r="U122" s="11">
        <f>'OddsRatio_working_3-way'!S122-'OddsRatio_working_3-way'!R122^2/3</f>
        <v>-0.92068411522175686</v>
      </c>
      <c r="V122" s="11">
        <f>'OddsRatio_working_3-way'!S122*'OddsRatio_working_3-way'!R122/3-2*'OddsRatio_working_3-way'!R122^3/27-'OddsRatio_working_3-way'!T122</f>
        <v>0.3236148032413908</v>
      </c>
      <c r="W122" s="11">
        <f>'OddsRatio_working_3-way'!V122^2+4*'OddsRatio_working_3-way'!U122^3/27</f>
        <v>-1.0892184665094798E-2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0.17001376822338454</v>
      </c>
      <c r="Y122" s="11">
        <f>IF('OddsRatio_working_3-way'!W122&gt;=0,IF('OddsRatio_working_3-way'!V122+SQRT('OddsRatio_working_3-way'!W122)&gt;0,0,PI()),ACOS('OddsRatio_working_3-way'!V122/(2*'OddsRatio_working_3-way'!X122)))</f>
        <v>0.3119686715560166</v>
      </c>
      <c r="Z122" s="11">
        <f>'OddsRatio_working_3-way'!X122^(1/3)*COS('OddsRatio_working_3-way'!Y122/3)</f>
        <v>0.55098815225349551</v>
      </c>
      <c r="AA122" s="11">
        <f>'OddsRatio_working_3-way'!X122^(1/3)*COS(('OddsRatio_working_3-way'!Y122+2*PI())/3)</f>
        <v>-0.32529438599173144</v>
      </c>
      <c r="AB122" s="11">
        <f>'OddsRatio_working_3-way'!X122^(1/3)*COS(('OddsRatio_working_3-way'!Y122+4*PI())/3)</f>
        <v>-0.22569376626176416</v>
      </c>
      <c r="AC122" s="11">
        <f>'OddsRatio_working_3-way'!X122^(1/3)*SIN('OddsRatio_working_3-way'!Y122/3)</f>
        <v>5.7504444612550235E-2</v>
      </c>
      <c r="AD122" s="11">
        <f>'OddsRatio_working_3-way'!X122^(1/3)*SIN(('OddsRatio_working_3-way'!Y122+2*PI())/3)</f>
        <v>0.44841751472950009</v>
      </c>
      <c r="AE122" s="11">
        <f>'OddsRatio_working_3-way'!X122^(1/3)*SIN(('OddsRatio_working_3-way'!Y122+4*PI())/3)</f>
        <v>-0.50592195934205031</v>
      </c>
      <c r="AF122" s="11">
        <f>-'OddsRatio_working_3-way'!U122/(3*'OddsRatio_working_3-way'!X122^(1/3))*COS(('OddsRatio_working_3-way'!Y122)/3)</f>
        <v>0.55098815225349551</v>
      </c>
      <c r="AG122" s="11">
        <f>-'OddsRatio_working_3-way'!U122/(3*'OddsRatio_working_3-way'!X122^(1/3))*COS(('OddsRatio_working_3-way'!Y122+2*PI())/3)</f>
        <v>-0.32529438599173144</v>
      </c>
      <c r="AH122" s="11">
        <f>-'OddsRatio_working_3-way'!U122/(3*'OddsRatio_working_3-way'!X122^(1/3))*COS(('OddsRatio_working_3-way'!Y122+4*PI())/3)</f>
        <v>-0.22569376626176416</v>
      </c>
      <c r="AI122" s="11">
        <f>'OddsRatio_working_3-way'!U122/(3*'OddsRatio_working_3-way'!X122^(1/3))*SIN(('OddsRatio_working_3-way'!Y122)/3)</f>
        <v>-5.7504444612550235E-2</v>
      </c>
      <c r="AJ122" s="11">
        <f>'OddsRatio_working_3-way'!U122/(3*'OddsRatio_working_3-way'!X122^(1/3))*SIN(('OddsRatio_working_3-way'!Y122+2*PI())/3)</f>
        <v>-0.44841751472950009</v>
      </c>
      <c r="AK122" s="11">
        <f>'OddsRatio_working_3-way'!U122/(3*'OddsRatio_working_3-way'!X122^(1/3))*SIN(('OddsRatio_working_3-way'!Y122+4*PI())/3)</f>
        <v>0.50592195934205031</v>
      </c>
      <c r="AL122" s="11">
        <f>'OddsRatio_working_3-way'!Z122+'OddsRatio_working_3-way'!AF122</f>
        <v>1.101976304506991</v>
      </c>
      <c r="AM122" s="11">
        <f>'OddsRatio_working_3-way'!AA122+'OddsRatio_working_3-way'!AG122</f>
        <v>-0.65058877198346288</v>
      </c>
      <c r="AN122" s="11">
        <f>'OddsRatio_working_3-way'!AB122+'OddsRatio_working_3-way'!AH122</f>
        <v>-0.45138753252352831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1.101976304506991</v>
      </c>
      <c r="AS122" s="11">
        <f>IF(('OddsRatio_working_3-way'!X122=0),IF(Q122&gt;0,-Q122^(1/3),(-Q122)^(1/3)),'OddsRatio_working_3-way'!AM122-'OddsRatio_working_3-way'!R122/3)</f>
        <v>-0.65058877198346288</v>
      </c>
      <c r="AT122" s="11">
        <f>IF(('OddsRatio_working_3-way'!X122=0),IF(Q122&gt;0,-Q122^(1/3),(-Q122)^(1/3)),'OddsRatio_working_3-way'!AN122-'OddsRatio_working_3-way'!R122/3)</f>
        <v>-0.45138753252352831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1.81</v>
      </c>
      <c r="B123" s="4">
        <f>IF('True_Odds_Calculator_3-way'!B124="","",'True_Odds_Calculator_3-way'!B124)</f>
        <v>3.75</v>
      </c>
      <c r="C123" s="4">
        <f>IF('True_Odds_Calculator_3-way'!C124="","",'True_Odds_Calculator_3-way'!C124)</f>
        <v>4.87</v>
      </c>
      <c r="D123" s="9">
        <f t="shared" si="26"/>
        <v>0.54241812819477775</v>
      </c>
      <c r="E123" s="9">
        <f t="shared" si="27"/>
        <v>0.25879507471300883</v>
      </c>
      <c r="F123" s="9">
        <f t="shared" si="28"/>
        <v>0.19878679709221347</v>
      </c>
      <c r="G123" s="9">
        <f t="shared" si="29"/>
        <v>1.0414767902349713</v>
      </c>
      <c r="H123" s="9">
        <f t="shared" si="30"/>
        <v>1.8435962000903268</v>
      </c>
      <c r="I123" s="9">
        <f t="shared" si="31"/>
        <v>3.8640611731461716</v>
      </c>
      <c r="J123" s="9">
        <f t="shared" si="32"/>
        <v>5.0305151782093391</v>
      </c>
      <c r="K123" s="11">
        <f t="shared" si="33"/>
        <v>0.5524861878453039</v>
      </c>
      <c r="L123" s="11">
        <f t="shared" si="34"/>
        <v>0.26666666666666666</v>
      </c>
      <c r="M123" s="11">
        <f t="shared" si="35"/>
        <v>0.20533880903490759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-0.26078936322279833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0.22477603699880125</v>
      </c>
      <c r="Q123" s="11">
        <f>2*'OddsRatio_working_3-way'!K123*'OddsRatio_working_3-way'!L123*'OddsRatio_working_3-way'!M123</f>
        <v>6.0504989770875171E-2</v>
      </c>
      <c r="R123" s="11">
        <f t="shared" si="36"/>
        <v>0</v>
      </c>
      <c r="S123" s="11">
        <f t="shared" si="37"/>
        <v>-0.86190646052833808</v>
      </c>
      <c r="T123" s="11">
        <f t="shared" si="38"/>
        <v>-0.23200712261866435</v>
      </c>
      <c r="U123" s="11">
        <f>'OddsRatio_working_3-way'!S123-'OddsRatio_working_3-way'!R123^2/3</f>
        <v>-0.86190646052833808</v>
      </c>
      <c r="V123" s="11">
        <f>'OddsRatio_working_3-way'!S123*'OddsRatio_working_3-way'!R123/3-2*'OddsRatio_working_3-way'!R123^3/27-'OddsRatio_working_3-way'!T123</f>
        <v>0.23200712261866435</v>
      </c>
      <c r="W123" s="11">
        <f>'OddsRatio_working_3-way'!V123^2+4*'OddsRatio_working_3-way'!U123^3/27</f>
        <v>-4.1031278579569112E-2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0.15399560344808635</v>
      </c>
      <c r="Y123" s="11">
        <f>IF('OddsRatio_working_3-way'!W123&gt;=0,IF('OddsRatio_working_3-way'!V123+SQRT('OddsRatio_working_3-way'!W123)&gt;0,0,PI()),ACOS('OddsRatio_working_3-way'!V123/(2*'OddsRatio_working_3-way'!X123)))</f>
        <v>0.71774400327205012</v>
      </c>
      <c r="Z123" s="11">
        <f>'OddsRatio_working_3-way'!X123^(1/3)*COS('OddsRatio_working_3-way'!Y123/3)</f>
        <v>0.52073839511748565</v>
      </c>
      <c r="AA123" s="11">
        <f>'OddsRatio_working_3-way'!X123^(1/3)*COS(('OddsRatio_working_3-way'!Y123+2*PI())/3)</f>
        <v>-0.37037037037037024</v>
      </c>
      <c r="AB123" s="11">
        <f>'OddsRatio_working_3-way'!X123^(1/3)*COS(('OddsRatio_working_3-way'!Y123+4*PI())/3)</f>
        <v>-0.15036802474711533</v>
      </c>
      <c r="AC123" s="11">
        <f>'OddsRatio_working_3-way'!X123^(1/3)*SIN('OddsRatio_working_3-way'!Y123/3)</f>
        <v>0.12701841346793533</v>
      </c>
      <c r="AD123" s="11">
        <f>'OddsRatio_working_3-way'!X123^(1/3)*SIN(('OddsRatio_working_3-way'!Y123+2*PI())/3)</f>
        <v>0.38746347216371352</v>
      </c>
      <c r="AE123" s="11">
        <f>'OddsRatio_working_3-way'!X123^(1/3)*SIN(('OddsRatio_working_3-way'!Y123+4*PI())/3)</f>
        <v>-0.51448188563164876</v>
      </c>
      <c r="AF123" s="11">
        <f>-'OddsRatio_working_3-way'!U123/(3*'OddsRatio_working_3-way'!X123^(1/3))*COS(('OddsRatio_working_3-way'!Y123)/3)</f>
        <v>0.52073839511748565</v>
      </c>
      <c r="AG123" s="11">
        <f>-'OddsRatio_working_3-way'!U123/(3*'OddsRatio_working_3-way'!X123^(1/3))*COS(('OddsRatio_working_3-way'!Y123+2*PI())/3)</f>
        <v>-0.37037037037037024</v>
      </c>
      <c r="AH123" s="11">
        <f>-'OddsRatio_working_3-way'!U123/(3*'OddsRatio_working_3-way'!X123^(1/3))*COS(('OddsRatio_working_3-way'!Y123+4*PI())/3)</f>
        <v>-0.15036802474711533</v>
      </c>
      <c r="AI123" s="11">
        <f>'OddsRatio_working_3-way'!U123/(3*'OddsRatio_working_3-way'!X123^(1/3))*SIN(('OddsRatio_working_3-way'!Y123)/3)</f>
        <v>-0.12701841346793533</v>
      </c>
      <c r="AJ123" s="11">
        <f>'OddsRatio_working_3-way'!U123/(3*'OddsRatio_working_3-way'!X123^(1/3))*SIN(('OddsRatio_working_3-way'!Y123+2*PI())/3)</f>
        <v>-0.38746347216371352</v>
      </c>
      <c r="AK123" s="11">
        <f>'OddsRatio_working_3-way'!U123/(3*'OddsRatio_working_3-way'!X123^(1/3))*SIN(('OddsRatio_working_3-way'!Y123+4*PI())/3)</f>
        <v>0.51448188563164876</v>
      </c>
      <c r="AL123" s="11">
        <f>'OddsRatio_working_3-way'!Z123+'OddsRatio_working_3-way'!AF123</f>
        <v>1.0414767902349713</v>
      </c>
      <c r="AM123" s="11">
        <f>'OddsRatio_working_3-way'!AA123+'OddsRatio_working_3-way'!AG123</f>
        <v>-0.74074074074074048</v>
      </c>
      <c r="AN123" s="11">
        <f>'OddsRatio_working_3-way'!AB123+'OddsRatio_working_3-way'!AH123</f>
        <v>-0.30073604949423066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1.0414767902349713</v>
      </c>
      <c r="AS123" s="11">
        <f>IF(('OddsRatio_working_3-way'!X123=0),IF(Q123&gt;0,-Q123^(1/3),(-Q123)^(1/3)),'OddsRatio_working_3-way'!AM123-'OddsRatio_working_3-way'!R123/3)</f>
        <v>-0.74074074074074048</v>
      </c>
      <c r="AT123" s="11">
        <f>IF(('OddsRatio_working_3-way'!X123=0),IF(Q123&gt;0,-Q123^(1/3),(-Q123)^(1/3)),'OddsRatio_working_3-way'!AN123-'OddsRatio_working_3-way'!R123/3)</f>
        <v>-0.30073604949423066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4.05</v>
      </c>
      <c r="B124" s="4">
        <f>IF('True_Odds_Calculator_3-way'!B125="","",'True_Odds_Calculator_3-way'!B125)</f>
        <v>3.78</v>
      </c>
      <c r="C124" s="4">
        <f>IF('True_Odds_Calculator_3-way'!C125="","",'True_Odds_Calculator_3-way'!C125)</f>
        <v>1.95</v>
      </c>
      <c r="D124" s="9">
        <f t="shared" si="26"/>
        <v>0.23978050951280749</v>
      </c>
      <c r="E124" s="9">
        <f t="shared" si="27"/>
        <v>0.25708161884698416</v>
      </c>
      <c r="F124" s="9">
        <f t="shared" si="28"/>
        <v>0.50313787164020829</v>
      </c>
      <c r="G124" s="9">
        <f t="shared" si="29"/>
        <v>1.0395018864104153</v>
      </c>
      <c r="H124" s="9">
        <f t="shared" si="30"/>
        <v>4.1704807535517672</v>
      </c>
      <c r="I124" s="9">
        <f t="shared" si="31"/>
        <v>3.8898152442209541</v>
      </c>
      <c r="J124" s="9">
        <f t="shared" si="32"/>
        <v>1.987526792089894</v>
      </c>
      <c r="K124" s="11">
        <f t="shared" si="33"/>
        <v>0.24691358024691359</v>
      </c>
      <c r="L124" s="11">
        <f t="shared" si="34"/>
        <v>0.26455026455026459</v>
      </c>
      <c r="M124" s="11">
        <f t="shared" si="35"/>
        <v>0.51282051282051289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-0.26982787065091574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0.22711627649899263</v>
      </c>
      <c r="Q124" s="11">
        <f>2*'OddsRatio_working_3-way'!K124*'OddsRatio_working_3-way'!L124*'OddsRatio_working_3-way'!M124</f>
        <v>6.6995951769614343E-2</v>
      </c>
      <c r="R124" s="11">
        <f t="shared" si="36"/>
        <v>0</v>
      </c>
      <c r="S124" s="11">
        <f t="shared" si="37"/>
        <v>-0.8417079968466995</v>
      </c>
      <c r="T124" s="11">
        <f t="shared" si="38"/>
        <v>-0.24829144449755147</v>
      </c>
      <c r="U124" s="11">
        <f>'OddsRatio_working_3-way'!S124-'OddsRatio_working_3-way'!R124^2/3</f>
        <v>-0.8417079968466995</v>
      </c>
      <c r="V124" s="11">
        <f>'OddsRatio_working_3-way'!S124*'OddsRatio_working_3-way'!R124/3-2*'OddsRatio_working_3-way'!R124^3/27-'OddsRatio_working_3-way'!T124</f>
        <v>0.24829144449755147</v>
      </c>
      <c r="W124" s="11">
        <f>'OddsRatio_working_3-way'!V124^2+4*'OddsRatio_working_3-way'!U124^3/27</f>
        <v>-2.6696076246487947E-2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0.14861419654357438</v>
      </c>
      <c r="Y124" s="11">
        <f>IF('OddsRatio_working_3-way'!W124&gt;=0,IF('OddsRatio_working_3-way'!V124+SQRT('OddsRatio_working_3-way'!W124)&gt;0,0,PI()),ACOS('OddsRatio_working_3-way'!V124/(2*'OddsRatio_working_3-way'!X124)))</f>
        <v>0.58201671637266905</v>
      </c>
      <c r="Z124" s="11">
        <f>'OddsRatio_working_3-way'!X124^(1/3)*COS('OddsRatio_working_3-way'!Y124/3)</f>
        <v>0.51975094320520776</v>
      </c>
      <c r="AA124" s="11">
        <f>'OddsRatio_working_3-way'!X124^(1/3)*COS(('OddsRatio_working_3-way'!Y124+2*PI())/3)</f>
        <v>-0.34831311624360273</v>
      </c>
      <c r="AB124" s="11">
        <f>'OddsRatio_working_3-way'!X124^(1/3)*COS(('OddsRatio_working_3-way'!Y124+4*PI())/3)</f>
        <v>-0.17143782696160517</v>
      </c>
      <c r="AC124" s="11">
        <f>'OddsRatio_working_3-way'!X124^(1/3)*SIN('OddsRatio_working_3-way'!Y124/3)</f>
        <v>0.10211899587995427</v>
      </c>
      <c r="AD124" s="11">
        <f>'OddsRatio_working_3-way'!X124^(1/3)*SIN(('OddsRatio_working_3-way'!Y124+2*PI())/3)</f>
        <v>0.39905802251665573</v>
      </c>
      <c r="AE124" s="11">
        <f>'OddsRatio_working_3-way'!X124^(1/3)*SIN(('OddsRatio_working_3-way'!Y124+4*PI())/3)</f>
        <v>-0.50117701839661</v>
      </c>
      <c r="AF124" s="11">
        <f>-'OddsRatio_working_3-way'!U124/(3*'OddsRatio_working_3-way'!X124^(1/3))*COS(('OddsRatio_working_3-way'!Y124)/3)</f>
        <v>0.51975094320520765</v>
      </c>
      <c r="AG124" s="11">
        <f>-'OddsRatio_working_3-way'!U124/(3*'OddsRatio_working_3-way'!X124^(1/3))*COS(('OddsRatio_working_3-way'!Y124+2*PI())/3)</f>
        <v>-0.34831311624360267</v>
      </c>
      <c r="AH124" s="11">
        <f>-'OddsRatio_working_3-way'!U124/(3*'OddsRatio_working_3-way'!X124^(1/3))*COS(('OddsRatio_working_3-way'!Y124+4*PI())/3)</f>
        <v>-0.17143782696160512</v>
      </c>
      <c r="AI124" s="11">
        <f>'OddsRatio_working_3-way'!U124/(3*'OddsRatio_working_3-way'!X124^(1/3))*SIN(('OddsRatio_working_3-way'!Y124)/3)</f>
        <v>-0.10211899587995425</v>
      </c>
      <c r="AJ124" s="11">
        <f>'OddsRatio_working_3-way'!U124/(3*'OddsRatio_working_3-way'!X124^(1/3))*SIN(('OddsRatio_working_3-way'!Y124+2*PI())/3)</f>
        <v>-0.39905802251665567</v>
      </c>
      <c r="AK124" s="11">
        <f>'OddsRatio_working_3-way'!U124/(3*'OddsRatio_working_3-way'!X124^(1/3))*SIN(('OddsRatio_working_3-way'!Y124+4*PI())/3)</f>
        <v>0.50117701839660989</v>
      </c>
      <c r="AL124" s="11">
        <f>'OddsRatio_working_3-way'!Z124+'OddsRatio_working_3-way'!AF124</f>
        <v>1.0395018864104153</v>
      </c>
      <c r="AM124" s="11">
        <f>'OddsRatio_working_3-way'!AA124+'OddsRatio_working_3-way'!AG124</f>
        <v>-0.69662623248720545</v>
      </c>
      <c r="AN124" s="11">
        <f>'OddsRatio_working_3-way'!AB124+'OddsRatio_working_3-way'!AH124</f>
        <v>-0.34287565392321029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1.0395018864104153</v>
      </c>
      <c r="AS124" s="11">
        <f>IF(('OddsRatio_working_3-way'!X124=0),IF(Q124&gt;0,-Q124^(1/3),(-Q124)^(1/3)),'OddsRatio_working_3-way'!AM124-'OddsRatio_working_3-way'!R124/3)</f>
        <v>-0.69662623248720545</v>
      </c>
      <c r="AT124" s="11">
        <f>IF(('OddsRatio_working_3-way'!X124=0),IF(Q124&gt;0,-Q124^(1/3),(-Q124)^(1/3)),'OddsRatio_working_3-way'!AN124-'OddsRatio_working_3-way'!R124/3)</f>
        <v>-0.34287565392321029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1.22</v>
      </c>
      <c r="B125" s="4">
        <f>IF('True_Odds_Calculator_3-way'!B126="","",'True_Odds_Calculator_3-way'!B126)</f>
        <v>6.83</v>
      </c>
      <c r="C125" s="4">
        <f>IF('True_Odds_Calculator_3-way'!C126="","",'True_Odds_Calculator_3-way'!C126)</f>
        <v>15</v>
      </c>
      <c r="D125" s="9">
        <f t="shared" si="26"/>
        <v>0.8046655548346785</v>
      </c>
      <c r="E125" s="9">
        <f t="shared" si="27"/>
        <v>0.13453632176879005</v>
      </c>
      <c r="F125" s="9">
        <f t="shared" si="28"/>
        <v>6.0798123396531206E-2</v>
      </c>
      <c r="G125" s="9">
        <f t="shared" si="29"/>
        <v>1.1034197205607621</v>
      </c>
      <c r="H125" s="9">
        <f t="shared" si="30"/>
        <v>1.2427523385233679</v>
      </c>
      <c r="I125" s="9">
        <f t="shared" si="31"/>
        <v>7.4329369708692425</v>
      </c>
      <c r="J125" s="9">
        <f t="shared" si="32"/>
        <v>16.44787608785067</v>
      </c>
      <c r="K125" s="11">
        <f t="shared" si="33"/>
        <v>0.81967213114754101</v>
      </c>
      <c r="L125" s="11">
        <f t="shared" si="34"/>
        <v>0.14641288433382138</v>
      </c>
      <c r="M125" s="11">
        <f t="shared" si="35"/>
        <v>6.6666666666666666E-2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-0.14366384241813268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0.1604141164422469</v>
      </c>
      <c r="Q125" s="11">
        <f>2*'OddsRatio_working_3-way'!K125*'OddsRatio_working_3-way'!L125*'OddsRatio_working_3-way'!M125</f>
        <v>1.6001408123914904E-2</v>
      </c>
      <c r="R125" s="11">
        <f t="shared" si="36"/>
        <v>0</v>
      </c>
      <c r="S125" s="11">
        <f t="shared" si="37"/>
        <v>-1.1165935265420694</v>
      </c>
      <c r="T125" s="11">
        <f t="shared" si="38"/>
        <v>-0.11138090040319895</v>
      </c>
      <c r="U125" s="11">
        <f>'OddsRatio_working_3-way'!S125-'OddsRatio_working_3-way'!R125^2/3</f>
        <v>-1.1165935265420694</v>
      </c>
      <c r="V125" s="11">
        <f>'OddsRatio_working_3-way'!S125*'OddsRatio_working_3-way'!R125/3-2*'OddsRatio_working_3-way'!R125^3/27-'OddsRatio_working_3-way'!T125</f>
        <v>0.11138090040319895</v>
      </c>
      <c r="W125" s="11">
        <f>'OddsRatio_working_3-way'!V125^2+4*'OddsRatio_working_3-way'!U125^3/27</f>
        <v>-0.19383840009212205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0.22707053148017103</v>
      </c>
      <c r="Y125" s="11">
        <f>IF('OddsRatio_working_3-way'!W125&gt;=0,IF('OddsRatio_working_3-way'!V125+SQRT('OddsRatio_working_3-way'!W125)&gt;0,0,PI()),ACOS('OddsRatio_working_3-way'!V125/(2*'OddsRatio_working_3-way'!X125)))</f>
        <v>1.3230123966962708</v>
      </c>
      <c r="Z125" s="11">
        <f>'OddsRatio_working_3-way'!X125^(1/3)*COS('OddsRatio_working_3-way'!Y125/3)</f>
        <v>0.55170986028038105</v>
      </c>
      <c r="AA125" s="11">
        <f>'OddsRatio_working_3-way'!X125^(1/3)*COS(('OddsRatio_working_3-way'!Y125+2*PI())/3)</f>
        <v>-0.50137777640541747</v>
      </c>
      <c r="AB125" s="11">
        <f>'OddsRatio_working_3-way'!X125^(1/3)*COS(('OddsRatio_working_3-way'!Y125+4*PI())/3)</f>
        <v>-5.0332083874963685E-2</v>
      </c>
      <c r="AC125" s="11">
        <f>'OddsRatio_working_3-way'!X125^(1/3)*SIN('OddsRatio_working_3-way'!Y125/3)</f>
        <v>0.26041135199927873</v>
      </c>
      <c r="AD125" s="11">
        <f>'OddsRatio_working_3-way'!X125^(1/3)*SIN(('OddsRatio_working_3-way'!Y125+2*PI())/3)</f>
        <v>0.34758907852153387</v>
      </c>
      <c r="AE125" s="11">
        <f>'OddsRatio_working_3-way'!X125^(1/3)*SIN(('OddsRatio_working_3-way'!Y125+4*PI())/3)</f>
        <v>-0.60800043052081265</v>
      </c>
      <c r="AF125" s="11">
        <f>-'OddsRatio_working_3-way'!U125/(3*'OddsRatio_working_3-way'!X125^(1/3))*COS(('OddsRatio_working_3-way'!Y125)/3)</f>
        <v>0.55170986028038105</v>
      </c>
      <c r="AG125" s="11">
        <f>-'OddsRatio_working_3-way'!U125/(3*'OddsRatio_working_3-way'!X125^(1/3))*COS(('OddsRatio_working_3-way'!Y125+2*PI())/3)</f>
        <v>-0.50137777640541747</v>
      </c>
      <c r="AH125" s="11">
        <f>-'OddsRatio_working_3-way'!U125/(3*'OddsRatio_working_3-way'!X125^(1/3))*COS(('OddsRatio_working_3-way'!Y125+4*PI())/3)</f>
        <v>-5.0332083874963685E-2</v>
      </c>
      <c r="AI125" s="11">
        <f>'OddsRatio_working_3-way'!U125/(3*'OddsRatio_working_3-way'!X125^(1/3))*SIN(('OddsRatio_working_3-way'!Y125)/3)</f>
        <v>-0.26041135199927873</v>
      </c>
      <c r="AJ125" s="11">
        <f>'OddsRatio_working_3-way'!U125/(3*'OddsRatio_working_3-way'!X125^(1/3))*SIN(('OddsRatio_working_3-way'!Y125+2*PI())/3)</f>
        <v>-0.34758907852153387</v>
      </c>
      <c r="AK125" s="11">
        <f>'OddsRatio_working_3-way'!U125/(3*'OddsRatio_working_3-way'!X125^(1/3))*SIN(('OddsRatio_working_3-way'!Y125+4*PI())/3)</f>
        <v>0.60800043052081265</v>
      </c>
      <c r="AL125" s="11">
        <f>'OddsRatio_working_3-way'!Z125+'OddsRatio_working_3-way'!AF125</f>
        <v>1.1034197205607621</v>
      </c>
      <c r="AM125" s="11">
        <f>'OddsRatio_working_3-way'!AA125+'OddsRatio_working_3-way'!AG125</f>
        <v>-1.0027555528108349</v>
      </c>
      <c r="AN125" s="11">
        <f>'OddsRatio_working_3-way'!AB125+'OddsRatio_working_3-way'!AH125</f>
        <v>-0.10066416774992737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1.1034197205607621</v>
      </c>
      <c r="AS125" s="11">
        <f>IF(('OddsRatio_working_3-way'!X125=0),IF(Q125&gt;0,-Q125^(1/3),(-Q125)^(1/3)),'OddsRatio_working_3-way'!AM125-'OddsRatio_working_3-way'!R125/3)</f>
        <v>-1.0027555528108349</v>
      </c>
      <c r="AT125" s="11">
        <f>IF(('OddsRatio_working_3-way'!X125=0),IF(Q125&gt;0,-Q125^(1/3),(-Q125)^(1/3)),'OddsRatio_working_3-way'!AN125-'OddsRatio_working_3-way'!R125/3)</f>
        <v>-0.10066416774992737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4.2300000000000004</v>
      </c>
      <c r="D126" s="9">
        <f t="shared" si="26"/>
        <v>0.4503605236796332</v>
      </c>
      <c r="E126" s="9">
        <f t="shared" si="27"/>
        <v>0.32076766088578412</v>
      </c>
      <c r="F126" s="9">
        <f t="shared" si="28"/>
        <v>0.22887181543458288</v>
      </c>
      <c r="G126" s="9">
        <f t="shared" si="29"/>
        <v>1.0431139176011057</v>
      </c>
      <c r="H126" s="9">
        <f t="shared" si="30"/>
        <v>2.2204432835932937</v>
      </c>
      <c r="I126" s="9">
        <f t="shared" si="31"/>
        <v>3.1175212527302447</v>
      </c>
      <c r="J126" s="9">
        <f t="shared" si="32"/>
        <v>4.3692579538515712</v>
      </c>
      <c r="K126" s="11">
        <f t="shared" si="33"/>
        <v>0.46082949308755761</v>
      </c>
      <c r="L126" s="11">
        <f t="shared" si="34"/>
        <v>0.33003300330033003</v>
      </c>
      <c r="M126" s="11">
        <f t="shared" si="35"/>
        <v>0.23640661938534277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-0.2758301224769012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0.23118957318485717</v>
      </c>
      <c r="Q126" s="11">
        <f>2*'OddsRatio_working_3-way'!K126*'OddsRatio_working_3-way'!L126*'OddsRatio_working_3-way'!M126</f>
        <v>7.1909665065274367E-2</v>
      </c>
      <c r="R126" s="11">
        <f t="shared" si="36"/>
        <v>0</v>
      </c>
      <c r="S126" s="11">
        <f t="shared" si="37"/>
        <v>-0.83815926668494167</v>
      </c>
      <c r="T126" s="11">
        <f t="shared" si="38"/>
        <v>-0.26070272680713574</v>
      </c>
      <c r="U126" s="11">
        <f>'OddsRatio_working_3-way'!S126-'OddsRatio_working_3-way'!R126^2/3</f>
        <v>-0.83815926668494167</v>
      </c>
      <c r="V126" s="11">
        <f>'OddsRatio_working_3-way'!S126*'OddsRatio_working_3-way'!R126/3-2*'OddsRatio_working_3-way'!R126^3/27-'OddsRatio_working_3-way'!T126</f>
        <v>0.26070272680713574</v>
      </c>
      <c r="W126" s="11">
        <f>'OddsRatio_working_3-way'!V126^2+4*'OddsRatio_working_3-way'!U126^3/27</f>
        <v>-1.9266098308739515E-2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0.14767532806245562</v>
      </c>
      <c r="Y126" s="11">
        <f>IF('OddsRatio_working_3-way'!W126&gt;=0,IF('OddsRatio_working_3-way'!V126+SQRT('OddsRatio_working_3-way'!W126)&gt;0,0,PI()),ACOS('OddsRatio_working_3-way'!V126/(2*'OddsRatio_working_3-way'!X126)))</f>
        <v>0.48924307184742166</v>
      </c>
      <c r="Z126" s="11">
        <f>'OddsRatio_working_3-way'!X126^(1/3)*COS('OddsRatio_working_3-way'!Y126/3)</f>
        <v>0.52155695880055286</v>
      </c>
      <c r="AA126" s="11">
        <f>'OddsRatio_working_3-way'!X126^(1/3)*COS(('OddsRatio_working_3-way'!Y126+2*PI())/3)</f>
        <v>-0.33509920811221905</v>
      </c>
      <c r="AB126" s="11">
        <f>'OddsRatio_working_3-way'!X126^(1/3)*COS(('OddsRatio_working_3-way'!Y126+4*PI())/3)</f>
        <v>-0.18645775068833356</v>
      </c>
      <c r="AC126" s="11">
        <f>'OddsRatio_working_3-way'!X126^(1/3)*SIN('OddsRatio_working_3-way'!Y126/3)</f>
        <v>8.5818185456418533E-2</v>
      </c>
      <c r="AD126" s="11">
        <f>'OddsRatio_working_3-way'!X126^(1/3)*SIN(('OddsRatio_working_3-way'!Y126+2*PI())/3)</f>
        <v>0.40877248311362346</v>
      </c>
      <c r="AE126" s="11">
        <f>'OddsRatio_working_3-way'!X126^(1/3)*SIN(('OddsRatio_working_3-way'!Y126+4*PI())/3)</f>
        <v>-0.49459066857004202</v>
      </c>
      <c r="AF126" s="11">
        <f>-'OddsRatio_working_3-way'!U126/(3*'OddsRatio_working_3-way'!X126^(1/3))*COS(('OddsRatio_working_3-way'!Y126)/3)</f>
        <v>0.52155695880055297</v>
      </c>
      <c r="AG126" s="11">
        <f>-'OddsRatio_working_3-way'!U126/(3*'OddsRatio_working_3-way'!X126^(1/3))*COS(('OddsRatio_working_3-way'!Y126+2*PI())/3)</f>
        <v>-0.3350992081122191</v>
      </c>
      <c r="AH126" s="11">
        <f>-'OddsRatio_working_3-way'!U126/(3*'OddsRatio_working_3-way'!X126^(1/3))*COS(('OddsRatio_working_3-way'!Y126+4*PI())/3)</f>
        <v>-0.18645775068833362</v>
      </c>
      <c r="AI126" s="11">
        <f>'OddsRatio_working_3-way'!U126/(3*'OddsRatio_working_3-way'!X126^(1/3))*SIN(('OddsRatio_working_3-way'!Y126)/3)</f>
        <v>-8.5818185456418561E-2</v>
      </c>
      <c r="AJ126" s="11">
        <f>'OddsRatio_working_3-way'!U126/(3*'OddsRatio_working_3-way'!X126^(1/3))*SIN(('OddsRatio_working_3-way'!Y126+2*PI())/3)</f>
        <v>-0.40877248311362357</v>
      </c>
      <c r="AK126" s="11">
        <f>'OddsRatio_working_3-way'!U126/(3*'OddsRatio_working_3-way'!X126^(1/3))*SIN(('OddsRatio_working_3-way'!Y126+4*PI())/3)</f>
        <v>0.49459066857004214</v>
      </c>
      <c r="AL126" s="11">
        <f>'OddsRatio_working_3-way'!Z126+'OddsRatio_working_3-way'!AF126</f>
        <v>1.0431139176011057</v>
      </c>
      <c r="AM126" s="11">
        <f>'OddsRatio_working_3-way'!AA126+'OddsRatio_working_3-way'!AG126</f>
        <v>-0.6701984162244381</v>
      </c>
      <c r="AN126" s="11">
        <f>'OddsRatio_working_3-way'!AB126+'OddsRatio_working_3-way'!AH126</f>
        <v>-0.37291550137666718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1.0431139176011057</v>
      </c>
      <c r="AS126" s="11">
        <f>IF(('OddsRatio_working_3-way'!X126=0),IF(Q126&gt;0,-Q126^(1/3),(-Q126)^(1/3)),'OddsRatio_working_3-way'!AM126-'OddsRatio_working_3-way'!R126/3)</f>
        <v>-0.6701984162244381</v>
      </c>
      <c r="AT126" s="11">
        <f>IF(('OddsRatio_working_3-way'!X126=0),IF(Q126&gt;0,-Q126^(1/3),(-Q126)^(1/3)),'OddsRatio_working_3-way'!AN126-'OddsRatio_working_3-way'!R126/3)</f>
        <v>-0.37291550137666718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2.68</v>
      </c>
      <c r="B127" s="4">
        <f>IF('True_Odds_Calculator_3-way'!B128="","",'True_Odds_Calculator_3-way'!B128)</f>
        <v>3.34</v>
      </c>
      <c r="C127" s="4">
        <f>IF('True_Odds_Calculator_3-way'!C128="","",'True_Odds_Calculator_3-way'!C128)</f>
        <v>2.82</v>
      </c>
      <c r="D127" s="9">
        <f t="shared" si="26"/>
        <v>0.36368196531580504</v>
      </c>
      <c r="E127" s="9">
        <f t="shared" si="27"/>
        <v>0.2909497421316618</v>
      </c>
      <c r="F127" s="9">
        <f t="shared" si="28"/>
        <v>0.3453682925525331</v>
      </c>
      <c r="G127" s="9">
        <f t="shared" si="29"/>
        <v>1.0414614169887955</v>
      </c>
      <c r="H127" s="9">
        <f t="shared" si="30"/>
        <v>2.7496551805411769</v>
      </c>
      <c r="I127" s="9">
        <f t="shared" si="31"/>
        <v>3.4370197157537805</v>
      </c>
      <c r="J127" s="9">
        <f t="shared" si="32"/>
        <v>2.8954597789196082</v>
      </c>
      <c r="K127" s="11">
        <f t="shared" si="33"/>
        <v>0.37313432835820892</v>
      </c>
      <c r="L127" s="11">
        <f t="shared" si="34"/>
        <v>0.29940119760479045</v>
      </c>
      <c r="M127" s="11">
        <f t="shared" si="35"/>
        <v>0.3546099290780142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-0.28344327540536596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0.23135691145495607</v>
      </c>
      <c r="Q127" s="11">
        <f>2*'OddsRatio_working_3-way'!K127*'OddsRatio_working_3-way'!L127*'OddsRatio_working_3-way'!M127</f>
        <v>7.9231818991423314E-2</v>
      </c>
      <c r="R127" s="11">
        <f t="shared" si="36"/>
        <v>0</v>
      </c>
      <c r="S127" s="11">
        <f t="shared" si="37"/>
        <v>-0.81623707997334338</v>
      </c>
      <c r="T127" s="11">
        <f t="shared" si="38"/>
        <v>-0.27953324656621348</v>
      </c>
      <c r="U127" s="11">
        <f>'OddsRatio_working_3-way'!S127-'OddsRatio_working_3-way'!R127^2/3</f>
        <v>-0.81623707997334338</v>
      </c>
      <c r="V127" s="11">
        <f>'OddsRatio_working_3-way'!S127*'OddsRatio_working_3-way'!R127/3-2*'OddsRatio_working_3-way'!R127^3/27-'OddsRatio_working_3-way'!T127</f>
        <v>0.27953324656621348</v>
      </c>
      <c r="W127" s="11">
        <f>'OddsRatio_working_3-way'!V127^2+4*'OddsRatio_working_3-way'!U127^3/27</f>
        <v>-2.4259369494920718E-3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0.14191967172078329</v>
      </c>
      <c r="Y127" s="11">
        <f>IF('OddsRatio_working_3-way'!W127&gt;=0,IF('OddsRatio_working_3-way'!V127+SQRT('OddsRatio_working_3-way'!W127)&gt;0,0,PI()),ACOS('OddsRatio_working_3-way'!V127/(2*'OddsRatio_working_3-way'!X127)))</f>
        <v>0.17440992108117825</v>
      </c>
      <c r="Z127" s="11">
        <f>'OddsRatio_working_3-way'!X127^(1/3)*COS('OddsRatio_working_3-way'!Y127/3)</f>
        <v>0.52073070849439773</v>
      </c>
      <c r="AA127" s="11">
        <f>'OddsRatio_working_3-way'!X127^(1/3)*COS(('OddsRatio_working_3-way'!Y127+2*PI())/3)</f>
        <v>-0.28661258108219723</v>
      </c>
      <c r="AB127" s="11">
        <f>'OddsRatio_working_3-way'!X127^(1/3)*COS(('OddsRatio_working_3-way'!Y127+4*PI())/3)</f>
        <v>-0.23411812741220042</v>
      </c>
      <c r="AC127" s="11">
        <f>'OddsRatio_working_3-way'!X127^(1/3)*SIN('OddsRatio_working_3-way'!Y127/3)</f>
        <v>3.0307686957334941E-2</v>
      </c>
      <c r="AD127" s="11">
        <f>'OddsRatio_working_3-way'!X127^(1/3)*SIN(('OddsRatio_working_3-way'!Y127+2*PI())/3)</f>
        <v>0.43581217860815019</v>
      </c>
      <c r="AE127" s="11">
        <f>'OddsRatio_working_3-way'!X127^(1/3)*SIN(('OddsRatio_working_3-way'!Y127+4*PI())/3)</f>
        <v>-0.46611986556548507</v>
      </c>
      <c r="AF127" s="11">
        <f>-'OddsRatio_working_3-way'!U127/(3*'OddsRatio_working_3-way'!X127^(1/3))*COS(('OddsRatio_working_3-way'!Y127)/3)</f>
        <v>0.52073070849439762</v>
      </c>
      <c r="AG127" s="11">
        <f>-'OddsRatio_working_3-way'!U127/(3*'OddsRatio_working_3-way'!X127^(1/3))*COS(('OddsRatio_working_3-way'!Y127+2*PI())/3)</f>
        <v>-0.28661258108219717</v>
      </c>
      <c r="AH127" s="11">
        <f>-'OddsRatio_working_3-way'!U127/(3*'OddsRatio_working_3-way'!X127^(1/3))*COS(('OddsRatio_working_3-way'!Y127+4*PI())/3)</f>
        <v>-0.23411812741220037</v>
      </c>
      <c r="AI127" s="11">
        <f>'OddsRatio_working_3-way'!U127/(3*'OddsRatio_working_3-way'!X127^(1/3))*SIN(('OddsRatio_working_3-way'!Y127)/3)</f>
        <v>-3.0307686957334934E-2</v>
      </c>
      <c r="AJ127" s="11">
        <f>'OddsRatio_working_3-way'!U127/(3*'OddsRatio_working_3-way'!X127^(1/3))*SIN(('OddsRatio_working_3-way'!Y127+2*PI())/3)</f>
        <v>-0.43581217860815008</v>
      </c>
      <c r="AK127" s="11">
        <f>'OddsRatio_working_3-way'!U127/(3*'OddsRatio_working_3-way'!X127^(1/3))*SIN(('OddsRatio_working_3-way'!Y127+4*PI())/3)</f>
        <v>0.46611986556548501</v>
      </c>
      <c r="AL127" s="11">
        <f>'OddsRatio_working_3-way'!Z127+'OddsRatio_working_3-way'!AF127</f>
        <v>1.0414614169887955</v>
      </c>
      <c r="AM127" s="11">
        <f>'OddsRatio_working_3-way'!AA127+'OddsRatio_working_3-way'!AG127</f>
        <v>-0.57322516216439445</v>
      </c>
      <c r="AN127" s="11">
        <f>'OddsRatio_working_3-way'!AB127+'OddsRatio_working_3-way'!AH127</f>
        <v>-0.46823625482440079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1.0414614169887955</v>
      </c>
      <c r="AS127" s="11">
        <f>IF(('OddsRatio_working_3-way'!X127=0),IF(Q127&gt;0,-Q127^(1/3),(-Q127)^(1/3)),'OddsRatio_working_3-way'!AM127-'OddsRatio_working_3-way'!R127/3)</f>
        <v>-0.57322516216439445</v>
      </c>
      <c r="AT127" s="11">
        <f>IF(('OddsRatio_working_3-way'!X127=0),IF(Q127&gt;0,-Q127^(1/3),(-Q127)^(1/3)),'OddsRatio_working_3-way'!AN127-'OddsRatio_working_3-way'!R127/3)</f>
        <v>-0.46823625482440079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2.81</v>
      </c>
      <c r="B128" s="4">
        <f>IF('True_Odds_Calculator_3-way'!B129="","",'True_Odds_Calculator_3-way'!B129)</f>
        <v>3.15</v>
      </c>
      <c r="C128" s="4">
        <f>IF('True_Odds_Calculator_3-way'!C129="","",'True_Odds_Calculator_3-way'!C129)</f>
        <v>2.83</v>
      </c>
      <c r="D128" s="9">
        <f t="shared" si="26"/>
        <v>0.34679561564842543</v>
      </c>
      <c r="E128" s="9">
        <f t="shared" si="27"/>
        <v>0.3088939080698388</v>
      </c>
      <c r="F128" s="9">
        <f t="shared" si="28"/>
        <v>0.34431047628173578</v>
      </c>
      <c r="G128" s="9">
        <f t="shared" si="29"/>
        <v>1.0406313803000891</v>
      </c>
      <c r="H128" s="9">
        <f t="shared" si="30"/>
        <v>2.8835427983431612</v>
      </c>
      <c r="I128" s="9">
        <f t="shared" si="31"/>
        <v>3.2373574676451917</v>
      </c>
      <c r="J128" s="9">
        <f t="shared" si="32"/>
        <v>2.9043554259491633</v>
      </c>
      <c r="K128" s="11">
        <f t="shared" si="33"/>
        <v>0.35587188612099646</v>
      </c>
      <c r="L128" s="11">
        <f t="shared" si="34"/>
        <v>0.31746031746031744</v>
      </c>
      <c r="M128" s="11">
        <f t="shared" si="35"/>
        <v>0.35335689045936397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-0.28429211554848166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0.23114007747384255</v>
      </c>
      <c r="Q128" s="11">
        <f>2*'OddsRatio_working_3-way'!K128*'OddsRatio_working_3-way'!L128*'OddsRatio_working_3-way'!M128</f>
        <v>7.9841132115316946E-2</v>
      </c>
      <c r="R128" s="11">
        <f t="shared" si="36"/>
        <v>0</v>
      </c>
      <c r="S128" s="11">
        <f t="shared" si="37"/>
        <v>-0.8130372417395626</v>
      </c>
      <c r="T128" s="11">
        <f t="shared" si="38"/>
        <v>-0.28084187970278501</v>
      </c>
      <c r="U128" s="11">
        <f>'OddsRatio_working_3-way'!S128-'OddsRatio_working_3-way'!R128^2/3</f>
        <v>-0.8130372417395626</v>
      </c>
      <c r="V128" s="11">
        <f>'OddsRatio_working_3-way'!S128*'OddsRatio_working_3-way'!R128/3-2*'OddsRatio_working_3-way'!R128^3/27-'OddsRatio_working_3-way'!T128</f>
        <v>0.28084187970278501</v>
      </c>
      <c r="W128" s="11">
        <f>'OddsRatio_working_3-way'!V128^2+4*'OddsRatio_working_3-way'!U128^3/27</f>
        <v>-7.4882338854517783E-4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0.14108595321960543</v>
      </c>
      <c r="Y128" s="11">
        <f>IF('OddsRatio_working_3-way'!W128&gt;=0,IF('OddsRatio_working_3-way'!V128+SQRT('OddsRatio_working_3-way'!W128)&gt;0,0,PI()),ACOS('OddsRatio_working_3-way'!V128/(2*'OddsRatio_working_3-way'!X128)))</f>
        <v>9.7131262429071885E-2</v>
      </c>
      <c r="Z128" s="11">
        <f>'OddsRatio_working_3-way'!X128^(1/3)*COS('OddsRatio_working_3-way'!Y128/3)</f>
        <v>0.52031569015004453</v>
      </c>
      <c r="AA128" s="11">
        <f>'OddsRatio_working_3-way'!X128^(1/3)*COS(('OddsRatio_working_3-way'!Y128+2*PI())/3)</f>
        <v>-0.27475227458263818</v>
      </c>
      <c r="AB128" s="11">
        <f>'OddsRatio_working_3-way'!X128^(1/3)*COS(('OddsRatio_working_3-way'!Y128+4*PI())/3)</f>
        <v>-0.24556341556740649</v>
      </c>
      <c r="AC128" s="11">
        <f>'OddsRatio_working_3-way'!X128^(1/3)*SIN('OddsRatio_working_3-way'!Y128/3)</f>
        <v>1.6852195609782308E-2</v>
      </c>
      <c r="AD128" s="11">
        <f>'OddsRatio_working_3-way'!X128^(1/3)*SIN(('OddsRatio_working_3-way'!Y128+2*PI())/3)</f>
        <v>0.44218050785268015</v>
      </c>
      <c r="AE128" s="11">
        <f>'OddsRatio_working_3-way'!X128^(1/3)*SIN(('OddsRatio_working_3-way'!Y128+4*PI())/3)</f>
        <v>-0.45903270346246222</v>
      </c>
      <c r="AF128" s="11">
        <f>-'OddsRatio_working_3-way'!U128/(3*'OddsRatio_working_3-way'!X128^(1/3))*COS(('OddsRatio_working_3-way'!Y128)/3)</f>
        <v>0.52031569015004453</v>
      </c>
      <c r="AG128" s="11">
        <f>-'OddsRatio_working_3-way'!U128/(3*'OddsRatio_working_3-way'!X128^(1/3))*COS(('OddsRatio_working_3-way'!Y128+2*PI())/3)</f>
        <v>-0.27475227458263818</v>
      </c>
      <c r="AH128" s="11">
        <f>-'OddsRatio_working_3-way'!U128/(3*'OddsRatio_working_3-way'!X128^(1/3))*COS(('OddsRatio_working_3-way'!Y128+4*PI())/3)</f>
        <v>-0.24556341556740649</v>
      </c>
      <c r="AI128" s="11">
        <f>'OddsRatio_working_3-way'!U128/(3*'OddsRatio_working_3-way'!X128^(1/3))*SIN(('OddsRatio_working_3-way'!Y128)/3)</f>
        <v>-1.6852195609782308E-2</v>
      </c>
      <c r="AJ128" s="11">
        <f>'OddsRatio_working_3-way'!U128/(3*'OddsRatio_working_3-way'!X128^(1/3))*SIN(('OddsRatio_working_3-way'!Y128+2*PI())/3)</f>
        <v>-0.44218050785268015</v>
      </c>
      <c r="AK128" s="11">
        <f>'OddsRatio_working_3-way'!U128/(3*'OddsRatio_working_3-way'!X128^(1/3))*SIN(('OddsRatio_working_3-way'!Y128+4*PI())/3)</f>
        <v>0.45903270346246222</v>
      </c>
      <c r="AL128" s="11">
        <f>'OddsRatio_working_3-way'!Z128+'OddsRatio_working_3-way'!AF128</f>
        <v>1.0406313803000891</v>
      </c>
      <c r="AM128" s="11">
        <f>'OddsRatio_working_3-way'!AA128+'OddsRatio_working_3-way'!AG128</f>
        <v>-0.54950454916527636</v>
      </c>
      <c r="AN128" s="11">
        <f>'OddsRatio_working_3-way'!AB128+'OddsRatio_working_3-way'!AH128</f>
        <v>-0.49112683113481298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1.0406313803000891</v>
      </c>
      <c r="AS128" s="11">
        <f>IF(('OddsRatio_working_3-way'!X128=0),IF(Q128&gt;0,-Q128^(1/3),(-Q128)^(1/3)),'OddsRatio_working_3-way'!AM128-'OddsRatio_working_3-way'!R128/3)</f>
        <v>-0.54950454916527636</v>
      </c>
      <c r="AT128" s="11">
        <f>IF(('OddsRatio_working_3-way'!X128=0),IF(Q128&gt;0,-Q128^(1/3),(-Q128)^(1/3)),'OddsRatio_working_3-way'!AN128-'OddsRatio_working_3-way'!R128/3)</f>
        <v>-0.49112683113481298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3.43</v>
      </c>
      <c r="C129" s="4">
        <f>IF('True_Odds_Calculator_3-way'!C130="","",'True_Odds_Calculator_3-way'!C130)</f>
        <v>4.2699999999999996</v>
      </c>
      <c r="D129" s="9">
        <f t="shared" si="26"/>
        <v>0.4913350843173962</v>
      </c>
      <c r="E129" s="9">
        <f t="shared" si="27"/>
        <v>0.28239657094059212</v>
      </c>
      <c r="F129" s="9">
        <f t="shared" si="28"/>
        <v>0.22626834474201199</v>
      </c>
      <c r="G129" s="9">
        <f t="shared" si="29"/>
        <v>1.0457281833389962</v>
      </c>
      <c r="H129" s="9">
        <f t="shared" si="30"/>
        <v>2.0352709015056063</v>
      </c>
      <c r="I129" s="9">
        <f t="shared" si="31"/>
        <v>3.5411194855137613</v>
      </c>
      <c r="J129" s="9">
        <f t="shared" si="32"/>
        <v>4.4195311595185176</v>
      </c>
      <c r="K129" s="11">
        <f t="shared" si="33"/>
        <v>0.50251256281407031</v>
      </c>
      <c r="L129" s="11">
        <f t="shared" si="34"/>
        <v>0.29154518950437314</v>
      </c>
      <c r="M129" s="11">
        <f t="shared" si="35"/>
        <v>0.23419203747072601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-0.26990700081408148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0.22953612533207673</v>
      </c>
      <c r="Q129" s="11">
        <f>2*'OddsRatio_working_3-way'!K129*'OddsRatio_working_3-way'!L129*'OddsRatio_working_3-way'!M129</f>
        <v>6.8620665271173928E-2</v>
      </c>
      <c r="R129" s="11">
        <f t="shared" si="36"/>
        <v>0</v>
      </c>
      <c r="S129" s="11">
        <f t="shared" si="37"/>
        <v>-0.85042671972108952</v>
      </c>
      <c r="T129" s="11">
        <f t="shared" si="38"/>
        <v>-0.25423818227835265</v>
      </c>
      <c r="U129" s="11">
        <f>'OddsRatio_working_3-way'!S129-'OddsRatio_working_3-way'!R129^2/3</f>
        <v>-0.85042671972108952</v>
      </c>
      <c r="V129" s="11">
        <f>'OddsRatio_working_3-way'!S129*'OddsRatio_working_3-way'!R129/3-2*'OddsRatio_working_3-way'!R129^3/27-'OddsRatio_working_3-way'!T129</f>
        <v>0.25423818227835265</v>
      </c>
      <c r="W129" s="11">
        <f>'OddsRatio_working_3-way'!V129^2+4*'OddsRatio_working_3-way'!U129^3/27</f>
        <v>-2.6481521398013907E-2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0.15092926714707686</v>
      </c>
      <c r="Y129" s="11">
        <f>IF('OddsRatio_working_3-way'!W129&gt;=0,IF('OddsRatio_working_3-way'!V129+SQRT('OddsRatio_working_3-way'!W129)&gt;0,0,PI()),ACOS('OddsRatio_working_3-way'!V129/(2*'OddsRatio_working_3-way'!X129)))</f>
        <v>0.56936621441710256</v>
      </c>
      <c r="Z129" s="11">
        <f>'OddsRatio_working_3-way'!X129^(1/3)*COS('OddsRatio_working_3-way'!Y129/3)</f>
        <v>0.5228640916694981</v>
      </c>
      <c r="AA129" s="11">
        <f>'OddsRatio_working_3-way'!X129^(1/3)*COS(('OddsRatio_working_3-way'!Y129+2*PI())/3)</f>
        <v>-0.3484178846951369</v>
      </c>
      <c r="AB129" s="11">
        <f>'OddsRatio_working_3-way'!X129^(1/3)*COS(('OddsRatio_working_3-way'!Y129+4*PI())/3)</f>
        <v>-0.17444620697436131</v>
      </c>
      <c r="AC129" s="11">
        <f>'OddsRatio_working_3-way'!X129^(1/3)*SIN('OddsRatio_working_3-way'!Y129/3)</f>
        <v>0.10044259496346068</v>
      </c>
      <c r="AD129" s="11">
        <f>'OddsRatio_working_3-way'!X129^(1/3)*SIN(('OddsRatio_working_3-way'!Y129+2*PI())/3)</f>
        <v>0.40259228863073049</v>
      </c>
      <c r="AE129" s="11">
        <f>'OddsRatio_working_3-way'!X129^(1/3)*SIN(('OddsRatio_working_3-way'!Y129+4*PI())/3)</f>
        <v>-0.50303488359419113</v>
      </c>
      <c r="AF129" s="11">
        <f>-'OddsRatio_working_3-way'!U129/(3*'OddsRatio_working_3-way'!X129^(1/3))*COS(('OddsRatio_working_3-way'!Y129)/3)</f>
        <v>0.5228640916694981</v>
      </c>
      <c r="AG129" s="11">
        <f>-'OddsRatio_working_3-way'!U129/(3*'OddsRatio_working_3-way'!X129^(1/3))*COS(('OddsRatio_working_3-way'!Y129+2*PI())/3)</f>
        <v>-0.3484178846951369</v>
      </c>
      <c r="AH129" s="11">
        <f>-'OddsRatio_working_3-way'!U129/(3*'OddsRatio_working_3-way'!X129^(1/3))*COS(('OddsRatio_working_3-way'!Y129+4*PI())/3)</f>
        <v>-0.17444620697436131</v>
      </c>
      <c r="AI129" s="11">
        <f>'OddsRatio_working_3-way'!U129/(3*'OddsRatio_working_3-way'!X129^(1/3))*SIN(('OddsRatio_working_3-way'!Y129)/3)</f>
        <v>-0.10044259496346068</v>
      </c>
      <c r="AJ129" s="11">
        <f>'OddsRatio_working_3-way'!U129/(3*'OddsRatio_working_3-way'!X129^(1/3))*SIN(('OddsRatio_working_3-way'!Y129+2*PI())/3)</f>
        <v>-0.40259228863073049</v>
      </c>
      <c r="AK129" s="11">
        <f>'OddsRatio_working_3-way'!U129/(3*'OddsRatio_working_3-way'!X129^(1/3))*SIN(('OddsRatio_working_3-way'!Y129+4*PI())/3)</f>
        <v>0.50303488359419113</v>
      </c>
      <c r="AL129" s="11">
        <f>'OddsRatio_working_3-way'!Z129+'OddsRatio_working_3-way'!AF129</f>
        <v>1.0457281833389962</v>
      </c>
      <c r="AM129" s="11">
        <f>'OddsRatio_working_3-way'!AA129+'OddsRatio_working_3-way'!AG129</f>
        <v>-0.69683576939027381</v>
      </c>
      <c r="AN129" s="11">
        <f>'OddsRatio_working_3-way'!AB129+'OddsRatio_working_3-way'!AH129</f>
        <v>-0.34889241394872261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1.0457281833389962</v>
      </c>
      <c r="AS129" s="11">
        <f>IF(('OddsRatio_working_3-way'!X129=0),IF(Q129&gt;0,-Q129^(1/3),(-Q129)^(1/3)),'OddsRatio_working_3-way'!AM129-'OddsRatio_working_3-way'!R129/3)</f>
        <v>-0.69683576939027381</v>
      </c>
      <c r="AT129" s="11">
        <f>IF(('OddsRatio_working_3-way'!X129=0),IF(Q129&gt;0,-Q129^(1/3),(-Q129)^(1/3)),'OddsRatio_working_3-way'!AN129-'OddsRatio_working_3-way'!R129/3)</f>
        <v>-0.34889241394872261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1.86</v>
      </c>
      <c r="B130" s="4">
        <f>IF('True_Odds_Calculator_3-way'!B131="","",'True_Odds_Calculator_3-way'!B131)</f>
        <v>3.97</v>
      </c>
      <c r="C130" s="4">
        <f>IF('True_Odds_Calculator_3-way'!C131="","",'True_Odds_Calculator_3-way'!C131)</f>
        <v>4.1500000000000004</v>
      </c>
      <c r="D130" s="9">
        <f t="shared" si="26"/>
        <v>0.52530411711912628</v>
      </c>
      <c r="E130" s="9">
        <f t="shared" si="27"/>
        <v>0.24267271347960431</v>
      </c>
      <c r="F130" s="9">
        <f t="shared" si="28"/>
        <v>0.23202316940126944</v>
      </c>
      <c r="G130" s="9">
        <f t="shared" si="29"/>
        <v>1.0507664776460361</v>
      </c>
      <c r="H130" s="9">
        <f t="shared" si="30"/>
        <v>1.9036591707755912</v>
      </c>
      <c r="I130" s="9">
        <f t="shared" si="31"/>
        <v>4.1207764386087273</v>
      </c>
      <c r="J130" s="9">
        <f t="shared" si="32"/>
        <v>4.3099144045850144</v>
      </c>
      <c r="K130" s="11">
        <f t="shared" si="33"/>
        <v>0.5376344086021505</v>
      </c>
      <c r="L130" s="11">
        <f t="shared" si="34"/>
        <v>0.25188916876574308</v>
      </c>
      <c r="M130" s="11">
        <f t="shared" si="35"/>
        <v>0.24096385542168672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-0.26255113898349558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0.22777385645613249</v>
      </c>
      <c r="Q130" s="11">
        <f>2*'OddsRatio_working_3-way'!K130*'OddsRatio_working_3-way'!L130*'OddsRatio_working_3-way'!M130</f>
        <v>6.5264715316943403E-2</v>
      </c>
      <c r="R130" s="11">
        <f t="shared" si="36"/>
        <v>0</v>
      </c>
      <c r="S130" s="11">
        <f t="shared" si="37"/>
        <v>-0.86754091922050569</v>
      </c>
      <c r="T130" s="11">
        <f t="shared" si="38"/>
        <v>-0.24857905994856894</v>
      </c>
      <c r="U130" s="11">
        <f>'OddsRatio_working_3-way'!S130-'OddsRatio_working_3-way'!R130^2/3</f>
        <v>-0.86754091922050569</v>
      </c>
      <c r="V130" s="11">
        <f>'OddsRatio_working_3-way'!S130*'OddsRatio_working_3-way'!R130/3-2*'OddsRatio_working_3-way'!R130^3/27-'OddsRatio_working_3-way'!T130</f>
        <v>0.24857905994856894</v>
      </c>
      <c r="W130" s="11">
        <f>'OddsRatio_working_3-way'!V130^2+4*'OddsRatio_working_3-way'!U130^3/27</f>
        <v>-3.4939552181464925E-2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0.15550811974490203</v>
      </c>
      <c r="Y130" s="11">
        <f>IF('OddsRatio_working_3-way'!W130&gt;=0,IF('OddsRatio_working_3-way'!V130+SQRT('OddsRatio_working_3-way'!W130)&gt;0,0,PI()),ACOS('OddsRatio_working_3-way'!V130/(2*'OddsRatio_working_3-way'!X130)))</f>
        <v>0.64475365071985169</v>
      </c>
      <c r="Z130" s="11">
        <f>'OddsRatio_working_3-way'!X130^(1/3)*COS('OddsRatio_working_3-way'!Y130/3)</f>
        <v>0.52538323882301807</v>
      </c>
      <c r="AA130" s="11">
        <f>'OddsRatio_working_3-way'!X130^(1/3)*COS(('OddsRatio_working_3-way'!Y130+2*PI())/3)</f>
        <v>-0.36201215645195728</v>
      </c>
      <c r="AB130" s="11">
        <f>'OddsRatio_working_3-way'!X130^(1/3)*COS(('OddsRatio_working_3-way'!Y130+4*PI())/3)</f>
        <v>-0.16337108237106115</v>
      </c>
      <c r="AC130" s="11">
        <f>'OddsRatio_working_3-way'!X130^(1/3)*SIN('OddsRatio_working_3-way'!Y130/3)</f>
        <v>0.114685477592722</v>
      </c>
      <c r="AD130" s="11">
        <f>'OddsRatio_working_3-way'!X130^(1/3)*SIN(('OddsRatio_working_3-way'!Y130+2*PI())/3)</f>
        <v>0.39765249274691944</v>
      </c>
      <c r="AE130" s="11">
        <f>'OddsRatio_working_3-way'!X130^(1/3)*SIN(('OddsRatio_working_3-way'!Y130+4*PI())/3)</f>
        <v>-0.51233797033964135</v>
      </c>
      <c r="AF130" s="11">
        <f>-'OddsRatio_working_3-way'!U130/(3*'OddsRatio_working_3-way'!X130^(1/3))*COS(('OddsRatio_working_3-way'!Y130)/3)</f>
        <v>0.52538323882301807</v>
      </c>
      <c r="AG130" s="11">
        <f>-'OddsRatio_working_3-way'!U130/(3*'OddsRatio_working_3-way'!X130^(1/3))*COS(('OddsRatio_working_3-way'!Y130+2*PI())/3)</f>
        <v>-0.36201215645195728</v>
      </c>
      <c r="AH130" s="11">
        <f>-'OddsRatio_working_3-way'!U130/(3*'OddsRatio_working_3-way'!X130^(1/3))*COS(('OddsRatio_working_3-way'!Y130+4*PI())/3)</f>
        <v>-0.16337108237106115</v>
      </c>
      <c r="AI130" s="11">
        <f>'OddsRatio_working_3-way'!U130/(3*'OddsRatio_working_3-way'!X130^(1/3))*SIN(('OddsRatio_working_3-way'!Y130)/3)</f>
        <v>-0.114685477592722</v>
      </c>
      <c r="AJ130" s="11">
        <f>'OddsRatio_working_3-way'!U130/(3*'OddsRatio_working_3-way'!X130^(1/3))*SIN(('OddsRatio_working_3-way'!Y130+2*PI())/3)</f>
        <v>-0.39765249274691944</v>
      </c>
      <c r="AK130" s="11">
        <f>'OddsRatio_working_3-way'!U130/(3*'OddsRatio_working_3-way'!X130^(1/3))*SIN(('OddsRatio_working_3-way'!Y130+4*PI())/3)</f>
        <v>0.51233797033964135</v>
      </c>
      <c r="AL130" s="11">
        <f>'OddsRatio_working_3-way'!Z130+'OddsRatio_working_3-way'!AF130</f>
        <v>1.0507664776460361</v>
      </c>
      <c r="AM130" s="11">
        <f>'OddsRatio_working_3-way'!AA130+'OddsRatio_working_3-way'!AG130</f>
        <v>-0.72402431290391456</v>
      </c>
      <c r="AN130" s="11">
        <f>'OddsRatio_working_3-way'!AB130+'OddsRatio_working_3-way'!AH130</f>
        <v>-0.32674216474212231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1.0507664776460361</v>
      </c>
      <c r="AS130" s="11">
        <f>IF(('OddsRatio_working_3-way'!X130=0),IF(Q130&gt;0,-Q130^(1/3),(-Q130)^(1/3)),'OddsRatio_working_3-way'!AM130-'OddsRatio_working_3-way'!R130/3)</f>
        <v>-0.72402431290391456</v>
      </c>
      <c r="AT130" s="11">
        <f>IF(('OddsRatio_working_3-way'!X130=0),IF(Q130&gt;0,-Q130^(1/3),(-Q130)^(1/3)),'OddsRatio_working_3-way'!AN130-'OddsRatio_working_3-way'!R130/3)</f>
        <v>-0.32674216474212231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1.96</v>
      </c>
      <c r="B131" s="4">
        <f>IF('True_Odds_Calculator_3-way'!B132="","",'True_Odds_Calculator_3-way'!B132)</f>
        <v>3.81</v>
      </c>
      <c r="C131" s="4">
        <f>IF('True_Odds_Calculator_3-way'!C132="","",'True_Odds_Calculator_3-way'!C132)</f>
        <v>3.88</v>
      </c>
      <c r="D131" s="9">
        <f t="shared" si="26"/>
        <v>0.4981480022110501</v>
      </c>
      <c r="E131" s="9">
        <f t="shared" si="27"/>
        <v>0.25323842846411748</v>
      </c>
      <c r="F131" s="9">
        <f t="shared" si="28"/>
        <v>0.24861356932483247</v>
      </c>
      <c r="G131" s="9">
        <f t="shared" si="29"/>
        <v>1.0494120128486322</v>
      </c>
      <c r="H131" s="9">
        <f t="shared" si="30"/>
        <v>2.0074355323346866</v>
      </c>
      <c r="I131" s="9">
        <f t="shared" si="31"/>
        <v>3.9488477561046569</v>
      </c>
      <c r="J131" s="9">
        <f t="shared" si="32"/>
        <v>4.0223065970040608</v>
      </c>
      <c r="K131" s="11">
        <f t="shared" si="33"/>
        <v>0.51020408163265307</v>
      </c>
      <c r="L131" s="11">
        <f t="shared" si="34"/>
        <v>0.26246719160104987</v>
      </c>
      <c r="M131" s="11">
        <f t="shared" si="35"/>
        <v>0.25773195876288663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-0.26813732230452048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0.22951383654362786</v>
      </c>
      <c r="Q131" s="11">
        <f>2*'OddsRatio_working_3-way'!K131*'OddsRatio_working_3-way'!L131*'OddsRatio_working_3-way'!M131</f>
        <v>6.9026717757482092E-2</v>
      </c>
      <c r="R131" s="11">
        <f t="shared" si="36"/>
        <v>0</v>
      </c>
      <c r="S131" s="11">
        <f t="shared" si="37"/>
        <v>-0.85595632331619853</v>
      </c>
      <c r="T131" s="11">
        <f t="shared" si="38"/>
        <v>-0.25743047317780415</v>
      </c>
      <c r="U131" s="11">
        <f>'OddsRatio_working_3-way'!S131-'OddsRatio_working_3-way'!R131^2/3</f>
        <v>-0.85595632331619853</v>
      </c>
      <c r="V131" s="11">
        <f>'OddsRatio_working_3-way'!S131*'OddsRatio_working_3-way'!R131/3-2*'OddsRatio_working_3-way'!R131^3/27-'OddsRatio_working_3-way'!T131</f>
        <v>0.25743047317780415</v>
      </c>
      <c r="W131" s="11">
        <f>'OddsRatio_working_3-way'!V131^2+4*'OddsRatio_working_3-way'!U131^3/27</f>
        <v>-2.663710858508489E-2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0.15240370493005823</v>
      </c>
      <c r="Y131" s="11">
        <f>IF('OddsRatio_working_3-way'!W131&gt;=0,IF('OddsRatio_working_3-way'!V131+SQRT('OddsRatio_working_3-way'!W131)&gt;0,0,PI()),ACOS('OddsRatio_working_3-way'!V131/(2*'OddsRatio_working_3-way'!X131)))</f>
        <v>0.56503915666575488</v>
      </c>
      <c r="Z131" s="11">
        <f>'OddsRatio_working_3-way'!X131^(1/3)*COS('OddsRatio_working_3-way'!Y131/3)</f>
        <v>0.52470600642431608</v>
      </c>
      <c r="AA131" s="11">
        <f>'OddsRatio_working_3-way'!X131^(1/3)*COS(('OddsRatio_working_3-way'!Y131+2*PI())/3)</f>
        <v>-0.34896585413933756</v>
      </c>
      <c r="AB131" s="11">
        <f>'OddsRatio_working_3-way'!X131^(1/3)*COS(('OddsRatio_working_3-way'!Y131+4*PI())/3)</f>
        <v>-0.17574015228497861</v>
      </c>
      <c r="AC131" s="11">
        <f>'OddsRatio_working_3-way'!X131^(1/3)*SIN('OddsRatio_working_3-way'!Y131/3)</f>
        <v>0.10001190559617607</v>
      </c>
      <c r="AD131" s="11">
        <f>'OddsRatio_working_3-way'!X131^(1/3)*SIN(('OddsRatio_working_3-way'!Y131+2*PI())/3)</f>
        <v>0.40440277828365051</v>
      </c>
      <c r="AE131" s="11">
        <f>'OddsRatio_working_3-way'!X131^(1/3)*SIN(('OddsRatio_working_3-way'!Y131+4*PI())/3)</f>
        <v>-0.50441468387982658</v>
      </c>
      <c r="AF131" s="11">
        <f>-'OddsRatio_working_3-way'!U131/(3*'OddsRatio_working_3-way'!X131^(1/3))*COS(('OddsRatio_working_3-way'!Y131)/3)</f>
        <v>0.52470600642431608</v>
      </c>
      <c r="AG131" s="11">
        <f>-'OddsRatio_working_3-way'!U131/(3*'OddsRatio_working_3-way'!X131^(1/3))*COS(('OddsRatio_working_3-way'!Y131+2*PI())/3)</f>
        <v>-0.34896585413933756</v>
      </c>
      <c r="AH131" s="11">
        <f>-'OddsRatio_working_3-way'!U131/(3*'OddsRatio_working_3-way'!X131^(1/3))*COS(('OddsRatio_working_3-way'!Y131+4*PI())/3)</f>
        <v>-0.17574015228497861</v>
      </c>
      <c r="AI131" s="11">
        <f>'OddsRatio_working_3-way'!U131/(3*'OddsRatio_working_3-way'!X131^(1/3))*SIN(('OddsRatio_working_3-way'!Y131)/3)</f>
        <v>-0.10001190559617607</v>
      </c>
      <c r="AJ131" s="11">
        <f>'OddsRatio_working_3-way'!U131/(3*'OddsRatio_working_3-way'!X131^(1/3))*SIN(('OddsRatio_working_3-way'!Y131+2*PI())/3)</f>
        <v>-0.40440277828365051</v>
      </c>
      <c r="AK131" s="11">
        <f>'OddsRatio_working_3-way'!U131/(3*'OddsRatio_working_3-way'!X131^(1/3))*SIN(('OddsRatio_working_3-way'!Y131+4*PI())/3)</f>
        <v>0.50441468387982658</v>
      </c>
      <c r="AL131" s="11">
        <f>'OddsRatio_working_3-way'!Z131+'OddsRatio_working_3-way'!AF131</f>
        <v>1.0494120128486322</v>
      </c>
      <c r="AM131" s="11">
        <f>'OddsRatio_working_3-way'!AA131+'OddsRatio_working_3-way'!AG131</f>
        <v>-0.69793170827867512</v>
      </c>
      <c r="AN131" s="11">
        <f>'OddsRatio_working_3-way'!AB131+'OddsRatio_working_3-way'!AH131</f>
        <v>-0.35148030456995721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1.0494120128486322</v>
      </c>
      <c r="AS131" s="11">
        <f>IF(('OddsRatio_working_3-way'!X131=0),IF(Q131&gt;0,-Q131^(1/3),(-Q131)^(1/3)),'OddsRatio_working_3-way'!AM131-'OddsRatio_working_3-way'!R131/3)</f>
        <v>-0.69793170827867512</v>
      </c>
      <c r="AT131" s="11">
        <f>IF(('OddsRatio_working_3-way'!X131=0),IF(Q131&gt;0,-Q131^(1/3),(-Q131)^(1/3)),'OddsRatio_working_3-way'!AN131-'OddsRatio_working_3-way'!R131/3)</f>
        <v>-0.35148030456995721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1.44</v>
      </c>
      <c r="B132" s="4">
        <f>IF('True_Odds_Calculator_3-way'!B133="","",'True_Odds_Calculator_3-way'!B133)</f>
        <v>4.8499999999999996</v>
      </c>
      <c r="C132" s="4">
        <f>IF('True_Odds_Calculator_3-way'!C133="","",'True_Odds_Calculator_3-way'!C133)</f>
        <v>7.58</v>
      </c>
      <c r="D132" s="9">
        <f t="shared" ref="D132:D195" si="39">(K132/(AR132+K132-(AR132*K132)))</f>
        <v>0.68008089914508951</v>
      </c>
      <c r="E132" s="9">
        <f t="shared" ref="E132:E195" si="40">(L132/(AR132+L132-(AR132*L132)))</f>
        <v>0.19546076059207626</v>
      </c>
      <c r="F132" s="9">
        <f t="shared" ref="F132:F195" si="41">(M132/(AR132+M132-(AR132*M132)))</f>
        <v>0.12445834026283439</v>
      </c>
      <c r="G132" s="9">
        <f t="shared" ref="G132:G195" si="42">AR132</f>
        <v>1.0691211391076343</v>
      </c>
      <c r="H132" s="9">
        <f t="shared" ref="H132:H195" si="43">IF(A132="","",1/D132)</f>
        <v>1.470413301207359</v>
      </c>
      <c r="I132" s="9">
        <f t="shared" ref="I132:I195" si="44">IF(B132="","",1/E132)</f>
        <v>5.116116385564391</v>
      </c>
      <c r="J132" s="9">
        <f t="shared" ref="J132:J195" si="45">IF(C132="","",1/F132)</f>
        <v>8.0348170953282345</v>
      </c>
      <c r="K132" s="11">
        <f t="shared" ref="K132:K195" si="46">1/A132</f>
        <v>0.69444444444444442</v>
      </c>
      <c r="L132" s="11">
        <f t="shared" ref="L132:L195" si="47">1/B132</f>
        <v>0.2061855670103093</v>
      </c>
      <c r="M132" s="11">
        <f t="shared" ref="M132:M195" si="48">1/C132</f>
        <v>0.13192612137203166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-0.21055514753662352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0.2053317496154044</v>
      </c>
      <c r="Q132" s="11">
        <f>2*'OddsRatio_working_3-way'!K132*'OddsRatio_working_3-way'!L132*'OddsRatio_working_3-way'!M132</f>
        <v>3.777953074800449E-2</v>
      </c>
      <c r="R132" s="11">
        <f t="shared" ref="R132:R195" si="49">O132/N132</f>
        <v>0</v>
      </c>
      <c r="S132" s="11">
        <f t="shared" ref="S132:S195" si="50">P132/N132</f>
        <v>-0.97519225731439041</v>
      </c>
      <c r="T132" s="11">
        <f t="shared" ref="T132:T195" si="51">Q132/N132</f>
        <v>-0.17942819821791911</v>
      </c>
      <c r="U132" s="11">
        <f>'OddsRatio_working_3-way'!S132-'OddsRatio_working_3-way'!R132^2/3</f>
        <v>-0.97519225731439041</v>
      </c>
      <c r="V132" s="11">
        <f>'OddsRatio_working_3-way'!S132*'OddsRatio_working_3-way'!R132/3-2*'OddsRatio_working_3-way'!R132^3/27-'OddsRatio_working_3-way'!T132</f>
        <v>0.17942819821791911</v>
      </c>
      <c r="W132" s="11">
        <f>'OddsRatio_working_3-way'!V132^2+4*'OddsRatio_working_3-way'!U132^3/27</f>
        <v>-0.10519926641789969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0.18533331104636086</v>
      </c>
      <c r="Y132" s="11">
        <f>IF('OddsRatio_working_3-way'!W132&gt;=0,IF('OddsRatio_working_3-way'!V132+SQRT('OddsRatio_working_3-way'!W132)&gt;0,0,PI()),ACOS('OddsRatio_working_3-way'!V132/(2*'OddsRatio_working_3-way'!X132)))</f>
        <v>1.0654975068644248</v>
      </c>
      <c r="Z132" s="11">
        <f>'OddsRatio_working_3-way'!X132^(1/3)*COS('OddsRatio_working_3-way'!Y132/3)</f>
        <v>0.53456056955381714</v>
      </c>
      <c r="AA132" s="11">
        <f>'OddsRatio_working_3-way'!X132^(1/3)*COS(('OddsRatio_working_3-way'!Y132+2*PI())/3)</f>
        <v>-0.43898297094495181</v>
      </c>
      <c r="AB132" s="11">
        <f>'OddsRatio_working_3-way'!X132^(1/3)*COS(('OddsRatio_working_3-way'!Y132+4*PI())/3)</f>
        <v>-9.5577598608865333E-2</v>
      </c>
      <c r="AC132" s="11">
        <f>'OddsRatio_working_3-way'!X132^(1/3)*SIN('OddsRatio_working_3-way'!Y132/3)</f>
        <v>0.19826518415940314</v>
      </c>
      <c r="AD132" s="11">
        <f>'OddsRatio_working_3-way'!X132^(1/3)*SIN(('OddsRatio_working_3-way'!Y132+2*PI())/3)</f>
        <v>0.36381044101538251</v>
      </c>
      <c r="AE132" s="11">
        <f>'OddsRatio_working_3-way'!X132^(1/3)*SIN(('OddsRatio_working_3-way'!Y132+4*PI())/3)</f>
        <v>-0.5620756251747856</v>
      </c>
      <c r="AF132" s="11">
        <f>-'OddsRatio_working_3-way'!U132/(3*'OddsRatio_working_3-way'!X132^(1/3))*COS(('OddsRatio_working_3-way'!Y132)/3)</f>
        <v>0.53456056955381714</v>
      </c>
      <c r="AG132" s="11">
        <f>-'OddsRatio_working_3-way'!U132/(3*'OddsRatio_working_3-way'!X132^(1/3))*COS(('OddsRatio_working_3-way'!Y132+2*PI())/3)</f>
        <v>-0.4389829709449517</v>
      </c>
      <c r="AH132" s="11">
        <f>-'OddsRatio_working_3-way'!U132/(3*'OddsRatio_working_3-way'!X132^(1/3))*COS(('OddsRatio_working_3-way'!Y132+4*PI())/3)</f>
        <v>-9.5577598608865305E-2</v>
      </c>
      <c r="AI132" s="11">
        <f>'OddsRatio_working_3-way'!U132/(3*'OddsRatio_working_3-way'!X132^(1/3))*SIN(('OddsRatio_working_3-way'!Y132)/3)</f>
        <v>-0.19826518415940309</v>
      </c>
      <c r="AJ132" s="11">
        <f>'OddsRatio_working_3-way'!U132/(3*'OddsRatio_working_3-way'!X132^(1/3))*SIN(('OddsRatio_working_3-way'!Y132+2*PI())/3)</f>
        <v>-0.36381044101538246</v>
      </c>
      <c r="AK132" s="11">
        <f>'OddsRatio_working_3-way'!U132/(3*'OddsRatio_working_3-way'!X132^(1/3))*SIN(('OddsRatio_working_3-way'!Y132+4*PI())/3)</f>
        <v>0.56207562517478549</v>
      </c>
      <c r="AL132" s="11">
        <f>'OddsRatio_working_3-way'!Z132+'OddsRatio_working_3-way'!AF132</f>
        <v>1.0691211391076343</v>
      </c>
      <c r="AM132" s="11">
        <f>'OddsRatio_working_3-way'!AA132+'OddsRatio_working_3-way'!AG132</f>
        <v>-0.87796594188990351</v>
      </c>
      <c r="AN132" s="11">
        <f>'OddsRatio_working_3-way'!AB132+'OddsRatio_working_3-way'!AH132</f>
        <v>-0.19115519721773064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1.0691211391076343</v>
      </c>
      <c r="AS132" s="11">
        <f>IF(('OddsRatio_working_3-way'!X132=0),IF(Q132&gt;0,-Q132^(1/3),(-Q132)^(1/3)),'OddsRatio_working_3-way'!AM132-'OddsRatio_working_3-way'!R132/3)</f>
        <v>-0.87796594188990351</v>
      </c>
      <c r="AT132" s="11">
        <f>IF(('OddsRatio_working_3-way'!X132=0),IF(Q132&gt;0,-Q132^(1/3),(-Q132)^(1/3)),'OddsRatio_working_3-way'!AN132-'OddsRatio_working_3-way'!R132/3)</f>
        <v>-0.19115519721773064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3.59</v>
      </c>
      <c r="B133" s="4">
        <f>IF('True_Odds_Calculator_3-way'!B134="","",'True_Odds_Calculator_3-way'!B134)</f>
        <v>3.5</v>
      </c>
      <c r="C133" s="4">
        <f>IF('True_Odds_Calculator_3-way'!C134="","",'True_Odds_Calculator_3-way'!C134)</f>
        <v>2.08</v>
      </c>
      <c r="D133" s="9">
        <f t="shared" si="39"/>
        <v>0.26480305664273379</v>
      </c>
      <c r="E133" s="9">
        <f t="shared" si="40"/>
        <v>0.27174544183134802</v>
      </c>
      <c r="F133" s="9">
        <f t="shared" si="41"/>
        <v>0.46345150152591802</v>
      </c>
      <c r="G133" s="9">
        <f t="shared" si="42"/>
        <v>1.0719658122113045</v>
      </c>
      <c r="H133" s="9">
        <f t="shared" si="43"/>
        <v>3.7763914536272782</v>
      </c>
      <c r="I133" s="9">
        <f t="shared" si="44"/>
        <v>3.6799145305282615</v>
      </c>
      <c r="J133" s="9">
        <f t="shared" si="45"/>
        <v>2.1577230771882094</v>
      </c>
      <c r="K133" s="11">
        <f t="shared" si="46"/>
        <v>0.2785515320334262</v>
      </c>
      <c r="L133" s="11">
        <f t="shared" si="47"/>
        <v>0.2857142857142857</v>
      </c>
      <c r="M133" s="11">
        <f t="shared" si="48"/>
        <v>0.48076923076923073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-0.26757017355903145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0.23608007591294505</v>
      </c>
      <c r="Q133" s="11">
        <f>2*'OddsRatio_working_3-way'!K133*'OddsRatio_working_3-way'!L133*'OddsRatio_working_3-way'!M133</f>
        <v>7.6525146163029162E-2</v>
      </c>
      <c r="R133" s="11">
        <f t="shared" si="49"/>
        <v>0</v>
      </c>
      <c r="S133" s="11">
        <f t="shared" si="50"/>
        <v>-0.88231088231088273</v>
      </c>
      <c r="T133" s="11">
        <f t="shared" si="51"/>
        <v>-0.28600028600028599</v>
      </c>
      <c r="U133" s="11">
        <f>'OddsRatio_working_3-way'!S133-'OddsRatio_working_3-way'!R133^2/3</f>
        <v>-0.88231088231088273</v>
      </c>
      <c r="V133" s="11">
        <f>'OddsRatio_working_3-way'!S133*'OddsRatio_working_3-way'!R133/3-2*'OddsRatio_working_3-way'!R133^3/27-'OddsRatio_working_3-way'!T133</f>
        <v>0.28600028600028599</v>
      </c>
      <c r="W133" s="11">
        <f>'OddsRatio_working_3-way'!V133^2+4*'OddsRatio_working_3-way'!U133^3/27</f>
        <v>-1.9960095991841745E-2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0.15949628489724074</v>
      </c>
      <c r="Y133" s="11">
        <f>IF('OddsRatio_working_3-way'!W133&gt;=0,IF('OddsRatio_working_3-way'!V133+SQRT('OddsRatio_working_3-way'!W133)&gt;0,0,PI()),ACOS('OddsRatio_working_3-way'!V133/(2*'OddsRatio_working_3-way'!X133)))</f>
        <v>0.45882503168414202</v>
      </c>
      <c r="Z133" s="11">
        <f>'OddsRatio_working_3-way'!X133^(1/3)*COS('OddsRatio_working_3-way'!Y133/3)</f>
        <v>0.53598290610565236</v>
      </c>
      <c r="AA133" s="11">
        <f>'OddsRatio_working_3-way'!X133^(1/3)*COS(('OddsRatio_working_3-way'!Y133+2*PI())/3)</f>
        <v>-0.33954188177009753</v>
      </c>
      <c r="AB133" s="11">
        <f>'OddsRatio_working_3-way'!X133^(1/3)*COS(('OddsRatio_working_3-way'!Y133+4*PI())/3)</f>
        <v>-0.19644102433555474</v>
      </c>
      <c r="AC133" s="11">
        <f>'OddsRatio_working_3-way'!X133^(1/3)*SIN('OddsRatio_working_3-way'!Y133/3)</f>
        <v>8.2619318561099442E-2</v>
      </c>
      <c r="AD133" s="11">
        <f>'OddsRatio_working_3-way'!X133^(1/3)*SIN(('OddsRatio_working_3-way'!Y133+2*PI())/3)</f>
        <v>0.42286515340115471</v>
      </c>
      <c r="AE133" s="11">
        <f>'OddsRatio_working_3-way'!X133^(1/3)*SIN(('OddsRatio_working_3-way'!Y133+4*PI())/3)</f>
        <v>-0.50548447196225421</v>
      </c>
      <c r="AF133" s="11">
        <f>-'OddsRatio_working_3-way'!U133/(3*'OddsRatio_working_3-way'!X133^(1/3))*COS(('OddsRatio_working_3-way'!Y133)/3)</f>
        <v>0.53598290610565213</v>
      </c>
      <c r="AG133" s="11">
        <f>-'OddsRatio_working_3-way'!U133/(3*'OddsRatio_working_3-way'!X133^(1/3))*COS(('OddsRatio_working_3-way'!Y133+2*PI())/3)</f>
        <v>-0.33954188177009736</v>
      </c>
      <c r="AH133" s="11">
        <f>-'OddsRatio_working_3-way'!U133/(3*'OddsRatio_working_3-way'!X133^(1/3))*COS(('OddsRatio_working_3-way'!Y133+4*PI())/3)</f>
        <v>-0.19644102433555466</v>
      </c>
      <c r="AI133" s="11">
        <f>'OddsRatio_working_3-way'!U133/(3*'OddsRatio_working_3-way'!X133^(1/3))*SIN(('OddsRatio_working_3-way'!Y133)/3)</f>
        <v>-8.2619318561099414E-2</v>
      </c>
      <c r="AJ133" s="11">
        <f>'OddsRatio_working_3-way'!U133/(3*'OddsRatio_working_3-way'!X133^(1/3))*SIN(('OddsRatio_working_3-way'!Y133+2*PI())/3)</f>
        <v>-0.42286515340115455</v>
      </c>
      <c r="AK133" s="11">
        <f>'OddsRatio_working_3-way'!U133/(3*'OddsRatio_working_3-way'!X133^(1/3))*SIN(('OddsRatio_working_3-way'!Y133+4*PI())/3)</f>
        <v>0.50548447196225399</v>
      </c>
      <c r="AL133" s="11">
        <f>'OddsRatio_working_3-way'!Z133+'OddsRatio_working_3-way'!AF133</f>
        <v>1.0719658122113045</v>
      </c>
      <c r="AM133" s="11">
        <f>'OddsRatio_working_3-way'!AA133+'OddsRatio_working_3-way'!AG133</f>
        <v>-0.67908376354019495</v>
      </c>
      <c r="AN133" s="11">
        <f>'OddsRatio_working_3-way'!AB133+'OddsRatio_working_3-way'!AH133</f>
        <v>-0.39288204867110943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1.0719658122113045</v>
      </c>
      <c r="AS133" s="11">
        <f>IF(('OddsRatio_working_3-way'!X133=0),IF(Q133&gt;0,-Q133^(1/3),(-Q133)^(1/3)),'OddsRatio_working_3-way'!AM133-'OddsRatio_working_3-way'!R133/3)</f>
        <v>-0.67908376354019495</v>
      </c>
      <c r="AT133" s="11">
        <f>IF(('OddsRatio_working_3-way'!X133=0),IF(Q133&gt;0,-Q133^(1/3),(-Q133)^(1/3)),'OddsRatio_working_3-way'!AN133-'OddsRatio_working_3-way'!R133/3)</f>
        <v>-0.39288204867110943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3.65</v>
      </c>
      <c r="B134" s="4">
        <f>IF('True_Odds_Calculator_3-way'!B135="","",'True_Odds_Calculator_3-way'!B135)</f>
        <v>3.85</v>
      </c>
      <c r="C134" s="4">
        <f>IF('True_Odds_Calculator_3-way'!C135="","",'True_Odds_Calculator_3-way'!C135)</f>
        <v>1.95</v>
      </c>
      <c r="D134" s="9">
        <f t="shared" si="39"/>
        <v>0.25962671863923431</v>
      </c>
      <c r="E134" s="9">
        <f t="shared" si="40"/>
        <v>0.2458872220766978</v>
      </c>
      <c r="F134" s="9">
        <f t="shared" si="41"/>
        <v>0.49448605928406808</v>
      </c>
      <c r="G134" s="9">
        <f t="shared" si="42"/>
        <v>1.0761070562153714</v>
      </c>
      <c r="H134" s="9">
        <f t="shared" si="43"/>
        <v>3.8516836989707337</v>
      </c>
      <c r="I134" s="9">
        <f t="shared" si="44"/>
        <v>4.066905110213809</v>
      </c>
      <c r="J134" s="9">
        <f t="shared" si="45"/>
        <v>2.0223017034046022</v>
      </c>
      <c r="K134" s="11">
        <f t="shared" si="46"/>
        <v>0.27397260273972601</v>
      </c>
      <c r="L134" s="11">
        <f t="shared" si="47"/>
        <v>0.25974025974025972</v>
      </c>
      <c r="M134" s="11">
        <f t="shared" si="48"/>
        <v>0.51282051282051289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-0.26183405635460433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0.23538105729886555</v>
      </c>
      <c r="Q134" s="11">
        <f>2*'OddsRatio_working_3-way'!K134*'OddsRatio_working_3-way'!L134*'OddsRatio_working_3-way'!M134</f>
        <v>7.2986374356237366E-2</v>
      </c>
      <c r="R134" s="11">
        <f t="shared" si="49"/>
        <v>0</v>
      </c>
      <c r="S134" s="11">
        <f t="shared" si="50"/>
        <v>-0.89897036533737529</v>
      </c>
      <c r="T134" s="11">
        <f t="shared" si="51"/>
        <v>-0.27875050087980624</v>
      </c>
      <c r="U134" s="11">
        <f>'OddsRatio_working_3-way'!S134-'OddsRatio_working_3-way'!R134^2/3</f>
        <v>-0.89897036533737529</v>
      </c>
      <c r="V134" s="11">
        <f>'OddsRatio_working_3-way'!S134*'OddsRatio_working_3-way'!R134/3-2*'OddsRatio_working_3-way'!R134^3/27-'OddsRatio_working_3-way'!T134</f>
        <v>0.27875050087980624</v>
      </c>
      <c r="W134" s="11">
        <f>'OddsRatio_working_3-way'!V134^2+4*'OddsRatio_working_3-way'!U134^3/27</f>
        <v>-2.992791367801434E-2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0.16403487084973517</v>
      </c>
      <c r="Y134" s="11">
        <f>IF('OddsRatio_working_3-way'!W134&gt;=0,IF('OddsRatio_working_3-way'!V134+SQRT('OddsRatio_working_3-way'!W134)&gt;0,0,PI()),ACOS('OddsRatio_working_3-way'!V134/(2*'OddsRatio_working_3-way'!X134)))</f>
        <v>0.55544014690887411</v>
      </c>
      <c r="Z134" s="11">
        <f>'OddsRatio_working_3-way'!X134^(1/3)*COS('OddsRatio_working_3-way'!Y134/3)</f>
        <v>0.5380535281076857</v>
      </c>
      <c r="AA134" s="11">
        <f>'OddsRatio_working_3-way'!X134^(1/3)*COS(('OddsRatio_working_3-way'!Y134+2*PI())/3)</f>
        <v>-0.35629870686765719</v>
      </c>
      <c r="AB134" s="11">
        <f>'OddsRatio_working_3-way'!X134^(1/3)*COS(('OddsRatio_working_3-way'!Y134+4*PI())/3)</f>
        <v>-0.18175482124002892</v>
      </c>
      <c r="AC134" s="11">
        <f>'OddsRatio_working_3-way'!X134^(1/3)*SIN('OddsRatio_working_3-way'!Y134/3)</f>
        <v>0.10077295935251464</v>
      </c>
      <c r="AD134" s="11">
        <f>'OddsRatio_working_3-way'!X134^(1/3)*SIN(('OddsRatio_working_3-way'!Y134+2*PI())/3)</f>
        <v>0.41558154426084304</v>
      </c>
      <c r="AE134" s="11">
        <f>'OddsRatio_working_3-way'!X134^(1/3)*SIN(('OddsRatio_working_3-way'!Y134+4*PI())/3)</f>
        <v>-0.51635450361335755</v>
      </c>
      <c r="AF134" s="11">
        <f>-'OddsRatio_working_3-way'!U134/(3*'OddsRatio_working_3-way'!X134^(1/3))*COS(('OddsRatio_working_3-way'!Y134)/3)</f>
        <v>0.5380535281076857</v>
      </c>
      <c r="AG134" s="11">
        <f>-'OddsRatio_working_3-way'!U134/(3*'OddsRatio_working_3-way'!X134^(1/3))*COS(('OddsRatio_working_3-way'!Y134+2*PI())/3)</f>
        <v>-0.35629870686765719</v>
      </c>
      <c r="AH134" s="11">
        <f>-'OddsRatio_working_3-way'!U134/(3*'OddsRatio_working_3-way'!X134^(1/3))*COS(('OddsRatio_working_3-way'!Y134+4*PI())/3)</f>
        <v>-0.18175482124002892</v>
      </c>
      <c r="AI134" s="11">
        <f>'OddsRatio_working_3-way'!U134/(3*'OddsRatio_working_3-way'!X134^(1/3))*SIN(('OddsRatio_working_3-way'!Y134)/3)</f>
        <v>-0.10077295935251464</v>
      </c>
      <c r="AJ134" s="11">
        <f>'OddsRatio_working_3-way'!U134/(3*'OddsRatio_working_3-way'!X134^(1/3))*SIN(('OddsRatio_working_3-way'!Y134+2*PI())/3)</f>
        <v>-0.41558154426084304</v>
      </c>
      <c r="AK134" s="11">
        <f>'OddsRatio_working_3-way'!U134/(3*'OddsRatio_working_3-way'!X134^(1/3))*SIN(('OddsRatio_working_3-way'!Y134+4*PI())/3)</f>
        <v>0.51635450361335755</v>
      </c>
      <c r="AL134" s="11">
        <f>'OddsRatio_working_3-way'!Z134+'OddsRatio_working_3-way'!AF134</f>
        <v>1.0761070562153714</v>
      </c>
      <c r="AM134" s="11">
        <f>'OddsRatio_working_3-way'!AA134+'OddsRatio_working_3-way'!AG134</f>
        <v>-0.71259741373531438</v>
      </c>
      <c r="AN134" s="11">
        <f>'OddsRatio_working_3-way'!AB134+'OddsRatio_working_3-way'!AH134</f>
        <v>-0.36350964248005785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1.0761070562153714</v>
      </c>
      <c r="AS134" s="11">
        <f>IF(('OddsRatio_working_3-way'!X134=0),IF(Q134&gt;0,-Q134^(1/3),(-Q134)^(1/3)),'OddsRatio_working_3-way'!AM134-'OddsRatio_working_3-way'!R134/3)</f>
        <v>-0.71259741373531438</v>
      </c>
      <c r="AT134" s="11">
        <f>IF(('OddsRatio_working_3-way'!X134=0),IF(Q134&gt;0,-Q134^(1/3),(-Q134)^(1/3)),'OddsRatio_working_3-way'!AN134-'OddsRatio_working_3-way'!R134/3)</f>
        <v>-0.36350964248005785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4.62</v>
      </c>
      <c r="B135" s="4">
        <f>IF('True_Odds_Calculator_3-way'!B136="","",'True_Odds_Calculator_3-way'!B136)</f>
        <v>4.1900000000000004</v>
      </c>
      <c r="C135" s="4">
        <f>IF('True_Odds_Calculator_3-way'!C136="","",'True_Odds_Calculator_3-way'!C136)</f>
        <v>1.68</v>
      </c>
      <c r="D135" s="9">
        <f t="shared" si="39"/>
        <v>0.20222874395700421</v>
      </c>
      <c r="E135" s="9">
        <f t="shared" si="40"/>
        <v>0.22339864371860899</v>
      </c>
      <c r="F135" s="9">
        <f t="shared" si="41"/>
        <v>0.57437261232438663</v>
      </c>
      <c r="G135" s="9">
        <f t="shared" si="42"/>
        <v>1.0897501299752519</v>
      </c>
      <c r="H135" s="9">
        <f t="shared" si="43"/>
        <v>4.9448954705104118</v>
      </c>
      <c r="I135" s="9">
        <f t="shared" si="44"/>
        <v>4.4763029146210549</v>
      </c>
      <c r="J135" s="9">
        <f t="shared" si="45"/>
        <v>1.7410300883831715</v>
      </c>
      <c r="K135" s="11">
        <f t="shared" si="46"/>
        <v>0.21645021645021645</v>
      </c>
      <c r="L135" s="11">
        <f t="shared" si="47"/>
        <v>0.2386634844868735</v>
      </c>
      <c r="M135" s="11">
        <f t="shared" si="48"/>
        <v>0.59523809523809523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-0.24145871554668019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0.23031198448859549</v>
      </c>
      <c r="Q135" s="11">
        <f>2*'OddsRatio_working_3-way'!K135*'OddsRatio_working_3-way'!L135*'OddsRatio_working_3-way'!M135</f>
        <v>6.1498527233269817E-2</v>
      </c>
      <c r="R135" s="11">
        <f t="shared" si="49"/>
        <v>0</v>
      </c>
      <c r="S135" s="11">
        <f t="shared" si="50"/>
        <v>-0.95383587197153896</v>
      </c>
      <c r="T135" s="11">
        <f t="shared" si="51"/>
        <v>-0.25469582696169263</v>
      </c>
      <c r="U135" s="11">
        <f>'OddsRatio_working_3-way'!S135-'OddsRatio_working_3-way'!R135^2/3</f>
        <v>-0.95383587197153896</v>
      </c>
      <c r="V135" s="11">
        <f>'OddsRatio_working_3-way'!S135*'OddsRatio_working_3-way'!R135/3-2*'OddsRatio_working_3-way'!R135^3/27-'OddsRatio_working_3-way'!T135</f>
        <v>0.25469582696169263</v>
      </c>
      <c r="W135" s="11">
        <f>'OddsRatio_working_3-way'!V135^2+4*'OddsRatio_working_3-way'!U135^3/27</f>
        <v>-6.3693386018360276E-2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0.17927865899909889</v>
      </c>
      <c r="Y135" s="11">
        <f>IF('OddsRatio_working_3-way'!W135&gt;=0,IF('OddsRatio_working_3-way'!V135+SQRT('OddsRatio_working_3-way'!W135)&gt;0,0,PI()),ACOS('OddsRatio_working_3-way'!V135/(2*'OddsRatio_working_3-way'!X135)))</f>
        <v>0.78082222991708505</v>
      </c>
      <c r="Z135" s="11">
        <f>'OddsRatio_working_3-way'!X135^(1/3)*COS('OddsRatio_working_3-way'!Y135/3)</f>
        <v>0.54487506498762595</v>
      </c>
      <c r="AA135" s="11">
        <f>'OddsRatio_working_3-way'!X135^(1/3)*COS(('OddsRatio_working_3-way'!Y135+2*PI())/3)</f>
        <v>-0.39810511247740532</v>
      </c>
      <c r="AB135" s="11">
        <f>'OddsRatio_working_3-way'!X135^(1/3)*COS(('OddsRatio_working_3-way'!Y135+4*PI())/3)</f>
        <v>-0.14676995251022074</v>
      </c>
      <c r="AC135" s="11">
        <f>'OddsRatio_working_3-way'!X135^(1/3)*SIN('OddsRatio_working_3-way'!Y135/3)</f>
        <v>0.14510842226387191</v>
      </c>
      <c r="AD135" s="11">
        <f>'OddsRatio_working_3-way'!X135^(1/3)*SIN(('OddsRatio_working_3-way'!Y135+2*PI())/3)</f>
        <v>0.39932143703604517</v>
      </c>
      <c r="AE135" s="11">
        <f>'OddsRatio_working_3-way'!X135^(1/3)*SIN(('OddsRatio_working_3-way'!Y135+4*PI())/3)</f>
        <v>-0.54442985929991683</v>
      </c>
      <c r="AF135" s="11">
        <f>-'OddsRatio_working_3-way'!U135/(3*'OddsRatio_working_3-way'!X135^(1/3))*COS(('OddsRatio_working_3-way'!Y135)/3)</f>
        <v>0.54487506498762583</v>
      </c>
      <c r="AG135" s="11">
        <f>-'OddsRatio_working_3-way'!U135/(3*'OddsRatio_working_3-way'!X135^(1/3))*COS(('OddsRatio_working_3-way'!Y135+2*PI())/3)</f>
        <v>-0.39810511247740527</v>
      </c>
      <c r="AH135" s="11">
        <f>-'OddsRatio_working_3-way'!U135/(3*'OddsRatio_working_3-way'!X135^(1/3))*COS(('OddsRatio_working_3-way'!Y135+4*PI())/3)</f>
        <v>-0.14676995251022071</v>
      </c>
      <c r="AI135" s="11">
        <f>'OddsRatio_working_3-way'!U135/(3*'OddsRatio_working_3-way'!X135^(1/3))*SIN(('OddsRatio_working_3-way'!Y135)/3)</f>
        <v>-0.14510842226387186</v>
      </c>
      <c r="AJ135" s="11">
        <f>'OddsRatio_working_3-way'!U135/(3*'OddsRatio_working_3-way'!X135^(1/3))*SIN(('OddsRatio_working_3-way'!Y135+2*PI())/3)</f>
        <v>-0.39932143703604506</v>
      </c>
      <c r="AK135" s="11">
        <f>'OddsRatio_working_3-way'!U135/(3*'OddsRatio_working_3-way'!X135^(1/3))*SIN(('OddsRatio_working_3-way'!Y135+4*PI())/3)</f>
        <v>0.54442985929991672</v>
      </c>
      <c r="AL135" s="11">
        <f>'OddsRatio_working_3-way'!Z135+'OddsRatio_working_3-way'!AF135</f>
        <v>1.0897501299752519</v>
      </c>
      <c r="AM135" s="11">
        <f>'OddsRatio_working_3-way'!AA135+'OddsRatio_working_3-way'!AG135</f>
        <v>-0.79621022495481064</v>
      </c>
      <c r="AN135" s="11">
        <f>'OddsRatio_working_3-way'!AB135+'OddsRatio_working_3-way'!AH135</f>
        <v>-0.29353990502044147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1.0897501299752519</v>
      </c>
      <c r="AS135" s="11">
        <f>IF(('OddsRatio_working_3-way'!X135=0),IF(Q135&gt;0,-Q135^(1/3),(-Q135)^(1/3)),'OddsRatio_working_3-way'!AM135-'OddsRatio_working_3-way'!R135/3)</f>
        <v>-0.79621022495481064</v>
      </c>
      <c r="AT135" s="11">
        <f>IF(('OddsRatio_working_3-way'!X135=0),IF(Q135&gt;0,-Q135^(1/3),(-Q135)^(1/3)),'OddsRatio_working_3-way'!AN135-'OddsRatio_working_3-way'!R135/3)</f>
        <v>-0.29353990502044147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4.1900000000000004</v>
      </c>
      <c r="B136" s="4">
        <f>IF('True_Odds_Calculator_3-way'!B137="","",'True_Odds_Calculator_3-way'!B137)</f>
        <v>4.41</v>
      </c>
      <c r="C136" s="4">
        <f>IF('True_Odds_Calculator_3-way'!C137="","",'True_Odds_Calculator_3-way'!C137)</f>
        <v>1.71</v>
      </c>
      <c r="D136" s="9">
        <f t="shared" si="39"/>
        <v>0.22362745907609</v>
      </c>
      <c r="E136" s="9">
        <f t="shared" si="40"/>
        <v>0.21226231213704044</v>
      </c>
      <c r="F136" s="9">
        <f t="shared" si="41"/>
        <v>0.56411022878686956</v>
      </c>
      <c r="G136" s="9">
        <f t="shared" si="42"/>
        <v>1.0883143469141281</v>
      </c>
      <c r="H136" s="9">
        <f t="shared" si="43"/>
        <v>4.471722766656069</v>
      </c>
      <c r="I136" s="9">
        <f t="shared" si="44"/>
        <v>4.7111519229771774</v>
      </c>
      <c r="J136" s="9">
        <f t="shared" si="45"/>
        <v>1.7727031863090308</v>
      </c>
      <c r="K136" s="11">
        <f t="shared" si="46"/>
        <v>0.2386634844868735</v>
      </c>
      <c r="L136" s="11">
        <f t="shared" si="47"/>
        <v>0.22675736961451246</v>
      </c>
      <c r="M136" s="11">
        <f t="shared" si="48"/>
        <v>0.58479532163742687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-0.24443010140547539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0.23134954736033803</v>
      </c>
      <c r="Q136" s="11">
        <f>2*'OddsRatio_working_3-way'!K136*'OddsRatio_working_3-way'!L136*'OddsRatio_working_3-way'!M136</f>
        <v>6.3296729783950206E-2</v>
      </c>
      <c r="R136" s="11">
        <f t="shared" si="49"/>
        <v>0</v>
      </c>
      <c r="S136" s="11">
        <f t="shared" si="50"/>
        <v>-0.94648550252229957</v>
      </c>
      <c r="T136" s="11">
        <f t="shared" si="51"/>
        <v>-0.25895636183920645</v>
      </c>
      <c r="U136" s="11">
        <f>'OddsRatio_working_3-way'!S136-'OddsRatio_working_3-way'!R136^2/3</f>
        <v>-0.94648550252229957</v>
      </c>
      <c r="V136" s="11">
        <f>'OddsRatio_working_3-way'!S136*'OddsRatio_working_3-way'!R136/3-2*'OddsRatio_working_3-way'!R136^3/27-'OddsRatio_working_3-way'!T136</f>
        <v>0.25895636183920645</v>
      </c>
      <c r="W136" s="11">
        <f>'OddsRatio_working_3-way'!V136^2+4*'OddsRatio_working_3-way'!U136^3/27</f>
        <v>-5.8555625921197244E-2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0.1772103434186301</v>
      </c>
      <c r="Y136" s="11">
        <f>IF('OddsRatio_working_3-way'!W136&gt;=0,IF('OddsRatio_working_3-way'!V136+SQRT('OddsRatio_working_3-way'!W136)&gt;0,0,PI()),ACOS('OddsRatio_working_3-way'!V136/(2*'OddsRatio_working_3-way'!X136)))</f>
        <v>0.75152743086195106</v>
      </c>
      <c r="Z136" s="11">
        <f>'OddsRatio_working_3-way'!X136^(1/3)*COS('OddsRatio_working_3-way'!Y136/3)</f>
        <v>0.54415717345706405</v>
      </c>
      <c r="AA136" s="11">
        <f>'OddsRatio_working_3-way'!X136^(1/3)*COS(('OddsRatio_working_3-way'!Y136+2*PI())/3)</f>
        <v>-0.39266508498596114</v>
      </c>
      <c r="AB136" s="11">
        <f>'OddsRatio_working_3-way'!X136^(1/3)*COS(('OddsRatio_working_3-way'!Y136+4*PI())/3)</f>
        <v>-0.15149208847110307</v>
      </c>
      <c r="AC136" s="11">
        <f>'OddsRatio_working_3-way'!X136^(1/3)*SIN('OddsRatio_working_3-way'!Y136/3)</f>
        <v>0.13924129445912206</v>
      </c>
      <c r="AD136" s="11">
        <f>'OddsRatio_working_3-way'!X136^(1/3)*SIN(('OddsRatio_working_3-way'!Y136+2*PI())/3)</f>
        <v>0.40163328863579167</v>
      </c>
      <c r="AE136" s="11">
        <f>'OddsRatio_working_3-way'!X136^(1/3)*SIN(('OddsRatio_working_3-way'!Y136+4*PI())/3)</f>
        <v>-0.54087458309491376</v>
      </c>
      <c r="AF136" s="11">
        <f>-'OddsRatio_working_3-way'!U136/(3*'OddsRatio_working_3-way'!X136^(1/3))*COS(('OddsRatio_working_3-way'!Y136)/3)</f>
        <v>0.54415717345706394</v>
      </c>
      <c r="AG136" s="11">
        <f>-'OddsRatio_working_3-way'!U136/(3*'OddsRatio_working_3-way'!X136^(1/3))*COS(('OddsRatio_working_3-way'!Y136+2*PI())/3)</f>
        <v>-0.39266508498596109</v>
      </c>
      <c r="AH136" s="11">
        <f>-'OddsRatio_working_3-way'!U136/(3*'OddsRatio_working_3-way'!X136^(1/3))*COS(('OddsRatio_working_3-way'!Y136+4*PI())/3)</f>
        <v>-0.15149208847110301</v>
      </c>
      <c r="AI136" s="11">
        <f>'OddsRatio_working_3-way'!U136/(3*'OddsRatio_working_3-way'!X136^(1/3))*SIN(('OddsRatio_working_3-way'!Y136)/3)</f>
        <v>-0.13924129445912203</v>
      </c>
      <c r="AJ136" s="11">
        <f>'OddsRatio_working_3-way'!U136/(3*'OddsRatio_working_3-way'!X136^(1/3))*SIN(('OddsRatio_working_3-way'!Y136+2*PI())/3)</f>
        <v>-0.40163328863579162</v>
      </c>
      <c r="AK136" s="11">
        <f>'OddsRatio_working_3-way'!U136/(3*'OddsRatio_working_3-way'!X136^(1/3))*SIN(('OddsRatio_working_3-way'!Y136+4*PI())/3)</f>
        <v>0.54087458309491365</v>
      </c>
      <c r="AL136" s="11">
        <f>'OddsRatio_working_3-way'!Z136+'OddsRatio_working_3-way'!AF136</f>
        <v>1.0883143469141281</v>
      </c>
      <c r="AM136" s="11">
        <f>'OddsRatio_working_3-way'!AA136+'OddsRatio_working_3-way'!AG136</f>
        <v>-0.78533016997192218</v>
      </c>
      <c r="AN136" s="11">
        <f>'OddsRatio_working_3-way'!AB136+'OddsRatio_working_3-way'!AH136</f>
        <v>-0.30298417694220608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1.0883143469141281</v>
      </c>
      <c r="AS136" s="11">
        <f>IF(('OddsRatio_working_3-way'!X136=0),IF(Q136&gt;0,-Q136^(1/3),(-Q136)^(1/3)),'OddsRatio_working_3-way'!AM136-'OddsRatio_working_3-way'!R136/3)</f>
        <v>-0.78533016997192218</v>
      </c>
      <c r="AT136" s="11">
        <f>IF(('OddsRatio_working_3-way'!X136=0),IF(Q136&gt;0,-Q136^(1/3),(-Q136)^(1/3)),'OddsRatio_working_3-way'!AN136-'OddsRatio_working_3-way'!R136/3)</f>
        <v>-0.30298417694220608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2.2999999999999998</v>
      </c>
      <c r="B137" s="4">
        <f>IF('True_Odds_Calculator_3-way'!B138="","",'True_Odds_Calculator_3-way'!B138)</f>
        <v>3.23</v>
      </c>
      <c r="C137" s="4">
        <f>IF('True_Odds_Calculator_3-way'!C138="","",'True_Odds_Calculator_3-way'!C138)</f>
        <v>3.6</v>
      </c>
      <c r="D137" s="9">
        <f t="shared" si="39"/>
        <v>0.42650917729430521</v>
      </c>
      <c r="E137" s="9">
        <f t="shared" si="40"/>
        <v>0.3024316140088803</v>
      </c>
      <c r="F137" s="9">
        <f t="shared" si="41"/>
        <v>0.27105920869681449</v>
      </c>
      <c r="G137" s="9">
        <f t="shared" si="42"/>
        <v>1.0343195649276327</v>
      </c>
      <c r="H137" s="9">
        <f t="shared" si="43"/>
        <v>2.3446154344059225</v>
      </c>
      <c r="I137" s="9">
        <f t="shared" si="44"/>
        <v>3.3065326297886206</v>
      </c>
      <c r="J137" s="9">
        <f t="shared" si="45"/>
        <v>3.6892308688118445</v>
      </c>
      <c r="K137" s="11">
        <f t="shared" si="46"/>
        <v>0.43478260869565222</v>
      </c>
      <c r="L137" s="11">
        <f t="shared" si="47"/>
        <v>0.30959752321981426</v>
      </c>
      <c r="M137" s="11">
        <f t="shared" si="48"/>
        <v>0.27777777777777779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-0.28183096274360231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0.22920686199727797</v>
      </c>
      <c r="Q137" s="11">
        <f>2*'OddsRatio_working_3-way'!K137*'OddsRatio_working_3-way'!L137*'OddsRatio_working_3-way'!M137</f>
        <v>7.4782010439568669E-2</v>
      </c>
      <c r="R137" s="11">
        <f t="shared" si="49"/>
        <v>0</v>
      </c>
      <c r="S137" s="11">
        <f t="shared" si="50"/>
        <v>-0.81327778809669149</v>
      </c>
      <c r="T137" s="11">
        <f t="shared" si="51"/>
        <v>-0.26534348714410816</v>
      </c>
      <c r="U137" s="11">
        <f>'OddsRatio_working_3-way'!S137-'OddsRatio_working_3-way'!R137^2/3</f>
        <v>-0.81327778809669149</v>
      </c>
      <c r="V137" s="11">
        <f>'OddsRatio_working_3-way'!S137*'OddsRatio_working_3-way'!R137/3-2*'OddsRatio_working_3-way'!R137^3/27-'OddsRatio_working_3-way'!T137</f>
        <v>0.26534348714410816</v>
      </c>
      <c r="W137" s="11">
        <f>'OddsRatio_working_3-way'!V137^2+4*'OddsRatio_working_3-way'!U137^3/27</f>
        <v>-9.2845098585465774E-3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0.14114857068736303</v>
      </c>
      <c r="Y137" s="11">
        <f>IF('OddsRatio_working_3-way'!W137&gt;=0,IF('OddsRatio_working_3-way'!V137+SQRT('OddsRatio_working_3-way'!W137)&gt;0,0,PI()),ACOS('OddsRatio_working_3-way'!V137/(2*'OddsRatio_working_3-way'!X137)))</f>
        <v>0.34833030063471471</v>
      </c>
      <c r="Z137" s="11">
        <f>'OddsRatio_working_3-way'!X137^(1/3)*COS('OddsRatio_working_3-way'!Y137/3)</f>
        <v>0.51715978246381644</v>
      </c>
      <c r="AA137" s="11">
        <f>'OddsRatio_working_3-way'!X137^(1/3)*COS(('OddsRatio_working_3-way'!Y137+2*PI())/3)</f>
        <v>-0.31081748856999841</v>
      </c>
      <c r="AB137" s="11">
        <f>'OddsRatio_working_3-way'!X137^(1/3)*COS(('OddsRatio_working_3-way'!Y137+4*PI())/3)</f>
        <v>-0.20634229389381817</v>
      </c>
      <c r="AC137" s="11">
        <f>'OddsRatio_working_3-way'!X137^(1/3)*SIN('OddsRatio_working_3-way'!Y137/3)</f>
        <v>6.0318781769931482E-2</v>
      </c>
      <c r="AD137" s="11">
        <f>'OddsRatio_working_3-way'!X137^(1/3)*SIN(('OddsRatio_working_3-way'!Y137+2*PI())/3)</f>
        <v>0.41771411854433349</v>
      </c>
      <c r="AE137" s="11">
        <f>'OddsRatio_working_3-way'!X137^(1/3)*SIN(('OddsRatio_working_3-way'!Y137+4*PI())/3)</f>
        <v>-0.47803290031426476</v>
      </c>
      <c r="AF137" s="11">
        <f>-'OddsRatio_working_3-way'!U137/(3*'OddsRatio_working_3-way'!X137^(1/3))*COS(('OddsRatio_working_3-way'!Y137)/3)</f>
        <v>0.51715978246381633</v>
      </c>
      <c r="AG137" s="11">
        <f>-'OddsRatio_working_3-way'!U137/(3*'OddsRatio_working_3-way'!X137^(1/3))*COS(('OddsRatio_working_3-way'!Y137+2*PI())/3)</f>
        <v>-0.31081748856999836</v>
      </c>
      <c r="AH137" s="11">
        <f>-'OddsRatio_working_3-way'!U137/(3*'OddsRatio_working_3-way'!X137^(1/3))*COS(('OddsRatio_working_3-way'!Y137+4*PI())/3)</f>
        <v>-0.20634229389381811</v>
      </c>
      <c r="AI137" s="11">
        <f>'OddsRatio_working_3-way'!U137/(3*'OddsRatio_working_3-way'!X137^(1/3))*SIN(('OddsRatio_working_3-way'!Y137)/3)</f>
        <v>-6.0318781769931468E-2</v>
      </c>
      <c r="AJ137" s="11">
        <f>'OddsRatio_working_3-way'!U137/(3*'OddsRatio_working_3-way'!X137^(1/3))*SIN(('OddsRatio_working_3-way'!Y137+2*PI())/3)</f>
        <v>-0.41771411854433338</v>
      </c>
      <c r="AK137" s="11">
        <f>'OddsRatio_working_3-way'!U137/(3*'OddsRatio_working_3-way'!X137^(1/3))*SIN(('OddsRatio_working_3-way'!Y137+4*PI())/3)</f>
        <v>0.47803290031426465</v>
      </c>
      <c r="AL137" s="11">
        <f>'OddsRatio_working_3-way'!Z137+'OddsRatio_working_3-way'!AF137</f>
        <v>1.0343195649276327</v>
      </c>
      <c r="AM137" s="11">
        <f>'OddsRatio_working_3-way'!AA137+'OddsRatio_working_3-way'!AG137</f>
        <v>-0.62163497713999671</v>
      </c>
      <c r="AN137" s="11">
        <f>'OddsRatio_working_3-way'!AB137+'OddsRatio_working_3-way'!AH137</f>
        <v>-0.41268458778763628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1.0343195649276327</v>
      </c>
      <c r="AS137" s="11">
        <f>IF(('OddsRatio_working_3-way'!X137=0),IF(Q137&gt;0,-Q137^(1/3),(-Q137)^(1/3)),'OddsRatio_working_3-way'!AM137-'OddsRatio_working_3-way'!R137/3)</f>
        <v>-0.62163497713999671</v>
      </c>
      <c r="AT137" s="11">
        <f>IF(('OddsRatio_working_3-way'!X137=0),IF(Q137&gt;0,-Q137^(1/3),(-Q137)^(1/3)),'OddsRatio_working_3-way'!AN137-'OddsRatio_working_3-way'!R137/3)</f>
        <v>-0.41268458778763628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1.17</v>
      </c>
      <c r="B138" s="4">
        <f>IF('True_Odds_Calculator_3-way'!B139="","",'True_Odds_Calculator_3-way'!B139)</f>
        <v>9.2899999999999991</v>
      </c>
      <c r="C138" s="4">
        <f>IF('True_Odds_Calculator_3-way'!C139="","",'True_Odds_Calculator_3-way'!C139)</f>
        <v>14.98</v>
      </c>
      <c r="D138" s="9">
        <f t="shared" si="39"/>
        <v>0.84134284354206312</v>
      </c>
      <c r="E138" s="9">
        <f t="shared" si="40"/>
        <v>9.8079040586035907E-2</v>
      </c>
      <c r="F138" s="9">
        <f t="shared" si="41"/>
        <v>6.057811587190072E-2</v>
      </c>
      <c r="G138" s="9">
        <f t="shared" si="42"/>
        <v>1.1092712062539589</v>
      </c>
      <c r="H138" s="9">
        <f t="shared" si="43"/>
        <v>1.1885761050631731</v>
      </c>
      <c r="I138" s="9">
        <f t="shared" si="44"/>
        <v>10.195858299845318</v>
      </c>
      <c r="J138" s="9">
        <f t="shared" si="45"/>
        <v>16.507611463430344</v>
      </c>
      <c r="K138" s="11">
        <f t="shared" si="46"/>
        <v>0.85470085470085477</v>
      </c>
      <c r="L138" s="11">
        <f t="shared" si="47"/>
        <v>0.10764262648008613</v>
      </c>
      <c r="M138" s="11">
        <f t="shared" si="48"/>
        <v>6.6755674232309742E-2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-0.12100330548465899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0.13781911712557671</v>
      </c>
      <c r="Q138" s="11">
        <f>2*'OddsRatio_working_3-way'!K138*'OddsRatio_working_3-way'!L138*'OddsRatio_working_3-way'!M138</f>
        <v>1.228334377233304E-2</v>
      </c>
      <c r="R138" s="11">
        <f t="shared" si="49"/>
        <v>0</v>
      </c>
      <c r="S138" s="11">
        <f t="shared" si="50"/>
        <v>-1.1389698535388331</v>
      </c>
      <c r="T138" s="11">
        <f t="shared" si="51"/>
        <v>-0.10151246466478012</v>
      </c>
      <c r="U138" s="11">
        <f>'OddsRatio_working_3-way'!S138-'OddsRatio_working_3-way'!R138^2/3</f>
        <v>-1.1389698535388331</v>
      </c>
      <c r="V138" s="11">
        <f>'OddsRatio_working_3-way'!S138*'OddsRatio_working_3-way'!R138/3-2*'OddsRatio_working_3-way'!R138^3/27-'OddsRatio_working_3-way'!T138</f>
        <v>0.10151246466478012</v>
      </c>
      <c r="W138" s="11">
        <f>'OddsRatio_working_3-way'!V138^2+4*'OddsRatio_working_3-way'!U138^3/27</f>
        <v>-0.20858874443530115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0.23393029138913338</v>
      </c>
      <c r="Y138" s="11">
        <f>IF('OddsRatio_working_3-way'!W138&gt;=0,IF('OddsRatio_working_3-way'!V138+SQRT('OddsRatio_working_3-way'!W138)&gt;0,0,PI()),ACOS('OddsRatio_working_3-way'!V138/(2*'OddsRatio_working_3-way'!X138)))</f>
        <v>1.3520852230104121</v>
      </c>
      <c r="Z138" s="11">
        <f>'OddsRatio_working_3-way'!X138^(1/3)*COS('OddsRatio_working_3-way'!Y138/3)</f>
        <v>0.55463560312697946</v>
      </c>
      <c r="AA138" s="11">
        <f>'OddsRatio_working_3-way'!X138^(1/3)*COS(('OddsRatio_working_3-way'!Y138+2*PI())/3)</f>
        <v>-0.50975483431147306</v>
      </c>
      <c r="AB138" s="11">
        <f>'OddsRatio_working_3-way'!X138^(1/3)*COS(('OddsRatio_working_3-way'!Y138+4*PI())/3)</f>
        <v>-4.4880768815506233E-2</v>
      </c>
      <c r="AC138" s="11">
        <f>'OddsRatio_working_3-way'!X138^(1/3)*SIN('OddsRatio_working_3-way'!Y138/3)</f>
        <v>0.26839516685337206</v>
      </c>
      <c r="AD138" s="11">
        <f>'OddsRatio_working_3-way'!X138^(1/3)*SIN(('OddsRatio_working_3-way'!Y138+2*PI())/3)</f>
        <v>0.346130938724582</v>
      </c>
      <c r="AE138" s="11">
        <f>'OddsRatio_working_3-way'!X138^(1/3)*SIN(('OddsRatio_working_3-way'!Y138+4*PI())/3)</f>
        <v>-0.61452610557795406</v>
      </c>
      <c r="AF138" s="11">
        <f>-'OddsRatio_working_3-way'!U138/(3*'OddsRatio_working_3-way'!X138^(1/3))*COS(('OddsRatio_working_3-way'!Y138)/3)</f>
        <v>0.55463560312697935</v>
      </c>
      <c r="AG138" s="11">
        <f>-'OddsRatio_working_3-way'!U138/(3*'OddsRatio_working_3-way'!X138^(1/3))*COS(('OddsRatio_working_3-way'!Y138+2*PI())/3)</f>
        <v>-0.50975483431147295</v>
      </c>
      <c r="AH138" s="11">
        <f>-'OddsRatio_working_3-way'!U138/(3*'OddsRatio_working_3-way'!X138^(1/3))*COS(('OddsRatio_working_3-way'!Y138+4*PI())/3)</f>
        <v>-4.488076881550622E-2</v>
      </c>
      <c r="AI138" s="11">
        <f>'OddsRatio_working_3-way'!U138/(3*'OddsRatio_working_3-way'!X138^(1/3))*SIN(('OddsRatio_working_3-way'!Y138)/3)</f>
        <v>-0.268395166853372</v>
      </c>
      <c r="AJ138" s="11">
        <f>'OddsRatio_working_3-way'!U138/(3*'OddsRatio_working_3-way'!X138^(1/3))*SIN(('OddsRatio_working_3-way'!Y138+2*PI())/3)</f>
        <v>-0.34613093872458195</v>
      </c>
      <c r="AK138" s="11">
        <f>'OddsRatio_working_3-way'!U138/(3*'OddsRatio_working_3-way'!X138^(1/3))*SIN(('OddsRatio_working_3-way'!Y138+4*PI())/3)</f>
        <v>0.61452610557795395</v>
      </c>
      <c r="AL138" s="11">
        <f>'OddsRatio_working_3-way'!Z138+'OddsRatio_working_3-way'!AF138</f>
        <v>1.1092712062539589</v>
      </c>
      <c r="AM138" s="11">
        <f>'OddsRatio_working_3-way'!AA138+'OddsRatio_working_3-way'!AG138</f>
        <v>-1.0195096686229461</v>
      </c>
      <c r="AN138" s="11">
        <f>'OddsRatio_working_3-way'!AB138+'OddsRatio_working_3-way'!AH138</f>
        <v>-8.9761537631012453E-2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1.1092712062539589</v>
      </c>
      <c r="AS138" s="11">
        <f>IF(('OddsRatio_working_3-way'!X138=0),IF(Q138&gt;0,-Q138^(1/3),(-Q138)^(1/3)),'OddsRatio_working_3-way'!AM138-'OddsRatio_working_3-way'!R138/3)</f>
        <v>-1.0195096686229461</v>
      </c>
      <c r="AT138" s="11">
        <f>IF(('OddsRatio_working_3-way'!X138=0),IF(Q138&gt;0,-Q138^(1/3),(-Q138)^(1/3)),'OddsRatio_working_3-way'!AN138-'OddsRatio_working_3-way'!R138/3)</f>
        <v>-8.9761537631012453E-2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2.09</v>
      </c>
      <c r="B139" s="4">
        <f>IF('True_Odds_Calculator_3-way'!B140="","",'True_Odds_Calculator_3-way'!B140)</f>
        <v>3.64</v>
      </c>
      <c r="C139" s="4">
        <f>IF('True_Odds_Calculator_3-way'!C140="","",'True_Odds_Calculator_3-way'!C140)</f>
        <v>3.64</v>
      </c>
      <c r="D139" s="9">
        <f t="shared" si="39"/>
        <v>0.46765998113512053</v>
      </c>
      <c r="E139" s="9">
        <f t="shared" si="40"/>
        <v>0.2661700094324399</v>
      </c>
      <c r="F139" s="9">
        <f t="shared" si="41"/>
        <v>0.2661700094324399</v>
      </c>
      <c r="G139" s="9">
        <f t="shared" si="42"/>
        <v>1.0443171494441765</v>
      </c>
      <c r="H139" s="9">
        <f t="shared" si="43"/>
        <v>2.1383056928941522</v>
      </c>
      <c r="I139" s="9">
        <f t="shared" si="44"/>
        <v>3.7569972745326257</v>
      </c>
      <c r="J139" s="9">
        <f t="shared" si="45"/>
        <v>3.7569972745326257</v>
      </c>
      <c r="K139" s="11">
        <f t="shared" si="46"/>
        <v>0.47846889952153115</v>
      </c>
      <c r="L139" s="11">
        <f t="shared" si="47"/>
        <v>0.27472527472527469</v>
      </c>
      <c r="M139" s="11">
        <f t="shared" si="48"/>
        <v>0.27472527472527469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-0.27433757682456372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0.23003312476996685</v>
      </c>
      <c r="Q139" s="11">
        <f>2*'OddsRatio_working_3-way'!K139*'OddsRatio_working_3-way'!L139*'OddsRatio_working_3-way'!M139</f>
        <v>7.2223901026677195E-2</v>
      </c>
      <c r="R139" s="11">
        <f t="shared" si="49"/>
        <v>0</v>
      </c>
      <c r="S139" s="11">
        <f t="shared" si="50"/>
        <v>-0.83850388792006736</v>
      </c>
      <c r="T139" s="11">
        <f t="shared" si="51"/>
        <v>-0.26326652681948742</v>
      </c>
      <c r="U139" s="11">
        <f>'OddsRatio_working_3-way'!S139-'OddsRatio_working_3-way'!R139^2/3</f>
        <v>-0.83850388792006736</v>
      </c>
      <c r="V139" s="11">
        <f>'OddsRatio_working_3-way'!S139*'OddsRatio_working_3-way'!R139/3-2*'OddsRatio_working_3-way'!R139^3/27-'OddsRatio_working_3-way'!T139</f>
        <v>0.26326652681948742</v>
      </c>
      <c r="W139" s="11">
        <f>'OddsRatio_working_3-way'!V139^2+4*'OddsRatio_working_3-way'!U139^3/27</f>
        <v>-1.8030390263187882E-2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0.14776641567587659</v>
      </c>
      <c r="Y139" s="11">
        <f>IF('OddsRatio_working_3-way'!W139&gt;=0,IF('OddsRatio_working_3-way'!V139+SQRT('OddsRatio_working_3-way'!W139)&gt;0,0,PI()),ACOS('OddsRatio_working_3-way'!V139/(2*'OddsRatio_working_3-way'!X139)))</f>
        <v>0.47164981082241364</v>
      </c>
      <c r="Z139" s="11">
        <f>'OddsRatio_working_3-way'!X139^(1/3)*COS('OddsRatio_working_3-way'!Y139/3)</f>
        <v>0.52215857472208826</v>
      </c>
      <c r="AA139" s="11">
        <f>'OddsRatio_working_3-way'!X139^(1/3)*COS(('OddsRatio_working_3-way'!Y139+2*PI())/3)</f>
        <v>-0.33276463532814882</v>
      </c>
      <c r="AB139" s="11">
        <f>'OddsRatio_working_3-way'!X139^(1/3)*COS(('OddsRatio_working_3-way'!Y139+4*PI())/3)</f>
        <v>-0.18939393939393956</v>
      </c>
      <c r="AC139" s="11">
        <f>'OddsRatio_working_3-way'!X139^(1/3)*SIN('OddsRatio_working_3-way'!Y139/3)</f>
        <v>8.2775109891519705E-2</v>
      </c>
      <c r="AD139" s="11">
        <f>'OddsRatio_working_3-way'!X139^(1/3)*SIN(('OddsRatio_working_3-way'!Y139+2*PI())/3)</f>
        <v>0.41081503556744359</v>
      </c>
      <c r="AE139" s="11">
        <f>'OddsRatio_working_3-way'!X139^(1/3)*SIN(('OddsRatio_working_3-way'!Y139+4*PI())/3)</f>
        <v>-0.49359014545896329</v>
      </c>
      <c r="AF139" s="11">
        <f>-'OddsRatio_working_3-way'!U139/(3*'OddsRatio_working_3-way'!X139^(1/3))*COS(('OddsRatio_working_3-way'!Y139)/3)</f>
        <v>0.52215857472208826</v>
      </c>
      <c r="AG139" s="11">
        <f>-'OddsRatio_working_3-way'!U139/(3*'OddsRatio_working_3-way'!X139^(1/3))*COS(('OddsRatio_working_3-way'!Y139+2*PI())/3)</f>
        <v>-0.33276463532814882</v>
      </c>
      <c r="AH139" s="11">
        <f>-'OddsRatio_working_3-way'!U139/(3*'OddsRatio_working_3-way'!X139^(1/3))*COS(('OddsRatio_working_3-way'!Y139+4*PI())/3)</f>
        <v>-0.18939393939393956</v>
      </c>
      <c r="AI139" s="11">
        <f>'OddsRatio_working_3-way'!U139/(3*'OddsRatio_working_3-way'!X139^(1/3))*SIN(('OddsRatio_working_3-way'!Y139)/3)</f>
        <v>-8.2775109891519705E-2</v>
      </c>
      <c r="AJ139" s="11">
        <f>'OddsRatio_working_3-way'!U139/(3*'OddsRatio_working_3-way'!X139^(1/3))*SIN(('OddsRatio_working_3-way'!Y139+2*PI())/3)</f>
        <v>-0.41081503556744359</v>
      </c>
      <c r="AK139" s="11">
        <f>'OddsRatio_working_3-way'!U139/(3*'OddsRatio_working_3-way'!X139^(1/3))*SIN(('OddsRatio_working_3-way'!Y139+4*PI())/3)</f>
        <v>0.49359014545896329</v>
      </c>
      <c r="AL139" s="11">
        <f>'OddsRatio_working_3-way'!Z139+'OddsRatio_working_3-way'!AF139</f>
        <v>1.0443171494441765</v>
      </c>
      <c r="AM139" s="11">
        <f>'OddsRatio_working_3-way'!AA139+'OddsRatio_working_3-way'!AG139</f>
        <v>-0.66552927065629763</v>
      </c>
      <c r="AN139" s="11">
        <f>'OddsRatio_working_3-way'!AB139+'OddsRatio_working_3-way'!AH139</f>
        <v>-0.37878787878787912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1.0443171494441765</v>
      </c>
      <c r="AS139" s="11">
        <f>IF(('OddsRatio_working_3-way'!X139=0),IF(Q139&gt;0,-Q139^(1/3),(-Q139)^(1/3)),'OddsRatio_working_3-way'!AM139-'OddsRatio_working_3-way'!R139/3)</f>
        <v>-0.66552927065629763</v>
      </c>
      <c r="AT139" s="11">
        <f>IF(('OddsRatio_working_3-way'!X139=0),IF(Q139&gt;0,-Q139^(1/3),(-Q139)^(1/3)),'OddsRatio_working_3-way'!AN139-'OddsRatio_working_3-way'!R139/3)</f>
        <v>-0.37878787878787912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2.17</v>
      </c>
      <c r="B140" s="4">
        <f>IF('True_Odds_Calculator_3-way'!B141="","",'True_Odds_Calculator_3-way'!B141)</f>
        <v>3.69</v>
      </c>
      <c r="C140" s="4">
        <f>IF('True_Odds_Calculator_3-way'!C141="","",'True_Odds_Calculator_3-way'!C141)</f>
        <v>3.37</v>
      </c>
      <c r="D140" s="9">
        <f t="shared" si="39"/>
        <v>0.44993581355140089</v>
      </c>
      <c r="E140" s="9">
        <f t="shared" si="40"/>
        <v>0.26241241276543209</v>
      </c>
      <c r="F140" s="9">
        <f t="shared" si="41"/>
        <v>0.28765177368316713</v>
      </c>
      <c r="G140" s="9">
        <f t="shared" si="42"/>
        <v>1.0449053312450729</v>
      </c>
      <c r="H140" s="9">
        <f t="shared" si="43"/>
        <v>2.2225392375567354</v>
      </c>
      <c r="I140" s="9">
        <f t="shared" si="44"/>
        <v>3.810795341049245</v>
      </c>
      <c r="J140" s="9">
        <f t="shared" si="45"/>
        <v>3.4764256350508234</v>
      </c>
      <c r="K140" s="11">
        <f t="shared" si="46"/>
        <v>0.46082949308755761</v>
      </c>
      <c r="L140" s="11">
        <f t="shared" si="47"/>
        <v>0.2710027100271003</v>
      </c>
      <c r="M140" s="11">
        <f t="shared" si="48"/>
        <v>0.29673590504451036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-0.27642065191180709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0.23087241497474797</v>
      </c>
      <c r="Q140" s="11">
        <f>2*'OddsRatio_working_3-way'!K140*'OddsRatio_working_3-way'!L140*'OddsRatio_working_3-way'!M140</f>
        <v>7.411634509622729E-2</v>
      </c>
      <c r="R140" s="11">
        <f t="shared" si="49"/>
        <v>0</v>
      </c>
      <c r="S140" s="11">
        <f t="shared" si="50"/>
        <v>-0.83522129543493218</v>
      </c>
      <c r="T140" s="11">
        <f t="shared" si="51"/>
        <v>-0.26812882678488997</v>
      </c>
      <c r="U140" s="11">
        <f>'OddsRatio_working_3-way'!S140-'OddsRatio_working_3-way'!R140^2/3</f>
        <v>-0.83522129543493218</v>
      </c>
      <c r="V140" s="11">
        <f>'OddsRatio_working_3-way'!S140*'OddsRatio_working_3-way'!R140/3-2*'OddsRatio_working_3-way'!R140^3/27-'OddsRatio_working_3-way'!T140</f>
        <v>0.26812882678488997</v>
      </c>
      <c r="W140" s="11">
        <f>'OddsRatio_working_3-way'!V140^2+4*'OddsRatio_working_3-way'!U140^3/27</f>
        <v>-1.4424839774918624E-2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0.14689954690872958</v>
      </c>
      <c r="Y140" s="11">
        <f>IF('OddsRatio_working_3-way'!W140&gt;=0,IF('OddsRatio_working_3-way'!V140+SQRT('OddsRatio_working_3-way'!W140)&gt;0,0,PI()),ACOS('OddsRatio_working_3-way'!V140/(2*'OddsRatio_working_3-way'!X140)))</f>
        <v>0.4211327609826041</v>
      </c>
      <c r="Z140" s="11">
        <f>'OddsRatio_working_3-way'!X140^(1/3)*COS('OddsRatio_working_3-way'!Y140/3)</f>
        <v>0.52245266562253645</v>
      </c>
      <c r="AA140" s="11">
        <f>'OddsRatio_working_3-way'!X140^(1/3)*COS(('OddsRatio_working_3-way'!Y140+2*PI())/3)</f>
        <v>-0.32516171422612045</v>
      </c>
      <c r="AB140" s="11">
        <f>'OddsRatio_working_3-way'!X140^(1/3)*COS(('OddsRatio_working_3-way'!Y140+4*PI())/3)</f>
        <v>-0.19729095139641614</v>
      </c>
      <c r="AC140" s="11">
        <f>'OddsRatio_working_3-way'!X140^(1/3)*SIN('OddsRatio_working_3-way'!Y140/3)</f>
        <v>7.3826219341212612E-2</v>
      </c>
      <c r="AD140" s="11">
        <f>'OddsRatio_working_3-way'!X140^(1/3)*SIN(('OddsRatio_working_3-way'!Y140+2*PI())/3)</f>
        <v>0.41554417103340713</v>
      </c>
      <c r="AE140" s="11">
        <f>'OddsRatio_working_3-way'!X140^(1/3)*SIN(('OddsRatio_working_3-way'!Y140+4*PI())/3)</f>
        <v>-0.48937039037461971</v>
      </c>
      <c r="AF140" s="11">
        <f>-'OddsRatio_working_3-way'!U140/(3*'OddsRatio_working_3-way'!X140^(1/3))*COS(('OddsRatio_working_3-way'!Y140)/3)</f>
        <v>0.52245266562253645</v>
      </c>
      <c r="AG140" s="11">
        <f>-'OddsRatio_working_3-way'!U140/(3*'OddsRatio_working_3-way'!X140^(1/3))*COS(('OddsRatio_working_3-way'!Y140+2*PI())/3)</f>
        <v>-0.32516171422612045</v>
      </c>
      <c r="AH140" s="11">
        <f>-'OddsRatio_working_3-way'!U140/(3*'OddsRatio_working_3-way'!X140^(1/3))*COS(('OddsRatio_working_3-way'!Y140+4*PI())/3)</f>
        <v>-0.19729095139641614</v>
      </c>
      <c r="AI140" s="11">
        <f>'OddsRatio_working_3-way'!U140/(3*'OddsRatio_working_3-way'!X140^(1/3))*SIN(('OddsRatio_working_3-way'!Y140)/3)</f>
        <v>-7.3826219341212612E-2</v>
      </c>
      <c r="AJ140" s="11">
        <f>'OddsRatio_working_3-way'!U140/(3*'OddsRatio_working_3-way'!X140^(1/3))*SIN(('OddsRatio_working_3-way'!Y140+2*PI())/3)</f>
        <v>-0.41554417103340713</v>
      </c>
      <c r="AK140" s="11">
        <f>'OddsRatio_working_3-way'!U140/(3*'OddsRatio_working_3-way'!X140^(1/3))*SIN(('OddsRatio_working_3-way'!Y140+4*PI())/3)</f>
        <v>0.48937039037461971</v>
      </c>
      <c r="AL140" s="11">
        <f>'OddsRatio_working_3-way'!Z140+'OddsRatio_working_3-way'!AF140</f>
        <v>1.0449053312450729</v>
      </c>
      <c r="AM140" s="11">
        <f>'OddsRatio_working_3-way'!AA140+'OddsRatio_working_3-way'!AG140</f>
        <v>-0.65032342845224089</v>
      </c>
      <c r="AN140" s="11">
        <f>'OddsRatio_working_3-way'!AB140+'OddsRatio_working_3-way'!AH140</f>
        <v>-0.39458190279283228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1.0449053312450729</v>
      </c>
      <c r="AS140" s="11">
        <f>IF(('OddsRatio_working_3-way'!X140=0),IF(Q140&gt;0,-Q140^(1/3),(-Q140)^(1/3)),'OddsRatio_working_3-way'!AM140-'OddsRatio_working_3-way'!R140/3)</f>
        <v>-0.65032342845224089</v>
      </c>
      <c r="AT140" s="11">
        <f>IF(('OddsRatio_working_3-way'!X140=0),IF(Q140&gt;0,-Q140^(1/3),(-Q140)^(1/3)),'OddsRatio_working_3-way'!AN140-'OddsRatio_working_3-way'!R140/3)</f>
        <v>-0.39458190279283228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3.41</v>
      </c>
      <c r="D141" s="9">
        <f t="shared" si="39"/>
        <v>0.48162390106282382</v>
      </c>
      <c r="E141" s="9">
        <f t="shared" si="40"/>
        <v>0.2341522725521463</v>
      </c>
      <c r="F141" s="9">
        <f t="shared" si="41"/>
        <v>0.28422382638503002</v>
      </c>
      <c r="G141" s="9">
        <f t="shared" si="42"/>
        <v>1.0449601127514958</v>
      </c>
      <c r="H141" s="9">
        <f t="shared" si="43"/>
        <v>2.0763089161340402</v>
      </c>
      <c r="I141" s="9">
        <f t="shared" si="44"/>
        <v>4.2707251529121821</v>
      </c>
      <c r="J141" s="9">
        <f t="shared" si="45"/>
        <v>3.5183538717311058</v>
      </c>
      <c r="K141" s="11">
        <f t="shared" si="46"/>
        <v>0.49261083743842371</v>
      </c>
      <c r="L141" s="11">
        <f t="shared" si="47"/>
        <v>0.24213075060532688</v>
      </c>
      <c r="M141" s="11">
        <f t="shared" si="48"/>
        <v>0.29325513196480935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-0.27176788607433922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0.22980787187452112</v>
      </c>
      <c r="Q141" s="11">
        <f>2*'OddsRatio_working_3-way'!K141*'OddsRatio_working_3-way'!L141*'OddsRatio_working_3-way'!M141</f>
        <v>6.9956734208377822E-2</v>
      </c>
      <c r="R141" s="11">
        <f t="shared" si="49"/>
        <v>0</v>
      </c>
      <c r="S141" s="11">
        <f t="shared" si="50"/>
        <v>-0.8456034861001186</v>
      </c>
      <c r="T141" s="11">
        <f t="shared" si="51"/>
        <v>-0.25741354219181695</v>
      </c>
      <c r="U141" s="11">
        <f>'OddsRatio_working_3-way'!S141-'OddsRatio_working_3-way'!R141^2/3</f>
        <v>-0.8456034861001186</v>
      </c>
      <c r="V141" s="11">
        <f>'OddsRatio_working_3-way'!S141*'OddsRatio_working_3-way'!R141/3-2*'OddsRatio_working_3-way'!R141^3/27-'OddsRatio_working_3-way'!T141</f>
        <v>0.25741354219181695</v>
      </c>
      <c r="W141" s="11">
        <f>'OddsRatio_working_3-way'!V141^2+4*'OddsRatio_working_3-way'!U141^3/27</f>
        <v>-2.3315269917479842E-2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0.149647086190492</v>
      </c>
      <c r="Y141" s="11">
        <f>IF('OddsRatio_working_3-way'!W141&gt;=0,IF('OddsRatio_working_3-way'!V141+SQRT('OddsRatio_working_3-way'!W141)&gt;0,0,PI()),ACOS('OddsRatio_working_3-way'!V141/(2*'OddsRatio_working_3-way'!X141)))</f>
        <v>0.53539206032003817</v>
      </c>
      <c r="Z141" s="11">
        <f>'OddsRatio_working_3-way'!X141^(1/3)*COS('OddsRatio_working_3-way'!Y141/3)</f>
        <v>0.5224800563757479</v>
      </c>
      <c r="AA141" s="11">
        <f>'OddsRatio_working_3-way'!X141^(1/3)*COS(('OddsRatio_working_3-way'!Y141+2*PI())/3)</f>
        <v>-0.34285996779962669</v>
      </c>
      <c r="AB141" s="11">
        <f>'OddsRatio_working_3-way'!X141^(1/3)*COS(('OddsRatio_working_3-way'!Y141+4*PI())/3)</f>
        <v>-0.17962008857612133</v>
      </c>
      <c r="AC141" s="11">
        <f>'OddsRatio_working_3-way'!X141^(1/3)*SIN('OddsRatio_working_3-way'!Y141/3)</f>
        <v>9.4246588212172758E-2</v>
      </c>
      <c r="AD141" s="11">
        <f>'OddsRatio_working_3-way'!X141^(1/3)*SIN(('OddsRatio_working_3-way'!Y141+2*PI())/3)</f>
        <v>0.40535770768603691</v>
      </c>
      <c r="AE141" s="11">
        <f>'OddsRatio_working_3-way'!X141^(1/3)*SIN(('OddsRatio_working_3-way'!Y141+4*PI())/3)</f>
        <v>-0.49960429589820976</v>
      </c>
      <c r="AF141" s="11">
        <f>-'OddsRatio_working_3-way'!U141/(3*'OddsRatio_working_3-way'!X141^(1/3))*COS(('OddsRatio_working_3-way'!Y141)/3)</f>
        <v>0.52248005637574779</v>
      </c>
      <c r="AG141" s="11">
        <f>-'OddsRatio_working_3-way'!U141/(3*'OddsRatio_working_3-way'!X141^(1/3))*COS(('OddsRatio_working_3-way'!Y141+2*PI())/3)</f>
        <v>-0.34285996779962663</v>
      </c>
      <c r="AH141" s="11">
        <f>-'OddsRatio_working_3-way'!U141/(3*'OddsRatio_working_3-way'!X141^(1/3))*COS(('OddsRatio_working_3-way'!Y141+4*PI())/3)</f>
        <v>-0.1796200885761213</v>
      </c>
      <c r="AI141" s="11">
        <f>'OddsRatio_working_3-way'!U141/(3*'OddsRatio_working_3-way'!X141^(1/3))*SIN(('OddsRatio_working_3-way'!Y141)/3)</f>
        <v>-9.4246588212172744E-2</v>
      </c>
      <c r="AJ141" s="11">
        <f>'OddsRatio_working_3-way'!U141/(3*'OddsRatio_working_3-way'!X141^(1/3))*SIN(('OddsRatio_working_3-way'!Y141+2*PI())/3)</f>
        <v>-0.40535770768603685</v>
      </c>
      <c r="AK141" s="11">
        <f>'OddsRatio_working_3-way'!U141/(3*'OddsRatio_working_3-way'!X141^(1/3))*SIN(('OddsRatio_working_3-way'!Y141+4*PI())/3)</f>
        <v>0.49960429589820965</v>
      </c>
      <c r="AL141" s="11">
        <f>'OddsRatio_working_3-way'!Z141+'OddsRatio_working_3-way'!AF141</f>
        <v>1.0449601127514958</v>
      </c>
      <c r="AM141" s="11">
        <f>'OddsRatio_working_3-way'!AA141+'OddsRatio_working_3-way'!AG141</f>
        <v>-0.68571993559925337</v>
      </c>
      <c r="AN141" s="11">
        <f>'OddsRatio_working_3-way'!AB141+'OddsRatio_working_3-way'!AH141</f>
        <v>-0.35924017715224266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1.0449601127514958</v>
      </c>
      <c r="AS141" s="11">
        <f>IF(('OddsRatio_working_3-way'!X141=0),IF(Q141&gt;0,-Q141^(1/3),(-Q141)^(1/3)),'OddsRatio_working_3-way'!AM141-'OddsRatio_working_3-way'!R141/3)</f>
        <v>-0.68571993559925337</v>
      </c>
      <c r="AT141" s="11">
        <f>IF(('OddsRatio_working_3-way'!X141=0),IF(Q141&gt;0,-Q141^(1/3),(-Q141)^(1/3)),'OddsRatio_working_3-way'!AN141-'OddsRatio_working_3-way'!R141/3)</f>
        <v>-0.35924017715224266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4.28</v>
      </c>
      <c r="B142" s="4">
        <f>IF('True_Odds_Calculator_3-way'!B143="","",'True_Odds_Calculator_3-way'!B143)</f>
        <v>3.72</v>
      </c>
      <c r="C142" s="4">
        <f>IF('True_Odds_Calculator_3-way'!C143="","",'True_Odds_Calculator_3-way'!C143)</f>
        <v>1.92</v>
      </c>
      <c r="D142" s="9">
        <f t="shared" si="39"/>
        <v>0.22700414933347826</v>
      </c>
      <c r="E142" s="9">
        <f t="shared" si="40"/>
        <v>0.26151795573902453</v>
      </c>
      <c r="F142" s="9">
        <f t="shared" si="41"/>
        <v>0.51147789492749718</v>
      </c>
      <c r="G142" s="9">
        <f t="shared" si="42"/>
        <v>1.0381725063554434</v>
      </c>
      <c r="H142" s="9">
        <f t="shared" si="43"/>
        <v>4.405205820845854</v>
      </c>
      <c r="I142" s="9">
        <f t="shared" si="44"/>
        <v>3.8238292172868071</v>
      </c>
      <c r="J142" s="9">
        <f t="shared" si="45"/>
        <v>1.9551187058470076</v>
      </c>
      <c r="K142" s="11">
        <f t="shared" si="46"/>
        <v>0.23364485981308411</v>
      </c>
      <c r="L142" s="11">
        <f t="shared" si="47"/>
        <v>0.26881720430107525</v>
      </c>
      <c r="M142" s="11">
        <f t="shared" si="48"/>
        <v>0.52083333333333337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-0.26849897832713632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0.22636962784309786</v>
      </c>
      <c r="Q142" s="11">
        <f>2*'OddsRatio_working_3-way'!K142*'OddsRatio_working_3-way'!L142*'OddsRatio_working_3-way'!M142</f>
        <v>6.5424747931531177E-2</v>
      </c>
      <c r="R142" s="11">
        <f t="shared" si="49"/>
        <v>0</v>
      </c>
      <c r="S142" s="11">
        <f t="shared" si="50"/>
        <v>-0.84309306967749986</v>
      </c>
      <c r="T142" s="11">
        <f t="shared" si="51"/>
        <v>-0.24366851724783234</v>
      </c>
      <c r="U142" s="11">
        <f>'OddsRatio_working_3-way'!S142-'OddsRatio_working_3-way'!R142^2/3</f>
        <v>-0.84309306967749986</v>
      </c>
      <c r="V142" s="11">
        <f>'OddsRatio_working_3-way'!S142*'OddsRatio_working_3-way'!R142/3-2*'OddsRatio_working_3-way'!R142^3/27-'OddsRatio_working_3-way'!T142</f>
        <v>0.24366851724783234</v>
      </c>
      <c r="W142" s="11">
        <f>'OddsRatio_working_3-way'!V142^2+4*'OddsRatio_working_3-way'!U142^3/27</f>
        <v>-2.9407216446932026E-2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0.14898117561011626</v>
      </c>
      <c r="Y142" s="11">
        <f>IF('OddsRatio_working_3-way'!W142&gt;=0,IF('OddsRatio_working_3-way'!V142+SQRT('OddsRatio_working_3-way'!W142)&gt;0,0,PI()),ACOS('OddsRatio_working_3-way'!V142/(2*'OddsRatio_working_3-way'!X142)))</f>
        <v>0.61324820655978618</v>
      </c>
      <c r="Z142" s="11">
        <f>'OddsRatio_working_3-way'!X142^(1/3)*COS('OddsRatio_working_3-way'!Y142/3)</f>
        <v>0.51908625317772172</v>
      </c>
      <c r="AA142" s="11">
        <f>'OddsRatio_working_3-way'!X142^(1/3)*COS(('OddsRatio_working_3-way'!Y142+2*PI())/3)</f>
        <v>-0.3527384255089816</v>
      </c>
      <c r="AB142" s="11">
        <f>'OddsRatio_working_3-way'!X142^(1/3)*COS(('OddsRatio_working_3-way'!Y142+4*PI())/3)</f>
        <v>-0.16634782766873996</v>
      </c>
      <c r="AC142" s="11">
        <f>'OddsRatio_working_3-way'!X142^(1/3)*SIN('OddsRatio_working_3-way'!Y142/3)</f>
        <v>0.1076126618374787</v>
      </c>
      <c r="AD142" s="11">
        <f>'OddsRatio_working_3-way'!X142^(1/3)*SIN(('OddsRatio_working_3-way'!Y142+2*PI())/3)</f>
        <v>0.39573555108844838</v>
      </c>
      <c r="AE142" s="11">
        <f>'OddsRatio_working_3-way'!X142^(1/3)*SIN(('OddsRatio_working_3-way'!Y142+4*PI())/3)</f>
        <v>-0.50334821292592713</v>
      </c>
      <c r="AF142" s="11">
        <f>-'OddsRatio_working_3-way'!U142/(3*'OddsRatio_working_3-way'!X142^(1/3))*COS(('OddsRatio_working_3-way'!Y142)/3)</f>
        <v>0.51908625317772172</v>
      </c>
      <c r="AG142" s="11">
        <f>-'OddsRatio_working_3-way'!U142/(3*'OddsRatio_working_3-way'!X142^(1/3))*COS(('OddsRatio_working_3-way'!Y142+2*PI())/3)</f>
        <v>-0.3527384255089816</v>
      </c>
      <c r="AH142" s="11">
        <f>-'OddsRatio_working_3-way'!U142/(3*'OddsRatio_working_3-way'!X142^(1/3))*COS(('OddsRatio_working_3-way'!Y142+4*PI())/3)</f>
        <v>-0.16634782766873996</v>
      </c>
      <c r="AI142" s="11">
        <f>'OddsRatio_working_3-way'!U142/(3*'OddsRatio_working_3-way'!X142^(1/3))*SIN(('OddsRatio_working_3-way'!Y142)/3)</f>
        <v>-0.1076126618374787</v>
      </c>
      <c r="AJ142" s="11">
        <f>'OddsRatio_working_3-way'!U142/(3*'OddsRatio_working_3-way'!X142^(1/3))*SIN(('OddsRatio_working_3-way'!Y142+2*PI())/3)</f>
        <v>-0.39573555108844838</v>
      </c>
      <c r="AK142" s="11">
        <f>'OddsRatio_working_3-way'!U142/(3*'OddsRatio_working_3-way'!X142^(1/3))*SIN(('OddsRatio_working_3-way'!Y142+4*PI())/3)</f>
        <v>0.50334821292592713</v>
      </c>
      <c r="AL142" s="11">
        <f>'OddsRatio_working_3-way'!Z142+'OddsRatio_working_3-way'!AF142</f>
        <v>1.0381725063554434</v>
      </c>
      <c r="AM142" s="11">
        <f>'OddsRatio_working_3-way'!AA142+'OddsRatio_working_3-way'!AG142</f>
        <v>-0.7054768510179632</v>
      </c>
      <c r="AN142" s="11">
        <f>'OddsRatio_working_3-way'!AB142+'OddsRatio_working_3-way'!AH142</f>
        <v>-0.33269565533747991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1.0381725063554434</v>
      </c>
      <c r="AS142" s="11">
        <f>IF(('OddsRatio_working_3-way'!X142=0),IF(Q142&gt;0,-Q142^(1/3),(-Q142)^(1/3)),'OddsRatio_working_3-way'!AM142-'OddsRatio_working_3-way'!R142/3)</f>
        <v>-0.7054768510179632</v>
      </c>
      <c r="AT142" s="11">
        <f>IF(('OddsRatio_working_3-way'!X142=0),IF(Q142&gt;0,-Q142^(1/3),(-Q142)^(1/3)),'OddsRatio_working_3-way'!AN142-'OddsRatio_working_3-way'!R142/3)</f>
        <v>-0.33269565533747991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2.2799999999999998</v>
      </c>
      <c r="B143" s="4">
        <f>IF('True_Odds_Calculator_3-way'!B144="","",'True_Odds_Calculator_3-way'!B144)</f>
        <v>3.52</v>
      </c>
      <c r="C143" s="4">
        <f>IF('True_Odds_Calculator_3-way'!C144="","",'True_Odds_Calculator_3-way'!C144)</f>
        <v>3.35</v>
      </c>
      <c r="D143" s="9">
        <f t="shared" si="39"/>
        <v>0.43065386985805948</v>
      </c>
      <c r="E143" s="9">
        <f t="shared" si="40"/>
        <v>0.27756291576831732</v>
      </c>
      <c r="F143" s="9">
        <f t="shared" si="41"/>
        <v>0.29178321437362315</v>
      </c>
      <c r="G143" s="9">
        <f t="shared" si="42"/>
        <v>1.0328518917524057</v>
      </c>
      <c r="H143" s="9">
        <f t="shared" si="43"/>
        <v>2.322050421443079</v>
      </c>
      <c r="I143" s="9">
        <f t="shared" si="44"/>
        <v>3.6027867672160618</v>
      </c>
      <c r="J143" s="9">
        <f t="shared" si="45"/>
        <v>3.4272019456181533</v>
      </c>
      <c r="K143" s="11">
        <f t="shared" si="46"/>
        <v>0.43859649122807021</v>
      </c>
      <c r="L143" s="11">
        <f t="shared" si="47"/>
        <v>0.28409090909090912</v>
      </c>
      <c r="M143" s="11">
        <f t="shared" si="48"/>
        <v>0.29850746268656714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-0.28193958437477673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0.22874562593729914</v>
      </c>
      <c r="Q143" s="11">
        <f>2*'OddsRatio_working_3-way'!K143*'OddsRatio_working_3-way'!L143*'OddsRatio_working_3-way'!M143</f>
        <v>7.4388821443024111E-2</v>
      </c>
      <c r="R143" s="11">
        <f t="shared" si="49"/>
        <v>0</v>
      </c>
      <c r="S143" s="11">
        <f t="shared" si="50"/>
        <v>-0.81132852077001039</v>
      </c>
      <c r="T143" s="11">
        <f t="shared" si="51"/>
        <v>-0.2638466734211416</v>
      </c>
      <c r="U143" s="11">
        <f>'OddsRatio_working_3-way'!S143-'OddsRatio_working_3-way'!R143^2/3</f>
        <v>-0.81132852077001039</v>
      </c>
      <c r="V143" s="11">
        <f>'OddsRatio_working_3-way'!S143*'OddsRatio_working_3-way'!R143/3-2*'OddsRatio_working_3-way'!R143^3/27-'OddsRatio_working_3-way'!T143</f>
        <v>0.2638466734211416</v>
      </c>
      <c r="W143" s="11">
        <f>'OddsRatio_working_3-way'!V143^2+4*'OddsRatio_working_3-way'!U143^3/27</f>
        <v>-9.5049653167867398E-3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0.14064141672369246</v>
      </c>
      <c r="Y143" s="11">
        <f>IF('OddsRatio_working_3-way'!W143&gt;=0,IF('OddsRatio_working_3-way'!V143+SQRT('OddsRatio_working_3-way'!W143)&gt;0,0,PI()),ACOS('OddsRatio_working_3-way'!V143/(2*'OddsRatio_working_3-way'!X143)))</f>
        <v>0.35394694422928641</v>
      </c>
      <c r="Z143" s="11">
        <f>'OddsRatio_working_3-way'!X143^(1/3)*COS('OddsRatio_working_3-way'!Y143/3)</f>
        <v>0.51642594587620283</v>
      </c>
      <c r="AA143" s="11">
        <f>'OddsRatio_working_3-way'!X143^(1/3)*COS(('OddsRatio_working_3-way'!Y143+2*PI())/3)</f>
        <v>-0.31122534896393633</v>
      </c>
      <c r="AB143" s="11">
        <f>'OddsRatio_working_3-way'!X143^(1/3)*COS(('OddsRatio_working_3-way'!Y143+4*PI())/3)</f>
        <v>-0.20520059691226691</v>
      </c>
      <c r="AC143" s="11">
        <f>'OddsRatio_working_3-way'!X143^(1/3)*SIN('OddsRatio_working_3-way'!Y143/3)</f>
        <v>6.1213419137794885E-2</v>
      </c>
      <c r="AD143" s="11">
        <f>'OddsRatio_working_3-way'!X143^(1/3)*SIN(('OddsRatio_working_3-way'!Y143+2*PI())/3)</f>
        <v>0.4166312787333018</v>
      </c>
      <c r="AE143" s="11">
        <f>'OddsRatio_working_3-way'!X143^(1/3)*SIN(('OddsRatio_working_3-way'!Y143+4*PI())/3)</f>
        <v>-0.47784469787109657</v>
      </c>
      <c r="AF143" s="11">
        <f>-'OddsRatio_working_3-way'!U143/(3*'OddsRatio_working_3-way'!X143^(1/3))*COS(('OddsRatio_working_3-way'!Y143)/3)</f>
        <v>0.51642594587620272</v>
      </c>
      <c r="AG143" s="11">
        <f>-'OddsRatio_working_3-way'!U143/(3*'OddsRatio_working_3-way'!X143^(1/3))*COS(('OddsRatio_working_3-way'!Y143+2*PI())/3)</f>
        <v>-0.31122534896393622</v>
      </c>
      <c r="AH143" s="11">
        <f>-'OddsRatio_working_3-way'!U143/(3*'OddsRatio_working_3-way'!X143^(1/3))*COS(('OddsRatio_working_3-way'!Y143+4*PI())/3)</f>
        <v>-0.20520059691226686</v>
      </c>
      <c r="AI143" s="11">
        <f>'OddsRatio_working_3-way'!U143/(3*'OddsRatio_working_3-way'!X143^(1/3))*SIN(('OddsRatio_working_3-way'!Y143)/3)</f>
        <v>-6.1213419137794871E-2</v>
      </c>
      <c r="AJ143" s="11">
        <f>'OddsRatio_working_3-way'!U143/(3*'OddsRatio_working_3-way'!X143^(1/3))*SIN(('OddsRatio_working_3-way'!Y143+2*PI())/3)</f>
        <v>-0.41663127873330169</v>
      </c>
      <c r="AK143" s="11">
        <f>'OddsRatio_working_3-way'!U143/(3*'OddsRatio_working_3-way'!X143^(1/3))*SIN(('OddsRatio_working_3-way'!Y143+4*PI())/3)</f>
        <v>0.47784469787109646</v>
      </c>
      <c r="AL143" s="11">
        <f>'OddsRatio_working_3-way'!Z143+'OddsRatio_working_3-way'!AF143</f>
        <v>1.0328518917524057</v>
      </c>
      <c r="AM143" s="11">
        <f>'OddsRatio_working_3-way'!AA143+'OddsRatio_working_3-way'!AG143</f>
        <v>-0.62245069792787255</v>
      </c>
      <c r="AN143" s="11">
        <f>'OddsRatio_working_3-way'!AB143+'OddsRatio_working_3-way'!AH143</f>
        <v>-0.41040119382453377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1.0328518917524057</v>
      </c>
      <c r="AS143" s="11">
        <f>IF(('OddsRatio_working_3-way'!X143=0),IF(Q143&gt;0,-Q143^(1/3),(-Q143)^(1/3)),'OddsRatio_working_3-way'!AM143-'OddsRatio_working_3-way'!R143/3)</f>
        <v>-0.62245069792787255</v>
      </c>
      <c r="AT143" s="11">
        <f>IF(('OddsRatio_working_3-way'!X143=0),IF(Q143&gt;0,-Q143^(1/3),(-Q143)^(1/3)),'OddsRatio_working_3-way'!AN143-'OddsRatio_working_3-way'!R143/3)</f>
        <v>-0.41040119382453377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2.5499999999999998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2.92</v>
      </c>
      <c r="D144" s="9">
        <f t="shared" si="39"/>
        <v>0.38223114093126143</v>
      </c>
      <c r="E144" s="9">
        <f t="shared" si="40"/>
        <v>0.28466036357417351</v>
      </c>
      <c r="F144" s="9">
        <f t="shared" si="41"/>
        <v>0.33310849549456512</v>
      </c>
      <c r="G144" s="9">
        <f t="shared" si="42"/>
        <v>1.0427213054039757</v>
      </c>
      <c r="H144" s="9">
        <f t="shared" si="43"/>
        <v>2.6162180233761623</v>
      </c>
      <c r="I144" s="9">
        <f t="shared" si="44"/>
        <v>3.5129583460235816</v>
      </c>
      <c r="J144" s="9">
        <f t="shared" si="45"/>
        <v>3.0020249063756337</v>
      </c>
      <c r="K144" s="11">
        <f t="shared" si="46"/>
        <v>0.39215686274509809</v>
      </c>
      <c r="L144" s="11">
        <f t="shared" si="47"/>
        <v>0.29325513196480935</v>
      </c>
      <c r="M144" s="11">
        <f t="shared" si="48"/>
        <v>0.34246575342465752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-0.28247014870705445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0.23157939510516773</v>
      </c>
      <c r="Q144" s="11">
        <f>2*'OddsRatio_working_3-way'!K144*'OddsRatio_working_3-way'!L144*'OddsRatio_working_3-way'!M144</f>
        <v>7.8768501736451613E-2</v>
      </c>
      <c r="R144" s="11">
        <f t="shared" si="49"/>
        <v>0</v>
      </c>
      <c r="S144" s="11">
        <f t="shared" si="50"/>
        <v>-0.81983670191406754</v>
      </c>
      <c r="T144" s="11">
        <f t="shared" si="51"/>
        <v>-0.27885602105920665</v>
      </c>
      <c r="U144" s="11">
        <f>'OddsRatio_working_3-way'!S144-'OddsRatio_working_3-way'!R144^2/3</f>
        <v>-0.81983670191406754</v>
      </c>
      <c r="V144" s="11">
        <f>'OddsRatio_working_3-way'!S144*'OddsRatio_working_3-way'!R144/3-2*'OddsRatio_working_3-way'!R144^3/27-'OddsRatio_working_3-way'!T144</f>
        <v>0.27885602105920665</v>
      </c>
      <c r="W144" s="11">
        <f>'OddsRatio_working_3-way'!V144^2+4*'OddsRatio_working_3-way'!U144^3/27</f>
        <v>-3.874676659133075E-3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0.14285950890657031</v>
      </c>
      <c r="Y144" s="11">
        <f>IF('OddsRatio_working_3-way'!W144&gt;=0,IF('OddsRatio_working_3-way'!V144+SQRT('OddsRatio_working_3-way'!W144)&gt;0,0,PI()),ACOS('OddsRatio_working_3-way'!V144/(2*'OddsRatio_working_3-way'!X144)))</f>
        <v>0.21962182197708335</v>
      </c>
      <c r="Z144" s="11">
        <f>'OddsRatio_working_3-way'!X144^(1/3)*COS('OddsRatio_working_3-way'!Y144/3)</f>
        <v>0.52136065270198784</v>
      </c>
      <c r="AA144" s="11">
        <f>'OddsRatio_working_3-way'!X144^(1/3)*COS(('OddsRatio_working_3-way'!Y144+2*PI())/3)</f>
        <v>-0.29379343310851191</v>
      </c>
      <c r="AB144" s="11">
        <f>'OddsRatio_working_3-way'!X144^(1/3)*COS(('OddsRatio_working_3-way'!Y144+4*PI())/3)</f>
        <v>-0.22756721959347598</v>
      </c>
      <c r="AC144" s="11">
        <f>'OddsRatio_working_3-way'!X144^(1/3)*SIN('OddsRatio_working_3-way'!Y144/3)</f>
        <v>3.8235722200315736E-2</v>
      </c>
      <c r="AD144" s="11">
        <f>'OddsRatio_working_3-way'!X144^(1/3)*SIN(('OddsRatio_working_3-way'!Y144+2*PI())/3)</f>
        <v>0.4323937086733996</v>
      </c>
      <c r="AE144" s="11">
        <f>'OddsRatio_working_3-way'!X144^(1/3)*SIN(('OddsRatio_working_3-way'!Y144+4*PI())/3)</f>
        <v>-0.47062943087371528</v>
      </c>
      <c r="AF144" s="11">
        <f>-'OddsRatio_working_3-way'!U144/(3*'OddsRatio_working_3-way'!X144^(1/3))*COS(('OddsRatio_working_3-way'!Y144)/3)</f>
        <v>0.52136065270198795</v>
      </c>
      <c r="AG144" s="11">
        <f>-'OddsRatio_working_3-way'!U144/(3*'OddsRatio_working_3-way'!X144^(1/3))*COS(('OddsRatio_working_3-way'!Y144+2*PI())/3)</f>
        <v>-0.29379343310851197</v>
      </c>
      <c r="AH144" s="11">
        <f>-'OddsRatio_working_3-way'!U144/(3*'OddsRatio_working_3-way'!X144^(1/3))*COS(('OddsRatio_working_3-way'!Y144+4*PI())/3)</f>
        <v>-0.22756721959347601</v>
      </c>
      <c r="AI144" s="11">
        <f>'OddsRatio_working_3-way'!U144/(3*'OddsRatio_working_3-way'!X144^(1/3))*SIN(('OddsRatio_working_3-way'!Y144)/3)</f>
        <v>-3.8235722200315743E-2</v>
      </c>
      <c r="AJ144" s="11">
        <f>'OddsRatio_working_3-way'!U144/(3*'OddsRatio_working_3-way'!X144^(1/3))*SIN(('OddsRatio_working_3-way'!Y144+2*PI())/3)</f>
        <v>-0.43239370867339971</v>
      </c>
      <c r="AK144" s="11">
        <f>'OddsRatio_working_3-way'!U144/(3*'OddsRatio_working_3-way'!X144^(1/3))*SIN(('OddsRatio_working_3-way'!Y144+4*PI())/3)</f>
        <v>0.47062943087371539</v>
      </c>
      <c r="AL144" s="11">
        <f>'OddsRatio_working_3-way'!Z144+'OddsRatio_working_3-way'!AF144</f>
        <v>1.0427213054039757</v>
      </c>
      <c r="AM144" s="11">
        <f>'OddsRatio_working_3-way'!AA144+'OddsRatio_working_3-way'!AG144</f>
        <v>-0.58758686621702383</v>
      </c>
      <c r="AN144" s="11">
        <f>'OddsRatio_working_3-way'!AB144+'OddsRatio_working_3-way'!AH144</f>
        <v>-0.45513443918695196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1.0427213054039757</v>
      </c>
      <c r="AS144" s="11">
        <f>IF(('OddsRatio_working_3-way'!X144=0),IF(Q144&gt;0,-Q144^(1/3),(-Q144)^(1/3)),'OddsRatio_working_3-way'!AM144-'OddsRatio_working_3-way'!R144/3)</f>
        <v>-0.58758686621702383</v>
      </c>
      <c r="AT144" s="11">
        <f>IF(('OddsRatio_working_3-way'!X144=0),IF(Q144&gt;0,-Q144^(1/3),(-Q144)^(1/3)),'OddsRatio_working_3-way'!AN144-'OddsRatio_working_3-way'!R144/3)</f>
        <v>-0.45513443918695196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3.28</v>
      </c>
      <c r="C145" s="4">
        <f>IF('True_Odds_Calculator_3-way'!C146="","",'True_Odds_Calculator_3-way'!C146)</f>
        <v>2.7</v>
      </c>
      <c r="D145" s="9">
        <f t="shared" si="39"/>
        <v>0.34283825784561317</v>
      </c>
      <c r="E145" s="9">
        <f t="shared" si="40"/>
        <v>0.29627881962871766</v>
      </c>
      <c r="F145" s="9">
        <f t="shared" si="41"/>
        <v>0.36088292252566906</v>
      </c>
      <c r="G145" s="9">
        <f t="shared" si="42"/>
        <v>1.0417539832935243</v>
      </c>
      <c r="H145" s="9">
        <f t="shared" si="43"/>
        <v>2.9168273292600841</v>
      </c>
      <c r="I145" s="9">
        <f t="shared" si="44"/>
        <v>3.3751990819092361</v>
      </c>
      <c r="J145" s="9">
        <f t="shared" si="45"/>
        <v>2.7709817715989913</v>
      </c>
      <c r="K145" s="11">
        <f t="shared" si="46"/>
        <v>0.35211267605633806</v>
      </c>
      <c r="L145" s="11">
        <f t="shared" si="47"/>
        <v>0.3048780487804878</v>
      </c>
      <c r="M145" s="11">
        <f t="shared" si="48"/>
        <v>0.37037037037037035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-0.28356044123821511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0.23140196190694295</v>
      </c>
      <c r="Q145" s="11">
        <f>2*'OddsRatio_working_3-way'!K145*'OddsRatio_working_3-way'!L145*'OddsRatio_working_3-way'!M145</f>
        <v>7.9519574538468391E-2</v>
      </c>
      <c r="R145" s="11">
        <f t="shared" si="49"/>
        <v>0</v>
      </c>
      <c r="S145" s="11">
        <f t="shared" si="50"/>
        <v>-0.81605868892179301</v>
      </c>
      <c r="T145" s="11">
        <f t="shared" si="51"/>
        <v>-0.28043253914838256</v>
      </c>
      <c r="U145" s="11">
        <f>'OddsRatio_working_3-way'!S145-'OddsRatio_working_3-way'!R145^2/3</f>
        <v>-0.81605868892179301</v>
      </c>
      <c r="V145" s="11">
        <f>'OddsRatio_working_3-way'!S145*'OddsRatio_working_3-way'!R145/3-2*'OddsRatio_working_3-way'!R145^3/27-'OddsRatio_working_3-way'!T145</f>
        <v>0.28043253914838256</v>
      </c>
      <c r="W145" s="11">
        <f>'OddsRatio_working_3-way'!V145^2+4*'OddsRatio_working_3-way'!U145^3/27</f>
        <v>-1.869552400745822E-3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0.14187314881079061</v>
      </c>
      <c r="Y145" s="11">
        <f>IF('OddsRatio_working_3-way'!W145&gt;=0,IF('OddsRatio_working_3-way'!V145+SQRT('OddsRatio_working_3-way'!W145)&gt;0,0,PI()),ACOS('OddsRatio_working_3-way'!V145/(2*'OddsRatio_working_3-way'!X145)))</f>
        <v>0.15297973070228355</v>
      </c>
      <c r="Z145" s="11">
        <f>'OddsRatio_working_3-way'!X145^(1/3)*COS('OddsRatio_working_3-way'!Y145/3)</f>
        <v>0.52087699164676204</v>
      </c>
      <c r="AA145" s="11">
        <f>'OddsRatio_working_3-way'!X145^(1/3)*COS(('OddsRatio_working_3-way'!Y145+2*PI())/3)</f>
        <v>-0.28346113490347874</v>
      </c>
      <c r="AB145" s="11">
        <f>'OddsRatio_working_3-way'!X145^(1/3)*COS(('OddsRatio_working_3-way'!Y145+4*PI())/3)</f>
        <v>-0.23741585674328369</v>
      </c>
      <c r="AC145" s="11">
        <f>'OddsRatio_working_3-way'!X145^(1/3)*SIN('OddsRatio_working_3-way'!Y145/3)</f>
        <v>2.6584253740699976E-2</v>
      </c>
      <c r="AD145" s="11">
        <f>'OddsRatio_working_3-way'!X145^(1/3)*SIN(('OddsRatio_working_3-way'!Y145+2*PI())/3)</f>
        <v>0.43780058014256079</v>
      </c>
      <c r="AE145" s="11">
        <f>'OddsRatio_working_3-way'!X145^(1/3)*SIN(('OddsRatio_working_3-way'!Y145+4*PI())/3)</f>
        <v>-0.46438483388326063</v>
      </c>
      <c r="AF145" s="11">
        <f>-'OddsRatio_working_3-way'!U145/(3*'OddsRatio_working_3-way'!X145^(1/3))*COS(('OddsRatio_working_3-way'!Y145)/3)</f>
        <v>0.52087699164676216</v>
      </c>
      <c r="AG145" s="11">
        <f>-'OddsRatio_working_3-way'!U145/(3*'OddsRatio_working_3-way'!X145^(1/3))*COS(('OddsRatio_working_3-way'!Y145+2*PI())/3)</f>
        <v>-0.2834611349034788</v>
      </c>
      <c r="AH145" s="11">
        <f>-'OddsRatio_working_3-way'!U145/(3*'OddsRatio_working_3-way'!X145^(1/3))*COS(('OddsRatio_working_3-way'!Y145+4*PI())/3)</f>
        <v>-0.23741585674328372</v>
      </c>
      <c r="AI145" s="11">
        <f>'OddsRatio_working_3-way'!U145/(3*'OddsRatio_working_3-way'!X145^(1/3))*SIN(('OddsRatio_working_3-way'!Y145)/3)</f>
        <v>-2.6584253740699983E-2</v>
      </c>
      <c r="AJ145" s="11">
        <f>'OddsRatio_working_3-way'!U145/(3*'OddsRatio_working_3-way'!X145^(1/3))*SIN(('OddsRatio_working_3-way'!Y145+2*PI())/3)</f>
        <v>-0.4378005801425609</v>
      </c>
      <c r="AK145" s="11">
        <f>'OddsRatio_working_3-way'!U145/(3*'OddsRatio_working_3-way'!X145^(1/3))*SIN(('OddsRatio_working_3-way'!Y145+4*PI())/3)</f>
        <v>0.46438483388326068</v>
      </c>
      <c r="AL145" s="11">
        <f>'OddsRatio_working_3-way'!Z145+'OddsRatio_working_3-way'!AF145</f>
        <v>1.0417539832935243</v>
      </c>
      <c r="AM145" s="11">
        <f>'OddsRatio_working_3-way'!AA145+'OddsRatio_working_3-way'!AG145</f>
        <v>-0.56692226980695759</v>
      </c>
      <c r="AN145" s="11">
        <f>'OddsRatio_working_3-way'!AB145+'OddsRatio_working_3-way'!AH145</f>
        <v>-0.47483171348656739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1.0417539832935243</v>
      </c>
      <c r="AS145" s="11">
        <f>IF(('OddsRatio_working_3-way'!X145=0),IF(Q145&gt;0,-Q145^(1/3),(-Q145)^(1/3)),'OddsRatio_working_3-way'!AM145-'OddsRatio_working_3-way'!R145/3)</f>
        <v>-0.56692226980695759</v>
      </c>
      <c r="AT145" s="11">
        <f>IF(('OddsRatio_working_3-way'!X145=0),IF(Q145&gt;0,-Q145^(1/3),(-Q145)^(1/3)),'OddsRatio_working_3-way'!AN145-'OddsRatio_working_3-way'!R145/3)</f>
        <v>-0.47483171348656739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4.4400000000000004</v>
      </c>
      <c r="B146" s="4">
        <f>IF('True_Odds_Calculator_3-way'!B147="","",'True_Odds_Calculator_3-way'!B147)</f>
        <v>4.1100000000000003</v>
      </c>
      <c r="C146" s="4">
        <f>IF('True_Odds_Calculator_3-way'!C147="","",'True_Odds_Calculator_3-way'!C147)</f>
        <v>1.8</v>
      </c>
      <c r="D146" s="9">
        <f t="shared" si="39"/>
        <v>0.21832183021503204</v>
      </c>
      <c r="E146" s="9">
        <f t="shared" si="40"/>
        <v>0.23602017312083134</v>
      </c>
      <c r="F146" s="9">
        <f t="shared" si="41"/>
        <v>0.54565799666413672</v>
      </c>
      <c r="G146" s="9">
        <f t="shared" si="42"/>
        <v>1.0408122077232194</v>
      </c>
      <c r="H146" s="9">
        <f t="shared" si="43"/>
        <v>4.5803939945678751</v>
      </c>
      <c r="I146" s="9">
        <f t="shared" si="44"/>
        <v>4.2369259660192116</v>
      </c>
      <c r="J146" s="9">
        <f t="shared" si="45"/>
        <v>1.8326497661785752</v>
      </c>
      <c r="K146" s="11">
        <f t="shared" si="46"/>
        <v>0.2252252252252252</v>
      </c>
      <c r="L146" s="11">
        <f t="shared" si="47"/>
        <v>0.24330900243309</v>
      </c>
      <c r="M146" s="11">
        <f t="shared" si="48"/>
        <v>0.55555555555555558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-0.26056226542844552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0.22376390989529676</v>
      </c>
      <c r="Q146" s="11">
        <f>2*'OddsRatio_working_3-way'!K146*'OddsRatio_working_3-way'!L146*'OddsRatio_working_3-way'!M146</f>
        <v>6.0888138747019517E-2</v>
      </c>
      <c r="R146" s="11">
        <f t="shared" si="49"/>
        <v>0</v>
      </c>
      <c r="S146" s="11">
        <f t="shared" si="50"/>
        <v>-0.85877327450833763</v>
      </c>
      <c r="T146" s="11">
        <f t="shared" si="51"/>
        <v>-0.2336798025873027</v>
      </c>
      <c r="U146" s="11">
        <f>'OddsRatio_working_3-way'!S146-'OddsRatio_working_3-way'!R146^2/3</f>
        <v>-0.85877327450833763</v>
      </c>
      <c r="V146" s="11">
        <f>'OddsRatio_working_3-way'!S146*'OddsRatio_working_3-way'!R146/3-2*'OddsRatio_working_3-way'!R146^3/27-'OddsRatio_working_3-way'!T146</f>
        <v>0.2336798025873027</v>
      </c>
      <c r="W146" s="11">
        <f>'OddsRatio_working_3-way'!V146^2+4*'OddsRatio_working_3-way'!U146^3/27</f>
        <v>-3.9221604997584321E-2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0.15315666418313723</v>
      </c>
      <c r="Y146" s="11">
        <f>IF('OddsRatio_working_3-way'!W146&gt;=0,IF('OddsRatio_working_3-way'!V146+SQRT('OddsRatio_working_3-way'!W146)&gt;0,0,PI()),ACOS('OddsRatio_working_3-way'!V146/(2*'OddsRatio_working_3-way'!X146)))</f>
        <v>0.70304293440596688</v>
      </c>
      <c r="Z146" s="11">
        <f>'OddsRatio_working_3-way'!X146^(1/3)*COS('OddsRatio_working_3-way'!Y146/3)</f>
        <v>0.52040610386160968</v>
      </c>
      <c r="AA146" s="11">
        <f>'OddsRatio_working_3-way'!X146^(1/3)*COS(('OddsRatio_working_3-way'!Y146+2*PI())/3)</f>
        <v>-0.36779688969472618</v>
      </c>
      <c r="AB146" s="11">
        <f>'OddsRatio_working_3-way'!X146^(1/3)*COS(('OddsRatio_working_3-way'!Y146+4*PI())/3)</f>
        <v>-0.15260921416688364</v>
      </c>
      <c r="AC146" s="11">
        <f>'OddsRatio_working_3-way'!X146^(1/3)*SIN('OddsRatio_working_3-way'!Y146/3)</f>
        <v>0.12423866239228978</v>
      </c>
      <c r="AD146" s="11">
        <f>'OddsRatio_working_3-way'!X146^(1/3)*SIN(('OddsRatio_working_3-way'!Y146+2*PI())/3)</f>
        <v>0.38856557503249212</v>
      </c>
      <c r="AE146" s="11">
        <f>'OddsRatio_working_3-way'!X146^(1/3)*SIN(('OddsRatio_working_3-way'!Y146+4*PI())/3)</f>
        <v>-0.51280423742478187</v>
      </c>
      <c r="AF146" s="11">
        <f>-'OddsRatio_working_3-way'!U146/(3*'OddsRatio_working_3-way'!X146^(1/3))*COS(('OddsRatio_working_3-way'!Y146)/3)</f>
        <v>0.52040610386160979</v>
      </c>
      <c r="AG146" s="11">
        <f>-'OddsRatio_working_3-way'!U146/(3*'OddsRatio_working_3-way'!X146^(1/3))*COS(('OddsRatio_working_3-way'!Y146+2*PI())/3)</f>
        <v>-0.36779688969472624</v>
      </c>
      <c r="AH146" s="11">
        <f>-'OddsRatio_working_3-way'!U146/(3*'OddsRatio_working_3-way'!X146^(1/3))*COS(('OddsRatio_working_3-way'!Y146+4*PI())/3)</f>
        <v>-0.15260921416688367</v>
      </c>
      <c r="AI146" s="11">
        <f>'OddsRatio_working_3-way'!U146/(3*'OddsRatio_working_3-way'!X146^(1/3))*SIN(('OddsRatio_working_3-way'!Y146)/3)</f>
        <v>-0.1242386623922898</v>
      </c>
      <c r="AJ146" s="11">
        <f>'OddsRatio_working_3-way'!U146/(3*'OddsRatio_working_3-way'!X146^(1/3))*SIN(('OddsRatio_working_3-way'!Y146+2*PI())/3)</f>
        <v>-0.38856557503249223</v>
      </c>
      <c r="AK146" s="11">
        <f>'OddsRatio_working_3-way'!U146/(3*'OddsRatio_working_3-way'!X146^(1/3))*SIN(('OddsRatio_working_3-way'!Y146+4*PI())/3)</f>
        <v>0.51280423742478198</v>
      </c>
      <c r="AL146" s="11">
        <f>'OddsRatio_working_3-way'!Z146+'OddsRatio_working_3-way'!AF146</f>
        <v>1.0408122077232194</v>
      </c>
      <c r="AM146" s="11">
        <f>'OddsRatio_working_3-way'!AA146+'OddsRatio_working_3-way'!AG146</f>
        <v>-0.73559377938945247</v>
      </c>
      <c r="AN146" s="11">
        <f>'OddsRatio_working_3-way'!AB146+'OddsRatio_working_3-way'!AH146</f>
        <v>-0.30521842833376733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1.0408122077232194</v>
      </c>
      <c r="AS146" s="11">
        <f>IF(('OddsRatio_working_3-way'!X146=0),IF(Q146&gt;0,-Q146^(1/3),(-Q146)^(1/3)),'OddsRatio_working_3-way'!AM146-'OddsRatio_working_3-way'!R146/3)</f>
        <v>-0.73559377938945247</v>
      </c>
      <c r="AT146" s="11">
        <f>IF(('OddsRatio_working_3-way'!X146=0),IF(Q146&gt;0,-Q146^(1/3),(-Q146)^(1/3)),'OddsRatio_working_3-way'!AN146-'OddsRatio_working_3-way'!R146/3)</f>
        <v>-0.30521842833376733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3.31</v>
      </c>
      <c r="B147" s="4">
        <f>IF('True_Odds_Calculator_3-way'!B148="","",'True_Odds_Calculator_3-way'!B148)</f>
        <v>3.29</v>
      </c>
      <c r="C147" s="4">
        <f>IF('True_Odds_Calculator_3-way'!C148="","",'True_Odds_Calculator_3-way'!C148)</f>
        <v>2.4</v>
      </c>
      <c r="D147" s="9">
        <f t="shared" si="39"/>
        <v>0.29492269925125475</v>
      </c>
      <c r="E147" s="9">
        <f t="shared" si="40"/>
        <v>0.29673413215985467</v>
      </c>
      <c r="F147" s="9">
        <f t="shared" si="41"/>
        <v>0.40834316858889053</v>
      </c>
      <c r="G147" s="9">
        <f t="shared" si="42"/>
        <v>1.0349432902157394</v>
      </c>
      <c r="H147" s="9">
        <f t="shared" si="43"/>
        <v>3.3907190003983576</v>
      </c>
      <c r="I147" s="9">
        <f t="shared" si="44"/>
        <v>3.3700201345940433</v>
      </c>
      <c r="J147" s="9">
        <f t="shared" si="45"/>
        <v>2.4489206063020355</v>
      </c>
      <c r="K147" s="11">
        <f t="shared" si="46"/>
        <v>0.30211480362537763</v>
      </c>
      <c r="L147" s="11">
        <f t="shared" si="47"/>
        <v>0.303951367781155</v>
      </c>
      <c r="M147" s="11">
        <f t="shared" si="48"/>
        <v>0.41666666666666669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-0.283361187889696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0.2295705194721715</v>
      </c>
      <c r="Q147" s="11">
        <f>2*'OddsRatio_working_3-way'!K147*'OddsRatio_working_3-way'!L147*'OddsRatio_working_3-way'!M147</f>
        <v>7.6523506490723814E-2</v>
      </c>
      <c r="R147" s="11">
        <f t="shared" si="49"/>
        <v>0</v>
      </c>
      <c r="S147" s="11">
        <f t="shared" si="50"/>
        <v>-0.81016924435514581</v>
      </c>
      <c r="T147" s="11">
        <f t="shared" si="51"/>
        <v>-0.27005641478504855</v>
      </c>
      <c r="U147" s="11">
        <f>'OddsRatio_working_3-way'!S147-'OddsRatio_working_3-way'!R147^2/3</f>
        <v>-0.81016924435514581</v>
      </c>
      <c r="V147" s="11">
        <f>'OddsRatio_working_3-way'!S147*'OddsRatio_working_3-way'!R147/3-2*'OddsRatio_working_3-way'!R147^3/27-'OddsRatio_working_3-way'!T147</f>
        <v>0.27005641478504855</v>
      </c>
      <c r="W147" s="11">
        <f>'OddsRatio_working_3-way'!V147^2+4*'OddsRatio_working_3-way'!U147^3/27</f>
        <v>-5.8508947998391486E-3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0.140340088683164</v>
      </c>
      <c r="Y147" s="11">
        <f>IF('OddsRatio_working_3-way'!W147&gt;=0,IF('OddsRatio_working_3-way'!V147+SQRT('OddsRatio_working_3-way'!W147)&gt;0,0,PI()),ACOS('OddsRatio_working_3-way'!V147/(2*'OddsRatio_working_3-way'!X147)))</f>
        <v>0.27601186424336643</v>
      </c>
      <c r="Z147" s="11">
        <f>'OddsRatio_working_3-way'!X147^(1/3)*COS('OddsRatio_working_3-way'!Y147/3)</f>
        <v>0.51747164510786969</v>
      </c>
      <c r="AA147" s="11">
        <f>'OddsRatio_working_3-way'!X147^(1/3)*COS(('OddsRatio_working_3-way'!Y147+2*PI())/3)</f>
        <v>-0.30008353676890331</v>
      </c>
      <c r="AB147" s="11">
        <f>'OddsRatio_working_3-way'!X147^(1/3)*COS(('OddsRatio_working_3-way'!Y147+4*PI())/3)</f>
        <v>-0.21738810833896621</v>
      </c>
      <c r="AC147" s="11">
        <f>'OddsRatio_working_3-way'!X147^(1/3)*SIN('OddsRatio_working_3-way'!Y147/3)</f>
        <v>4.7744227864775668E-2</v>
      </c>
      <c r="AD147" s="11">
        <f>'OddsRatio_working_3-way'!X147^(1/3)*SIN(('OddsRatio_working_3-way'!Y147+2*PI())/3)</f>
        <v>0.42427147646915275</v>
      </c>
      <c r="AE147" s="11">
        <f>'OddsRatio_working_3-way'!X147^(1/3)*SIN(('OddsRatio_working_3-way'!Y147+4*PI())/3)</f>
        <v>-0.47201570433392842</v>
      </c>
      <c r="AF147" s="11">
        <f>-'OddsRatio_working_3-way'!U147/(3*'OddsRatio_working_3-way'!X147^(1/3))*COS(('OddsRatio_working_3-way'!Y147)/3)</f>
        <v>0.51747164510786969</v>
      </c>
      <c r="AG147" s="11">
        <f>-'OddsRatio_working_3-way'!U147/(3*'OddsRatio_working_3-way'!X147^(1/3))*COS(('OddsRatio_working_3-way'!Y147+2*PI())/3)</f>
        <v>-0.30008353676890331</v>
      </c>
      <c r="AH147" s="11">
        <f>-'OddsRatio_working_3-way'!U147/(3*'OddsRatio_working_3-way'!X147^(1/3))*COS(('OddsRatio_working_3-way'!Y147+4*PI())/3)</f>
        <v>-0.21738810833896621</v>
      </c>
      <c r="AI147" s="11">
        <f>'OddsRatio_working_3-way'!U147/(3*'OddsRatio_working_3-way'!X147^(1/3))*SIN(('OddsRatio_working_3-way'!Y147)/3)</f>
        <v>-4.7744227864775668E-2</v>
      </c>
      <c r="AJ147" s="11">
        <f>'OddsRatio_working_3-way'!U147/(3*'OddsRatio_working_3-way'!X147^(1/3))*SIN(('OddsRatio_working_3-way'!Y147+2*PI())/3)</f>
        <v>-0.42427147646915275</v>
      </c>
      <c r="AK147" s="11">
        <f>'OddsRatio_working_3-way'!U147/(3*'OddsRatio_working_3-way'!X147^(1/3))*SIN(('OddsRatio_working_3-way'!Y147+4*PI())/3)</f>
        <v>0.47201570433392842</v>
      </c>
      <c r="AL147" s="11">
        <f>'OddsRatio_working_3-way'!Z147+'OddsRatio_working_3-way'!AF147</f>
        <v>1.0349432902157394</v>
      </c>
      <c r="AM147" s="11">
        <f>'OddsRatio_working_3-way'!AA147+'OddsRatio_working_3-way'!AG147</f>
        <v>-0.60016707353780663</v>
      </c>
      <c r="AN147" s="11">
        <f>'OddsRatio_working_3-way'!AB147+'OddsRatio_working_3-way'!AH147</f>
        <v>-0.43477621667793243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1.0349432902157394</v>
      </c>
      <c r="AS147" s="11">
        <f>IF(('OddsRatio_working_3-way'!X147=0),IF(Q147&gt;0,-Q147^(1/3),(-Q147)^(1/3)),'OddsRatio_working_3-way'!AM147-'OddsRatio_working_3-way'!R147/3)</f>
        <v>-0.60016707353780663</v>
      </c>
      <c r="AT147" s="11">
        <f>IF(('OddsRatio_working_3-way'!X147=0),IF(Q147&gt;0,-Q147^(1/3),(-Q147)^(1/3)),'OddsRatio_working_3-way'!AN147-'OddsRatio_working_3-way'!R147/3)</f>
        <v>-0.43477621667793243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2.31</v>
      </c>
      <c r="B148" s="4">
        <f>IF('True_Odds_Calculator_3-way'!B149="","",'True_Odds_Calculator_3-way'!B149)</f>
        <v>3.18</v>
      </c>
      <c r="C148" s="4">
        <f>IF('True_Odds_Calculator_3-way'!C149="","",'True_Odds_Calculator_3-way'!C149)</f>
        <v>3.64</v>
      </c>
      <c r="D148" s="9">
        <f t="shared" si="39"/>
        <v>0.42466357672856225</v>
      </c>
      <c r="E148" s="9">
        <f t="shared" si="40"/>
        <v>0.30726107101805267</v>
      </c>
      <c r="F148" s="9">
        <f t="shared" si="41"/>
        <v>0.26807535225338508</v>
      </c>
      <c r="G148" s="9">
        <f t="shared" si="42"/>
        <v>1.0342024450291656</v>
      </c>
      <c r="H148" s="9">
        <f t="shared" si="43"/>
        <v>2.3548052029882069</v>
      </c>
      <c r="I148" s="9">
        <f t="shared" si="44"/>
        <v>3.2545613301635807</v>
      </c>
      <c r="J148" s="9">
        <f t="shared" si="45"/>
        <v>3.7302944548769967</v>
      </c>
      <c r="K148" s="11">
        <f t="shared" si="46"/>
        <v>0.4329004329004329</v>
      </c>
      <c r="L148" s="11">
        <f t="shared" si="47"/>
        <v>0.31446540880503143</v>
      </c>
      <c r="M148" s="11">
        <f t="shared" si="48"/>
        <v>0.27472527472527469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-0.28196242212414724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0.22925562009119962</v>
      </c>
      <c r="Q148" s="11">
        <f>2*'OddsRatio_working_3-way'!K148*'OddsRatio_working_3-way'!L148*'OddsRatio_working_3-way'!M148</f>
        <v>7.4797918463686636E-2</v>
      </c>
      <c r="R148" s="11">
        <f t="shared" si="49"/>
        <v>0</v>
      </c>
      <c r="S148" s="11">
        <f t="shared" si="50"/>
        <v>-0.81307153756204809</v>
      </c>
      <c r="T148" s="11">
        <f t="shared" si="51"/>
        <v>-0.26527619496314769</v>
      </c>
      <c r="U148" s="11">
        <f>'OddsRatio_working_3-way'!S148-'OddsRatio_working_3-way'!R148^2/3</f>
        <v>-0.81307153756204809</v>
      </c>
      <c r="V148" s="11">
        <f>'OddsRatio_working_3-way'!S148*'OddsRatio_working_3-way'!R148/3-2*'OddsRatio_working_3-way'!R148^3/27-'OddsRatio_working_3-way'!T148</f>
        <v>0.26527619496314769</v>
      </c>
      <c r="W148" s="11">
        <f>'OddsRatio_working_3-way'!V148^2+4*'OddsRatio_working_3-way'!U148^3/27</f>
        <v>-9.2596013954734796E-3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0.14109488031959153</v>
      </c>
      <c r="Y148" s="11">
        <f>IF('OddsRatio_working_3-way'!W148&gt;=0,IF('OddsRatio_working_3-way'!V148+SQRT('OddsRatio_working_3-way'!W148)&gt;0,0,PI()),ACOS('OddsRatio_working_3-way'!V148/(2*'OddsRatio_working_3-way'!X148)))</f>
        <v>0.34798088145928352</v>
      </c>
      <c r="Z148" s="11">
        <f>'OddsRatio_working_3-way'!X148^(1/3)*COS('OddsRatio_working_3-way'!Y148/3)</f>
        <v>0.51710122251458279</v>
      </c>
      <c r="AA148" s="11">
        <f>'OddsRatio_working_3-way'!X148^(1/3)*COS(('OddsRatio_working_3-way'!Y148+2*PI())/3)</f>
        <v>-0.31072942540589982</v>
      </c>
      <c r="AB148" s="11">
        <f>'OddsRatio_working_3-way'!X148^(1/3)*COS(('OddsRatio_working_3-way'!Y148+4*PI())/3)</f>
        <v>-0.20637179710868284</v>
      </c>
      <c r="AC148" s="11">
        <f>'OddsRatio_working_3-way'!X148^(1/3)*SIN('OddsRatio_working_3-way'!Y148/3)</f>
        <v>6.0250904789389048E-2</v>
      </c>
      <c r="AD148" s="11">
        <f>'OddsRatio_working_3-way'!X148^(1/3)*SIN(('OddsRatio_working_3-way'!Y148+2*PI())/3)</f>
        <v>0.4176973426309239</v>
      </c>
      <c r="AE148" s="11">
        <f>'OddsRatio_working_3-way'!X148^(1/3)*SIN(('OddsRatio_working_3-way'!Y148+4*PI())/3)</f>
        <v>-0.47794824742031294</v>
      </c>
      <c r="AF148" s="11">
        <f>-'OddsRatio_working_3-way'!U148/(3*'OddsRatio_working_3-way'!X148^(1/3))*COS(('OddsRatio_working_3-way'!Y148)/3)</f>
        <v>0.51710122251458268</v>
      </c>
      <c r="AG148" s="11">
        <f>-'OddsRatio_working_3-way'!U148/(3*'OddsRatio_working_3-way'!X148^(1/3))*COS(('OddsRatio_working_3-way'!Y148+2*PI())/3)</f>
        <v>-0.31072942540589976</v>
      </c>
      <c r="AH148" s="11">
        <f>-'OddsRatio_working_3-way'!U148/(3*'OddsRatio_working_3-way'!X148^(1/3))*COS(('OddsRatio_working_3-way'!Y148+4*PI())/3)</f>
        <v>-0.20637179710868281</v>
      </c>
      <c r="AI148" s="11">
        <f>'OddsRatio_working_3-way'!U148/(3*'OddsRatio_working_3-way'!X148^(1/3))*SIN(('OddsRatio_working_3-way'!Y148)/3)</f>
        <v>-6.0250904789389034E-2</v>
      </c>
      <c r="AJ148" s="11">
        <f>'OddsRatio_working_3-way'!U148/(3*'OddsRatio_working_3-way'!X148^(1/3))*SIN(('OddsRatio_working_3-way'!Y148+2*PI())/3)</f>
        <v>-0.41769734263092378</v>
      </c>
      <c r="AK148" s="11">
        <f>'OddsRatio_working_3-way'!U148/(3*'OddsRatio_working_3-way'!X148^(1/3))*SIN(('OddsRatio_working_3-way'!Y148+4*PI())/3)</f>
        <v>0.47794824742031289</v>
      </c>
      <c r="AL148" s="11">
        <f>'OddsRatio_working_3-way'!Z148+'OddsRatio_working_3-way'!AF148</f>
        <v>1.0342024450291656</v>
      </c>
      <c r="AM148" s="11">
        <f>'OddsRatio_working_3-way'!AA148+'OddsRatio_working_3-way'!AG148</f>
        <v>-0.62145885081179952</v>
      </c>
      <c r="AN148" s="11">
        <f>'OddsRatio_working_3-way'!AB148+'OddsRatio_working_3-way'!AH148</f>
        <v>-0.41274359421736562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1.0342024450291656</v>
      </c>
      <c r="AS148" s="11">
        <f>IF(('OddsRatio_working_3-way'!X148=0),IF(Q148&gt;0,-Q148^(1/3),(-Q148)^(1/3)),'OddsRatio_working_3-way'!AM148-'OddsRatio_working_3-way'!R148/3)</f>
        <v>-0.62145885081179952</v>
      </c>
      <c r="AT148" s="11">
        <f>IF(('OddsRatio_working_3-way'!X148=0),IF(Q148&gt;0,-Q148^(1/3),(-Q148)^(1/3)),'OddsRatio_working_3-way'!AN148-'OddsRatio_working_3-way'!R148/3)</f>
        <v>-0.41274359421736562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2.1800000000000002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3.93</v>
      </c>
      <c r="D149" s="9">
        <f t="shared" si="39"/>
        <v>0.45037155709550175</v>
      </c>
      <c r="E149" s="9">
        <f t="shared" si="40"/>
        <v>0.30150719576795254</v>
      </c>
      <c r="F149" s="9">
        <f t="shared" si="41"/>
        <v>0.24812124713654565</v>
      </c>
      <c r="G149" s="9">
        <f t="shared" si="42"/>
        <v>1.0342278695943286</v>
      </c>
      <c r="H149" s="9">
        <f t="shared" si="43"/>
        <v>2.2203888861213077</v>
      </c>
      <c r="I149" s="9">
        <f t="shared" si="44"/>
        <v>3.3166704278912964</v>
      </c>
      <c r="J149" s="9">
        <f t="shared" si="45"/>
        <v>4.0302876579113827</v>
      </c>
      <c r="K149" s="11">
        <f t="shared" si="46"/>
        <v>0.4587155963302752</v>
      </c>
      <c r="L149" s="11">
        <f t="shared" si="47"/>
        <v>0.30864197530864196</v>
      </c>
      <c r="M149" s="11">
        <f t="shared" si="48"/>
        <v>0.2544529262086514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-0.27899960718163053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0.22875978047130707</v>
      </c>
      <c r="Q149" s="11">
        <f>2*'OddsRatio_working_3-way'!K149*'OddsRatio_working_3-way'!L149*'OddsRatio_working_3-way'!M149</f>
        <v>7.2050324557891995E-2</v>
      </c>
      <c r="R149" s="11">
        <f t="shared" si="49"/>
        <v>0</v>
      </c>
      <c r="S149" s="11">
        <f t="shared" si="50"/>
        <v>-0.81992868299052113</v>
      </c>
      <c r="T149" s="11">
        <f t="shared" si="51"/>
        <v>-0.25824525448520352</v>
      </c>
      <c r="U149" s="11">
        <f>'OddsRatio_working_3-way'!S149-'OddsRatio_working_3-way'!R149^2/3</f>
        <v>-0.81992868299052113</v>
      </c>
      <c r="V149" s="11">
        <f>'OddsRatio_working_3-way'!S149*'OddsRatio_working_3-way'!R149/3-2*'OddsRatio_working_3-way'!R149^3/27-'OddsRatio_working_3-way'!T149</f>
        <v>0.25824525448520352</v>
      </c>
      <c r="W149" s="11">
        <f>'OddsRatio_working_3-way'!V149^2+4*'OddsRatio_working_3-way'!U149^3/27</f>
        <v>-1.4972225845496387E-2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0.14288355163351021</v>
      </c>
      <c r="Y149" s="11">
        <f>IF('OddsRatio_working_3-way'!W149&gt;=0,IF('OddsRatio_working_3-way'!V149+SQRT('OddsRatio_working_3-way'!W149)&gt;0,0,PI()),ACOS('OddsRatio_working_3-way'!V149/(2*'OddsRatio_working_3-way'!X149)))</f>
        <v>0.442482847184271</v>
      </c>
      <c r="Z149" s="11">
        <f>'OddsRatio_working_3-way'!X149^(1/3)*COS('OddsRatio_working_3-way'!Y149/3)</f>
        <v>0.51711393479716428</v>
      </c>
      <c r="AA149" s="11">
        <f>'OddsRatio_working_3-way'!X149^(1/3)*COS(('OddsRatio_working_3-way'!Y149+2*PI())/3)</f>
        <v>-0.32509308222786831</v>
      </c>
      <c r="AB149" s="11">
        <f>'OddsRatio_working_3-way'!X149^(1/3)*COS(('OddsRatio_working_3-way'!Y149+4*PI())/3)</f>
        <v>-0.19202085256929602</v>
      </c>
      <c r="AC149" s="11">
        <f>'OddsRatio_working_3-way'!X149^(1/3)*SIN('OddsRatio_working_3-way'!Y149/3)</f>
        <v>7.6829287615040417E-2</v>
      </c>
      <c r="AD149" s="11">
        <f>'OddsRatio_working_3-way'!X149^(1/3)*SIN(('OddsRatio_working_3-way'!Y149+2*PI())/3)</f>
        <v>0.40941916037775378</v>
      </c>
      <c r="AE149" s="11">
        <f>'OddsRatio_working_3-way'!X149^(1/3)*SIN(('OddsRatio_working_3-way'!Y149+4*PI())/3)</f>
        <v>-0.48624844799279426</v>
      </c>
      <c r="AF149" s="11">
        <f>-'OddsRatio_working_3-way'!U149/(3*'OddsRatio_working_3-way'!X149^(1/3))*COS(('OddsRatio_working_3-way'!Y149)/3)</f>
        <v>0.51711393479716417</v>
      </c>
      <c r="AG149" s="11">
        <f>-'OddsRatio_working_3-way'!U149/(3*'OddsRatio_working_3-way'!X149^(1/3))*COS(('OddsRatio_working_3-way'!Y149+2*PI())/3)</f>
        <v>-0.32509308222786826</v>
      </c>
      <c r="AH149" s="11">
        <f>-'OddsRatio_working_3-way'!U149/(3*'OddsRatio_working_3-way'!X149^(1/3))*COS(('OddsRatio_working_3-way'!Y149+4*PI())/3)</f>
        <v>-0.19202085256929596</v>
      </c>
      <c r="AI149" s="11">
        <f>'OddsRatio_working_3-way'!U149/(3*'OddsRatio_working_3-way'!X149^(1/3))*SIN(('OddsRatio_working_3-way'!Y149)/3)</f>
        <v>-7.6829287615040404E-2</v>
      </c>
      <c r="AJ149" s="11">
        <f>'OddsRatio_working_3-way'!U149/(3*'OddsRatio_working_3-way'!X149^(1/3))*SIN(('OddsRatio_working_3-way'!Y149+2*PI())/3)</f>
        <v>-0.40941916037775367</v>
      </c>
      <c r="AK149" s="11">
        <f>'OddsRatio_working_3-way'!U149/(3*'OddsRatio_working_3-way'!X149^(1/3))*SIN(('OddsRatio_working_3-way'!Y149+4*PI())/3)</f>
        <v>0.48624844799279415</v>
      </c>
      <c r="AL149" s="11">
        <f>'OddsRatio_working_3-way'!Z149+'OddsRatio_working_3-way'!AF149</f>
        <v>1.0342278695943286</v>
      </c>
      <c r="AM149" s="11">
        <f>'OddsRatio_working_3-way'!AA149+'OddsRatio_working_3-way'!AG149</f>
        <v>-0.65018616445573651</v>
      </c>
      <c r="AN149" s="11">
        <f>'OddsRatio_working_3-way'!AB149+'OddsRatio_working_3-way'!AH149</f>
        <v>-0.38404170513859198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1.0342278695943286</v>
      </c>
      <c r="AS149" s="11">
        <f>IF(('OddsRatio_working_3-way'!X149=0),IF(Q149&gt;0,-Q149^(1/3),(-Q149)^(1/3)),'OddsRatio_working_3-way'!AM149-'OddsRatio_working_3-way'!R149/3)</f>
        <v>-0.65018616445573651</v>
      </c>
      <c r="AT149" s="11">
        <f>IF(('OddsRatio_working_3-way'!X149=0),IF(Q149&gt;0,-Q149^(1/3),(-Q149)^(1/3)),'OddsRatio_working_3-way'!AN149-'OddsRatio_working_3-way'!R149/3)</f>
        <v>-0.38404170513859198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2.75</v>
      </c>
      <c r="B150" s="4">
        <f>IF('True_Odds_Calculator_3-way'!B151="","",'True_Odds_Calculator_3-way'!B151)</f>
        <v>3.42</v>
      </c>
      <c r="C150" s="4">
        <f>IF('True_Odds_Calculator_3-way'!C151="","",'True_Odds_Calculator_3-way'!C151)</f>
        <v>2.73</v>
      </c>
      <c r="D150" s="9">
        <f t="shared" si="39"/>
        <v>0.35592205135516514</v>
      </c>
      <c r="E150" s="9">
        <f t="shared" si="40"/>
        <v>0.28551656609267007</v>
      </c>
      <c r="F150" s="9">
        <f t="shared" si="41"/>
        <v>0.35856138255216463</v>
      </c>
      <c r="G150" s="9">
        <f t="shared" si="42"/>
        <v>1.0340593977851089</v>
      </c>
      <c r="H150" s="9">
        <f t="shared" si="43"/>
        <v>2.809603946123941</v>
      </c>
      <c r="I150" s="9">
        <f t="shared" si="44"/>
        <v>3.5024237426399636</v>
      </c>
      <c r="J150" s="9">
        <f t="shared" si="45"/>
        <v>2.7889227581682388</v>
      </c>
      <c r="K150" s="11">
        <f t="shared" si="46"/>
        <v>0.36363636363636365</v>
      </c>
      <c r="L150" s="11">
        <f t="shared" si="47"/>
        <v>0.29239766081871343</v>
      </c>
      <c r="M150" s="11">
        <f t="shared" si="48"/>
        <v>0.36630036630036628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-0.28535012745539057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0.22978970347391398</v>
      </c>
      <c r="Q150" s="11">
        <f>2*'OddsRatio_working_3-way'!K150*'OddsRatio_working_3-way'!L150*'OddsRatio_working_3-way'!M150</f>
        <v>7.789481473691999E-2</v>
      </c>
      <c r="R150" s="11">
        <f t="shared" si="49"/>
        <v>0</v>
      </c>
      <c r="S150" s="11">
        <f t="shared" si="50"/>
        <v>-0.80529034811746325</v>
      </c>
      <c r="T150" s="11">
        <f t="shared" si="51"/>
        <v>-0.27297977902286891</v>
      </c>
      <c r="U150" s="11">
        <f>'OddsRatio_working_3-way'!S150-'OddsRatio_working_3-way'!R150^2/3</f>
        <v>-0.80529034811746325</v>
      </c>
      <c r="V150" s="11">
        <f>'OddsRatio_working_3-way'!S150*'OddsRatio_working_3-way'!R150/3-2*'OddsRatio_working_3-way'!R150^3/27-'OddsRatio_working_3-way'!T150</f>
        <v>0.27297977902286891</v>
      </c>
      <c r="W150" s="11">
        <f>'OddsRatio_working_3-way'!V150^2+4*'OddsRatio_working_3-way'!U150^3/27</f>
        <v>-2.8486753750456839E-3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0.13907429231387447</v>
      </c>
      <c r="Y150" s="11">
        <f>IF('OddsRatio_working_3-way'!W150&gt;=0,IF('OddsRatio_working_3-way'!V150+SQRT('OddsRatio_working_3-way'!W150)&gt;0,0,PI()),ACOS('OddsRatio_working_3-way'!V150/(2*'OddsRatio_working_3-way'!X150)))</f>
        <v>0.19308409927510928</v>
      </c>
      <c r="Z150" s="11">
        <f>'OddsRatio_working_3-way'!X150^(1/3)*COS('OddsRatio_working_3-way'!Y150/3)</f>
        <v>0.51702969889255446</v>
      </c>
      <c r="AA150" s="11">
        <f>'OddsRatio_working_3-way'!X150^(1/3)*COS(('OddsRatio_working_3-way'!Y150+2*PI())/3)</f>
        <v>-0.28737320831631158</v>
      </c>
      <c r="AB150" s="11">
        <f>'OddsRatio_working_3-way'!X150^(1/3)*COS(('OddsRatio_working_3-way'!Y150+4*PI())/3)</f>
        <v>-0.22965649057624302</v>
      </c>
      <c r="AC150" s="11">
        <f>'OddsRatio_working_3-way'!X150^(1/3)*SIN('OddsRatio_working_3-way'!Y150/3)</f>
        <v>3.3322762523970179E-2</v>
      </c>
      <c r="AD150" s="11">
        <f>'OddsRatio_working_3-way'!X150^(1/3)*SIN(('OddsRatio_working_3-way'!Y150+2*PI())/3)</f>
        <v>0.43109947248998609</v>
      </c>
      <c r="AE150" s="11">
        <f>'OddsRatio_working_3-way'!X150^(1/3)*SIN(('OddsRatio_working_3-way'!Y150+4*PI())/3)</f>
        <v>-0.46442223501395635</v>
      </c>
      <c r="AF150" s="11">
        <f>-'OddsRatio_working_3-way'!U150/(3*'OddsRatio_working_3-way'!X150^(1/3))*COS(('OddsRatio_working_3-way'!Y150)/3)</f>
        <v>0.51702969889255435</v>
      </c>
      <c r="AG150" s="11">
        <f>-'OddsRatio_working_3-way'!U150/(3*'OddsRatio_working_3-way'!X150^(1/3))*COS(('OddsRatio_working_3-way'!Y150+2*PI())/3)</f>
        <v>-0.28737320831631152</v>
      </c>
      <c r="AH150" s="11">
        <f>-'OddsRatio_working_3-way'!U150/(3*'OddsRatio_working_3-way'!X150^(1/3))*COS(('OddsRatio_working_3-way'!Y150+4*PI())/3)</f>
        <v>-0.22965649057624296</v>
      </c>
      <c r="AI150" s="11">
        <f>'OddsRatio_working_3-way'!U150/(3*'OddsRatio_working_3-way'!X150^(1/3))*SIN(('OddsRatio_working_3-way'!Y150)/3)</f>
        <v>-3.3322762523970172E-2</v>
      </c>
      <c r="AJ150" s="11">
        <f>'OddsRatio_working_3-way'!U150/(3*'OddsRatio_working_3-way'!X150^(1/3))*SIN(('OddsRatio_working_3-way'!Y150+2*PI())/3)</f>
        <v>-0.43109947248998598</v>
      </c>
      <c r="AK150" s="11">
        <f>'OddsRatio_working_3-way'!U150/(3*'OddsRatio_working_3-way'!X150^(1/3))*SIN(('OddsRatio_working_3-way'!Y150+4*PI())/3)</f>
        <v>0.46442223501395624</v>
      </c>
      <c r="AL150" s="11">
        <f>'OddsRatio_working_3-way'!Z150+'OddsRatio_working_3-way'!AF150</f>
        <v>1.0340593977851089</v>
      </c>
      <c r="AM150" s="11">
        <f>'OddsRatio_working_3-way'!AA150+'OddsRatio_working_3-way'!AG150</f>
        <v>-0.57474641663262305</v>
      </c>
      <c r="AN150" s="11">
        <f>'OddsRatio_working_3-way'!AB150+'OddsRatio_working_3-way'!AH150</f>
        <v>-0.45931298115248598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1.0340593977851089</v>
      </c>
      <c r="AS150" s="11">
        <f>IF(('OddsRatio_working_3-way'!X150=0),IF(Q150&gt;0,-Q150^(1/3),(-Q150)^(1/3)),'OddsRatio_working_3-way'!AM150-'OddsRatio_working_3-way'!R150/3)</f>
        <v>-0.57474641663262305</v>
      </c>
      <c r="AT150" s="11">
        <f>IF(('OddsRatio_working_3-way'!X150=0),IF(Q150&gt;0,-Q150^(1/3),(-Q150)^(1/3)),'OddsRatio_working_3-way'!AN150-'OddsRatio_working_3-way'!R150/3)</f>
        <v>-0.45931298115248598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2.2200000000000002</v>
      </c>
      <c r="B151" s="4">
        <f>IF('True_Odds_Calculator_3-way'!B152="","",'True_Odds_Calculator_3-way'!B152)</f>
        <v>3.37</v>
      </c>
      <c r="C151" s="4">
        <f>IF('True_Odds_Calculator_3-way'!C152="","",'True_Odds_Calculator_3-way'!C152)</f>
        <v>3.63</v>
      </c>
      <c r="D151" s="9">
        <f t="shared" si="39"/>
        <v>0.44186379895950056</v>
      </c>
      <c r="E151" s="9">
        <f t="shared" si="40"/>
        <v>0.28953563109966202</v>
      </c>
      <c r="F151" s="9">
        <f t="shared" si="41"/>
        <v>0.26860056994083725</v>
      </c>
      <c r="G151" s="9">
        <f t="shared" si="42"/>
        <v>1.0353613273021034</v>
      </c>
      <c r="H151" s="9">
        <f t="shared" si="43"/>
        <v>2.2631408193085667</v>
      </c>
      <c r="I151" s="9">
        <f t="shared" si="44"/>
        <v>3.4538063457059858</v>
      </c>
      <c r="J151" s="9">
        <f t="shared" si="45"/>
        <v>3.7230002908045314</v>
      </c>
      <c r="K151" s="11">
        <f t="shared" si="46"/>
        <v>0.4504504504504504</v>
      </c>
      <c r="L151" s="11">
        <f t="shared" si="47"/>
        <v>0.29673590504451036</v>
      </c>
      <c r="M151" s="11">
        <f t="shared" si="48"/>
        <v>0.27548209366391185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-0.28001056946295677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0.22903448854352546</v>
      </c>
      <c r="Q151" s="11">
        <f>2*'OddsRatio_working_3-way'!K151*'OddsRatio_working_3-way'!L151*'OddsRatio_working_3-way'!M151</f>
        <v>7.3644530078304002E-2</v>
      </c>
      <c r="R151" s="11">
        <f t="shared" si="49"/>
        <v>0</v>
      </c>
      <c r="S151" s="11">
        <f t="shared" si="50"/>
        <v>-0.81794944020434535</v>
      </c>
      <c r="T151" s="11">
        <f t="shared" si="51"/>
        <v>-0.26300625086956442</v>
      </c>
      <c r="U151" s="11">
        <f>'OddsRatio_working_3-way'!S151-'OddsRatio_working_3-way'!R151^2/3</f>
        <v>-0.81794944020434535</v>
      </c>
      <c r="V151" s="11">
        <f>'OddsRatio_working_3-way'!S151*'OddsRatio_working_3-way'!R151/3-2*'OddsRatio_working_3-way'!R151^3/27-'OddsRatio_working_3-way'!T151</f>
        <v>0.26300625086956442</v>
      </c>
      <c r="W151" s="11">
        <f>'OddsRatio_working_3-way'!V151^2+4*'OddsRatio_working_3-way'!U151^3/27</f>
        <v>-1.1900592885741773E-2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0.14236649964282858</v>
      </c>
      <c r="Y151" s="11">
        <f>IF('OddsRatio_working_3-way'!W151&gt;=0,IF('OddsRatio_working_3-way'!V151+SQRT('OddsRatio_working_3-way'!W151)&gt;0,0,PI()),ACOS('OddsRatio_working_3-way'!V151/(2*'OddsRatio_working_3-way'!X151)))</f>
        <v>0.39318281304297065</v>
      </c>
      <c r="Z151" s="11">
        <f>'OddsRatio_working_3-way'!X151^(1/3)*COS('OddsRatio_working_3-way'!Y151/3)</f>
        <v>0.5176806636510517</v>
      </c>
      <c r="AA151" s="11">
        <f>'OddsRatio_working_3-way'!X151^(1/3)*COS(('OddsRatio_working_3-way'!Y151+2*PI())/3)</f>
        <v>-0.31793692997162337</v>
      </c>
      <c r="AB151" s="11">
        <f>'OddsRatio_working_3-way'!X151^(1/3)*COS(('OddsRatio_working_3-way'!Y151+4*PI())/3)</f>
        <v>-0.19974373367942846</v>
      </c>
      <c r="AC151" s="11">
        <f>'OddsRatio_working_3-way'!X151^(1/3)*SIN('OddsRatio_working_3-way'!Y151/3)</f>
        <v>6.8238873695681129E-2</v>
      </c>
      <c r="AD151" s="11">
        <f>'OddsRatio_working_3-way'!X151^(1/3)*SIN(('OddsRatio_working_3-way'!Y151+2*PI())/3)</f>
        <v>0.41420516892195769</v>
      </c>
      <c r="AE151" s="11">
        <f>'OddsRatio_working_3-way'!X151^(1/3)*SIN(('OddsRatio_working_3-way'!Y151+4*PI())/3)</f>
        <v>-0.48244404261763874</v>
      </c>
      <c r="AF151" s="11">
        <f>-'OddsRatio_working_3-way'!U151/(3*'OddsRatio_working_3-way'!X151^(1/3))*COS(('OddsRatio_working_3-way'!Y151)/3)</f>
        <v>0.5176806636510517</v>
      </c>
      <c r="AG151" s="11">
        <f>-'OddsRatio_working_3-way'!U151/(3*'OddsRatio_working_3-way'!X151^(1/3))*COS(('OddsRatio_working_3-way'!Y151+2*PI())/3)</f>
        <v>-0.31793692997162337</v>
      </c>
      <c r="AH151" s="11">
        <f>-'OddsRatio_working_3-way'!U151/(3*'OddsRatio_working_3-way'!X151^(1/3))*COS(('OddsRatio_working_3-way'!Y151+4*PI())/3)</f>
        <v>-0.19974373367942846</v>
      </c>
      <c r="AI151" s="11">
        <f>'OddsRatio_working_3-way'!U151/(3*'OddsRatio_working_3-way'!X151^(1/3))*SIN(('OddsRatio_working_3-way'!Y151)/3)</f>
        <v>-6.8238873695681129E-2</v>
      </c>
      <c r="AJ151" s="11">
        <f>'OddsRatio_working_3-way'!U151/(3*'OddsRatio_working_3-way'!X151^(1/3))*SIN(('OddsRatio_working_3-way'!Y151+2*PI())/3)</f>
        <v>-0.41420516892195769</v>
      </c>
      <c r="AK151" s="11">
        <f>'OddsRatio_working_3-way'!U151/(3*'OddsRatio_working_3-way'!X151^(1/3))*SIN(('OddsRatio_working_3-way'!Y151+4*PI())/3)</f>
        <v>0.48244404261763874</v>
      </c>
      <c r="AL151" s="11">
        <f>'OddsRatio_working_3-way'!Z151+'OddsRatio_working_3-way'!AF151</f>
        <v>1.0353613273021034</v>
      </c>
      <c r="AM151" s="11">
        <f>'OddsRatio_working_3-way'!AA151+'OddsRatio_working_3-way'!AG151</f>
        <v>-0.63587385994324674</v>
      </c>
      <c r="AN151" s="11">
        <f>'OddsRatio_working_3-way'!AB151+'OddsRatio_working_3-way'!AH151</f>
        <v>-0.39948746735885693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1.0353613273021034</v>
      </c>
      <c r="AS151" s="11">
        <f>IF(('OddsRatio_working_3-way'!X151=0),IF(Q151&gt;0,-Q151^(1/3),(-Q151)^(1/3)),'OddsRatio_working_3-way'!AM151-'OddsRatio_working_3-way'!R151/3)</f>
        <v>-0.63587385994324674</v>
      </c>
      <c r="AT151" s="11">
        <f>IF(('OddsRatio_working_3-way'!X151=0),IF(Q151&gt;0,-Q151^(1/3),(-Q151)^(1/3)),'OddsRatio_working_3-way'!AN151-'OddsRatio_working_3-way'!R151/3)</f>
        <v>-0.39948746735885693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4.16</v>
      </c>
      <c r="B152" s="4">
        <f>IF('True_Odds_Calculator_3-way'!B153="","",'True_Odds_Calculator_3-way'!B153)</f>
        <v>4.0199999999999996</v>
      </c>
      <c r="C152" s="4">
        <f>IF('True_Odds_Calculator_3-way'!C153="","",'True_Odds_Calculator_3-way'!C153)</f>
        <v>1.87</v>
      </c>
      <c r="D152" s="9">
        <f t="shared" si="39"/>
        <v>0.23335898403833102</v>
      </c>
      <c r="E152" s="9">
        <f t="shared" si="40"/>
        <v>0.24156372201854936</v>
      </c>
      <c r="F152" s="9">
        <f t="shared" si="41"/>
        <v>0.52507729394311953</v>
      </c>
      <c r="G152" s="9">
        <f t="shared" si="42"/>
        <v>1.0396339247162467</v>
      </c>
      <c r="H152" s="9">
        <f t="shared" si="43"/>
        <v>4.2852432021033406</v>
      </c>
      <c r="I152" s="9">
        <f t="shared" si="44"/>
        <v>4.1396944526430639</v>
      </c>
      <c r="J152" s="9">
        <f t="shared" si="45"/>
        <v>1.9044815145031349</v>
      </c>
      <c r="K152" s="11">
        <f t="shared" si="46"/>
        <v>0.24038461538461536</v>
      </c>
      <c r="L152" s="11">
        <f t="shared" si="47"/>
        <v>0.24875621890547267</v>
      </c>
      <c r="M152" s="11">
        <f t="shared" si="48"/>
        <v>0.53475935828876997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-0.265492518894626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0.22543852109260357</v>
      </c>
      <c r="Q152" s="11">
        <f>2*'OddsRatio_working_3-way'!K152*'OddsRatio_working_3-way'!L152*'OddsRatio_working_3-way'!M152</f>
        <v>6.3954190380880446E-2</v>
      </c>
      <c r="R152" s="11">
        <f t="shared" si="49"/>
        <v>0</v>
      </c>
      <c r="S152" s="11">
        <f t="shared" si="50"/>
        <v>-0.84913323370170046</v>
      </c>
      <c r="T152" s="11">
        <f t="shared" si="51"/>
        <v>-0.24088886062459586</v>
      </c>
      <c r="U152" s="11">
        <f>'OddsRatio_working_3-way'!S152-'OddsRatio_working_3-way'!R152^2/3</f>
        <v>-0.84913323370170046</v>
      </c>
      <c r="V152" s="11">
        <f>'OddsRatio_working_3-way'!S152*'OddsRatio_working_3-way'!R152/3-2*'OddsRatio_working_3-way'!R152^3/27-'OddsRatio_working_3-way'!T152</f>
        <v>0.24088886062459586</v>
      </c>
      <c r="W152" s="11">
        <f>'OddsRatio_working_3-way'!V152^2+4*'OddsRatio_working_3-way'!U152^3/27</f>
        <v>-3.2675993741203106E-2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0.15058505645831782</v>
      </c>
      <c r="Y152" s="11">
        <f>IF('OddsRatio_working_3-way'!W152&gt;=0,IF('OddsRatio_working_3-way'!V152+SQRT('OddsRatio_working_3-way'!W152)&gt;0,0,PI()),ACOS('OddsRatio_working_3-way'!V152/(2*'OddsRatio_working_3-way'!X152)))</f>
        <v>0.64376243110770703</v>
      </c>
      <c r="Z152" s="11">
        <f>'OddsRatio_working_3-way'!X152^(1/3)*COS('OddsRatio_working_3-way'!Y152/3)</f>
        <v>0.51981696235812336</v>
      </c>
      <c r="AA152" s="11">
        <f>'OddsRatio_working_3-way'!X152^(1/3)*COS(('OddsRatio_working_3-way'!Y152+2*PI())/3)</f>
        <v>-0.35802093023118325</v>
      </c>
      <c r="AB152" s="11">
        <f>'OddsRatio_working_3-way'!X152^(1/3)*COS(('OddsRatio_working_3-way'!Y152+4*PI())/3)</f>
        <v>-0.16179603212694027</v>
      </c>
      <c r="AC152" s="11">
        <f>'OddsRatio_working_3-way'!X152^(1/3)*SIN('OddsRatio_working_3-way'!Y152/3)</f>
        <v>0.11329049774219181</v>
      </c>
      <c r="AD152" s="11">
        <f>'OddsRatio_working_3-way'!X152^(1/3)*SIN(('OddsRatio_working_3-way'!Y152+2*PI())/3)</f>
        <v>0.39352944584909832</v>
      </c>
      <c r="AE152" s="11">
        <f>'OddsRatio_working_3-way'!X152^(1/3)*SIN(('OddsRatio_working_3-way'!Y152+4*PI())/3)</f>
        <v>-0.5068199435912899</v>
      </c>
      <c r="AF152" s="11">
        <f>-'OddsRatio_working_3-way'!U152/(3*'OddsRatio_working_3-way'!X152^(1/3))*COS(('OddsRatio_working_3-way'!Y152)/3)</f>
        <v>0.51981696235812336</v>
      </c>
      <c r="AG152" s="11">
        <f>-'OddsRatio_working_3-way'!U152/(3*'OddsRatio_working_3-way'!X152^(1/3))*COS(('OddsRatio_working_3-way'!Y152+2*PI())/3)</f>
        <v>-0.35802093023118325</v>
      </c>
      <c r="AH152" s="11">
        <f>-'OddsRatio_working_3-way'!U152/(3*'OddsRatio_working_3-way'!X152^(1/3))*COS(('OddsRatio_working_3-way'!Y152+4*PI())/3)</f>
        <v>-0.16179603212694027</v>
      </c>
      <c r="AI152" s="11">
        <f>'OddsRatio_working_3-way'!U152/(3*'OddsRatio_working_3-way'!X152^(1/3))*SIN(('OddsRatio_working_3-way'!Y152)/3)</f>
        <v>-0.11329049774219181</v>
      </c>
      <c r="AJ152" s="11">
        <f>'OddsRatio_working_3-way'!U152/(3*'OddsRatio_working_3-way'!X152^(1/3))*SIN(('OddsRatio_working_3-way'!Y152+2*PI())/3)</f>
        <v>-0.39352944584909832</v>
      </c>
      <c r="AK152" s="11">
        <f>'OddsRatio_working_3-way'!U152/(3*'OddsRatio_working_3-way'!X152^(1/3))*SIN(('OddsRatio_working_3-way'!Y152+4*PI())/3)</f>
        <v>0.5068199435912899</v>
      </c>
      <c r="AL152" s="11">
        <f>'OddsRatio_working_3-way'!Z152+'OddsRatio_working_3-way'!AF152</f>
        <v>1.0396339247162467</v>
      </c>
      <c r="AM152" s="11">
        <f>'OddsRatio_working_3-way'!AA152+'OddsRatio_working_3-way'!AG152</f>
        <v>-0.71604186046236651</v>
      </c>
      <c r="AN152" s="11">
        <f>'OddsRatio_working_3-way'!AB152+'OddsRatio_working_3-way'!AH152</f>
        <v>-0.32359206425388054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1.0396339247162467</v>
      </c>
      <c r="AS152" s="11">
        <f>IF(('OddsRatio_working_3-way'!X152=0),IF(Q152&gt;0,-Q152^(1/3),(-Q152)^(1/3)),'OddsRatio_working_3-way'!AM152-'OddsRatio_working_3-way'!R152/3)</f>
        <v>-0.71604186046236651</v>
      </c>
      <c r="AT152" s="11">
        <f>IF(('OddsRatio_working_3-way'!X152=0),IF(Q152&gt;0,-Q152^(1/3),(-Q152)^(1/3)),'OddsRatio_working_3-way'!AN152-'OddsRatio_working_3-way'!R152/3)</f>
        <v>-0.32359206425388054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1.39</v>
      </c>
      <c r="B153" s="4">
        <f>IF('True_Odds_Calculator_3-way'!B154="","",'True_Odds_Calculator_3-way'!B154)</f>
        <v>5.33</v>
      </c>
      <c r="C153" s="4">
        <f>IF('True_Odds_Calculator_3-way'!C154="","",'True_Odds_Calculator_3-way'!C154)</f>
        <v>8.49</v>
      </c>
      <c r="D153" s="9">
        <f t="shared" si="39"/>
        <v>0.7083004000308103</v>
      </c>
      <c r="E153" s="9">
        <f t="shared" si="40"/>
        <v>0.17945676461455903</v>
      </c>
      <c r="F153" s="9">
        <f t="shared" si="41"/>
        <v>0.11224283535463095</v>
      </c>
      <c r="G153" s="9">
        <f t="shared" si="42"/>
        <v>1.0559752503262141</v>
      </c>
      <c r="H153" s="9">
        <f t="shared" si="43"/>
        <v>1.4118303476272229</v>
      </c>
      <c r="I153" s="9">
        <f t="shared" si="44"/>
        <v>5.5723728339125067</v>
      </c>
      <c r="J153" s="9">
        <f t="shared" si="45"/>
        <v>8.909254624943344</v>
      </c>
      <c r="K153" s="11">
        <f t="shared" si="46"/>
        <v>0.71942446043165476</v>
      </c>
      <c r="L153" s="11">
        <f t="shared" si="47"/>
        <v>0.18761726078799248</v>
      </c>
      <c r="M153" s="11">
        <f t="shared" si="48"/>
        <v>0.11778563015312131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-0.20108729012653015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0.19411806985970703</v>
      </c>
      <c r="Q153" s="11">
        <f>2*'OddsRatio_working_3-way'!K153*'OddsRatio_working_3-way'!L153*'OddsRatio_working_3-way'!M153</f>
        <v>3.1796571639591646E-2</v>
      </c>
      <c r="R153" s="11">
        <f t="shared" si="49"/>
        <v>0</v>
      </c>
      <c r="S153" s="11">
        <f t="shared" si="50"/>
        <v>-0.96534231346775878</v>
      </c>
      <c r="T153" s="11">
        <f t="shared" si="51"/>
        <v>-0.15812322906924794</v>
      </c>
      <c r="U153" s="11">
        <f>'OddsRatio_working_3-way'!S153-'OddsRatio_working_3-way'!R153^2/3</f>
        <v>-0.96534231346775878</v>
      </c>
      <c r="V153" s="11">
        <f>'OddsRatio_working_3-way'!S153*'OddsRatio_working_3-way'!R153/3-2*'OddsRatio_working_3-way'!R153^3/27-'OddsRatio_working_3-way'!T153</f>
        <v>0.15812322906924794</v>
      </c>
      <c r="W153" s="11">
        <f>'OddsRatio_working_3-way'!V153^2+4*'OddsRatio_working_3-way'!U153^3/27</f>
        <v>-0.10826945581374227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0.18253247066277559</v>
      </c>
      <c r="Y153" s="11">
        <f>IF('OddsRatio_working_3-way'!W153&gt;=0,IF('OddsRatio_working_3-way'!V153+SQRT('OddsRatio_working_3-way'!W153)&gt;0,0,PI()),ACOS('OddsRatio_working_3-way'!V153/(2*'OddsRatio_working_3-way'!X153)))</f>
        <v>1.1228257384548987</v>
      </c>
      <c r="Z153" s="11">
        <f>'OddsRatio_working_3-way'!X153^(1/3)*COS('OddsRatio_working_3-way'!Y153/3)</f>
        <v>0.52798762516310704</v>
      </c>
      <c r="AA153" s="11">
        <f>'OddsRatio_working_3-way'!X153^(1/3)*COS(('OddsRatio_working_3-way'!Y153+2*PI())/3)</f>
        <v>-0.44359720654421347</v>
      </c>
      <c r="AB153" s="11">
        <f>'OddsRatio_working_3-way'!X153^(1/3)*COS(('OddsRatio_working_3-way'!Y153+4*PI())/3)</f>
        <v>-8.4390418618893681E-2</v>
      </c>
      <c r="AC153" s="11">
        <f>'OddsRatio_working_3-way'!X153^(1/3)*SIN('OddsRatio_working_3-way'!Y153/3)</f>
        <v>0.20738813570342426</v>
      </c>
      <c r="AD153" s="11">
        <f>'OddsRatio_working_3-way'!X153^(1/3)*SIN(('OddsRatio_working_3-way'!Y153+2*PI())/3)</f>
        <v>0.3535566284233545</v>
      </c>
      <c r="AE153" s="11">
        <f>'OddsRatio_working_3-way'!X153^(1/3)*SIN(('OddsRatio_working_3-way'!Y153+4*PI())/3)</f>
        <v>-0.56094476412677874</v>
      </c>
      <c r="AF153" s="11">
        <f>-'OddsRatio_working_3-way'!U153/(3*'OddsRatio_working_3-way'!X153^(1/3))*COS(('OddsRatio_working_3-way'!Y153)/3)</f>
        <v>0.52798762516310715</v>
      </c>
      <c r="AG153" s="11">
        <f>-'OddsRatio_working_3-way'!U153/(3*'OddsRatio_working_3-way'!X153^(1/3))*COS(('OddsRatio_working_3-way'!Y153+2*PI())/3)</f>
        <v>-0.44359720654421358</v>
      </c>
      <c r="AH153" s="11">
        <f>-'OddsRatio_working_3-way'!U153/(3*'OddsRatio_working_3-way'!X153^(1/3))*COS(('OddsRatio_working_3-way'!Y153+4*PI())/3)</f>
        <v>-8.4390418618893695E-2</v>
      </c>
      <c r="AI153" s="11">
        <f>'OddsRatio_working_3-way'!U153/(3*'OddsRatio_working_3-way'!X153^(1/3))*SIN(('OddsRatio_working_3-way'!Y153)/3)</f>
        <v>-0.20738813570342429</v>
      </c>
      <c r="AJ153" s="11">
        <f>'OddsRatio_working_3-way'!U153/(3*'OddsRatio_working_3-way'!X153^(1/3))*SIN(('OddsRatio_working_3-way'!Y153+2*PI())/3)</f>
        <v>-0.35355662842335456</v>
      </c>
      <c r="AK153" s="11">
        <f>'OddsRatio_working_3-way'!U153/(3*'OddsRatio_working_3-way'!X153^(1/3))*SIN(('OddsRatio_working_3-way'!Y153+4*PI())/3)</f>
        <v>0.56094476412677885</v>
      </c>
      <c r="AL153" s="11">
        <f>'OddsRatio_working_3-way'!Z153+'OddsRatio_working_3-way'!AF153</f>
        <v>1.0559752503262141</v>
      </c>
      <c r="AM153" s="11">
        <f>'OddsRatio_working_3-way'!AA153+'OddsRatio_working_3-way'!AG153</f>
        <v>-0.88719441308842706</v>
      </c>
      <c r="AN153" s="11">
        <f>'OddsRatio_working_3-way'!AB153+'OddsRatio_working_3-way'!AH153</f>
        <v>-0.16878083723778736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1.0559752503262141</v>
      </c>
      <c r="AS153" s="11">
        <f>IF(('OddsRatio_working_3-way'!X153=0),IF(Q153&gt;0,-Q153^(1/3),(-Q153)^(1/3)),'OddsRatio_working_3-way'!AM153-'OddsRatio_working_3-way'!R153/3)</f>
        <v>-0.88719441308842706</v>
      </c>
      <c r="AT153" s="11">
        <f>IF(('OddsRatio_working_3-way'!X153=0),IF(Q153&gt;0,-Q153^(1/3),(-Q153)^(1/3)),'OddsRatio_working_3-way'!AN153-'OddsRatio_working_3-way'!R153/3)</f>
        <v>-0.16878083723778736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1.62</v>
      </c>
      <c r="B154" s="4">
        <f>IF('True_Odds_Calculator_3-way'!B155="","",'True_Odds_Calculator_3-way'!B155)</f>
        <v>4.29</v>
      </c>
      <c r="C154" s="4">
        <f>IF('True_Odds_Calculator_3-way'!C155="","",'True_Odds_Calculator_3-way'!C155)</f>
        <v>5.7</v>
      </c>
      <c r="D154" s="9">
        <f t="shared" si="39"/>
        <v>0.60626429167919205</v>
      </c>
      <c r="E154" s="9">
        <f t="shared" si="40"/>
        <v>0.2249085333096689</v>
      </c>
      <c r="F154" s="9">
        <f t="shared" si="41"/>
        <v>0.16882717501113925</v>
      </c>
      <c r="G154" s="9">
        <f t="shared" si="42"/>
        <v>1.0474929874343706</v>
      </c>
      <c r="H154" s="9">
        <f t="shared" si="43"/>
        <v>1.6494456522093095</v>
      </c>
      <c r="I154" s="9">
        <f t="shared" si="44"/>
        <v>4.4462519286590787</v>
      </c>
      <c r="J154" s="9">
        <f t="shared" si="45"/>
        <v>5.9232170409415419</v>
      </c>
      <c r="K154" s="11">
        <f t="shared" si="46"/>
        <v>0.61728395061728392</v>
      </c>
      <c r="L154" s="11">
        <f t="shared" si="47"/>
        <v>0.23310023310023309</v>
      </c>
      <c r="M154" s="11">
        <f t="shared" si="48"/>
        <v>0.17543859649122806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-0.2420127702778776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0.21734817056454478</v>
      </c>
      <c r="Q154" s="11">
        <f>2*'OddsRatio_working_3-way'!K154*'OddsRatio_working_3-way'!L154*'OddsRatio_working_3-way'!M154</f>
        <v>5.0487379922077767E-2</v>
      </c>
      <c r="R154" s="11">
        <f t="shared" si="49"/>
        <v>0</v>
      </c>
      <c r="S154" s="11">
        <f t="shared" si="50"/>
        <v>-0.89808554447348765</v>
      </c>
      <c r="T154" s="11">
        <f t="shared" si="51"/>
        <v>-0.20861452833298202</v>
      </c>
      <c r="U154" s="11">
        <f>'OddsRatio_working_3-way'!S154-'OddsRatio_working_3-way'!R154^2/3</f>
        <v>-0.89808554447348765</v>
      </c>
      <c r="V154" s="11">
        <f>'OddsRatio_working_3-way'!S154*'OddsRatio_working_3-way'!R154/3-2*'OddsRatio_working_3-way'!R154^3/27-'OddsRatio_working_3-way'!T154</f>
        <v>0.20861452833298202</v>
      </c>
      <c r="W154" s="11">
        <f>'OddsRatio_working_3-way'!V154^2+4*'OddsRatio_working_3-way'!U154^3/27</f>
        <v>-6.3792239595330036E-2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0.16379275092851531</v>
      </c>
      <c r="Y154" s="11">
        <f>IF('OddsRatio_working_3-way'!W154&gt;=0,IF('OddsRatio_working_3-way'!V154+SQRT('OddsRatio_working_3-way'!W154)&gt;0,0,PI()),ACOS('OddsRatio_working_3-way'!V154/(2*'OddsRatio_working_3-way'!X154)))</f>
        <v>0.8804235149788977</v>
      </c>
      <c r="Z154" s="11">
        <f>'OddsRatio_working_3-way'!X154^(1/3)*COS('OddsRatio_working_3-way'!Y154/3)</f>
        <v>0.52374649371718529</v>
      </c>
      <c r="AA154" s="11">
        <f>'OddsRatio_working_3-way'!X154^(1/3)*COS(('OddsRatio_working_3-way'!Y154+2*PI())/3)</f>
        <v>-0.39894473863419028</v>
      </c>
      <c r="AB154" s="11">
        <f>'OddsRatio_working_3-way'!X154^(1/3)*COS(('OddsRatio_working_3-way'!Y154+4*PI())/3)</f>
        <v>-0.12480175508299489</v>
      </c>
      <c r="AC154" s="11">
        <f>'OddsRatio_working_3-way'!X154^(1/3)*SIN('OddsRatio_working_3-way'!Y154/3)</f>
        <v>0.15827652534972986</v>
      </c>
      <c r="AD154" s="11">
        <f>'OddsRatio_working_3-way'!X154^(1/3)*SIN(('OddsRatio_working_3-way'!Y154+2*PI())/3)</f>
        <v>0.37443950602724446</v>
      </c>
      <c r="AE154" s="11">
        <f>'OddsRatio_working_3-way'!X154^(1/3)*SIN(('OddsRatio_working_3-way'!Y154+4*PI())/3)</f>
        <v>-0.53271603137697421</v>
      </c>
      <c r="AF154" s="11">
        <f>-'OddsRatio_working_3-way'!U154/(3*'OddsRatio_working_3-way'!X154^(1/3))*COS(('OddsRatio_working_3-way'!Y154)/3)</f>
        <v>0.52374649371718529</v>
      </c>
      <c r="AG154" s="11">
        <f>-'OddsRatio_working_3-way'!U154/(3*'OddsRatio_working_3-way'!X154^(1/3))*COS(('OddsRatio_working_3-way'!Y154+2*PI())/3)</f>
        <v>-0.39894473863419028</v>
      </c>
      <c r="AH154" s="11">
        <f>-'OddsRatio_working_3-way'!U154/(3*'OddsRatio_working_3-way'!X154^(1/3))*COS(('OddsRatio_working_3-way'!Y154+4*PI())/3)</f>
        <v>-0.12480175508299489</v>
      </c>
      <c r="AI154" s="11">
        <f>'OddsRatio_working_3-way'!U154/(3*'OddsRatio_working_3-way'!X154^(1/3))*SIN(('OddsRatio_working_3-way'!Y154)/3)</f>
        <v>-0.15827652534972986</v>
      </c>
      <c r="AJ154" s="11">
        <f>'OddsRatio_working_3-way'!U154/(3*'OddsRatio_working_3-way'!X154^(1/3))*SIN(('OddsRatio_working_3-way'!Y154+2*PI())/3)</f>
        <v>-0.37443950602724446</v>
      </c>
      <c r="AK154" s="11">
        <f>'OddsRatio_working_3-way'!U154/(3*'OddsRatio_working_3-way'!X154^(1/3))*SIN(('OddsRatio_working_3-way'!Y154+4*PI())/3)</f>
        <v>0.53271603137697421</v>
      </c>
      <c r="AL154" s="11">
        <f>'OddsRatio_working_3-way'!Z154+'OddsRatio_working_3-way'!AF154</f>
        <v>1.0474929874343706</v>
      </c>
      <c r="AM154" s="11">
        <f>'OddsRatio_working_3-way'!AA154+'OddsRatio_working_3-way'!AG154</f>
        <v>-0.79788947726838055</v>
      </c>
      <c r="AN154" s="11">
        <f>'OddsRatio_working_3-way'!AB154+'OddsRatio_working_3-way'!AH154</f>
        <v>-0.24960351016598978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1.0474929874343706</v>
      </c>
      <c r="AS154" s="11">
        <f>IF(('OddsRatio_working_3-way'!X154=0),IF(Q154&gt;0,-Q154^(1/3),(-Q154)^(1/3)),'OddsRatio_working_3-way'!AM154-'OddsRatio_working_3-way'!R154/3)</f>
        <v>-0.79788947726838055</v>
      </c>
      <c r="AT154" s="11">
        <f>IF(('OddsRatio_working_3-way'!X154=0),IF(Q154&gt;0,-Q154^(1/3),(-Q154)^(1/3)),'OddsRatio_working_3-way'!AN154-'OddsRatio_working_3-way'!R154/3)</f>
        <v>-0.24960351016598978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6.65</v>
      </c>
      <c r="B155" s="4">
        <f>IF('True_Odds_Calculator_3-way'!B156="","",'True_Odds_Calculator_3-way'!B156)</f>
        <v>4.79</v>
      </c>
      <c r="C155" s="4">
        <f>IF('True_Odds_Calculator_3-way'!C156="","",'True_Odds_Calculator_3-way'!C156)</f>
        <v>1.5</v>
      </c>
      <c r="D155" s="9">
        <f t="shared" si="39"/>
        <v>0.14405220364842933</v>
      </c>
      <c r="E155" s="9">
        <f t="shared" si="40"/>
        <v>0.20056864628510387</v>
      </c>
      <c r="F155" s="9">
        <f t="shared" si="41"/>
        <v>0.65537915006646674</v>
      </c>
      <c r="G155" s="9">
        <f t="shared" si="42"/>
        <v>1.0516686406596327</v>
      </c>
      <c r="H155" s="9">
        <f t="shared" si="43"/>
        <v>6.9419278197269252</v>
      </c>
      <c r="I155" s="9">
        <f t="shared" si="44"/>
        <v>4.9858241481000087</v>
      </c>
      <c r="J155" s="9">
        <f t="shared" si="45"/>
        <v>1.5258343203298164</v>
      </c>
      <c r="K155" s="11">
        <f t="shared" si="46"/>
        <v>0.15037593984962405</v>
      </c>
      <c r="L155" s="11">
        <f t="shared" si="47"/>
        <v>0.20876826722338204</v>
      </c>
      <c r="M155" s="11">
        <f t="shared" si="48"/>
        <v>0.66666666666666663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-0.22408317244049569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0.20803574698751054</v>
      </c>
      <c r="Q155" s="11">
        <f>2*'OddsRatio_working_3-way'!K155*'OddsRatio_working_3-way'!L155*'OddsRatio_working_3-way'!M155</f>
        <v>4.1858299192658051E-2</v>
      </c>
      <c r="R155" s="11">
        <f t="shared" si="49"/>
        <v>0</v>
      </c>
      <c r="S155" s="11">
        <f t="shared" si="50"/>
        <v>-0.92838629836318265</v>
      </c>
      <c r="T155" s="11">
        <f t="shared" si="51"/>
        <v>-0.18679804796039889</v>
      </c>
      <c r="U155" s="11">
        <f>'OddsRatio_working_3-way'!S155-'OddsRatio_working_3-way'!R155^2/3</f>
        <v>-0.92838629836318265</v>
      </c>
      <c r="V155" s="11">
        <f>'OddsRatio_working_3-way'!S155*'OddsRatio_working_3-way'!R155/3-2*'OddsRatio_working_3-way'!R155^3/27-'OddsRatio_working_3-way'!T155</f>
        <v>0.18679804796039889</v>
      </c>
      <c r="W155" s="11">
        <f>'OddsRatio_working_3-way'!V155^2+4*'OddsRatio_working_3-way'!U155^3/27</f>
        <v>-8.3651258080082516E-2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0.17215165465505844</v>
      </c>
      <c r="Y155" s="11">
        <f>IF('OddsRatio_working_3-way'!W155&gt;=0,IF('OddsRatio_working_3-way'!V155+SQRT('OddsRatio_working_3-way'!W155)&gt;0,0,PI()),ACOS('OddsRatio_working_3-way'!V155/(2*'OddsRatio_working_3-way'!X155)))</f>
        <v>0.99733938958014157</v>
      </c>
      <c r="Z155" s="11">
        <f>'OddsRatio_working_3-way'!X155^(1/3)*COS('OddsRatio_working_3-way'!Y155/3)</f>
        <v>0.52583432032981647</v>
      </c>
      <c r="AA155" s="11">
        <f>'OddsRatio_working_3-way'!X155^(1/3)*COS(('OddsRatio_working_3-way'!Y155+2*PI())/3)</f>
        <v>-0.42014398759348548</v>
      </c>
      <c r="AB155" s="11">
        <f>'OddsRatio_working_3-way'!X155^(1/3)*COS(('OddsRatio_working_3-way'!Y155+4*PI())/3)</f>
        <v>-0.10569033273633115</v>
      </c>
      <c r="AC155" s="11">
        <f>'OddsRatio_working_3-way'!X155^(1/3)*SIN('OddsRatio_working_3-way'!Y155/3)</f>
        <v>0.1815499022794399</v>
      </c>
      <c r="AD155" s="11">
        <f>'OddsRatio_working_3-way'!X155^(1/3)*SIN(('OddsRatio_working_3-way'!Y155+2*PI())/3)</f>
        <v>0.36461092844762533</v>
      </c>
      <c r="AE155" s="11">
        <f>'OddsRatio_working_3-way'!X155^(1/3)*SIN(('OddsRatio_working_3-way'!Y155+4*PI())/3)</f>
        <v>-0.54616083072706512</v>
      </c>
      <c r="AF155" s="11">
        <f>-'OddsRatio_working_3-way'!U155/(3*'OddsRatio_working_3-way'!X155^(1/3))*COS(('OddsRatio_working_3-way'!Y155)/3)</f>
        <v>0.52583432032981636</v>
      </c>
      <c r="AG155" s="11">
        <f>-'OddsRatio_working_3-way'!U155/(3*'OddsRatio_working_3-way'!X155^(1/3))*COS(('OddsRatio_working_3-way'!Y155+2*PI())/3)</f>
        <v>-0.42014398759348542</v>
      </c>
      <c r="AH155" s="11">
        <f>-'OddsRatio_working_3-way'!U155/(3*'OddsRatio_working_3-way'!X155^(1/3))*COS(('OddsRatio_working_3-way'!Y155+4*PI())/3)</f>
        <v>-0.10569033273633113</v>
      </c>
      <c r="AI155" s="11">
        <f>'OddsRatio_working_3-way'!U155/(3*'OddsRatio_working_3-way'!X155^(1/3))*SIN(('OddsRatio_working_3-way'!Y155)/3)</f>
        <v>-0.18154990227943987</v>
      </c>
      <c r="AJ155" s="11">
        <f>'OddsRatio_working_3-way'!U155/(3*'OddsRatio_working_3-way'!X155^(1/3))*SIN(('OddsRatio_working_3-way'!Y155+2*PI())/3)</f>
        <v>-0.36461092844762527</v>
      </c>
      <c r="AK155" s="11">
        <f>'OddsRatio_working_3-way'!U155/(3*'OddsRatio_working_3-way'!X155^(1/3))*SIN(('OddsRatio_working_3-way'!Y155+4*PI())/3)</f>
        <v>0.54616083072706501</v>
      </c>
      <c r="AL155" s="11">
        <f>'OddsRatio_working_3-way'!Z155+'OddsRatio_working_3-way'!AF155</f>
        <v>1.0516686406596327</v>
      </c>
      <c r="AM155" s="11">
        <f>'OddsRatio_working_3-way'!AA155+'OddsRatio_working_3-way'!AG155</f>
        <v>-0.84028797518697096</v>
      </c>
      <c r="AN155" s="11">
        <f>'OddsRatio_working_3-way'!AB155+'OddsRatio_working_3-way'!AH155</f>
        <v>-0.21138066547266227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1.0516686406596327</v>
      </c>
      <c r="AS155" s="11">
        <f>IF(('OddsRatio_working_3-way'!X155=0),IF(Q155&gt;0,-Q155^(1/3),(-Q155)^(1/3)),'OddsRatio_working_3-way'!AM155-'OddsRatio_working_3-way'!R155/3)</f>
        <v>-0.84028797518697096</v>
      </c>
      <c r="AT155" s="11">
        <f>IF(('OddsRatio_working_3-way'!X155=0),IF(Q155&gt;0,-Q155^(1/3),(-Q155)^(1/3)),'OddsRatio_working_3-way'!AN155-'OddsRatio_working_3-way'!R155/3)</f>
        <v>-0.21138066547266227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2.61</v>
      </c>
      <c r="B156" s="4">
        <f>IF('True_Odds_Calculator_3-way'!B157="","",'True_Odds_Calculator_3-way'!B157)</f>
        <v>3.26</v>
      </c>
      <c r="C156" s="4">
        <f>IF('True_Odds_Calculator_3-way'!C157="","",'True_Odds_Calculator_3-way'!C157)</f>
        <v>3.01</v>
      </c>
      <c r="D156" s="9">
        <f t="shared" si="39"/>
        <v>0.375339570754195</v>
      </c>
      <c r="E156" s="9">
        <f t="shared" si="40"/>
        <v>0.29974599833742033</v>
      </c>
      <c r="F156" s="9">
        <f t="shared" si="41"/>
        <v>0.32491443090838451</v>
      </c>
      <c r="G156" s="9">
        <f t="shared" si="42"/>
        <v>1.0336982148523339</v>
      </c>
      <c r="H156" s="9">
        <f t="shared" si="43"/>
        <v>2.6642541259122581</v>
      </c>
      <c r="I156" s="9">
        <f t="shared" si="44"/>
        <v>3.3361579655662741</v>
      </c>
      <c r="J156" s="9">
        <f t="shared" si="45"/>
        <v>3.0777334118531905</v>
      </c>
      <c r="K156" s="11">
        <f t="shared" si="46"/>
        <v>0.38314176245210729</v>
      </c>
      <c r="L156" s="11">
        <f t="shared" si="47"/>
        <v>0.30674846625766872</v>
      </c>
      <c r="M156" s="11">
        <f t="shared" si="48"/>
        <v>0.33222591362126247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-0.28556552084922004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0.22958987049491375</v>
      </c>
      <c r="Q156" s="11">
        <f>2*'OddsRatio_working_3-way'!K156*'OddsRatio_working_3-way'!L156*'OddsRatio_working_3-way'!M156</f>
        <v>7.8091792685344816E-2</v>
      </c>
      <c r="R156" s="11">
        <f t="shared" si="49"/>
        <v>0</v>
      </c>
      <c r="S156" s="11">
        <f t="shared" si="50"/>
        <v>-0.80398316229548694</v>
      </c>
      <c r="T156" s="11">
        <f t="shared" si="51"/>
        <v>-0.27346366064472349</v>
      </c>
      <c r="U156" s="11">
        <f>'OddsRatio_working_3-way'!S156-'OddsRatio_working_3-way'!R156^2/3</f>
        <v>-0.80398316229548694</v>
      </c>
      <c r="V156" s="11">
        <f>'OddsRatio_working_3-way'!S156*'OddsRatio_working_3-way'!R156/3-2*'OddsRatio_working_3-way'!R156^3/27-'OddsRatio_working_3-way'!T156</f>
        <v>0.27346366064472349</v>
      </c>
      <c r="W156" s="11">
        <f>'OddsRatio_working_3-way'!V156^2+4*'OddsRatio_working_3-way'!U156^3/27</f>
        <v>-2.2081170029379787E-3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0.13873580170250799</v>
      </c>
      <c r="Y156" s="11">
        <f>IF('OddsRatio_working_3-way'!W156&gt;=0,IF('OddsRatio_working_3-way'!V156+SQRT('OddsRatio_working_3-way'!W156)&gt;0,0,PI()),ACOS('OddsRatio_working_3-way'!V156/(2*'OddsRatio_working_3-way'!X156)))</f>
        <v>0.17017299230500327</v>
      </c>
      <c r="Z156" s="11">
        <f>'OddsRatio_working_3-way'!X156^(1/3)*COS('OddsRatio_working_3-way'!Y156/3)</f>
        <v>0.51684910742616696</v>
      </c>
      <c r="AA156" s="11">
        <f>'OddsRatio_working_3-way'!X156^(1/3)*COS(('OddsRatio_working_3-way'!Y156+2*PI())/3)</f>
        <v>-0.28384188418763751</v>
      </c>
      <c r="AB156" s="11">
        <f>'OddsRatio_working_3-way'!X156^(1/3)*COS(('OddsRatio_working_3-way'!Y156+4*PI())/3)</f>
        <v>-0.23300722323852952</v>
      </c>
      <c r="AC156" s="11">
        <f>'OddsRatio_working_3-way'!X156^(1/3)*SIN('OddsRatio_working_3-way'!Y156/3)</f>
        <v>2.9349405183131016E-2</v>
      </c>
      <c r="AD156" s="11">
        <f>'OddsRatio_working_3-way'!X156^(1/3)*SIN(('OddsRatio_working_3-way'!Y156+2*PI())/3)</f>
        <v>0.43292975436280745</v>
      </c>
      <c r="AE156" s="11">
        <f>'OddsRatio_working_3-way'!X156^(1/3)*SIN(('OddsRatio_working_3-way'!Y156+4*PI())/3)</f>
        <v>-0.46227915954593829</v>
      </c>
      <c r="AF156" s="11">
        <f>-'OddsRatio_working_3-way'!U156/(3*'OddsRatio_working_3-way'!X156^(1/3))*COS(('OddsRatio_working_3-way'!Y156)/3)</f>
        <v>0.51684910742616685</v>
      </c>
      <c r="AG156" s="11">
        <f>-'OddsRatio_working_3-way'!U156/(3*'OddsRatio_working_3-way'!X156^(1/3))*COS(('OddsRatio_working_3-way'!Y156+2*PI())/3)</f>
        <v>-0.28384188418763745</v>
      </c>
      <c r="AH156" s="11">
        <f>-'OddsRatio_working_3-way'!U156/(3*'OddsRatio_working_3-way'!X156^(1/3))*COS(('OddsRatio_working_3-way'!Y156+4*PI())/3)</f>
        <v>-0.23300722323852946</v>
      </c>
      <c r="AI156" s="11">
        <f>'OddsRatio_working_3-way'!U156/(3*'OddsRatio_working_3-way'!X156^(1/3))*SIN(('OddsRatio_working_3-way'!Y156)/3)</f>
        <v>-2.9349405183131009E-2</v>
      </c>
      <c r="AJ156" s="11">
        <f>'OddsRatio_working_3-way'!U156/(3*'OddsRatio_working_3-way'!X156^(1/3))*SIN(('OddsRatio_working_3-way'!Y156+2*PI())/3)</f>
        <v>-0.43292975436280734</v>
      </c>
      <c r="AK156" s="11">
        <f>'OddsRatio_working_3-way'!U156/(3*'OddsRatio_working_3-way'!X156^(1/3))*SIN(('OddsRatio_working_3-way'!Y156+4*PI())/3)</f>
        <v>0.46227915954593823</v>
      </c>
      <c r="AL156" s="11">
        <f>'OddsRatio_working_3-way'!Z156+'OddsRatio_working_3-way'!AF156</f>
        <v>1.0336982148523339</v>
      </c>
      <c r="AM156" s="11">
        <f>'OddsRatio_working_3-way'!AA156+'OddsRatio_working_3-way'!AG156</f>
        <v>-0.5676837683752749</v>
      </c>
      <c r="AN156" s="11">
        <f>'OddsRatio_working_3-way'!AB156+'OddsRatio_working_3-way'!AH156</f>
        <v>-0.46601444647705897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1.0336982148523339</v>
      </c>
      <c r="AS156" s="11">
        <f>IF(('OddsRatio_working_3-way'!X156=0),IF(Q156&gt;0,-Q156^(1/3),(-Q156)^(1/3)),'OddsRatio_working_3-way'!AM156-'OddsRatio_working_3-way'!R156/3)</f>
        <v>-0.5676837683752749</v>
      </c>
      <c r="AT156" s="11">
        <f>IF(('OddsRatio_working_3-way'!X156=0),IF(Q156&gt;0,-Q156^(1/3),(-Q156)^(1/3)),'OddsRatio_working_3-way'!AN156-'OddsRatio_working_3-way'!R156/3)</f>
        <v>-0.46601444647705897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2.19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3.57</v>
      </c>
      <c r="D157" s="9">
        <f t="shared" si="39"/>
        <v>0.44588147619472773</v>
      </c>
      <c r="E157" s="9">
        <f t="shared" si="40"/>
        <v>0.28266847083723734</v>
      </c>
      <c r="F157" s="9">
        <f t="shared" si="41"/>
        <v>0.27145005296803487</v>
      </c>
      <c r="G157" s="9">
        <f t="shared" si="42"/>
        <v>1.0443264481352865</v>
      </c>
      <c r="H157" s="9">
        <f t="shared" si="43"/>
        <v>2.2427484732809906</v>
      </c>
      <c r="I157" s="9">
        <f t="shared" si="44"/>
        <v>3.5377132689687474</v>
      </c>
      <c r="J157" s="9">
        <f t="shared" si="45"/>
        <v>3.6839189717076861</v>
      </c>
      <c r="K157" s="11">
        <f t="shared" si="46"/>
        <v>0.45662100456621008</v>
      </c>
      <c r="L157" s="11">
        <f t="shared" si="47"/>
        <v>0.29154518950437314</v>
      </c>
      <c r="M157" s="11">
        <f t="shared" si="48"/>
        <v>0.28011204481792717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-0.27712768081792383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0.23082571953392292</v>
      </c>
      <c r="Q157" s="11">
        <f>2*'OddsRatio_working_3-way'!K157*'OddsRatio_working_3-way'!L157*'OddsRatio_working_3-way'!M157</f>
        <v>7.4580200172511449E-2</v>
      </c>
      <c r="R157" s="11">
        <f t="shared" si="49"/>
        <v>0</v>
      </c>
      <c r="S157" s="11">
        <f t="shared" si="50"/>
        <v>-0.83292191834700968</v>
      </c>
      <c r="T157" s="11">
        <f t="shared" si="51"/>
        <v>-0.26911855196995471</v>
      </c>
      <c r="U157" s="11">
        <f>'OddsRatio_working_3-way'!S157-'OddsRatio_working_3-way'!R157^2/3</f>
        <v>-0.83292191834700968</v>
      </c>
      <c r="V157" s="11">
        <f>'OddsRatio_working_3-way'!S157*'OddsRatio_working_3-way'!R157/3-2*'OddsRatio_working_3-way'!R157^3/27-'OddsRatio_working_3-way'!T157</f>
        <v>0.26911855196995471</v>
      </c>
      <c r="W157" s="11">
        <f>'OddsRatio_working_3-way'!V157^2+4*'OddsRatio_working_3-way'!U157^3/27</f>
        <v>-1.3182169761143406E-2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0.14629333954041501</v>
      </c>
      <c r="Y157" s="11">
        <f>IF('OddsRatio_working_3-way'!W157&gt;=0,IF('OddsRatio_working_3-way'!V157+SQRT('OddsRatio_working_3-way'!W157)&gt;0,0,PI()),ACOS('OddsRatio_working_3-way'!V157/(2*'OddsRatio_working_3-way'!X157)))</f>
        <v>0.40324914984776838</v>
      </c>
      <c r="Z157" s="11">
        <f>'OddsRatio_working_3-way'!X157^(1/3)*COS('OddsRatio_working_3-way'!Y157/3)</f>
        <v>0.52216322406764337</v>
      </c>
      <c r="AA157" s="11">
        <f>'OddsRatio_working_3-way'!X157^(1/3)*COS(('OddsRatio_working_3-way'!Y157+2*PI())/3)</f>
        <v>-0.32223433200779716</v>
      </c>
      <c r="AB157" s="11">
        <f>'OddsRatio_working_3-way'!X157^(1/3)*COS(('OddsRatio_working_3-way'!Y157+4*PI())/3)</f>
        <v>-0.1999288920598464</v>
      </c>
      <c r="AC157" s="11">
        <f>'OddsRatio_working_3-way'!X157^(1/3)*SIN('OddsRatio_working_3-way'!Y157/3)</f>
        <v>7.0613078677305124E-2</v>
      </c>
      <c r="AD157" s="11">
        <f>'OddsRatio_working_3-way'!X157^(1/3)*SIN(('OddsRatio_working_3-way'!Y157+2*PI())/3)</f>
        <v>0.41690007762591269</v>
      </c>
      <c r="AE157" s="11">
        <f>'OddsRatio_working_3-way'!X157^(1/3)*SIN(('OddsRatio_working_3-way'!Y157+4*PI())/3)</f>
        <v>-0.48751315630321768</v>
      </c>
      <c r="AF157" s="11">
        <f>-'OddsRatio_working_3-way'!U157/(3*'OddsRatio_working_3-way'!X157^(1/3))*COS(('OddsRatio_working_3-way'!Y157)/3)</f>
        <v>0.52216322406764326</v>
      </c>
      <c r="AG157" s="11">
        <f>-'OddsRatio_working_3-way'!U157/(3*'OddsRatio_working_3-way'!X157^(1/3))*COS(('OddsRatio_working_3-way'!Y157+2*PI())/3)</f>
        <v>-0.32223433200779705</v>
      </c>
      <c r="AH157" s="11">
        <f>-'OddsRatio_working_3-way'!U157/(3*'OddsRatio_working_3-way'!X157^(1/3))*COS(('OddsRatio_working_3-way'!Y157+4*PI())/3)</f>
        <v>-0.19992889205984635</v>
      </c>
      <c r="AI157" s="11">
        <f>'OddsRatio_working_3-way'!U157/(3*'OddsRatio_working_3-way'!X157^(1/3))*SIN(('OddsRatio_working_3-way'!Y157)/3)</f>
        <v>-7.0613078677305111E-2</v>
      </c>
      <c r="AJ157" s="11">
        <f>'OddsRatio_working_3-way'!U157/(3*'OddsRatio_working_3-way'!X157^(1/3))*SIN(('OddsRatio_working_3-way'!Y157+2*PI())/3)</f>
        <v>-0.41690007762591258</v>
      </c>
      <c r="AK157" s="11">
        <f>'OddsRatio_working_3-way'!U157/(3*'OddsRatio_working_3-way'!X157^(1/3))*SIN(('OddsRatio_working_3-way'!Y157+4*PI())/3)</f>
        <v>0.48751315630321757</v>
      </c>
      <c r="AL157" s="11">
        <f>'OddsRatio_working_3-way'!Z157+'OddsRatio_working_3-way'!AF157</f>
        <v>1.0443264481352865</v>
      </c>
      <c r="AM157" s="11">
        <f>'OddsRatio_working_3-way'!AA157+'OddsRatio_working_3-way'!AG157</f>
        <v>-0.64446866401559422</v>
      </c>
      <c r="AN157" s="11">
        <f>'OddsRatio_working_3-way'!AB157+'OddsRatio_working_3-way'!AH157</f>
        <v>-0.39985778411969275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1.0443264481352865</v>
      </c>
      <c r="AS157" s="11">
        <f>IF(('OddsRatio_working_3-way'!X157=0),IF(Q157&gt;0,-Q157^(1/3),(-Q157)^(1/3)),'OddsRatio_working_3-way'!AM157-'OddsRatio_working_3-way'!R157/3)</f>
        <v>-0.64446866401559422</v>
      </c>
      <c r="AT157" s="11">
        <f>IF(('OddsRatio_working_3-way'!X157=0),IF(Q157&gt;0,-Q157^(1/3),(-Q157)^(1/3)),'OddsRatio_working_3-way'!AN157-'OddsRatio_working_3-way'!R157/3)</f>
        <v>-0.39985778411969275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1.52</v>
      </c>
      <c r="B158" s="4">
        <f>IF('True_Odds_Calculator_3-way'!B159="","",'True_Odds_Calculator_3-way'!B159)</f>
        <v>4.16</v>
      </c>
      <c r="C158" s="4">
        <f>IF('True_Odds_Calculator_3-way'!C159="","",'True_Odds_Calculator_3-way'!C159)</f>
        <v>7.42</v>
      </c>
      <c r="D158" s="9">
        <f t="shared" si="39"/>
        <v>0.6434714856542646</v>
      </c>
      <c r="E158" s="9">
        <f t="shared" si="40"/>
        <v>0.2289878827914241</v>
      </c>
      <c r="F158" s="9">
        <f t="shared" si="41"/>
        <v>0.12754063155431147</v>
      </c>
      <c r="G158" s="9">
        <f t="shared" si="42"/>
        <v>1.0655200325777481</v>
      </c>
      <c r="H158" s="9">
        <f t="shared" si="43"/>
        <v>1.5540704169404287</v>
      </c>
      <c r="I158" s="9">
        <f t="shared" si="44"/>
        <v>4.3670433029456843</v>
      </c>
      <c r="J158" s="9">
        <f t="shared" si="45"/>
        <v>7.8406386091491429</v>
      </c>
      <c r="K158" s="11">
        <f t="shared" si="46"/>
        <v>0.65789473684210531</v>
      </c>
      <c r="L158" s="11">
        <f t="shared" si="47"/>
        <v>0.24038461538461536</v>
      </c>
      <c r="M158" s="11">
        <f t="shared" si="48"/>
        <v>0.13477088948787061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-0.22484572279755999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0.21526853236138241</v>
      </c>
      <c r="Q158" s="11">
        <f>2*'OddsRatio_working_3-way'!K158*'OddsRatio_working_3-way'!L158*'OddsRatio_working_3-way'!M158</f>
        <v>4.2627432150768793E-2</v>
      </c>
      <c r="R158" s="11">
        <f t="shared" si="49"/>
        <v>0</v>
      </c>
      <c r="S158" s="11">
        <f t="shared" si="50"/>
        <v>-0.9574055031289147</v>
      </c>
      <c r="T158" s="11">
        <f t="shared" si="51"/>
        <v>-0.18958524814433955</v>
      </c>
      <c r="U158" s="11">
        <f>'OddsRatio_working_3-way'!S158-'OddsRatio_working_3-way'!R158^2/3</f>
        <v>-0.9574055031289147</v>
      </c>
      <c r="V158" s="11">
        <f>'OddsRatio_working_3-way'!S158*'OddsRatio_working_3-way'!R158/3-2*'OddsRatio_working_3-way'!R158^3/27-'OddsRatio_working_3-way'!T158</f>
        <v>0.18958524814433955</v>
      </c>
      <c r="W158" s="11">
        <f>'OddsRatio_working_3-way'!V158^2+4*'OddsRatio_working_3-way'!U158^3/27</f>
        <v>-9.4069597250279011E-2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0.18028599749025839</v>
      </c>
      <c r="Y158" s="11">
        <f>IF('OddsRatio_working_3-way'!W158&gt;=0,IF('OddsRatio_working_3-way'!V158+SQRT('OddsRatio_working_3-way'!W158)&gt;0,0,PI()),ACOS('OddsRatio_working_3-way'!V158/(2*'OddsRatio_working_3-way'!X158)))</f>
        <v>1.0171524170926185</v>
      </c>
      <c r="Z158" s="11">
        <f>'OddsRatio_working_3-way'!X158^(1/3)*COS('OddsRatio_working_3-way'!Y158/3)</f>
        <v>0.53276001628887404</v>
      </c>
      <c r="AA158" s="11">
        <f>'OddsRatio_working_3-way'!X158^(1/3)*COS(('OddsRatio_working_3-way'!Y158+2*PI())/3)</f>
        <v>-0.42909586344175482</v>
      </c>
      <c r="AB158" s="11">
        <f>'OddsRatio_working_3-way'!X158^(1/3)*COS(('OddsRatio_working_3-way'!Y158+4*PI())/3)</f>
        <v>-0.10366415284711954</v>
      </c>
      <c r="AC158" s="11">
        <f>'OddsRatio_working_3-way'!X158^(1/3)*SIN('OddsRatio_working_3-way'!Y158/3)</f>
        <v>0.18788808571465332</v>
      </c>
      <c r="AD158" s="11">
        <f>'OddsRatio_working_3-way'!X158^(1/3)*SIN(('OddsRatio_working_3-way'!Y158+2*PI())/3)</f>
        <v>0.36743966536944961</v>
      </c>
      <c r="AE158" s="11">
        <f>'OddsRatio_working_3-way'!X158^(1/3)*SIN(('OddsRatio_working_3-way'!Y158+4*PI())/3)</f>
        <v>-0.55532775108410282</v>
      </c>
      <c r="AF158" s="11">
        <f>-'OddsRatio_working_3-way'!U158/(3*'OddsRatio_working_3-way'!X158^(1/3))*COS(('OddsRatio_working_3-way'!Y158)/3)</f>
        <v>0.53276001628887404</v>
      </c>
      <c r="AG158" s="11">
        <f>-'OddsRatio_working_3-way'!U158/(3*'OddsRatio_working_3-way'!X158^(1/3))*COS(('OddsRatio_working_3-way'!Y158+2*PI())/3)</f>
        <v>-0.42909586344175482</v>
      </c>
      <c r="AH158" s="11">
        <f>-'OddsRatio_working_3-way'!U158/(3*'OddsRatio_working_3-way'!X158^(1/3))*COS(('OddsRatio_working_3-way'!Y158+4*PI())/3)</f>
        <v>-0.10366415284711954</v>
      </c>
      <c r="AI158" s="11">
        <f>'OddsRatio_working_3-way'!U158/(3*'OddsRatio_working_3-way'!X158^(1/3))*SIN(('OddsRatio_working_3-way'!Y158)/3)</f>
        <v>-0.18788808571465332</v>
      </c>
      <c r="AJ158" s="11">
        <f>'OddsRatio_working_3-way'!U158/(3*'OddsRatio_working_3-way'!X158^(1/3))*SIN(('OddsRatio_working_3-way'!Y158+2*PI())/3)</f>
        <v>-0.36743966536944961</v>
      </c>
      <c r="AK158" s="11">
        <f>'OddsRatio_working_3-way'!U158/(3*'OddsRatio_working_3-way'!X158^(1/3))*SIN(('OddsRatio_working_3-way'!Y158+4*PI())/3)</f>
        <v>0.55532775108410282</v>
      </c>
      <c r="AL158" s="11">
        <f>'OddsRatio_working_3-way'!Z158+'OddsRatio_working_3-way'!AF158</f>
        <v>1.0655200325777481</v>
      </c>
      <c r="AM158" s="11">
        <f>'OddsRatio_working_3-way'!AA158+'OddsRatio_working_3-way'!AG158</f>
        <v>-0.85819172688350964</v>
      </c>
      <c r="AN158" s="11">
        <f>'OddsRatio_working_3-way'!AB158+'OddsRatio_working_3-way'!AH158</f>
        <v>-0.20732830569423907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1.0655200325777481</v>
      </c>
      <c r="AS158" s="11">
        <f>IF(('OddsRatio_working_3-way'!X158=0),IF(Q158&gt;0,-Q158^(1/3),(-Q158)^(1/3)),'OddsRatio_working_3-way'!AM158-'OddsRatio_working_3-way'!R158/3)</f>
        <v>-0.85819172688350964</v>
      </c>
      <c r="AT158" s="11">
        <f>IF(('OddsRatio_working_3-way'!X158=0),IF(Q158&gt;0,-Q158^(1/3),(-Q158)^(1/3)),'OddsRatio_working_3-way'!AN158-'OddsRatio_working_3-way'!R158/3)</f>
        <v>-0.20732830569423907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1.54</v>
      </c>
      <c r="B159" s="4">
        <f>IF('True_Odds_Calculator_3-way'!B160="","",'True_Odds_Calculator_3-way'!B160)</f>
        <v>4.29</v>
      </c>
      <c r="C159" s="4">
        <f>IF('True_Odds_Calculator_3-way'!C160="","",'True_Odds_Calculator_3-way'!C160)</f>
        <v>6.64</v>
      </c>
      <c r="D159" s="9">
        <f t="shared" si="39"/>
        <v>0.63504080787600881</v>
      </c>
      <c r="E159" s="9">
        <f t="shared" si="40"/>
        <v>0.22215188113729634</v>
      </c>
      <c r="F159" s="9">
        <f t="shared" si="41"/>
        <v>0.14280731098669505</v>
      </c>
      <c r="G159" s="9">
        <f t="shared" si="42"/>
        <v>1.0642628747680862</v>
      </c>
      <c r="H159" s="9">
        <f t="shared" si="43"/>
        <v>1.5747019523747665</v>
      </c>
      <c r="I159" s="9">
        <f t="shared" si="44"/>
        <v>4.5014248579870042</v>
      </c>
      <c r="J159" s="9">
        <f t="shared" si="45"/>
        <v>7.0024426136920059</v>
      </c>
      <c r="K159" s="11">
        <f t="shared" si="46"/>
        <v>0.64935064935064934</v>
      </c>
      <c r="L159" s="11">
        <f t="shared" si="47"/>
        <v>0.23310023310023309</v>
      </c>
      <c r="M159" s="11">
        <f t="shared" si="48"/>
        <v>0.15060240963855423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-0.22841397375899031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0.21587576352088952</v>
      </c>
      <c r="Q159" s="11">
        <f>2*'OddsRatio_working_3-way'!K159*'OddsRatio_working_3-way'!L159*'OddsRatio_working_3-way'!M159</f>
        <v>4.5591502327537378E-2</v>
      </c>
      <c r="R159" s="11">
        <f t="shared" si="49"/>
        <v>0</v>
      </c>
      <c r="S159" s="11">
        <f t="shared" si="50"/>
        <v>-0.94510751670854254</v>
      </c>
      <c r="T159" s="11">
        <f t="shared" si="51"/>
        <v>-0.19960032031859395</v>
      </c>
      <c r="U159" s="11">
        <f>'OddsRatio_working_3-way'!S159-'OddsRatio_working_3-way'!R159^2/3</f>
        <v>-0.94510751670854254</v>
      </c>
      <c r="V159" s="11">
        <f>'OddsRatio_working_3-way'!S159*'OddsRatio_working_3-way'!R159/3-2*'OddsRatio_working_3-way'!R159^3/27-'OddsRatio_working_3-way'!T159</f>
        <v>0.19960032031859395</v>
      </c>
      <c r="W159" s="11">
        <f>'OddsRatio_working_3-way'!V159^2+4*'OddsRatio_working_3-way'!U159^3/27</f>
        <v>-8.5225890365653242E-2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0.1768234841847503</v>
      </c>
      <c r="Y159" s="11">
        <f>IF('OddsRatio_working_3-way'!W159&gt;=0,IF('OddsRatio_working_3-way'!V159+SQRT('OddsRatio_working_3-way'!W159)&gt;0,0,PI()),ACOS('OddsRatio_working_3-way'!V159/(2*'OddsRatio_working_3-way'!X159)))</f>
        <v>0.97108333214794995</v>
      </c>
      <c r="Z159" s="11">
        <f>'OddsRatio_working_3-way'!X159^(1/3)*COS('OddsRatio_working_3-way'!Y159/3)</f>
        <v>0.53213143738404323</v>
      </c>
      <c r="AA159" s="11">
        <f>'OddsRatio_working_3-way'!X159^(1/3)*COS(('OddsRatio_working_3-way'!Y159+2*PI())/3)</f>
        <v>-0.42067483610697148</v>
      </c>
      <c r="AB159" s="11">
        <f>'OddsRatio_working_3-way'!X159^(1/3)*COS(('OddsRatio_working_3-way'!Y159+4*PI())/3)</f>
        <v>-0.11145660127707187</v>
      </c>
      <c r="AC159" s="11">
        <f>'OddsRatio_working_3-way'!X159^(1/3)*SIN('OddsRatio_working_3-way'!Y159/3)</f>
        <v>0.17852723111738344</v>
      </c>
      <c r="AD159" s="11">
        <f>'OddsRatio_working_3-way'!X159^(1/3)*SIN(('OddsRatio_working_3-way'!Y159+2*PI())/3)</f>
        <v>0.37157572736821798</v>
      </c>
      <c r="AE159" s="11">
        <f>'OddsRatio_working_3-way'!X159^(1/3)*SIN(('OddsRatio_working_3-way'!Y159+4*PI())/3)</f>
        <v>-0.55010295848560153</v>
      </c>
      <c r="AF159" s="11">
        <f>-'OddsRatio_working_3-way'!U159/(3*'OddsRatio_working_3-way'!X159^(1/3))*COS(('OddsRatio_working_3-way'!Y159)/3)</f>
        <v>0.53213143738404312</v>
      </c>
      <c r="AG159" s="11">
        <f>-'OddsRatio_working_3-way'!U159/(3*'OddsRatio_working_3-way'!X159^(1/3))*COS(('OddsRatio_working_3-way'!Y159+2*PI())/3)</f>
        <v>-0.42067483610697143</v>
      </c>
      <c r="AH159" s="11">
        <f>-'OddsRatio_working_3-way'!U159/(3*'OddsRatio_working_3-way'!X159^(1/3))*COS(('OddsRatio_working_3-way'!Y159+4*PI())/3)</f>
        <v>-0.11145660127707184</v>
      </c>
      <c r="AI159" s="11">
        <f>'OddsRatio_working_3-way'!U159/(3*'OddsRatio_working_3-way'!X159^(1/3))*SIN(('OddsRatio_working_3-way'!Y159)/3)</f>
        <v>-0.17852723111738342</v>
      </c>
      <c r="AJ159" s="11">
        <f>'OddsRatio_working_3-way'!U159/(3*'OddsRatio_working_3-way'!X159^(1/3))*SIN(('OddsRatio_working_3-way'!Y159+2*PI())/3)</f>
        <v>-0.37157572736821792</v>
      </c>
      <c r="AK159" s="11">
        <f>'OddsRatio_working_3-way'!U159/(3*'OddsRatio_working_3-way'!X159^(1/3))*SIN(('OddsRatio_working_3-way'!Y159+4*PI())/3)</f>
        <v>0.55010295848560142</v>
      </c>
      <c r="AL159" s="11">
        <f>'OddsRatio_working_3-way'!Z159+'OddsRatio_working_3-way'!AF159</f>
        <v>1.0642628747680862</v>
      </c>
      <c r="AM159" s="11">
        <f>'OddsRatio_working_3-way'!AA159+'OddsRatio_working_3-way'!AG159</f>
        <v>-0.84134967221394286</v>
      </c>
      <c r="AN159" s="11">
        <f>'OddsRatio_working_3-way'!AB159+'OddsRatio_working_3-way'!AH159</f>
        <v>-0.22291320255414371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1.0642628747680862</v>
      </c>
      <c r="AS159" s="11">
        <f>IF(('OddsRatio_working_3-way'!X159=0),IF(Q159&gt;0,-Q159^(1/3),(-Q159)^(1/3)),'OddsRatio_working_3-way'!AM159-'OddsRatio_working_3-way'!R159/3)</f>
        <v>-0.84134967221394286</v>
      </c>
      <c r="AT159" s="11">
        <f>IF(('OddsRatio_working_3-way'!X159=0),IF(Q159&gt;0,-Q159^(1/3),(-Q159)^(1/3)),'OddsRatio_working_3-way'!AN159-'OddsRatio_working_3-way'!R159/3)</f>
        <v>-0.22291320255414371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2.97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2.74</v>
      </c>
      <c r="D160" s="9">
        <f t="shared" si="39"/>
        <v>0.32763436867349027</v>
      </c>
      <c r="E160" s="9">
        <f t="shared" si="40"/>
        <v>0.31682118707622531</v>
      </c>
      <c r="F160" s="9">
        <f t="shared" si="41"/>
        <v>0.35554444425028436</v>
      </c>
      <c r="G160" s="9">
        <f t="shared" si="42"/>
        <v>1.0417171809813794</v>
      </c>
      <c r="H160" s="9">
        <f t="shared" si="43"/>
        <v>3.0521828465333178</v>
      </c>
      <c r="I160" s="9">
        <f t="shared" si="44"/>
        <v>3.1563545646314553</v>
      </c>
      <c r="J160" s="9">
        <f t="shared" si="45"/>
        <v>2.8125878949076006</v>
      </c>
      <c r="K160" s="11">
        <f t="shared" si="46"/>
        <v>0.33670033670033667</v>
      </c>
      <c r="L160" s="11">
        <f t="shared" si="47"/>
        <v>0.32573289902280134</v>
      </c>
      <c r="M160" s="11">
        <f t="shared" si="48"/>
        <v>0.36496350364963503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-0.28401444723753877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0.23135689699326498</v>
      </c>
      <c r="Q160" s="11">
        <f>2*'OddsRatio_working_3-way'!K160*'OddsRatio_working_3-way'!L160*'OddsRatio_working_3-way'!M160</f>
        <v>8.0054289617046706E-2</v>
      </c>
      <c r="R160" s="11">
        <f t="shared" si="49"/>
        <v>0</v>
      </c>
      <c r="S160" s="11">
        <f t="shared" si="50"/>
        <v>-0.81459552231780297</v>
      </c>
      <c r="T160" s="11">
        <f t="shared" si="51"/>
        <v>-0.28186696273972422</v>
      </c>
      <c r="U160" s="11">
        <f>'OddsRatio_working_3-way'!S160-'OddsRatio_working_3-way'!R160^2/3</f>
        <v>-0.81459552231780297</v>
      </c>
      <c r="V160" s="11">
        <f>'OddsRatio_working_3-way'!S160*'OddsRatio_working_3-way'!R160/3-2*'OddsRatio_working_3-way'!R160^3/27-'OddsRatio_working_3-way'!T160</f>
        <v>0.28186696273972422</v>
      </c>
      <c r="W160" s="11">
        <f>'OddsRatio_working_3-way'!V160^2+4*'OddsRatio_working_3-way'!U160^3/27</f>
        <v>-6.306867789677012E-4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0.14149175900302885</v>
      </c>
      <c r="Y160" s="11">
        <f>IF('OddsRatio_working_3-way'!W160&gt;=0,IF('OddsRatio_working_3-way'!V160+SQRT('OddsRatio_working_3-way'!W160)&gt;0,0,PI()),ACOS('OddsRatio_working_3-way'!V160/(2*'OddsRatio_working_3-way'!X160)))</f>
        <v>8.8862277682623114E-2</v>
      </c>
      <c r="Z160" s="11">
        <f>'OddsRatio_working_3-way'!X160^(1/3)*COS('OddsRatio_working_3-way'!Y160/3)</f>
        <v>0.52085859049068972</v>
      </c>
      <c r="AA160" s="11">
        <f>'OddsRatio_working_3-way'!X160^(1/3)*COS(('OddsRatio_working_3-way'!Y160+2*PI())/3)</f>
        <v>-0.27379444071742309</v>
      </c>
      <c r="AB160" s="11">
        <f>'OddsRatio_working_3-way'!X160^(1/3)*COS(('OddsRatio_working_3-way'!Y160+4*PI())/3)</f>
        <v>-0.24706414977326693</v>
      </c>
      <c r="AC160" s="11">
        <f>'OddsRatio_working_3-way'!X160^(1/3)*SIN('OddsRatio_working_3-way'!Y160/3)</f>
        <v>1.543274067212577E-2</v>
      </c>
      <c r="AD160" s="11">
        <f>'OddsRatio_working_3-way'!X160^(1/3)*SIN(('OddsRatio_working_3-way'!Y160+2*PI())/3)</f>
        <v>0.44336040080823025</v>
      </c>
      <c r="AE160" s="11">
        <f>'OddsRatio_working_3-way'!X160^(1/3)*SIN(('OddsRatio_working_3-way'!Y160+4*PI())/3)</f>
        <v>-0.45879314148035588</v>
      </c>
      <c r="AF160" s="11">
        <f>-'OddsRatio_working_3-way'!U160/(3*'OddsRatio_working_3-way'!X160^(1/3))*COS(('OddsRatio_working_3-way'!Y160)/3)</f>
        <v>0.52085859049068961</v>
      </c>
      <c r="AG160" s="11">
        <f>-'OddsRatio_working_3-way'!U160/(3*'OddsRatio_working_3-way'!X160^(1/3))*COS(('OddsRatio_working_3-way'!Y160+2*PI())/3)</f>
        <v>-0.27379444071742304</v>
      </c>
      <c r="AH160" s="11">
        <f>-'OddsRatio_working_3-way'!U160/(3*'OddsRatio_working_3-way'!X160^(1/3))*COS(('OddsRatio_working_3-way'!Y160+4*PI())/3)</f>
        <v>-0.24706414977326688</v>
      </c>
      <c r="AI160" s="11">
        <f>'OddsRatio_working_3-way'!U160/(3*'OddsRatio_working_3-way'!X160^(1/3))*SIN(('OddsRatio_working_3-way'!Y160)/3)</f>
        <v>-1.5432740672125767E-2</v>
      </c>
      <c r="AJ160" s="11">
        <f>'OddsRatio_working_3-way'!U160/(3*'OddsRatio_working_3-way'!X160^(1/3))*SIN(('OddsRatio_working_3-way'!Y160+2*PI())/3)</f>
        <v>-0.44336040080823014</v>
      </c>
      <c r="AK160" s="11">
        <f>'OddsRatio_working_3-way'!U160/(3*'OddsRatio_working_3-way'!X160^(1/3))*SIN(('OddsRatio_working_3-way'!Y160+4*PI())/3)</f>
        <v>0.45879314148035577</v>
      </c>
      <c r="AL160" s="11">
        <f>'OddsRatio_working_3-way'!Z160+'OddsRatio_working_3-way'!AF160</f>
        <v>1.0417171809813794</v>
      </c>
      <c r="AM160" s="11">
        <f>'OddsRatio_working_3-way'!AA160+'OddsRatio_working_3-way'!AG160</f>
        <v>-0.54758888143484619</v>
      </c>
      <c r="AN160" s="11">
        <f>'OddsRatio_working_3-way'!AB160+'OddsRatio_working_3-way'!AH160</f>
        <v>-0.49412829954653381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1.0417171809813794</v>
      </c>
      <c r="AS160" s="11">
        <f>IF(('OddsRatio_working_3-way'!X160=0),IF(Q160&gt;0,-Q160^(1/3),(-Q160)^(1/3)),'OddsRatio_working_3-way'!AM160-'OddsRatio_working_3-way'!R160/3)</f>
        <v>-0.54758888143484619</v>
      </c>
      <c r="AT160" s="11">
        <f>IF(('OddsRatio_working_3-way'!X160=0),IF(Q160&gt;0,-Q160^(1/3),(-Q160)^(1/3)),'OddsRatio_working_3-way'!AN160-'OddsRatio_working_3-way'!R160/3)</f>
        <v>-0.49412829954653381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1.82</v>
      </c>
      <c r="B161" s="4">
        <f>IF('True_Odds_Calculator_3-way'!B162="","",'True_Odds_Calculator_3-way'!B162)</f>
        <v>3.43</v>
      </c>
      <c r="C161" s="4">
        <f>IF('True_Odds_Calculator_3-way'!C162="","",'True_Odds_Calculator_3-way'!C162)</f>
        <v>5.28</v>
      </c>
      <c r="D161" s="9">
        <f t="shared" si="39"/>
        <v>0.5369585090675667</v>
      </c>
      <c r="E161" s="9">
        <f t="shared" si="40"/>
        <v>0.28125638923219737</v>
      </c>
      <c r="F161" s="9">
        <f t="shared" si="41"/>
        <v>0.18178510170023587</v>
      </c>
      <c r="G161" s="9">
        <f t="shared" si="42"/>
        <v>1.0516357139402319</v>
      </c>
      <c r="H161" s="9">
        <f t="shared" si="43"/>
        <v>1.8623412854309898</v>
      </c>
      <c r="I161" s="9">
        <f t="shared" si="44"/>
        <v>3.5554747848747645</v>
      </c>
      <c r="J161" s="9">
        <f t="shared" si="45"/>
        <v>5.5010008556641941</v>
      </c>
      <c r="K161" s="11">
        <f t="shared" si="46"/>
        <v>0.54945054945054939</v>
      </c>
      <c r="L161" s="11">
        <f t="shared" si="47"/>
        <v>0.29154518950437314</v>
      </c>
      <c r="M161" s="11">
        <f t="shared" si="48"/>
        <v>0.18939393939393939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-0.25874053060641977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0.22845230571178088</v>
      </c>
      <c r="Q161" s="11">
        <f>2*'OddsRatio_working_3-way'!K161*'OddsRatio_working_3-way'!L161*'OddsRatio_working_3-way'!M161</f>
        <v>6.0677903243500898E-2</v>
      </c>
      <c r="R161" s="11">
        <f t="shared" si="49"/>
        <v>0</v>
      </c>
      <c r="S161" s="11">
        <f t="shared" si="50"/>
        <v>-0.88293977436139881</v>
      </c>
      <c r="T161" s="11">
        <f t="shared" si="51"/>
        <v>-0.23451255627128786</v>
      </c>
      <c r="U161" s="11">
        <f>'OddsRatio_working_3-way'!S161-'OddsRatio_working_3-way'!R161^2/3</f>
        <v>-0.88293977436139881</v>
      </c>
      <c r="V161" s="11">
        <f>'OddsRatio_working_3-way'!S161*'OddsRatio_working_3-way'!R161/3-2*'OddsRatio_working_3-way'!R161^3/27-'OddsRatio_working_3-way'!T161</f>
        <v>0.23451255627128786</v>
      </c>
      <c r="W161" s="11">
        <f>'OddsRatio_working_3-way'!V161^2+4*'OddsRatio_working_3-way'!U161^3/27</f>
        <v>-4.6977864625807733E-2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0.15966684351697888</v>
      </c>
      <c r="Y161" s="11">
        <f>IF('OddsRatio_working_3-way'!W161&gt;=0,IF('OddsRatio_working_3-way'!V161+SQRT('OddsRatio_working_3-way'!W161)&gt;0,0,PI()),ACOS('OddsRatio_working_3-way'!V161/(2*'OddsRatio_working_3-way'!X161)))</f>
        <v>0.74604225047962847</v>
      </c>
      <c r="Z161" s="11">
        <f>'OddsRatio_working_3-way'!X161^(1/3)*COS('OddsRatio_working_3-way'!Y161/3)</f>
        <v>0.52581785697011596</v>
      </c>
      <c r="AA161" s="11">
        <f>'OddsRatio_working_3-way'!X161^(1/3)*COS(('OddsRatio_working_3-way'!Y161+2*PI())/3)</f>
        <v>-0.37854469094142662</v>
      </c>
      <c r="AB161" s="11">
        <f>'OddsRatio_working_3-way'!X161^(1/3)*COS(('OddsRatio_working_3-way'!Y161+4*PI())/3)</f>
        <v>-0.14727316602868923</v>
      </c>
      <c r="AC161" s="11">
        <f>'OddsRatio_working_3-way'!X161^(1/3)*SIN('OddsRatio_working_3-way'!Y161/3)</f>
        <v>0.13352467716426419</v>
      </c>
      <c r="AD161" s="11">
        <f>'OddsRatio_working_3-way'!X161^(1/3)*SIN(('OddsRatio_working_3-way'!Y161+2*PI())/3)</f>
        <v>0.38860928331748079</v>
      </c>
      <c r="AE161" s="11">
        <f>'OddsRatio_working_3-way'!X161^(1/3)*SIN(('OddsRatio_working_3-way'!Y161+4*PI())/3)</f>
        <v>-0.52213396048174499</v>
      </c>
      <c r="AF161" s="11">
        <f>-'OddsRatio_working_3-way'!U161/(3*'OddsRatio_working_3-way'!X161^(1/3))*COS(('OddsRatio_working_3-way'!Y161)/3)</f>
        <v>0.52581785697011596</v>
      </c>
      <c r="AG161" s="11">
        <f>-'OddsRatio_working_3-way'!U161/(3*'OddsRatio_working_3-way'!X161^(1/3))*COS(('OddsRatio_working_3-way'!Y161+2*PI())/3)</f>
        <v>-0.37854469094142662</v>
      </c>
      <c r="AH161" s="11">
        <f>-'OddsRatio_working_3-way'!U161/(3*'OddsRatio_working_3-way'!X161^(1/3))*COS(('OddsRatio_working_3-way'!Y161+4*PI())/3)</f>
        <v>-0.14727316602868923</v>
      </c>
      <c r="AI161" s="11">
        <f>'OddsRatio_working_3-way'!U161/(3*'OddsRatio_working_3-way'!X161^(1/3))*SIN(('OddsRatio_working_3-way'!Y161)/3)</f>
        <v>-0.13352467716426419</v>
      </c>
      <c r="AJ161" s="11">
        <f>'OddsRatio_working_3-way'!U161/(3*'OddsRatio_working_3-way'!X161^(1/3))*SIN(('OddsRatio_working_3-way'!Y161+2*PI())/3)</f>
        <v>-0.38860928331748079</v>
      </c>
      <c r="AK161" s="11">
        <f>'OddsRatio_working_3-way'!U161/(3*'OddsRatio_working_3-way'!X161^(1/3))*SIN(('OddsRatio_working_3-way'!Y161+4*PI())/3)</f>
        <v>0.52213396048174499</v>
      </c>
      <c r="AL161" s="11">
        <f>'OddsRatio_working_3-way'!Z161+'OddsRatio_working_3-way'!AF161</f>
        <v>1.0516357139402319</v>
      </c>
      <c r="AM161" s="11">
        <f>'OddsRatio_working_3-way'!AA161+'OddsRatio_working_3-way'!AG161</f>
        <v>-0.75708938188285324</v>
      </c>
      <c r="AN161" s="11">
        <f>'OddsRatio_working_3-way'!AB161+'OddsRatio_working_3-way'!AH161</f>
        <v>-0.29454633205737846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1.0516357139402319</v>
      </c>
      <c r="AS161" s="11">
        <f>IF(('OddsRatio_working_3-way'!X161=0),IF(Q161&gt;0,-Q161^(1/3),(-Q161)^(1/3)),'OddsRatio_working_3-way'!AM161-'OddsRatio_working_3-way'!R161/3)</f>
        <v>-0.75708938188285324</v>
      </c>
      <c r="AT161" s="11">
        <f>IF(('OddsRatio_working_3-way'!X161=0),IF(Q161&gt;0,-Q161^(1/3),(-Q161)^(1/3)),'OddsRatio_working_3-way'!AN161-'OddsRatio_working_3-way'!R161/3)</f>
        <v>-0.29454633205737846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3.69</v>
      </c>
      <c r="B162" s="4">
        <f>IF('True_Odds_Calculator_3-way'!B163="","",'True_Odds_Calculator_3-way'!B163)</f>
        <v>3.28</v>
      </c>
      <c r="C162" s="4">
        <f>IF('True_Odds_Calculator_3-way'!C163="","",'True_Odds_Calculator_3-way'!C163)</f>
        <v>2.21</v>
      </c>
      <c r="D162" s="9">
        <f t="shared" si="39"/>
        <v>0.26250419839250172</v>
      </c>
      <c r="E162" s="9">
        <f t="shared" si="40"/>
        <v>0.29574819521170925</v>
      </c>
      <c r="F162" s="9">
        <f t="shared" si="41"/>
        <v>0.44174760639578903</v>
      </c>
      <c r="G162" s="9">
        <f t="shared" si="42"/>
        <v>1.044409993102642</v>
      </c>
      <c r="H162" s="9">
        <f t="shared" si="43"/>
        <v>3.8094628814461067</v>
      </c>
      <c r="I162" s="9">
        <f t="shared" si="44"/>
        <v>3.3812547842740241</v>
      </c>
      <c r="J162" s="9">
        <f t="shared" si="45"/>
        <v>2.2637360916541969</v>
      </c>
      <c r="K162" s="11">
        <f t="shared" si="46"/>
        <v>0.2710027100271003</v>
      </c>
      <c r="L162" s="11">
        <f t="shared" si="47"/>
        <v>0.3048780487804878</v>
      </c>
      <c r="M162" s="11">
        <f t="shared" si="48"/>
        <v>0.45248868778280543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-0.27744698758101149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0.23104468987521792</v>
      </c>
      <c r="Q162" s="11">
        <f>2*'OddsRatio_working_3-way'!K162*'OddsRatio_working_3-way'!L162*'OddsRatio_working_3-way'!M162</f>
        <v>7.4771744296187034E-2</v>
      </c>
      <c r="R162" s="11">
        <f t="shared" si="49"/>
        <v>0</v>
      </c>
      <c r="S162" s="11">
        <f t="shared" si="50"/>
        <v>-0.83275256253324936</v>
      </c>
      <c r="T162" s="11">
        <f t="shared" si="51"/>
        <v>-0.26949921117580888</v>
      </c>
      <c r="U162" s="11">
        <f>'OddsRatio_working_3-way'!S162-'OddsRatio_working_3-way'!R162^2/3</f>
        <v>-0.83275256253324936</v>
      </c>
      <c r="V162" s="11">
        <f>'OddsRatio_working_3-way'!S162*'OddsRatio_working_3-way'!R162/3-2*'OddsRatio_working_3-way'!R162^3/27-'OddsRatio_working_3-way'!T162</f>
        <v>0.26949921117580888</v>
      </c>
      <c r="W162" s="11">
        <f>'OddsRatio_working_3-way'!V162^2+4*'OddsRatio_working_3-way'!U162^3/27</f>
        <v>-1.2924931853805915E-2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0.14624872365100247</v>
      </c>
      <c r="Y162" s="11">
        <f>IF('OddsRatio_working_3-way'!W162&gt;=0,IF('OddsRatio_working_3-way'!V162+SQRT('OddsRatio_working_3-way'!W162)&gt;0,0,PI()),ACOS('OddsRatio_working_3-way'!V162/(2*'OddsRatio_working_3-way'!X162)))</f>
        <v>0.39919837499297883</v>
      </c>
      <c r="Z162" s="11">
        <f>'OddsRatio_working_3-way'!X162^(1/3)*COS('OddsRatio_working_3-way'!Y162/3)</f>
        <v>0.52220499655132113</v>
      </c>
      <c r="AA162" s="11">
        <f>'OddsRatio_working_3-way'!X162^(1/3)*COS(('OddsRatio_working_3-way'!Y162+2*PI())/3)</f>
        <v>-0.32163841171502683</v>
      </c>
      <c r="AB162" s="11">
        <f>'OddsRatio_working_3-way'!X162^(1/3)*COS(('OddsRatio_working_3-way'!Y162+4*PI())/3)</f>
        <v>-0.20056658483629444</v>
      </c>
      <c r="AC162" s="11">
        <f>'OddsRatio_working_3-way'!X162^(1/3)*SIN('OddsRatio_working_3-way'!Y162/3)</f>
        <v>6.9900851839716033E-2</v>
      </c>
      <c r="AD162" s="11">
        <f>'OddsRatio_working_3-way'!X162^(1/3)*SIN(('OddsRatio_working_3-way'!Y162+2*PI())/3)</f>
        <v>0.41729236707675127</v>
      </c>
      <c r="AE162" s="11">
        <f>'OddsRatio_working_3-way'!X162^(1/3)*SIN(('OddsRatio_working_3-way'!Y162+4*PI())/3)</f>
        <v>-0.48719321891646716</v>
      </c>
      <c r="AF162" s="11">
        <f>-'OddsRatio_working_3-way'!U162/(3*'OddsRatio_working_3-way'!X162^(1/3))*COS(('OddsRatio_working_3-way'!Y162)/3)</f>
        <v>0.52220499655132091</v>
      </c>
      <c r="AG162" s="11">
        <f>-'OddsRatio_working_3-way'!U162/(3*'OddsRatio_working_3-way'!X162^(1/3))*COS(('OddsRatio_working_3-way'!Y162+2*PI())/3)</f>
        <v>-0.32163841171502666</v>
      </c>
      <c r="AH162" s="11">
        <f>-'OddsRatio_working_3-way'!U162/(3*'OddsRatio_working_3-way'!X162^(1/3))*COS(('OddsRatio_working_3-way'!Y162+4*PI())/3)</f>
        <v>-0.20056658483629436</v>
      </c>
      <c r="AI162" s="11">
        <f>'OddsRatio_working_3-way'!U162/(3*'OddsRatio_working_3-way'!X162^(1/3))*SIN(('OddsRatio_working_3-way'!Y162)/3)</f>
        <v>-6.9900851839716005E-2</v>
      </c>
      <c r="AJ162" s="11">
        <f>'OddsRatio_working_3-way'!U162/(3*'OddsRatio_working_3-way'!X162^(1/3))*SIN(('OddsRatio_working_3-way'!Y162+2*PI())/3)</f>
        <v>-0.4172923670767511</v>
      </c>
      <c r="AK162" s="11">
        <f>'OddsRatio_working_3-way'!U162/(3*'OddsRatio_working_3-way'!X162^(1/3))*SIN(('OddsRatio_working_3-way'!Y162+4*PI())/3)</f>
        <v>0.487193218916467</v>
      </c>
      <c r="AL162" s="11">
        <f>'OddsRatio_working_3-way'!Z162+'OddsRatio_working_3-way'!AF162</f>
        <v>1.044409993102642</v>
      </c>
      <c r="AM162" s="11">
        <f>'OddsRatio_working_3-way'!AA162+'OddsRatio_working_3-way'!AG162</f>
        <v>-0.64327682343005343</v>
      </c>
      <c r="AN162" s="11">
        <f>'OddsRatio_working_3-way'!AB162+'OddsRatio_working_3-way'!AH162</f>
        <v>-0.40113316967258883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1.044409993102642</v>
      </c>
      <c r="AS162" s="11">
        <f>IF(('OddsRatio_working_3-way'!X162=0),IF(Q162&gt;0,-Q162^(1/3),(-Q162)^(1/3)),'OddsRatio_working_3-way'!AM162-'OddsRatio_working_3-way'!R162/3)</f>
        <v>-0.64327682343005343</v>
      </c>
      <c r="AT162" s="11">
        <f>IF(('OddsRatio_working_3-way'!X162=0),IF(Q162&gt;0,-Q162^(1/3),(-Q162)^(1/3)),'OddsRatio_working_3-way'!AN162-'OddsRatio_working_3-way'!R162/3)</f>
        <v>-0.40113316967258883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2.66</v>
      </c>
      <c r="B163" s="4">
        <f>IF('True_Odds_Calculator_3-way'!B164="","",'True_Odds_Calculator_3-way'!B164)</f>
        <v>3.82</v>
      </c>
      <c r="C163" s="4">
        <f>IF('True_Odds_Calculator_3-way'!C164="","",'True_Odds_Calculator_3-way'!C164)</f>
        <v>2.56</v>
      </c>
      <c r="D163" s="9">
        <f t="shared" si="39"/>
        <v>0.36594154153460273</v>
      </c>
      <c r="E163" s="9">
        <f t="shared" si="40"/>
        <v>0.25358421122657598</v>
      </c>
      <c r="F163" s="9">
        <f t="shared" si="41"/>
        <v>0.38047424723882128</v>
      </c>
      <c r="G163" s="9">
        <f t="shared" si="42"/>
        <v>1.0437812695016653</v>
      </c>
      <c r="H163" s="9">
        <f t="shared" si="43"/>
        <v>2.7326769073727637</v>
      </c>
      <c r="I163" s="9">
        <f t="shared" si="44"/>
        <v>3.943463179994696</v>
      </c>
      <c r="J163" s="9">
        <f t="shared" si="45"/>
        <v>2.6282987804225981</v>
      </c>
      <c r="K163" s="11">
        <f t="shared" si="46"/>
        <v>0.37593984962406013</v>
      </c>
      <c r="L163" s="11">
        <f t="shared" si="47"/>
        <v>0.26178010471204188</v>
      </c>
      <c r="M163" s="11">
        <f t="shared" si="48"/>
        <v>0.390625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-0.28073517399519732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0.23219452426878717</v>
      </c>
      <c r="Q163" s="11">
        <f>2*'OddsRatio_working_3-way'!K163*'OddsRatio_working_3-way'!L163*'OddsRatio_working_3-way'!M163</f>
        <v>7.6885604062512297E-2</v>
      </c>
      <c r="R163" s="11">
        <f t="shared" si="49"/>
        <v>0</v>
      </c>
      <c r="S163" s="11">
        <f t="shared" si="50"/>
        <v>-0.82709452101915615</v>
      </c>
      <c r="T163" s="11">
        <f t="shared" si="51"/>
        <v>-0.2738723579533629</v>
      </c>
      <c r="U163" s="11">
        <f>'OddsRatio_working_3-way'!S163-'OddsRatio_working_3-way'!R163^2/3</f>
        <v>-0.82709452101915615</v>
      </c>
      <c r="V163" s="11">
        <f>'OddsRatio_working_3-way'!S163*'OddsRatio_working_3-way'!R163/3-2*'OddsRatio_working_3-way'!R163^3/27-'OddsRatio_working_3-way'!T163</f>
        <v>0.2738723579533629</v>
      </c>
      <c r="W163" s="11">
        <f>'OddsRatio_working_3-way'!V163^2+4*'OddsRatio_working_3-way'!U163^3/27</f>
        <v>-8.8166340920255437E-3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0.14476075309192102</v>
      </c>
      <c r="Y163" s="11">
        <f>IF('OddsRatio_working_3-way'!W163&gt;=0,IF('OddsRatio_working_3-way'!V163+SQRT('OddsRatio_working_3-way'!W163)&gt;0,0,PI()),ACOS('OddsRatio_working_3-way'!V163/(2*'OddsRatio_working_3-way'!X163)))</f>
        <v>0.33029029487804462</v>
      </c>
      <c r="Z163" s="11">
        <f>'OddsRatio_working_3-way'!X163^(1/3)*COS('OddsRatio_working_3-way'!Y163/3)</f>
        <v>0.52189063475083264</v>
      </c>
      <c r="AA163" s="11">
        <f>'OddsRatio_working_3-way'!X163^(1/3)*COS(('OddsRatio_working_3-way'!Y163+2*PI())/3)</f>
        <v>-0.31090784607762212</v>
      </c>
      <c r="AB163" s="11">
        <f>'OddsRatio_working_3-way'!X163^(1/3)*COS(('OddsRatio_working_3-way'!Y163+4*PI())/3)</f>
        <v>-0.21098278867321049</v>
      </c>
      <c r="AC163" s="11">
        <f>'OddsRatio_working_3-way'!X163^(1/3)*SIN('OddsRatio_working_3-way'!Y163/3)</f>
        <v>5.7691758791225893E-2</v>
      </c>
      <c r="AD163" s="11">
        <f>'OddsRatio_working_3-way'!X163^(1/3)*SIN(('OddsRatio_working_3-way'!Y163+2*PI())/3)</f>
        <v>0.42312466829579393</v>
      </c>
      <c r="AE163" s="11">
        <f>'OddsRatio_working_3-way'!X163^(1/3)*SIN(('OddsRatio_working_3-way'!Y163+4*PI())/3)</f>
        <v>-0.48081642708701983</v>
      </c>
      <c r="AF163" s="11">
        <f>-'OddsRatio_working_3-way'!U163/(3*'OddsRatio_working_3-way'!X163^(1/3))*COS(('OddsRatio_working_3-way'!Y163)/3)</f>
        <v>0.52189063475083264</v>
      </c>
      <c r="AG163" s="11">
        <f>-'OddsRatio_working_3-way'!U163/(3*'OddsRatio_working_3-way'!X163^(1/3))*COS(('OddsRatio_working_3-way'!Y163+2*PI())/3)</f>
        <v>-0.31090784607762212</v>
      </c>
      <c r="AH163" s="11">
        <f>-'OddsRatio_working_3-way'!U163/(3*'OddsRatio_working_3-way'!X163^(1/3))*COS(('OddsRatio_working_3-way'!Y163+4*PI())/3)</f>
        <v>-0.21098278867321049</v>
      </c>
      <c r="AI163" s="11">
        <f>'OddsRatio_working_3-way'!U163/(3*'OddsRatio_working_3-way'!X163^(1/3))*SIN(('OddsRatio_working_3-way'!Y163)/3)</f>
        <v>-5.7691758791225893E-2</v>
      </c>
      <c r="AJ163" s="11">
        <f>'OddsRatio_working_3-way'!U163/(3*'OddsRatio_working_3-way'!X163^(1/3))*SIN(('OddsRatio_working_3-way'!Y163+2*PI())/3)</f>
        <v>-0.42312466829579393</v>
      </c>
      <c r="AK163" s="11">
        <f>'OddsRatio_working_3-way'!U163/(3*'OddsRatio_working_3-way'!X163^(1/3))*SIN(('OddsRatio_working_3-way'!Y163+4*PI())/3)</f>
        <v>0.48081642708701983</v>
      </c>
      <c r="AL163" s="11">
        <f>'OddsRatio_working_3-way'!Z163+'OddsRatio_working_3-way'!AF163</f>
        <v>1.0437812695016653</v>
      </c>
      <c r="AM163" s="11">
        <f>'OddsRatio_working_3-way'!AA163+'OddsRatio_working_3-way'!AG163</f>
        <v>-0.62181569215524424</v>
      </c>
      <c r="AN163" s="11">
        <f>'OddsRatio_working_3-way'!AB163+'OddsRatio_working_3-way'!AH163</f>
        <v>-0.42196557734642098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1.0437812695016653</v>
      </c>
      <c r="AS163" s="11">
        <f>IF(('OddsRatio_working_3-way'!X163=0),IF(Q163&gt;0,-Q163^(1/3),(-Q163)^(1/3)),'OddsRatio_working_3-way'!AM163-'OddsRatio_working_3-way'!R163/3)</f>
        <v>-0.62181569215524424</v>
      </c>
      <c r="AT163" s="11">
        <f>IF(('OddsRatio_working_3-way'!X163=0),IF(Q163&gt;0,-Q163^(1/3),(-Q163)^(1/3)),'OddsRatio_working_3-way'!AN163-'OddsRatio_working_3-way'!R163/3)</f>
        <v>-0.42196557734642098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1.18</v>
      </c>
      <c r="B164" s="4">
        <f>IF('True_Odds_Calculator_3-way'!B165="","",'True_Odds_Calculator_3-way'!B165)</f>
        <v>8.3699999999999992</v>
      </c>
      <c r="C164" s="4">
        <f>IF('True_Odds_Calculator_3-way'!C165="","",'True_Odds_Calculator_3-way'!C165)</f>
        <v>14.21</v>
      </c>
      <c r="D164" s="9">
        <f t="shared" si="39"/>
        <v>0.83051785056019523</v>
      </c>
      <c r="E164" s="9">
        <f t="shared" si="40"/>
        <v>0.1068895384624103</v>
      </c>
      <c r="F164" s="9">
        <f t="shared" si="41"/>
        <v>6.2592610977394714E-2</v>
      </c>
      <c r="G164" s="9">
        <f t="shared" si="42"/>
        <v>1.1337113299283166</v>
      </c>
      <c r="H164" s="9">
        <f t="shared" si="43"/>
        <v>1.2040680393870966</v>
      </c>
      <c r="I164" s="9">
        <f t="shared" si="44"/>
        <v>9.3554525015716923</v>
      </c>
      <c r="J164" s="9">
        <f t="shared" si="45"/>
        <v>15.976326668353066</v>
      </c>
      <c r="K164" s="11">
        <f t="shared" si="46"/>
        <v>0.84745762711864414</v>
      </c>
      <c r="L164" s="11">
        <f t="shared" si="47"/>
        <v>0.11947431302270013</v>
      </c>
      <c r="M164" s="11">
        <f t="shared" si="48"/>
        <v>7.0372976776917659E-2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-0.12486515693738143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0.14791962799838113</v>
      </c>
      <c r="Q164" s="11">
        <f>2*'OddsRatio_working_3-way'!K164*'OddsRatio_working_3-way'!L164*'OddsRatio_working_3-way'!M164</f>
        <v>1.4250445857262149E-2</v>
      </c>
      <c r="R164" s="11">
        <f t="shared" si="49"/>
        <v>0</v>
      </c>
      <c r="S164" s="11">
        <f t="shared" si="50"/>
        <v>-1.1846349424168128</v>
      </c>
      <c r="T164" s="11">
        <f t="shared" si="51"/>
        <v>-0.11412668038697615</v>
      </c>
      <c r="U164" s="11">
        <f>'OddsRatio_working_3-way'!S164-'OddsRatio_working_3-way'!R164^2/3</f>
        <v>-1.1846349424168128</v>
      </c>
      <c r="V164" s="11">
        <f>'OddsRatio_working_3-way'!S164*'OddsRatio_working_3-way'!R164/3-2*'OddsRatio_working_3-way'!R164^3/27-'OddsRatio_working_3-way'!T164</f>
        <v>0.11412668038697615</v>
      </c>
      <c r="W164" s="11">
        <f>'OddsRatio_working_3-way'!V164^2+4*'OddsRatio_working_3-way'!U164^3/27</f>
        <v>-0.23326683856628166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0.24813894179593854</v>
      </c>
      <c r="Y164" s="11">
        <f>IF('OddsRatio_working_3-way'!W164&gt;=0,IF('OddsRatio_working_3-way'!V164+SQRT('OddsRatio_working_3-way'!W164)&gt;0,0,PI()),ACOS('OddsRatio_working_3-way'!V164/(2*'OddsRatio_working_3-way'!X164)))</f>
        <v>1.3387543245334066</v>
      </c>
      <c r="Z164" s="11">
        <f>'OddsRatio_working_3-way'!X164^(1/3)*COS('OddsRatio_working_3-way'!Y164/3)</f>
        <v>0.56685566496415829</v>
      </c>
      <c r="AA164" s="11">
        <f>'OddsRatio_working_3-way'!X164^(1/3)*COS(('OddsRatio_working_3-way'!Y164+2*PI())/3)</f>
        <v>-0.51829955689294682</v>
      </c>
      <c r="AB164" s="11">
        <f>'OddsRatio_working_3-way'!X164^(1/3)*COS(('OddsRatio_working_3-way'!Y164+4*PI())/3)</f>
        <v>-4.8556108071211745E-2</v>
      </c>
      <c r="AC164" s="11">
        <f>'OddsRatio_working_3-way'!X164^(1/3)*SIN('OddsRatio_working_3-way'!Y164/3)</f>
        <v>0.27120650662729229</v>
      </c>
      <c r="AD164" s="11">
        <f>'OddsRatio_working_3-way'!X164^(1/3)*SIN(('OddsRatio_working_3-way'!Y164+2*PI())/3)</f>
        <v>0.35530815282443579</v>
      </c>
      <c r="AE164" s="11">
        <f>'OddsRatio_working_3-way'!X164^(1/3)*SIN(('OddsRatio_working_3-way'!Y164+4*PI())/3)</f>
        <v>-0.6265146594517278</v>
      </c>
      <c r="AF164" s="11">
        <f>-'OddsRatio_working_3-way'!U164/(3*'OddsRatio_working_3-way'!X164^(1/3))*COS(('OddsRatio_working_3-way'!Y164)/3)</f>
        <v>0.56685566496415818</v>
      </c>
      <c r="AG164" s="11">
        <f>-'OddsRatio_working_3-way'!U164/(3*'OddsRatio_working_3-way'!X164^(1/3))*COS(('OddsRatio_working_3-way'!Y164+2*PI())/3)</f>
        <v>-0.51829955689294671</v>
      </c>
      <c r="AH164" s="11">
        <f>-'OddsRatio_working_3-way'!U164/(3*'OddsRatio_working_3-way'!X164^(1/3))*COS(('OddsRatio_working_3-way'!Y164+4*PI())/3)</f>
        <v>-4.8556108071211738E-2</v>
      </c>
      <c r="AI164" s="11">
        <f>'OddsRatio_working_3-way'!U164/(3*'OddsRatio_working_3-way'!X164^(1/3))*SIN(('OddsRatio_working_3-way'!Y164)/3)</f>
        <v>-0.27120650662729223</v>
      </c>
      <c r="AJ164" s="11">
        <f>'OddsRatio_working_3-way'!U164/(3*'OddsRatio_working_3-way'!X164^(1/3))*SIN(('OddsRatio_working_3-way'!Y164+2*PI())/3)</f>
        <v>-0.35530815282443573</v>
      </c>
      <c r="AK164" s="11">
        <f>'OddsRatio_working_3-way'!U164/(3*'OddsRatio_working_3-way'!X164^(1/3))*SIN(('OddsRatio_working_3-way'!Y164+4*PI())/3)</f>
        <v>0.62651465945172768</v>
      </c>
      <c r="AL164" s="11">
        <f>'OddsRatio_working_3-way'!Z164+'OddsRatio_working_3-way'!AF164</f>
        <v>1.1337113299283166</v>
      </c>
      <c r="AM164" s="11">
        <f>'OddsRatio_working_3-way'!AA164+'OddsRatio_working_3-way'!AG164</f>
        <v>-1.0365991137858934</v>
      </c>
      <c r="AN164" s="11">
        <f>'OddsRatio_working_3-way'!AB164+'OddsRatio_working_3-way'!AH164</f>
        <v>-9.7112216142423491E-2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1.1337113299283166</v>
      </c>
      <c r="AS164" s="11">
        <f>IF(('OddsRatio_working_3-way'!X164=0),IF(Q164&gt;0,-Q164^(1/3),(-Q164)^(1/3)),'OddsRatio_working_3-way'!AM164-'OddsRatio_working_3-way'!R164/3)</f>
        <v>-1.0365991137858934</v>
      </c>
      <c r="AT164" s="11">
        <f>IF(('OddsRatio_working_3-way'!X164=0),IF(Q164&gt;0,-Q164^(1/3),(-Q164)^(1/3)),'OddsRatio_working_3-way'!AN164-'OddsRatio_working_3-way'!R164/3)</f>
        <v>-9.7112216142423491E-2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</v>
      </c>
      <c r="B165" s="4">
        <f>IF('True_Odds_Calculator_3-way'!B166="","",'True_Odds_Calculator_3-way'!B166)</f>
        <v>4.45</v>
      </c>
      <c r="C165" s="4">
        <f>IF('True_Odds_Calculator_3-way'!C166="","",'True_Odds_Calculator_3-way'!C166)</f>
        <v>7.22</v>
      </c>
      <c r="D165" s="9">
        <f t="shared" si="39"/>
        <v>0.65358496341018391</v>
      </c>
      <c r="E165" s="9">
        <f t="shared" si="40"/>
        <v>0.21472320881139642</v>
      </c>
      <c r="F165" s="9">
        <f t="shared" si="41"/>
        <v>0.13169182777841953</v>
      </c>
      <c r="G165" s="9">
        <f t="shared" si="42"/>
        <v>1.0600459189952605</v>
      </c>
      <c r="H165" s="9">
        <f t="shared" si="43"/>
        <v>1.5300229594976302</v>
      </c>
      <c r="I165" s="9">
        <f t="shared" si="44"/>
        <v>4.6571584205336496</v>
      </c>
      <c r="J165" s="9">
        <f t="shared" si="45"/>
        <v>7.5934856161505184</v>
      </c>
      <c r="K165" s="11">
        <f t="shared" si="46"/>
        <v>0.66666666666666663</v>
      </c>
      <c r="L165" s="11">
        <f t="shared" si="47"/>
        <v>0.2247191011235955</v>
      </c>
      <c r="M165" s="11">
        <f t="shared" si="48"/>
        <v>0.13850415512465375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-0.22263375766441529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0.21102430825733759</v>
      </c>
      <c r="Q165" s="11">
        <f>2*'OddsRatio_working_3-way'!K165*'OddsRatio_working_3-way'!L165*'OddsRatio_working_3-way'!M165</f>
        <v>4.1499372321993626E-2</v>
      </c>
      <c r="R165" s="11">
        <f t="shared" si="49"/>
        <v>0</v>
      </c>
      <c r="S165" s="11">
        <f t="shared" si="50"/>
        <v>-0.94785404725290101</v>
      </c>
      <c r="T165" s="11">
        <f t="shared" si="51"/>
        <v>-0.18640197586094415</v>
      </c>
      <c r="U165" s="11">
        <f>'OddsRatio_working_3-way'!S165-'OddsRatio_working_3-way'!R165^2/3</f>
        <v>-0.94785404725290101</v>
      </c>
      <c r="V165" s="11">
        <f>'OddsRatio_working_3-way'!S165*'OddsRatio_working_3-way'!R165/3-2*'OddsRatio_working_3-way'!R165^3/27-'OddsRatio_working_3-way'!T165</f>
        <v>0.18640197586094415</v>
      </c>
      <c r="W165" s="11">
        <f>'OddsRatio_working_3-way'!V165^2+4*'OddsRatio_working_3-way'!U165^3/27</f>
        <v>-9.1413999339946872E-2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0.17759483096701525</v>
      </c>
      <c r="Y165" s="11">
        <f>IF('OddsRatio_working_3-way'!W165&gt;=0,IF('OddsRatio_working_3-way'!V165+SQRT('OddsRatio_working_3-way'!W165)&gt;0,0,PI()),ACOS('OddsRatio_working_3-way'!V165/(2*'OddsRatio_working_3-way'!X165)))</f>
        <v>1.0183213414773999</v>
      </c>
      <c r="Z165" s="11">
        <f>'OddsRatio_working_3-way'!X165^(1/3)*COS('OddsRatio_working_3-way'!Y165/3)</f>
        <v>0.53002295949763023</v>
      </c>
      <c r="AA165" s="11">
        <f>'OddsRatio_working_3-way'!X165^(1/3)*COS(('OddsRatio_working_3-way'!Y165+2*PI())/3)</f>
        <v>-0.42709250460137255</v>
      </c>
      <c r="AB165" s="11">
        <f>'OddsRatio_working_3-way'!X165^(1/3)*COS(('OddsRatio_working_3-way'!Y165+4*PI())/3)</f>
        <v>-0.10293045489625778</v>
      </c>
      <c r="AC165" s="11">
        <f>'OddsRatio_working_3-way'!X165^(1/3)*SIN('OddsRatio_working_3-way'!Y165/3)</f>
        <v>0.18715504665830895</v>
      </c>
      <c r="AD165" s="11">
        <f>'OddsRatio_working_3-way'!X165^(1/3)*SIN(('OddsRatio_working_3-way'!Y165+2*PI())/3)</f>
        <v>0.36543582418480391</v>
      </c>
      <c r="AE165" s="11">
        <f>'OddsRatio_working_3-way'!X165^(1/3)*SIN(('OddsRatio_working_3-way'!Y165+4*PI())/3)</f>
        <v>-0.55259087084311287</v>
      </c>
      <c r="AF165" s="11">
        <f>-'OddsRatio_working_3-way'!U165/(3*'OddsRatio_working_3-way'!X165^(1/3))*COS(('OddsRatio_working_3-way'!Y165)/3)</f>
        <v>0.53002295949763012</v>
      </c>
      <c r="AG165" s="11">
        <f>-'OddsRatio_working_3-way'!U165/(3*'OddsRatio_working_3-way'!X165^(1/3))*COS(('OddsRatio_working_3-way'!Y165+2*PI())/3)</f>
        <v>-0.42709250460137249</v>
      </c>
      <c r="AH165" s="11">
        <f>-'OddsRatio_working_3-way'!U165/(3*'OddsRatio_working_3-way'!X165^(1/3))*COS(('OddsRatio_working_3-way'!Y165+4*PI())/3)</f>
        <v>-0.10293045489625777</v>
      </c>
      <c r="AI165" s="11">
        <f>'OddsRatio_working_3-way'!U165/(3*'OddsRatio_working_3-way'!X165^(1/3))*SIN(('OddsRatio_working_3-way'!Y165)/3)</f>
        <v>-0.18715504665830893</v>
      </c>
      <c r="AJ165" s="11">
        <f>'OddsRatio_working_3-way'!U165/(3*'OddsRatio_working_3-way'!X165^(1/3))*SIN(('OddsRatio_working_3-way'!Y165+2*PI())/3)</f>
        <v>-0.36543582418480386</v>
      </c>
      <c r="AK165" s="11">
        <f>'OddsRatio_working_3-way'!U165/(3*'OddsRatio_working_3-way'!X165^(1/3))*SIN(('OddsRatio_working_3-way'!Y165+4*PI())/3)</f>
        <v>0.55259087084311276</v>
      </c>
      <c r="AL165" s="11">
        <f>'OddsRatio_working_3-way'!Z165+'OddsRatio_working_3-way'!AF165</f>
        <v>1.0600459189952605</v>
      </c>
      <c r="AM165" s="11">
        <f>'OddsRatio_working_3-way'!AA165+'OddsRatio_working_3-way'!AG165</f>
        <v>-0.85418500920274498</v>
      </c>
      <c r="AN165" s="11">
        <f>'OddsRatio_working_3-way'!AB165+'OddsRatio_working_3-way'!AH165</f>
        <v>-0.20586090979251553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1.0600459189952605</v>
      </c>
      <c r="AS165" s="11">
        <f>IF(('OddsRatio_working_3-way'!X165=0),IF(Q165&gt;0,-Q165^(1/3),(-Q165)^(1/3)),'OddsRatio_working_3-way'!AM165-'OddsRatio_working_3-way'!R165/3)</f>
        <v>-0.85418500920274498</v>
      </c>
      <c r="AT165" s="11">
        <f>IF(('OddsRatio_working_3-way'!X165=0),IF(Q165&gt;0,-Q165^(1/3),(-Q165)^(1/3)),'OddsRatio_working_3-way'!AN165-'OddsRatio_working_3-way'!R165/3)</f>
        <v>-0.20586090979251553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4.25</v>
      </c>
      <c r="B166" s="4">
        <f>IF('True_Odds_Calculator_3-way'!B167="","",'True_Odds_Calculator_3-way'!B167)</f>
        <v>3.66</v>
      </c>
      <c r="C166" s="4">
        <f>IF('True_Odds_Calculator_3-way'!C167="","",'True_Odds_Calculator_3-way'!C167)</f>
        <v>1.92</v>
      </c>
      <c r="D166" s="9">
        <f t="shared" si="39"/>
        <v>0.22693475497631796</v>
      </c>
      <c r="E166" s="9">
        <f t="shared" si="40"/>
        <v>0.26398231722241833</v>
      </c>
      <c r="F166" s="9">
        <f t="shared" si="41"/>
        <v>0.50908292780126363</v>
      </c>
      <c r="G166" s="9">
        <f t="shared" si="42"/>
        <v>1.0481701194816053</v>
      </c>
      <c r="H166" s="9">
        <f t="shared" si="43"/>
        <v>4.4065528883152174</v>
      </c>
      <c r="I166" s="9">
        <f t="shared" si="44"/>
        <v>3.7881325178210701</v>
      </c>
      <c r="J166" s="9">
        <f t="shared" si="45"/>
        <v>1.964316509923077</v>
      </c>
      <c r="K166" s="11">
        <f t="shared" si="46"/>
        <v>0.23529411764705882</v>
      </c>
      <c r="L166" s="11">
        <f t="shared" si="47"/>
        <v>0.27322404371584696</v>
      </c>
      <c r="M166" s="11">
        <f t="shared" si="48"/>
        <v>0.52083333333333337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-0.26630638594235501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0.22869120325725922</v>
      </c>
      <c r="Q166" s="11">
        <f>2*'OddsRatio_working_3-way'!K166*'OddsRatio_working_3-way'!L166*'OddsRatio_working_3-way'!M166</f>
        <v>6.6966677381335049E-2</v>
      </c>
      <c r="R166" s="11">
        <f t="shared" si="49"/>
        <v>0</v>
      </c>
      <c r="S166" s="11">
        <f t="shared" si="50"/>
        <v>-0.85875223174994375</v>
      </c>
      <c r="T166" s="11">
        <f t="shared" si="51"/>
        <v>-0.25146478235723096</v>
      </c>
      <c r="U166" s="11">
        <f>'OddsRatio_working_3-way'!S166-'OddsRatio_working_3-way'!R166^2/3</f>
        <v>-0.85875223174994375</v>
      </c>
      <c r="V166" s="11">
        <f>'OddsRatio_working_3-way'!S166*'OddsRatio_working_3-way'!R166/3-2*'OddsRatio_working_3-way'!R166^3/27-'OddsRatio_working_3-way'!T166</f>
        <v>0.25146478235723096</v>
      </c>
      <c r="W166" s="11">
        <f>'OddsRatio_working_3-way'!V166^2+4*'OddsRatio_working_3-way'!U166^3/27</f>
        <v>-3.0586421268423952E-2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0.15315103495764687</v>
      </c>
      <c r="Y166" s="11">
        <f>IF('OddsRatio_working_3-way'!W166&gt;=0,IF('OddsRatio_working_3-way'!V166+SQRT('OddsRatio_working_3-way'!W166)&gt;0,0,PI()),ACOS('OddsRatio_working_3-way'!V166/(2*'OddsRatio_working_3-way'!X166)))</f>
        <v>0.60768867767931323</v>
      </c>
      <c r="Z166" s="11">
        <f>'OddsRatio_working_3-way'!X166^(1/3)*COS('OddsRatio_working_3-way'!Y166/3)</f>
        <v>0.52408505974080277</v>
      </c>
      <c r="AA166" s="11">
        <f>'OddsRatio_working_3-way'!X166^(1/3)*COS(('OddsRatio_working_3-way'!Y166+2*PI())/3)</f>
        <v>-0.35525838450278346</v>
      </c>
      <c r="AB166" s="11">
        <f>'OddsRatio_working_3-way'!X166^(1/3)*COS(('OddsRatio_working_3-way'!Y166+4*PI())/3)</f>
        <v>-0.16882667523801947</v>
      </c>
      <c r="AC166" s="11">
        <f>'OddsRatio_working_3-way'!X166^(1/3)*SIN('OddsRatio_working_3-way'!Y166/3)</f>
        <v>0.10763639752949358</v>
      </c>
      <c r="AD166" s="11">
        <f>'OddsRatio_working_3-way'!X166^(1/3)*SIN(('OddsRatio_working_3-way'!Y166+2*PI())/3)</f>
        <v>0.4000527767146736</v>
      </c>
      <c r="AE166" s="11">
        <f>'OddsRatio_working_3-way'!X166^(1/3)*SIN(('OddsRatio_working_3-way'!Y166+4*PI())/3)</f>
        <v>-0.50768917424416715</v>
      </c>
      <c r="AF166" s="11">
        <f>-'OddsRatio_working_3-way'!U166/(3*'OddsRatio_working_3-way'!X166^(1/3))*COS(('OddsRatio_working_3-way'!Y166)/3)</f>
        <v>0.52408505974080255</v>
      </c>
      <c r="AG166" s="11">
        <f>-'OddsRatio_working_3-way'!U166/(3*'OddsRatio_working_3-way'!X166^(1/3))*COS(('OddsRatio_working_3-way'!Y166+2*PI())/3)</f>
        <v>-0.35525838450278335</v>
      </c>
      <c r="AH166" s="11">
        <f>-'OddsRatio_working_3-way'!U166/(3*'OddsRatio_working_3-way'!X166^(1/3))*COS(('OddsRatio_working_3-way'!Y166+4*PI())/3)</f>
        <v>-0.16882667523801942</v>
      </c>
      <c r="AI166" s="11">
        <f>'OddsRatio_working_3-way'!U166/(3*'OddsRatio_working_3-way'!X166^(1/3))*SIN(('OddsRatio_working_3-way'!Y166)/3)</f>
        <v>-0.10763639752949354</v>
      </c>
      <c r="AJ166" s="11">
        <f>'OddsRatio_working_3-way'!U166/(3*'OddsRatio_working_3-way'!X166^(1/3))*SIN(('OddsRatio_working_3-way'!Y166+2*PI())/3)</f>
        <v>-0.40005277671467343</v>
      </c>
      <c r="AK166" s="11">
        <f>'OddsRatio_working_3-way'!U166/(3*'OddsRatio_working_3-way'!X166^(1/3))*SIN(('OddsRatio_working_3-way'!Y166+4*PI())/3)</f>
        <v>0.50768917424416693</v>
      </c>
      <c r="AL166" s="11">
        <f>'OddsRatio_working_3-way'!Z166+'OddsRatio_working_3-way'!AF166</f>
        <v>1.0481701194816053</v>
      </c>
      <c r="AM166" s="11">
        <f>'OddsRatio_working_3-way'!AA166+'OddsRatio_working_3-way'!AG166</f>
        <v>-0.71051676900556682</v>
      </c>
      <c r="AN166" s="11">
        <f>'OddsRatio_working_3-way'!AB166+'OddsRatio_working_3-way'!AH166</f>
        <v>-0.33765335047603889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1.0481701194816053</v>
      </c>
      <c r="AS166" s="11">
        <f>IF(('OddsRatio_working_3-way'!X166=0),IF(Q166&gt;0,-Q166^(1/3),(-Q166)^(1/3)),'OddsRatio_working_3-way'!AM166-'OddsRatio_working_3-way'!R166/3)</f>
        <v>-0.71051676900556682</v>
      </c>
      <c r="AT166" s="11">
        <f>IF(('OddsRatio_working_3-way'!X166=0),IF(Q166&gt;0,-Q166^(1/3),(-Q166)^(1/3)),'OddsRatio_working_3-way'!AN166-'OddsRatio_working_3-way'!R166/3)</f>
        <v>-0.33765335047603889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3.09</v>
      </c>
      <c r="D167" s="9">
        <f t="shared" si="39"/>
        <v>0.37449127988897662</v>
      </c>
      <c r="E167" s="9">
        <f t="shared" si="40"/>
        <v>0.311222711008453</v>
      </c>
      <c r="F167" s="9">
        <f t="shared" si="41"/>
        <v>0.31428600910257065</v>
      </c>
      <c r="G167" s="9">
        <f t="shared" si="42"/>
        <v>1.0439307163181217</v>
      </c>
      <c r="H167" s="9">
        <f t="shared" si="43"/>
        <v>2.670289146108995</v>
      </c>
      <c r="I167" s="9">
        <f t="shared" si="44"/>
        <v>3.2131331185944183</v>
      </c>
      <c r="J167" s="9">
        <f t="shared" si="45"/>
        <v>3.1818151971048736</v>
      </c>
      <c r="K167" s="11">
        <f t="shared" si="46"/>
        <v>0.38461538461538458</v>
      </c>
      <c r="L167" s="11">
        <f t="shared" si="47"/>
        <v>0.32051282051282048</v>
      </c>
      <c r="M167" s="11">
        <f t="shared" si="48"/>
        <v>0.3236245954692557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-0.28282364055328968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0.23178733970369517</v>
      </c>
      <c r="Q167" s="11">
        <f>2*'OddsRatio_working_3-way'!K167*'OddsRatio_working_3-way'!L167*'OddsRatio_working_3-way'!M167</f>
        <v>7.9789101447055144E-2</v>
      </c>
      <c r="R167" s="11">
        <f t="shared" si="49"/>
        <v>0</v>
      </c>
      <c r="S167" s="11">
        <f t="shared" si="50"/>
        <v>-0.81954726008847112</v>
      </c>
      <c r="T167" s="11">
        <f t="shared" si="51"/>
        <v>-0.282116096415997</v>
      </c>
      <c r="U167" s="11">
        <f>'OddsRatio_working_3-way'!S167-'OddsRatio_working_3-way'!R167^2/3</f>
        <v>-0.81954726008847112</v>
      </c>
      <c r="V167" s="11">
        <f>'OddsRatio_working_3-way'!S167*'OddsRatio_working_3-way'!R167/3-2*'OddsRatio_working_3-way'!R167^3/27-'OddsRatio_working_3-way'!T167</f>
        <v>0.282116096415997</v>
      </c>
      <c r="W167" s="11">
        <f>'OddsRatio_working_3-way'!V167^2+4*'OddsRatio_working_3-way'!U167^3/27</f>
        <v>-1.9594321714881818E-3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0.14278386115777256</v>
      </c>
      <c r="Y167" s="11">
        <f>IF('OddsRatio_working_3-way'!W167&gt;=0,IF('OddsRatio_working_3-way'!V167+SQRT('OddsRatio_working_3-way'!W167)&gt;0,0,PI()),ACOS('OddsRatio_working_3-way'!V167/(2*'OddsRatio_working_3-way'!X167)))</f>
        <v>0.15563623287815731</v>
      </c>
      <c r="Z167" s="11">
        <f>'OddsRatio_working_3-way'!X167^(1/3)*COS('OddsRatio_working_3-way'!Y167/3)</f>
        <v>0.52196535815906087</v>
      </c>
      <c r="AA167" s="11">
        <f>'OddsRatio_working_3-way'!X167^(1/3)*COS(('OddsRatio_working_3-way'!Y167+2*PI())/3)</f>
        <v>-0.28445476214708543</v>
      </c>
      <c r="AB167" s="11">
        <f>'OddsRatio_working_3-way'!X167^(1/3)*COS(('OddsRatio_working_3-way'!Y167+4*PI())/3)</f>
        <v>-0.23751059601197555</v>
      </c>
      <c r="AC167" s="11">
        <f>'OddsRatio_working_3-way'!X167^(1/3)*SIN('OddsRatio_working_3-way'!Y167/3)</f>
        <v>2.7103226954988287E-2</v>
      </c>
      <c r="AD167" s="11">
        <f>'OddsRatio_working_3-way'!X167^(1/3)*SIN(('OddsRatio_working_3-way'!Y167+2*PI())/3)</f>
        <v>0.43848364658369571</v>
      </c>
      <c r="AE167" s="11">
        <f>'OddsRatio_working_3-way'!X167^(1/3)*SIN(('OddsRatio_working_3-way'!Y167+4*PI())/3)</f>
        <v>-0.46558687353868394</v>
      </c>
      <c r="AF167" s="11">
        <f>-'OddsRatio_working_3-way'!U167/(3*'OddsRatio_working_3-way'!X167^(1/3))*COS(('OddsRatio_working_3-way'!Y167)/3)</f>
        <v>0.52196535815906098</v>
      </c>
      <c r="AG167" s="11">
        <f>-'OddsRatio_working_3-way'!U167/(3*'OddsRatio_working_3-way'!X167^(1/3))*COS(('OddsRatio_working_3-way'!Y167+2*PI())/3)</f>
        <v>-0.28445476214708554</v>
      </c>
      <c r="AH167" s="11">
        <f>-'OddsRatio_working_3-way'!U167/(3*'OddsRatio_working_3-way'!X167^(1/3))*COS(('OddsRatio_working_3-way'!Y167+4*PI())/3)</f>
        <v>-0.23751059601197561</v>
      </c>
      <c r="AI167" s="11">
        <f>'OddsRatio_working_3-way'!U167/(3*'OddsRatio_working_3-way'!X167^(1/3))*SIN(('OddsRatio_working_3-way'!Y167)/3)</f>
        <v>-2.7103226954988291E-2</v>
      </c>
      <c r="AJ167" s="11">
        <f>'OddsRatio_working_3-way'!U167/(3*'OddsRatio_working_3-way'!X167^(1/3))*SIN(('OddsRatio_working_3-way'!Y167+2*PI())/3)</f>
        <v>-0.43848364658369582</v>
      </c>
      <c r="AK167" s="11">
        <f>'OddsRatio_working_3-way'!U167/(3*'OddsRatio_working_3-way'!X167^(1/3))*SIN(('OddsRatio_working_3-way'!Y167+4*PI())/3)</f>
        <v>0.46558687353868405</v>
      </c>
      <c r="AL167" s="11">
        <f>'OddsRatio_working_3-way'!Z167+'OddsRatio_working_3-way'!AF167</f>
        <v>1.0439307163181217</v>
      </c>
      <c r="AM167" s="11">
        <f>'OddsRatio_working_3-way'!AA167+'OddsRatio_working_3-way'!AG167</f>
        <v>-0.56890952429417097</v>
      </c>
      <c r="AN167" s="11">
        <f>'OddsRatio_working_3-way'!AB167+'OddsRatio_working_3-way'!AH167</f>
        <v>-0.47502119202395116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1.0439307163181217</v>
      </c>
      <c r="AS167" s="11">
        <f>IF(('OddsRatio_working_3-way'!X167=0),IF(Q167&gt;0,-Q167^(1/3),(-Q167)^(1/3)),'OddsRatio_working_3-way'!AM167-'OddsRatio_working_3-way'!R167/3)</f>
        <v>-0.56890952429417097</v>
      </c>
      <c r="AT167" s="11">
        <f>IF(('OddsRatio_working_3-way'!X167=0),IF(Q167&gt;0,-Q167^(1/3),(-Q167)^(1/3)),'OddsRatio_working_3-way'!AN167-'OddsRatio_working_3-way'!R167/3)</f>
        <v>-0.47502119202395116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11.5</v>
      </c>
      <c r="B168" s="4">
        <f>IF('True_Odds_Calculator_3-way'!B169="","",'True_Odds_Calculator_3-way'!B169)</f>
        <v>5.67</v>
      </c>
      <c r="C168" s="4">
        <f>IF('True_Odds_Calculator_3-way'!C169="","",'True_Odds_Calculator_3-way'!C169)</f>
        <v>1.3</v>
      </c>
      <c r="D168" s="9">
        <f t="shared" si="39"/>
        <v>8.0702613057012526E-2</v>
      </c>
      <c r="E168" s="9">
        <f t="shared" si="40"/>
        <v>0.16484350897366248</v>
      </c>
      <c r="F168" s="9">
        <f t="shared" si="41"/>
        <v>0.75445387796932484</v>
      </c>
      <c r="G168" s="9">
        <f t="shared" si="42"/>
        <v>1.0848735719121878</v>
      </c>
      <c r="H168" s="9">
        <f t="shared" si="43"/>
        <v>12.39117250507797</v>
      </c>
      <c r="I168" s="9">
        <f t="shared" si="44"/>
        <v>6.0663595808299178</v>
      </c>
      <c r="J168" s="9">
        <f t="shared" si="45"/>
        <v>1.3254620715736565</v>
      </c>
      <c r="K168" s="11">
        <f t="shared" si="46"/>
        <v>8.6956521739130432E-2</v>
      </c>
      <c r="L168" s="11">
        <f t="shared" si="47"/>
        <v>0.17636684303350969</v>
      </c>
      <c r="M168" s="11">
        <f t="shared" si="48"/>
        <v>0.76923076923076916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-0.17354143441099956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0.18250134192163175</v>
      </c>
      <c r="Q168" s="11">
        <f>2*'OddsRatio_working_3-way'!K168*'OddsRatio_working_3-way'!L168*'OddsRatio_working_3-way'!M168</f>
        <v>2.3594226492777214E-2</v>
      </c>
      <c r="R168" s="11">
        <f t="shared" si="49"/>
        <v>0</v>
      </c>
      <c r="S168" s="11">
        <f t="shared" si="50"/>
        <v>-1.0516297882464909</v>
      </c>
      <c r="T168" s="11">
        <f t="shared" si="51"/>
        <v>-0.1359573094048469</v>
      </c>
      <c r="U168" s="11">
        <f>'OddsRatio_working_3-way'!S168-'OddsRatio_working_3-way'!R168^2/3</f>
        <v>-1.0516297882464909</v>
      </c>
      <c r="V168" s="11">
        <f>'OddsRatio_working_3-way'!S168*'OddsRatio_working_3-way'!R168/3-2*'OddsRatio_working_3-way'!R168^3/27-'OddsRatio_working_3-way'!T168</f>
        <v>0.1359573094048469</v>
      </c>
      <c r="W168" s="11">
        <f>'OddsRatio_working_3-way'!V168^2+4*'OddsRatio_working_3-way'!U168^3/27</f>
        <v>-0.1538154464660573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0.20754507730048827</v>
      </c>
      <c r="Y168" s="11">
        <f>IF('OddsRatio_working_3-way'!W168&gt;=0,IF('OddsRatio_working_3-way'!V168+SQRT('OddsRatio_working_3-way'!W168)&gt;0,0,PI()),ACOS('OddsRatio_working_3-way'!V168/(2*'OddsRatio_working_3-way'!X168)))</f>
        <v>1.2371009187344095</v>
      </c>
      <c r="Z168" s="11">
        <f>'OddsRatio_working_3-way'!X168^(1/3)*COS('OddsRatio_working_3-way'!Y168/3)</f>
        <v>0.54243678595609401</v>
      </c>
      <c r="AA168" s="11">
        <f>'OddsRatio_working_3-way'!X168^(1/3)*COS(('OddsRatio_working_3-way'!Y168+2*PI())/3)</f>
        <v>-0.47671583090085851</v>
      </c>
      <c r="AB168" s="11">
        <f>'OddsRatio_working_3-way'!X168^(1/3)*COS(('OddsRatio_working_3-way'!Y168+4*PI())/3)</f>
        <v>-6.5720955055235702E-2</v>
      </c>
      <c r="AC168" s="11">
        <f>'OddsRatio_working_3-way'!X168^(1/3)*SIN('OddsRatio_working_3-way'!Y168/3)</f>
        <v>0.23728800220502722</v>
      </c>
      <c r="AD168" s="11">
        <f>'OddsRatio_working_3-way'!X168^(1/3)*SIN(('OddsRatio_working_3-way'!Y168+2*PI())/3)</f>
        <v>0.35112003548264586</v>
      </c>
      <c r="AE168" s="11">
        <f>'OddsRatio_working_3-way'!X168^(1/3)*SIN(('OddsRatio_working_3-way'!Y168+4*PI())/3)</f>
        <v>-0.58840803768767302</v>
      </c>
      <c r="AF168" s="11">
        <f>-'OddsRatio_working_3-way'!U168/(3*'OddsRatio_working_3-way'!X168^(1/3))*COS(('OddsRatio_working_3-way'!Y168)/3)</f>
        <v>0.5424367859560939</v>
      </c>
      <c r="AG168" s="11">
        <f>-'OddsRatio_working_3-way'!U168/(3*'OddsRatio_working_3-way'!X168^(1/3))*COS(('OddsRatio_working_3-way'!Y168+2*PI())/3)</f>
        <v>-0.47671583090085839</v>
      </c>
      <c r="AH168" s="11">
        <f>-'OddsRatio_working_3-way'!U168/(3*'OddsRatio_working_3-way'!X168^(1/3))*COS(('OddsRatio_working_3-way'!Y168+4*PI())/3)</f>
        <v>-6.5720955055235689E-2</v>
      </c>
      <c r="AI168" s="11">
        <f>'OddsRatio_working_3-way'!U168/(3*'OddsRatio_working_3-way'!X168^(1/3))*SIN(('OddsRatio_working_3-way'!Y168)/3)</f>
        <v>-0.23728800220502719</v>
      </c>
      <c r="AJ168" s="11">
        <f>'OddsRatio_working_3-way'!U168/(3*'OddsRatio_working_3-way'!X168^(1/3))*SIN(('OddsRatio_working_3-way'!Y168+2*PI())/3)</f>
        <v>-0.35112003548264581</v>
      </c>
      <c r="AK168" s="11">
        <f>'OddsRatio_working_3-way'!U168/(3*'OddsRatio_working_3-way'!X168^(1/3))*SIN(('OddsRatio_working_3-way'!Y168+4*PI())/3)</f>
        <v>0.58840803768767291</v>
      </c>
      <c r="AL168" s="11">
        <f>'OddsRatio_working_3-way'!Z168+'OddsRatio_working_3-way'!AF168</f>
        <v>1.0848735719121878</v>
      </c>
      <c r="AM168" s="11">
        <f>'OddsRatio_working_3-way'!AA168+'OddsRatio_working_3-way'!AG168</f>
        <v>-0.9534316618017169</v>
      </c>
      <c r="AN168" s="11">
        <f>'OddsRatio_working_3-way'!AB168+'OddsRatio_working_3-way'!AH168</f>
        <v>-0.1314419101104714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1.0848735719121878</v>
      </c>
      <c r="AS168" s="11">
        <f>IF(('OddsRatio_working_3-way'!X168=0),IF(Q168&gt;0,-Q168^(1/3),(-Q168)^(1/3)),'OddsRatio_working_3-way'!AM168-'OddsRatio_working_3-way'!R168/3)</f>
        <v>-0.9534316618017169</v>
      </c>
      <c r="AT168" s="11">
        <f>IF(('OddsRatio_working_3-way'!X168=0),IF(Q168&gt;0,-Q168^(1/3),(-Q168)^(1/3)),'OddsRatio_working_3-way'!AN168-'OddsRatio_working_3-way'!R168/3)</f>
        <v>-0.1314419101104714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2.0299999999999998</v>
      </c>
      <c r="B169" s="4">
        <f>IF('True_Odds_Calculator_3-way'!B170="","",'True_Odds_Calculator_3-way'!B170)</f>
        <v>3.31</v>
      </c>
      <c r="C169" s="4">
        <f>IF('True_Odds_Calculator_3-way'!C170="","",'True_Odds_Calculator_3-way'!C170)</f>
        <v>4.26</v>
      </c>
      <c r="D169" s="9">
        <f t="shared" si="39"/>
        <v>0.48103867003552275</v>
      </c>
      <c r="E169" s="9">
        <f t="shared" si="40"/>
        <v>0.29243844442078931</v>
      </c>
      <c r="F169" s="9">
        <f t="shared" si="41"/>
        <v>0.22652288554368791</v>
      </c>
      <c r="G169" s="9">
        <f t="shared" si="42"/>
        <v>1.0474125736806479</v>
      </c>
      <c r="H169" s="9">
        <f t="shared" si="43"/>
        <v>2.0788349508910668</v>
      </c>
      <c r="I169" s="9">
        <f t="shared" si="44"/>
        <v>3.4195230452022964</v>
      </c>
      <c r="J169" s="9">
        <f t="shared" si="45"/>
        <v>4.4145649901989126</v>
      </c>
      <c r="K169" s="11">
        <f t="shared" si="46"/>
        <v>0.49261083743842371</v>
      </c>
      <c r="L169" s="11">
        <f t="shared" si="47"/>
        <v>0.30211480362537763</v>
      </c>
      <c r="M169" s="11">
        <f t="shared" si="48"/>
        <v>0.23474178403755869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-0.27097746390835897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0.23057398458885409</v>
      </c>
      <c r="Q169" s="11">
        <f>2*'OddsRatio_working_3-way'!K169*'OddsRatio_working_3-way'!L169*'OddsRatio_working_3-way'!M169</f>
        <v>6.9870904420864896E-2</v>
      </c>
      <c r="R169" s="11">
        <f t="shared" si="49"/>
        <v>0</v>
      </c>
      <c r="S169" s="11">
        <f t="shared" si="50"/>
        <v>-0.8508972711724514</v>
      </c>
      <c r="T169" s="11">
        <f t="shared" si="51"/>
        <v>-0.25784765793104597</v>
      </c>
      <c r="U169" s="11">
        <f>'OddsRatio_working_3-way'!S169-'OddsRatio_working_3-way'!R169^2/3</f>
        <v>-0.8508972711724514</v>
      </c>
      <c r="V169" s="11">
        <f>'OddsRatio_working_3-way'!S169*'OddsRatio_working_3-way'!R169/3-2*'OddsRatio_working_3-way'!R169^3/27-'OddsRatio_working_3-way'!T169</f>
        <v>0.25784765793104597</v>
      </c>
      <c r="W169" s="11">
        <f>'OddsRatio_working_3-way'!V169^2+4*'OddsRatio_working_3-way'!U169^3/27</f>
        <v>-2.4784494778340604E-2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0.15105455097320497</v>
      </c>
      <c r="Y169" s="11">
        <f>IF('OddsRatio_working_3-way'!W169&gt;=0,IF('OddsRatio_working_3-way'!V169+SQRT('OddsRatio_working_3-way'!W169)&gt;0,0,PI()),ACOS('OddsRatio_working_3-way'!V169/(2*'OddsRatio_working_3-way'!X169)))</f>
        <v>0.54814650489410965</v>
      </c>
      <c r="Z169" s="11">
        <f>'OddsRatio_working_3-way'!X169^(1/3)*COS('OddsRatio_working_3-way'!Y169/3)</f>
        <v>0.52370628684032394</v>
      </c>
      <c r="AA169" s="11">
        <f>'OddsRatio_working_3-way'!X169^(1/3)*COS(('OddsRatio_working_3-way'!Y169+2*PI())/3)</f>
        <v>-0.34565715069936781</v>
      </c>
      <c r="AB169" s="11">
        <f>'OddsRatio_working_3-way'!X169^(1/3)*COS(('OddsRatio_working_3-way'!Y169+4*PI())/3)</f>
        <v>-0.17804913614095624</v>
      </c>
      <c r="AC169" s="11">
        <f>'OddsRatio_working_3-way'!X169^(1/3)*SIN('OddsRatio_working_3-way'!Y169/3)</f>
        <v>9.6768532323637663E-2</v>
      </c>
      <c r="AD169" s="11">
        <f>'OddsRatio_working_3-way'!X169^(1/3)*SIN(('OddsRatio_working_3-way'!Y169+2*PI())/3)</f>
        <v>0.4051586823635217</v>
      </c>
      <c r="AE169" s="11">
        <f>'OddsRatio_working_3-way'!X169^(1/3)*SIN(('OddsRatio_working_3-way'!Y169+4*PI())/3)</f>
        <v>-0.5019272146871594</v>
      </c>
      <c r="AF169" s="11">
        <f>-'OddsRatio_working_3-way'!U169/(3*'OddsRatio_working_3-way'!X169^(1/3))*COS(('OddsRatio_working_3-way'!Y169)/3)</f>
        <v>0.52370628684032383</v>
      </c>
      <c r="AG169" s="11">
        <f>-'OddsRatio_working_3-way'!U169/(3*'OddsRatio_working_3-way'!X169^(1/3))*COS(('OddsRatio_working_3-way'!Y169+2*PI())/3)</f>
        <v>-0.3456571506993677</v>
      </c>
      <c r="AH169" s="11">
        <f>-'OddsRatio_working_3-way'!U169/(3*'OddsRatio_working_3-way'!X169^(1/3))*COS(('OddsRatio_working_3-way'!Y169+4*PI())/3)</f>
        <v>-0.17804913614095619</v>
      </c>
      <c r="AI169" s="11">
        <f>'OddsRatio_working_3-way'!U169/(3*'OddsRatio_working_3-way'!X169^(1/3))*SIN(('OddsRatio_working_3-way'!Y169)/3)</f>
        <v>-9.6768532323637635E-2</v>
      </c>
      <c r="AJ169" s="11">
        <f>'OddsRatio_working_3-way'!U169/(3*'OddsRatio_working_3-way'!X169^(1/3))*SIN(('OddsRatio_working_3-way'!Y169+2*PI())/3)</f>
        <v>-0.40515868236352159</v>
      </c>
      <c r="AK169" s="11">
        <f>'OddsRatio_working_3-way'!U169/(3*'OddsRatio_working_3-way'!X169^(1/3))*SIN(('OddsRatio_working_3-way'!Y169+4*PI())/3)</f>
        <v>0.50192721468715928</v>
      </c>
      <c r="AL169" s="11">
        <f>'OddsRatio_working_3-way'!Z169+'OddsRatio_working_3-way'!AF169</f>
        <v>1.0474125736806479</v>
      </c>
      <c r="AM169" s="11">
        <f>'OddsRatio_working_3-way'!AA169+'OddsRatio_working_3-way'!AG169</f>
        <v>-0.69131430139873551</v>
      </c>
      <c r="AN169" s="11">
        <f>'OddsRatio_working_3-way'!AB169+'OddsRatio_working_3-way'!AH169</f>
        <v>-0.35609827228191243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1.0474125736806479</v>
      </c>
      <c r="AS169" s="11">
        <f>IF(('OddsRatio_working_3-way'!X169=0),IF(Q169&gt;0,-Q169^(1/3),(-Q169)^(1/3)),'OddsRatio_working_3-way'!AM169-'OddsRatio_working_3-way'!R169/3)</f>
        <v>-0.69131430139873551</v>
      </c>
      <c r="AT169" s="11">
        <f>IF(('OddsRatio_working_3-way'!X169=0),IF(Q169&gt;0,-Q169^(1/3),(-Q169)^(1/3)),'OddsRatio_working_3-way'!AN169-'OddsRatio_working_3-way'!R169/3)</f>
        <v>-0.35609827228191243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13.83</v>
      </c>
      <c r="B170" s="4">
        <f>IF('True_Odds_Calculator_3-way'!B171="","",'True_Odds_Calculator_3-way'!B171)</f>
        <v>7.05</v>
      </c>
      <c r="C170" s="4">
        <f>IF('True_Odds_Calculator_3-way'!C171="","",'True_Odds_Calculator_3-way'!C171)</f>
        <v>1.22</v>
      </c>
      <c r="D170" s="9">
        <f t="shared" si="39"/>
        <v>6.5805448416609805E-2</v>
      </c>
      <c r="E170" s="9">
        <f t="shared" si="40"/>
        <v>0.12996659272279557</v>
      </c>
      <c r="F170" s="9">
        <f t="shared" si="41"/>
        <v>0.80422795886059484</v>
      </c>
      <c r="G170" s="9">
        <f t="shared" si="42"/>
        <v>1.1064933822131322</v>
      </c>
      <c r="H170" s="9">
        <f t="shared" si="43"/>
        <v>15.196310093794487</v>
      </c>
      <c r="I170" s="9">
        <f t="shared" si="44"/>
        <v>7.6942849623894496</v>
      </c>
      <c r="J170" s="9">
        <f t="shared" si="45"/>
        <v>1.2434285440868891</v>
      </c>
      <c r="K170" s="11">
        <f t="shared" si="46"/>
        <v>7.230657989877079E-2</v>
      </c>
      <c r="L170" s="11">
        <f t="shared" si="47"/>
        <v>0.14184397163120568</v>
      </c>
      <c r="M170" s="11">
        <f t="shared" si="48"/>
        <v>0.81967213114754101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-0.143560044431431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0.16056919847302897</v>
      </c>
      <c r="Q170" s="11">
        <f>2*'OddsRatio_working_3-way'!K170*'OddsRatio_working_3-way'!L170*'OddsRatio_working_3-way'!M170</f>
        <v>1.6813528635919263E-2</v>
      </c>
      <c r="R170" s="11">
        <f t="shared" si="49"/>
        <v>0</v>
      </c>
      <c r="S170" s="11">
        <f t="shared" si="50"/>
        <v>-1.1184811143585436</v>
      </c>
      <c r="T170" s="11">
        <f t="shared" si="51"/>
        <v>-0.11711844129408833</v>
      </c>
      <c r="U170" s="11">
        <f>'OddsRatio_working_3-way'!S170-'OddsRatio_working_3-way'!R170^2/3</f>
        <v>-1.1184811143585436</v>
      </c>
      <c r="V170" s="11">
        <f>'OddsRatio_working_3-way'!S170*'OddsRatio_working_3-way'!R170/3-2*'OddsRatio_working_3-way'!R170^3/27-'OddsRatio_working_3-way'!T170</f>
        <v>0.11711844129408833</v>
      </c>
      <c r="W170" s="11">
        <f>'OddsRatio_working_3-way'!V170^2+4*'OddsRatio_working_3-way'!U170^3/27</f>
        <v>-0.19357510442968023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0.22764656472305761</v>
      </c>
      <c r="Y170" s="11">
        <f>IF('OddsRatio_working_3-way'!W170&gt;=0,IF('OddsRatio_working_3-way'!V170+SQRT('OddsRatio_working_3-way'!W170)&gt;0,0,PI()),ACOS('OddsRatio_working_3-way'!V170/(2*'OddsRatio_working_3-way'!X170)))</f>
        <v>1.3106339737191273</v>
      </c>
      <c r="Z170" s="11">
        <f>'OddsRatio_working_3-way'!X170^(1/3)*COS('OddsRatio_working_3-way'!Y170/3)</f>
        <v>0.5532466911065661</v>
      </c>
      <c r="AA170" s="11">
        <f>'OddsRatio_working_3-way'!X170^(1/3)*COS(('OddsRatio_working_3-way'!Y170+2*PI())/3)</f>
        <v>-0.50036170318192663</v>
      </c>
      <c r="AB170" s="11">
        <f>'OddsRatio_working_3-way'!X170^(1/3)*COS(('OddsRatio_working_3-way'!Y170+4*PI())/3)</f>
        <v>-5.2884987924639422E-2</v>
      </c>
      <c r="AC170" s="11">
        <f>'OddsRatio_working_3-way'!X170^(1/3)*SIN('OddsRatio_working_3-way'!Y170/3)</f>
        <v>0.2583508020098842</v>
      </c>
      <c r="AD170" s="11">
        <f>'OddsRatio_working_3-way'!X170^(1/3)*SIN(('OddsRatio_working_3-way'!Y170+2*PI())/3)</f>
        <v>0.34995028805302647</v>
      </c>
      <c r="AE170" s="11">
        <f>'OddsRatio_working_3-way'!X170^(1/3)*SIN(('OddsRatio_working_3-way'!Y170+4*PI())/3)</f>
        <v>-0.60830109006291067</v>
      </c>
      <c r="AF170" s="11">
        <f>-'OddsRatio_working_3-way'!U170/(3*'OddsRatio_working_3-way'!X170^(1/3))*COS(('OddsRatio_working_3-way'!Y170)/3)</f>
        <v>0.5532466911065661</v>
      </c>
      <c r="AG170" s="11">
        <f>-'OddsRatio_working_3-way'!U170/(3*'OddsRatio_working_3-way'!X170^(1/3))*COS(('OddsRatio_working_3-way'!Y170+2*PI())/3)</f>
        <v>-0.50036170318192652</v>
      </c>
      <c r="AH170" s="11">
        <f>-'OddsRatio_working_3-way'!U170/(3*'OddsRatio_working_3-way'!X170^(1/3))*COS(('OddsRatio_working_3-way'!Y170+4*PI())/3)</f>
        <v>-5.2884987924639408E-2</v>
      </c>
      <c r="AI170" s="11">
        <f>'OddsRatio_working_3-way'!U170/(3*'OddsRatio_working_3-way'!X170^(1/3))*SIN(('OddsRatio_working_3-way'!Y170)/3)</f>
        <v>-0.25835080200988414</v>
      </c>
      <c r="AJ170" s="11">
        <f>'OddsRatio_working_3-way'!U170/(3*'OddsRatio_working_3-way'!X170^(1/3))*SIN(('OddsRatio_working_3-way'!Y170+2*PI())/3)</f>
        <v>-0.34995028805302636</v>
      </c>
      <c r="AK170" s="11">
        <f>'OddsRatio_working_3-way'!U170/(3*'OddsRatio_working_3-way'!X170^(1/3))*SIN(('OddsRatio_working_3-way'!Y170+4*PI())/3)</f>
        <v>0.60830109006291055</v>
      </c>
      <c r="AL170" s="11">
        <f>'OddsRatio_working_3-way'!Z170+'OddsRatio_working_3-way'!AF170</f>
        <v>1.1064933822131322</v>
      </c>
      <c r="AM170" s="11">
        <f>'OddsRatio_working_3-way'!AA170+'OddsRatio_working_3-way'!AG170</f>
        <v>-1.000723406363853</v>
      </c>
      <c r="AN170" s="11">
        <f>'OddsRatio_working_3-way'!AB170+'OddsRatio_working_3-way'!AH170</f>
        <v>-0.10576997584927883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1.1064933822131322</v>
      </c>
      <c r="AS170" s="11">
        <f>IF(('OddsRatio_working_3-way'!X170=0),IF(Q170&gt;0,-Q170^(1/3),(-Q170)^(1/3)),'OddsRatio_working_3-way'!AM170-'OddsRatio_working_3-way'!R170/3)</f>
        <v>-1.000723406363853</v>
      </c>
      <c r="AT170" s="11">
        <f>IF(('OddsRatio_working_3-way'!X170=0),IF(Q170&gt;0,-Q170^(1/3),(-Q170)^(1/3)),'OddsRatio_working_3-way'!AN170-'OddsRatio_working_3-way'!R170/3)</f>
        <v>-0.10576997584927883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1.6</v>
      </c>
      <c r="B171" s="4">
        <f>IF('True_Odds_Calculator_3-way'!B172="","",'True_Odds_Calculator_3-way'!B172)</f>
        <v>4.13</v>
      </c>
      <c r="C171" s="4">
        <f>IF('True_Odds_Calculator_3-way'!C172="","",'True_Odds_Calculator_3-way'!C172)</f>
        <v>6.05</v>
      </c>
      <c r="D171" s="9">
        <f t="shared" si="39"/>
        <v>0.61113756397846597</v>
      </c>
      <c r="E171" s="9">
        <f t="shared" si="40"/>
        <v>0.23151752338463111</v>
      </c>
      <c r="F171" s="9">
        <f t="shared" si="41"/>
        <v>0.15734491263690298</v>
      </c>
      <c r="G171" s="9">
        <f t="shared" si="42"/>
        <v>1.0604880115972164</v>
      </c>
      <c r="H171" s="9">
        <f t="shared" si="43"/>
        <v>1.6362928069583298</v>
      </c>
      <c r="I171" s="9">
        <f t="shared" si="44"/>
        <v>4.3193274762992875</v>
      </c>
      <c r="J171" s="9">
        <f t="shared" si="45"/>
        <v>6.3554644585659421</v>
      </c>
      <c r="K171" s="11">
        <f t="shared" si="46"/>
        <v>0.625</v>
      </c>
      <c r="L171" s="11">
        <f t="shared" si="47"/>
        <v>0.24213075060532688</v>
      </c>
      <c r="M171" s="11">
        <f t="shared" si="48"/>
        <v>0.16528925619834711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-0.23722560182498553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0.21961859404078199</v>
      </c>
      <c r="Q171" s="11">
        <f>2*'OddsRatio_working_3-way'!K171*'OddsRatio_working_3-way'!L171*'OddsRatio_working_3-way'!M171</f>
        <v>5.0027014587877457E-2</v>
      </c>
      <c r="R171" s="11">
        <f t="shared" si="49"/>
        <v>0</v>
      </c>
      <c r="S171" s="11">
        <f t="shared" si="50"/>
        <v>-0.92577947890635681</v>
      </c>
      <c r="T171" s="11">
        <f t="shared" si="51"/>
        <v>-0.21088370817912461</v>
      </c>
      <c r="U171" s="11">
        <f>'OddsRatio_working_3-way'!S171-'OddsRatio_working_3-way'!R171^2/3</f>
        <v>-0.92577947890635681</v>
      </c>
      <c r="V171" s="11">
        <f>'OddsRatio_working_3-way'!S171*'OddsRatio_working_3-way'!R171/3-2*'OddsRatio_working_3-way'!R171^3/27-'OddsRatio_working_3-way'!T171</f>
        <v>0.21088370817912461</v>
      </c>
      <c r="W171" s="11">
        <f>'OddsRatio_working_3-way'!V171^2+4*'OddsRatio_working_3-way'!U171^3/27</f>
        <v>-7.3077044801850746E-2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0.17142708594124567</v>
      </c>
      <c r="Y171" s="11">
        <f>IF('OddsRatio_working_3-way'!W171&gt;=0,IF('OddsRatio_working_3-way'!V171+SQRT('OddsRatio_working_3-way'!W171)&gt;0,0,PI()),ACOS('OddsRatio_working_3-way'!V171/(2*'OddsRatio_working_3-way'!X171)))</f>
        <v>0.90830533475417286</v>
      </c>
      <c r="Z171" s="11">
        <f>'OddsRatio_working_3-way'!X171^(1/3)*COS('OddsRatio_working_3-way'!Y171/3)</f>
        <v>0.5302440057986082</v>
      </c>
      <c r="AA171" s="11">
        <f>'OddsRatio_working_3-way'!X171^(1/3)*COS(('OddsRatio_working_3-way'!Y171+2*PI())/3)</f>
        <v>-0.40856481541555867</v>
      </c>
      <c r="AB171" s="11">
        <f>'OddsRatio_working_3-way'!X171^(1/3)*COS(('OddsRatio_working_3-way'!Y171+4*PI())/3)</f>
        <v>-0.12167919038304938</v>
      </c>
      <c r="AC171" s="11">
        <f>'OddsRatio_working_3-way'!X171^(1/3)*SIN('OddsRatio_working_3-way'!Y171/3)</f>
        <v>0.16563349283915318</v>
      </c>
      <c r="AD171" s="11">
        <f>'OddsRatio_working_3-way'!X171^(1/3)*SIN(('OddsRatio_working_3-way'!Y171+2*PI())/3)</f>
        <v>0.37638803280644123</v>
      </c>
      <c r="AE171" s="11">
        <f>'OddsRatio_working_3-way'!X171^(1/3)*SIN(('OddsRatio_working_3-way'!Y171+4*PI())/3)</f>
        <v>-0.54202152564559447</v>
      </c>
      <c r="AF171" s="11">
        <f>-'OddsRatio_working_3-way'!U171/(3*'OddsRatio_working_3-way'!X171^(1/3))*COS(('OddsRatio_working_3-way'!Y171)/3)</f>
        <v>0.5302440057986082</v>
      </c>
      <c r="AG171" s="11">
        <f>-'OddsRatio_working_3-way'!U171/(3*'OddsRatio_working_3-way'!X171^(1/3))*COS(('OddsRatio_working_3-way'!Y171+2*PI())/3)</f>
        <v>-0.40856481541555878</v>
      </c>
      <c r="AH171" s="11">
        <f>-'OddsRatio_working_3-way'!U171/(3*'OddsRatio_working_3-way'!X171^(1/3))*COS(('OddsRatio_working_3-way'!Y171+4*PI())/3)</f>
        <v>-0.1216791903830494</v>
      </c>
      <c r="AI171" s="11">
        <f>'OddsRatio_working_3-way'!U171/(3*'OddsRatio_working_3-way'!X171^(1/3))*SIN(('OddsRatio_working_3-way'!Y171)/3)</f>
        <v>-0.16563349283915321</v>
      </c>
      <c r="AJ171" s="11">
        <f>'OddsRatio_working_3-way'!U171/(3*'OddsRatio_working_3-way'!X171^(1/3))*SIN(('OddsRatio_working_3-way'!Y171+2*PI())/3)</f>
        <v>-0.37638803280644134</v>
      </c>
      <c r="AK171" s="11">
        <f>'OddsRatio_working_3-way'!U171/(3*'OddsRatio_working_3-way'!X171^(1/3))*SIN(('OddsRatio_working_3-way'!Y171+4*PI())/3)</f>
        <v>0.54202152564559458</v>
      </c>
      <c r="AL171" s="11">
        <f>'OddsRatio_working_3-way'!Z171+'OddsRatio_working_3-way'!AF171</f>
        <v>1.0604880115972164</v>
      </c>
      <c r="AM171" s="11">
        <f>'OddsRatio_working_3-way'!AA171+'OddsRatio_working_3-way'!AG171</f>
        <v>-0.81712963083111745</v>
      </c>
      <c r="AN171" s="11">
        <f>'OddsRatio_working_3-way'!AB171+'OddsRatio_working_3-way'!AH171</f>
        <v>-0.24335838076609878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1.0604880115972164</v>
      </c>
      <c r="AS171" s="11">
        <f>IF(('OddsRatio_working_3-way'!X171=0),IF(Q171&gt;0,-Q171^(1/3),(-Q171)^(1/3)),'OddsRatio_working_3-way'!AM171-'OddsRatio_working_3-way'!R171/3)</f>
        <v>-0.81712963083111745</v>
      </c>
      <c r="AT171" s="11">
        <f>IF(('OddsRatio_working_3-way'!X171=0),IF(Q171&gt;0,-Q171^(1/3),(-Q171)^(1/3)),'OddsRatio_working_3-way'!AN171-'OddsRatio_working_3-way'!R171/3)</f>
        <v>-0.24335838076609878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3.62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2.2599999999999998</v>
      </c>
      <c r="D172" s="9">
        <f t="shared" si="39"/>
        <v>0.2693729952110484</v>
      </c>
      <c r="E172" s="9">
        <f t="shared" si="40"/>
        <v>0.29667463867482907</v>
      </c>
      <c r="F172" s="9">
        <f t="shared" si="41"/>
        <v>0.43395236611412247</v>
      </c>
      <c r="G172" s="9">
        <f t="shared" si="42"/>
        <v>1.0352384016257135</v>
      </c>
      <c r="H172" s="9">
        <f t="shared" si="43"/>
        <v>3.7123246122593687</v>
      </c>
      <c r="I172" s="9">
        <f t="shared" si="44"/>
        <v>3.3706959397228839</v>
      </c>
      <c r="J172" s="9">
        <f t="shared" si="45"/>
        <v>2.3044003860483988</v>
      </c>
      <c r="K172" s="11">
        <f t="shared" si="46"/>
        <v>0.27624309392265195</v>
      </c>
      <c r="L172" s="11">
        <f t="shared" si="47"/>
        <v>0.303951367781155</v>
      </c>
      <c r="M172" s="11">
        <f t="shared" si="48"/>
        <v>0.44247787610619471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-0.28086292288183268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0.22923042331317239</v>
      </c>
      <c r="Q172" s="11">
        <f>2*'OddsRatio_working_3-way'!K172*'OddsRatio_working_3-way'!L172*'OddsRatio_working_3-way'!M172</f>
        <v>7.4304837378662059E-2</v>
      </c>
      <c r="R172" s="11">
        <f t="shared" si="49"/>
        <v>0</v>
      </c>
      <c r="S172" s="11">
        <f t="shared" si="50"/>
        <v>-0.81616477162995416</v>
      </c>
      <c r="T172" s="11">
        <f t="shared" si="51"/>
        <v>-0.26455908318637095</v>
      </c>
      <c r="U172" s="11">
        <f>'OddsRatio_working_3-way'!S172-'OddsRatio_working_3-way'!R172^2/3</f>
        <v>-0.81616477162995416</v>
      </c>
      <c r="V172" s="11">
        <f>'OddsRatio_working_3-way'!S172*'OddsRatio_working_3-way'!R172/3-2*'OddsRatio_working_3-way'!R172^3/27-'OddsRatio_working_3-way'!T172</f>
        <v>0.26455908318637095</v>
      </c>
      <c r="W172" s="11">
        <f>'OddsRatio_working_3-way'!V172^2+4*'OddsRatio_working_3-way'!U172^3/27</f>
        <v>-1.055185520761931E-2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0.141900813690437</v>
      </c>
      <c r="Y172" s="11">
        <f>IF('OddsRatio_working_3-way'!W172&gt;=0,IF('OddsRatio_working_3-way'!V172+SQRT('OddsRatio_working_3-way'!W172)&gt;0,0,PI()),ACOS('OddsRatio_working_3-way'!V172/(2*'OddsRatio_working_3-way'!X172)))</f>
        <v>0.37035972611564794</v>
      </c>
      <c r="Z172" s="11">
        <f>'OddsRatio_working_3-way'!X172^(1/3)*COS('OddsRatio_working_3-way'!Y172/3)</f>
        <v>0.51761920081285673</v>
      </c>
      <c r="AA172" s="11">
        <f>'OddsRatio_working_3-way'!X172^(1/3)*COS(('OddsRatio_working_3-way'!Y172+2*PI())/3)</f>
        <v>-0.31443302280997298</v>
      </c>
      <c r="AB172" s="11">
        <f>'OddsRatio_working_3-way'!X172^(1/3)*COS(('OddsRatio_working_3-way'!Y172+4*PI())/3)</f>
        <v>-0.20318617800288394</v>
      </c>
      <c r="AC172" s="11">
        <f>'OddsRatio_working_3-way'!X172^(1/3)*SIN('OddsRatio_working_3-way'!Y172/3)</f>
        <v>6.422839579586935E-2</v>
      </c>
      <c r="AD172" s="11">
        <f>'OddsRatio_working_3-way'!X172^(1/3)*SIN(('OddsRatio_working_3-way'!Y172+2*PI())/3)</f>
        <v>0.41615717949259801</v>
      </c>
      <c r="AE172" s="11">
        <f>'OddsRatio_working_3-way'!X172^(1/3)*SIN(('OddsRatio_working_3-way'!Y172+4*PI())/3)</f>
        <v>-0.48038557528846737</v>
      </c>
      <c r="AF172" s="11">
        <f>-'OddsRatio_working_3-way'!U172/(3*'OddsRatio_working_3-way'!X172^(1/3))*COS(('OddsRatio_working_3-way'!Y172)/3)</f>
        <v>0.51761920081285673</v>
      </c>
      <c r="AG172" s="11">
        <f>-'OddsRatio_working_3-way'!U172/(3*'OddsRatio_working_3-way'!X172^(1/3))*COS(('OddsRatio_working_3-way'!Y172+2*PI())/3)</f>
        <v>-0.31443302280997298</v>
      </c>
      <c r="AH172" s="11">
        <f>-'OddsRatio_working_3-way'!U172/(3*'OddsRatio_working_3-way'!X172^(1/3))*COS(('OddsRatio_working_3-way'!Y172+4*PI())/3)</f>
        <v>-0.20318617800288394</v>
      </c>
      <c r="AI172" s="11">
        <f>'OddsRatio_working_3-way'!U172/(3*'OddsRatio_working_3-way'!X172^(1/3))*SIN(('OddsRatio_working_3-way'!Y172)/3)</f>
        <v>-6.422839579586935E-2</v>
      </c>
      <c r="AJ172" s="11">
        <f>'OddsRatio_working_3-way'!U172/(3*'OddsRatio_working_3-way'!X172^(1/3))*SIN(('OddsRatio_working_3-way'!Y172+2*PI())/3)</f>
        <v>-0.41615717949259801</v>
      </c>
      <c r="AK172" s="11">
        <f>'OddsRatio_working_3-way'!U172/(3*'OddsRatio_working_3-way'!X172^(1/3))*SIN(('OddsRatio_working_3-way'!Y172+4*PI())/3)</f>
        <v>0.48038557528846737</v>
      </c>
      <c r="AL172" s="11">
        <f>'OddsRatio_working_3-way'!Z172+'OddsRatio_working_3-way'!AF172</f>
        <v>1.0352384016257135</v>
      </c>
      <c r="AM172" s="11">
        <f>'OddsRatio_working_3-way'!AA172+'OddsRatio_working_3-way'!AG172</f>
        <v>-0.62886604561994597</v>
      </c>
      <c r="AN172" s="11">
        <f>'OddsRatio_working_3-way'!AB172+'OddsRatio_working_3-way'!AH172</f>
        <v>-0.40637235600576788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1.0352384016257135</v>
      </c>
      <c r="AS172" s="11">
        <f>IF(('OddsRatio_working_3-way'!X172=0),IF(Q172&gt;0,-Q172^(1/3),(-Q172)^(1/3)),'OddsRatio_working_3-way'!AM172-'OddsRatio_working_3-way'!R172/3)</f>
        <v>-0.62886604561994597</v>
      </c>
      <c r="AT172" s="11">
        <f>IF(('OddsRatio_working_3-way'!X172=0),IF(Q172&gt;0,-Q172^(1/3),(-Q172)^(1/3)),'OddsRatio_working_3-way'!AN172-'OddsRatio_working_3-way'!R172/3)</f>
        <v>-0.40637235600576788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1.94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4.6500000000000004</v>
      </c>
      <c r="D173" s="9">
        <f t="shared" si="39"/>
        <v>0.50626139166864459</v>
      </c>
      <c r="E173" s="9">
        <f t="shared" si="40"/>
        <v>0.28483645693076642</v>
      </c>
      <c r="F173" s="9">
        <f t="shared" si="41"/>
        <v>0.20890215140058885</v>
      </c>
      <c r="G173" s="9">
        <f t="shared" si="42"/>
        <v>1.0375151004881773</v>
      </c>
      <c r="H173" s="9">
        <f t="shared" si="43"/>
        <v>1.9752641944588862</v>
      </c>
      <c r="I173" s="9">
        <f t="shared" si="44"/>
        <v>3.5107865431813887</v>
      </c>
      <c r="J173" s="9">
        <f t="shared" si="45"/>
        <v>4.7869301167818481</v>
      </c>
      <c r="K173" s="11">
        <f t="shared" si="46"/>
        <v>0.51546391752577325</v>
      </c>
      <c r="L173" s="11">
        <f t="shared" si="47"/>
        <v>0.29239766081871343</v>
      </c>
      <c r="M173" s="11">
        <f t="shared" si="48"/>
        <v>0.21505376344086019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-0.26912577604822008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0.22721512053421811</v>
      </c>
      <c r="Q173" s="11">
        <f>2*'OddsRatio_working_3-way'!K173*'OddsRatio_working_3-way'!L173*'OddsRatio_working_3-way'!M173</f>
        <v>6.4825997299348959E-2</v>
      </c>
      <c r="R173" s="11">
        <f t="shared" si="49"/>
        <v>0</v>
      </c>
      <c r="S173" s="11">
        <f t="shared" si="50"/>
        <v>-0.84427112062839826</v>
      </c>
      <c r="T173" s="11">
        <f t="shared" si="51"/>
        <v>-0.2408762113062477</v>
      </c>
      <c r="U173" s="11">
        <f>'OddsRatio_working_3-way'!S173-'OddsRatio_working_3-way'!R173^2/3</f>
        <v>-0.84427112062839826</v>
      </c>
      <c r="V173" s="11">
        <f>'OddsRatio_working_3-way'!S173*'OddsRatio_working_3-way'!R173/3-2*'OddsRatio_working_3-way'!R173^3/27-'OddsRatio_working_3-way'!T173</f>
        <v>0.2408762113062477</v>
      </c>
      <c r="W173" s="11">
        <f>'OddsRatio_working_3-way'!V173^2+4*'OddsRatio_working_3-way'!U173^3/27</f>
        <v>-3.1132896321558842E-2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0.14929354096444605</v>
      </c>
      <c r="Y173" s="11">
        <f>IF('OddsRatio_working_3-way'!W173&gt;=0,IF('OddsRatio_working_3-way'!V173+SQRT('OddsRatio_working_3-way'!W173)&gt;0,0,PI()),ACOS('OddsRatio_working_3-way'!V173/(2*'OddsRatio_working_3-way'!X173)))</f>
        <v>0.63221573726910929</v>
      </c>
      <c r="Z173" s="11">
        <f>'OddsRatio_working_3-way'!X173^(1/3)*COS('OddsRatio_working_3-way'!Y173/3)</f>
        <v>0.51875755024408865</v>
      </c>
      <c r="AA173" s="11">
        <f>'OddsRatio_working_3-way'!X173^(1/3)*COS(('OddsRatio_working_3-way'!Y173+2*PI())/3)</f>
        <v>-0.35548149727736889</v>
      </c>
      <c r="AB173" s="11">
        <f>'OddsRatio_working_3-way'!X173^(1/3)*COS(('OddsRatio_working_3-way'!Y173+4*PI())/3)</f>
        <v>-0.16327605296671988</v>
      </c>
      <c r="AC173" s="11">
        <f>'OddsRatio_working_3-way'!X173^(1/3)*SIN('OddsRatio_working_3-way'!Y173/3)</f>
        <v>0.11096986501246485</v>
      </c>
      <c r="AD173" s="11">
        <f>'OddsRatio_working_3-way'!X173^(1/3)*SIN(('OddsRatio_working_3-way'!Y173+2*PI())/3)</f>
        <v>0.39377228441013062</v>
      </c>
      <c r="AE173" s="11">
        <f>'OddsRatio_working_3-way'!X173^(1/3)*SIN(('OddsRatio_working_3-way'!Y173+4*PI())/3)</f>
        <v>-0.50474214942259543</v>
      </c>
      <c r="AF173" s="11">
        <f>-'OddsRatio_working_3-way'!U173/(3*'OddsRatio_working_3-way'!X173^(1/3))*COS(('OddsRatio_working_3-way'!Y173)/3)</f>
        <v>0.51875755024408854</v>
      </c>
      <c r="AG173" s="11">
        <f>-'OddsRatio_working_3-way'!U173/(3*'OddsRatio_working_3-way'!X173^(1/3))*COS(('OddsRatio_working_3-way'!Y173+2*PI())/3)</f>
        <v>-0.35548149727736877</v>
      </c>
      <c r="AH173" s="11">
        <f>-'OddsRatio_working_3-way'!U173/(3*'OddsRatio_working_3-way'!X173^(1/3))*COS(('OddsRatio_working_3-way'!Y173+4*PI())/3)</f>
        <v>-0.16327605296671985</v>
      </c>
      <c r="AI173" s="11">
        <f>'OddsRatio_working_3-way'!U173/(3*'OddsRatio_working_3-way'!X173^(1/3))*SIN(('OddsRatio_working_3-way'!Y173)/3)</f>
        <v>-0.11096986501246482</v>
      </c>
      <c r="AJ173" s="11">
        <f>'OddsRatio_working_3-way'!U173/(3*'OddsRatio_working_3-way'!X173^(1/3))*SIN(('OddsRatio_working_3-way'!Y173+2*PI())/3)</f>
        <v>-0.39377228441013051</v>
      </c>
      <c r="AK173" s="11">
        <f>'OddsRatio_working_3-way'!U173/(3*'OddsRatio_working_3-way'!X173^(1/3))*SIN(('OddsRatio_working_3-way'!Y173+4*PI())/3)</f>
        <v>0.50474214942259532</v>
      </c>
      <c r="AL173" s="11">
        <f>'OddsRatio_working_3-way'!Z173+'OddsRatio_working_3-way'!AF173</f>
        <v>1.0375151004881773</v>
      </c>
      <c r="AM173" s="11">
        <f>'OddsRatio_working_3-way'!AA173+'OddsRatio_working_3-way'!AG173</f>
        <v>-0.71096299455473766</v>
      </c>
      <c r="AN173" s="11">
        <f>'OddsRatio_working_3-way'!AB173+'OddsRatio_working_3-way'!AH173</f>
        <v>-0.32655210593343975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1.0375151004881773</v>
      </c>
      <c r="AS173" s="11">
        <f>IF(('OddsRatio_working_3-way'!X173=0),IF(Q173&gt;0,-Q173^(1/3),(-Q173)^(1/3)),'OddsRatio_working_3-way'!AM173-'OddsRatio_working_3-way'!R173/3)</f>
        <v>-0.71096299455473766</v>
      </c>
      <c r="AT173" s="11">
        <f>IF(('OddsRatio_working_3-way'!X173=0),IF(Q173&gt;0,-Q173^(1/3),(-Q173)^(1/3)),'OddsRatio_working_3-way'!AN173-'OddsRatio_working_3-way'!R173/3)</f>
        <v>-0.32655210593343975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7.38</v>
      </c>
      <c r="B174" s="4">
        <f>IF('True_Odds_Calculator_3-way'!B175="","",'True_Odds_Calculator_3-way'!B175)</f>
        <v>5</v>
      </c>
      <c r="C174" s="4">
        <f>IF('True_Odds_Calculator_3-way'!C175="","",'True_Odds_Calculator_3-way'!C175)</f>
        <v>1.45</v>
      </c>
      <c r="D174" s="9">
        <f t="shared" si="39"/>
        <v>0.12958231947732754</v>
      </c>
      <c r="E174" s="9">
        <f t="shared" si="40"/>
        <v>0.19188888269771706</v>
      </c>
      <c r="F174" s="9">
        <f t="shared" si="41"/>
        <v>0.67852879782495545</v>
      </c>
      <c r="G174" s="9">
        <f t="shared" si="42"/>
        <v>1.0528373321336471</v>
      </c>
      <c r="H174" s="9">
        <f t="shared" si="43"/>
        <v>7.7171021790126675</v>
      </c>
      <c r="I174" s="9">
        <f t="shared" si="44"/>
        <v>5.2113493285345873</v>
      </c>
      <c r="J174" s="9">
        <f t="shared" si="45"/>
        <v>1.4737767994601412</v>
      </c>
      <c r="K174" s="11">
        <f t="shared" si="46"/>
        <v>0.13550135501355015</v>
      </c>
      <c r="L174" s="11">
        <f t="shared" si="47"/>
        <v>0.2</v>
      </c>
      <c r="M174" s="11">
        <f t="shared" si="48"/>
        <v>0.68965517241379315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-0.21463414634146349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0.20241098962713769</v>
      </c>
      <c r="Q174" s="11">
        <f>2*'OddsRatio_working_3-way'!K174*'OddsRatio_working_3-way'!L174*'OddsRatio_working_3-way'!M174</f>
        <v>3.7379684141669013E-2</v>
      </c>
      <c r="R174" s="11">
        <f t="shared" si="49"/>
        <v>0</v>
      </c>
      <c r="S174" s="11">
        <f t="shared" si="50"/>
        <v>-0.94305120167189116</v>
      </c>
      <c r="T174" s="11">
        <f t="shared" si="51"/>
        <v>-0.17415534656913967</v>
      </c>
      <c r="U174" s="11">
        <f>'OddsRatio_working_3-way'!S174-'OddsRatio_working_3-way'!R174^2/3</f>
        <v>-0.94305120167189116</v>
      </c>
      <c r="V174" s="11">
        <f>'OddsRatio_working_3-way'!S174*'OddsRatio_working_3-way'!R174/3-2*'OddsRatio_working_3-way'!R174^3/27-'OddsRatio_working_3-way'!T174</f>
        <v>0.17415534656913967</v>
      </c>
      <c r="W174" s="11">
        <f>'OddsRatio_working_3-way'!V174^2+4*'OddsRatio_working_3-way'!U174^3/27</f>
        <v>-9.3921531190753943E-2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0.17624671339444253</v>
      </c>
      <c r="Y174" s="11">
        <f>IF('OddsRatio_working_3-way'!W174&gt;=0,IF('OddsRatio_working_3-way'!V174+SQRT('OddsRatio_working_3-way'!W174)&gt;0,0,PI()),ACOS('OddsRatio_working_3-way'!V174/(2*'OddsRatio_working_3-way'!X174)))</f>
        <v>1.0540350233665674</v>
      </c>
      <c r="Z174" s="11">
        <f>'OddsRatio_working_3-way'!X174^(1/3)*COS('OddsRatio_working_3-way'!Y174/3)</f>
        <v>0.52641866606682353</v>
      </c>
      <c r="AA174" s="11">
        <f>'OddsRatio_working_3-way'!X174^(1/3)*COS(('OddsRatio_working_3-way'!Y174+2*PI())/3)</f>
        <v>-0.43031810428822181</v>
      </c>
      <c r="AB174" s="11">
        <f>'OddsRatio_working_3-way'!X174^(1/3)*COS(('OddsRatio_working_3-way'!Y174+4*PI())/3)</f>
        <v>-9.6100561778601809E-2</v>
      </c>
      <c r="AC174" s="11">
        <f>'OddsRatio_working_3-way'!X174^(1/3)*SIN('OddsRatio_working_3-way'!Y174/3)</f>
        <v>0.1929605881358244</v>
      </c>
      <c r="AD174" s="11">
        <f>'OddsRatio_working_3-way'!X174^(1/3)*SIN(('OddsRatio_working_3-way'!Y174+2*PI())/3)</f>
        <v>0.35941164377227419</v>
      </c>
      <c r="AE174" s="11">
        <f>'OddsRatio_working_3-way'!X174^(1/3)*SIN(('OddsRatio_working_3-way'!Y174+4*PI())/3)</f>
        <v>-0.55237223190809859</v>
      </c>
      <c r="AF174" s="11">
        <f>-'OddsRatio_working_3-way'!U174/(3*'OddsRatio_working_3-way'!X174^(1/3))*COS(('OddsRatio_working_3-way'!Y174)/3)</f>
        <v>0.52641866606682353</v>
      </c>
      <c r="AG174" s="11">
        <f>-'OddsRatio_working_3-way'!U174/(3*'OddsRatio_working_3-way'!X174^(1/3))*COS(('OddsRatio_working_3-way'!Y174+2*PI())/3)</f>
        <v>-0.43031810428822181</v>
      </c>
      <c r="AH174" s="11">
        <f>-'OddsRatio_working_3-way'!U174/(3*'OddsRatio_working_3-way'!X174^(1/3))*COS(('OddsRatio_working_3-way'!Y174+4*PI())/3)</f>
        <v>-9.6100561778601809E-2</v>
      </c>
      <c r="AI174" s="11">
        <f>'OddsRatio_working_3-way'!U174/(3*'OddsRatio_working_3-way'!X174^(1/3))*SIN(('OddsRatio_working_3-way'!Y174)/3)</f>
        <v>-0.1929605881358244</v>
      </c>
      <c r="AJ174" s="11">
        <f>'OddsRatio_working_3-way'!U174/(3*'OddsRatio_working_3-way'!X174^(1/3))*SIN(('OddsRatio_working_3-way'!Y174+2*PI())/3)</f>
        <v>-0.35941164377227419</v>
      </c>
      <c r="AK174" s="11">
        <f>'OddsRatio_working_3-way'!U174/(3*'OddsRatio_working_3-way'!X174^(1/3))*SIN(('OddsRatio_working_3-way'!Y174+4*PI())/3)</f>
        <v>0.55237223190809859</v>
      </c>
      <c r="AL174" s="11">
        <f>'OddsRatio_working_3-way'!Z174+'OddsRatio_working_3-way'!AF174</f>
        <v>1.0528373321336471</v>
      </c>
      <c r="AM174" s="11">
        <f>'OddsRatio_working_3-way'!AA174+'OddsRatio_working_3-way'!AG174</f>
        <v>-0.86063620857644363</v>
      </c>
      <c r="AN174" s="11">
        <f>'OddsRatio_working_3-way'!AB174+'OddsRatio_working_3-way'!AH174</f>
        <v>-0.19220112355720362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1.0528373321336471</v>
      </c>
      <c r="AS174" s="11">
        <f>IF(('OddsRatio_working_3-way'!X174=0),IF(Q174&gt;0,-Q174^(1/3),(-Q174)^(1/3)),'OddsRatio_working_3-way'!AM174-'OddsRatio_working_3-way'!R174/3)</f>
        <v>-0.86063620857644363</v>
      </c>
      <c r="AT174" s="11">
        <f>IF(('OddsRatio_working_3-way'!X174=0),IF(Q174&gt;0,-Q174^(1/3),(-Q174)^(1/3)),'OddsRatio_working_3-way'!AN174-'OddsRatio_working_3-way'!R174/3)</f>
        <v>-0.19220112355720362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2.16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3.96</v>
      </c>
      <c r="D175" s="9">
        <f t="shared" si="39"/>
        <v>0.4484424968559092</v>
      </c>
      <c r="E175" s="9">
        <f t="shared" si="40"/>
        <v>0.30992221456092339</v>
      </c>
      <c r="F175" s="9">
        <f t="shared" si="41"/>
        <v>0.24163528858316732</v>
      </c>
      <c r="G175" s="9">
        <f t="shared" si="42"/>
        <v>1.0602933698129808</v>
      </c>
      <c r="H175" s="9">
        <f t="shared" si="43"/>
        <v>2.2299403089830574</v>
      </c>
      <c r="I175" s="9">
        <f t="shared" si="44"/>
        <v>3.2266160766072596</v>
      </c>
      <c r="J175" s="9">
        <f t="shared" si="45"/>
        <v>4.1384683746464237</v>
      </c>
      <c r="K175" s="11">
        <f t="shared" si="46"/>
        <v>0.46296296296296291</v>
      </c>
      <c r="L175" s="11">
        <f t="shared" si="47"/>
        <v>0.32258064516129031</v>
      </c>
      <c r="M175" s="11">
        <f t="shared" si="48"/>
        <v>0.25252525252525254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-0.27193077730712134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0.23457393529078119</v>
      </c>
      <c r="Q175" s="11">
        <f>2*'OddsRatio_working_3-way'!K175*'OddsRatio_working_3-way'!L175*'OddsRatio_working_3-way'!M175</f>
        <v>7.5425702665846028E-2</v>
      </c>
      <c r="R175" s="11">
        <f t="shared" si="49"/>
        <v>0</v>
      </c>
      <c r="S175" s="11">
        <f t="shared" si="50"/>
        <v>-0.86262370745129391</v>
      </c>
      <c r="T175" s="11">
        <f t="shared" si="51"/>
        <v>-0.27737096702613945</v>
      </c>
      <c r="U175" s="11">
        <f>'OddsRatio_working_3-way'!S175-'OddsRatio_working_3-way'!R175^2/3</f>
        <v>-0.86262370745129391</v>
      </c>
      <c r="V175" s="11">
        <f>'OddsRatio_working_3-way'!S175*'OddsRatio_working_3-way'!R175/3-2*'OddsRatio_working_3-way'!R175^3/27-'OddsRatio_working_3-way'!T175</f>
        <v>0.27737096702613945</v>
      </c>
      <c r="W175" s="11">
        <f>'OddsRatio_working_3-way'!V175^2+4*'OddsRatio_working_3-way'!U175^3/27</f>
        <v>-1.8160940793703284E-2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0.15418786766694634</v>
      </c>
      <c r="Y175" s="11">
        <f>IF('OddsRatio_working_3-way'!W175&gt;=0,IF('OddsRatio_working_3-way'!V175+SQRT('OddsRatio_working_3-way'!W175)&gt;0,0,PI()),ACOS('OddsRatio_working_3-way'!V175/(2*'OddsRatio_working_3-way'!X175)))</f>
        <v>0.45226906236068132</v>
      </c>
      <c r="Z175" s="11">
        <f>'OddsRatio_working_3-way'!X175^(1/3)*COS('OddsRatio_working_3-way'!Y175/3)</f>
        <v>0.53014668490649042</v>
      </c>
      <c r="AA175" s="11">
        <f>'OddsRatio_working_3-way'!X175^(1/3)*COS(('OddsRatio_working_3-way'!Y175+2*PI())/3)</f>
        <v>-0.33481784922487029</v>
      </c>
      <c r="AB175" s="11">
        <f>'OddsRatio_working_3-way'!X175^(1/3)*COS(('OddsRatio_working_3-way'!Y175+4*PI())/3)</f>
        <v>-0.19532883568161999</v>
      </c>
      <c r="AC175" s="11">
        <f>'OddsRatio_working_3-way'!X175^(1/3)*SIN('OddsRatio_working_3-way'!Y175/3)</f>
        <v>8.0534019518190905E-2</v>
      </c>
      <c r="AD175" s="11">
        <f>'OddsRatio_working_3-way'!X175^(1/3)*SIN(('OddsRatio_working_3-way'!Y175+2*PI())/3)</f>
        <v>0.41885348710202946</v>
      </c>
      <c r="AE175" s="11">
        <f>'OddsRatio_working_3-way'!X175^(1/3)*SIN(('OddsRatio_working_3-way'!Y175+4*PI())/3)</f>
        <v>-0.49938750662022041</v>
      </c>
      <c r="AF175" s="11">
        <f>-'OddsRatio_working_3-way'!U175/(3*'OddsRatio_working_3-way'!X175^(1/3))*COS(('OddsRatio_working_3-way'!Y175)/3)</f>
        <v>0.53014668490649042</v>
      </c>
      <c r="AG175" s="11">
        <f>-'OddsRatio_working_3-way'!U175/(3*'OddsRatio_working_3-way'!X175^(1/3))*COS(('OddsRatio_working_3-way'!Y175+2*PI())/3)</f>
        <v>-0.33481784922487029</v>
      </c>
      <c r="AH175" s="11">
        <f>-'OddsRatio_working_3-way'!U175/(3*'OddsRatio_working_3-way'!X175^(1/3))*COS(('OddsRatio_working_3-way'!Y175+4*PI())/3)</f>
        <v>-0.19532883568161999</v>
      </c>
      <c r="AI175" s="11">
        <f>'OddsRatio_working_3-way'!U175/(3*'OddsRatio_working_3-way'!X175^(1/3))*SIN(('OddsRatio_working_3-way'!Y175)/3)</f>
        <v>-8.0534019518190905E-2</v>
      </c>
      <c r="AJ175" s="11">
        <f>'OddsRatio_working_3-way'!U175/(3*'OddsRatio_working_3-way'!X175^(1/3))*SIN(('OddsRatio_working_3-way'!Y175+2*PI())/3)</f>
        <v>-0.41885348710202946</v>
      </c>
      <c r="AK175" s="11">
        <f>'OddsRatio_working_3-way'!U175/(3*'OddsRatio_working_3-way'!X175^(1/3))*SIN(('OddsRatio_working_3-way'!Y175+4*PI())/3)</f>
        <v>0.49938750662022041</v>
      </c>
      <c r="AL175" s="11">
        <f>'OddsRatio_working_3-way'!Z175+'OddsRatio_working_3-way'!AF175</f>
        <v>1.0602933698129808</v>
      </c>
      <c r="AM175" s="11">
        <f>'OddsRatio_working_3-way'!AA175+'OddsRatio_working_3-way'!AG175</f>
        <v>-0.66963569844974058</v>
      </c>
      <c r="AN175" s="11">
        <f>'OddsRatio_working_3-way'!AB175+'OddsRatio_working_3-way'!AH175</f>
        <v>-0.39065767136323998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1.0602933698129808</v>
      </c>
      <c r="AS175" s="11">
        <f>IF(('OddsRatio_working_3-way'!X175=0),IF(Q175&gt;0,-Q175^(1/3),(-Q175)^(1/3)),'OddsRatio_working_3-way'!AM175-'OddsRatio_working_3-way'!R175/3)</f>
        <v>-0.66963569844974058</v>
      </c>
      <c r="AT175" s="11">
        <f>IF(('OddsRatio_working_3-way'!X175=0),IF(Q175&gt;0,-Q175^(1/3),(-Q175)^(1/3)),'OddsRatio_working_3-way'!AN175-'OddsRatio_working_3-way'!R175/3)</f>
        <v>-0.39065767136323998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3.27</v>
      </c>
      <c r="B176" s="4">
        <f>IF('True_Odds_Calculator_3-way'!B177="","",'True_Odds_Calculator_3-way'!B177)</f>
        <v>3.13</v>
      </c>
      <c r="C176" s="4">
        <f>IF('True_Odds_Calculator_3-way'!C177="","",'True_Odds_Calculator_3-way'!C177)</f>
        <v>2.42</v>
      </c>
      <c r="D176" s="9">
        <f t="shared" si="39"/>
        <v>0.29367416925210676</v>
      </c>
      <c r="E176" s="9">
        <f t="shared" si="40"/>
        <v>0.30704985845455207</v>
      </c>
      <c r="F176" s="9">
        <f t="shared" si="41"/>
        <v>0.39927597229334116</v>
      </c>
      <c r="G176" s="9">
        <f t="shared" si="42"/>
        <v>1.0595305485186146</v>
      </c>
      <c r="H176" s="9">
        <f t="shared" si="43"/>
        <v>3.4051343451372551</v>
      </c>
      <c r="I176" s="9">
        <f t="shared" si="44"/>
        <v>3.2568000683446492</v>
      </c>
      <c r="J176" s="9">
        <f t="shared" si="45"/>
        <v>2.5045333788964323</v>
      </c>
      <c r="K176" s="11">
        <f t="shared" si="46"/>
        <v>0.3058103975535168</v>
      </c>
      <c r="L176" s="11">
        <f t="shared" si="47"/>
        <v>0.31948881789137379</v>
      </c>
      <c r="M176" s="11">
        <f t="shared" si="48"/>
        <v>0.41322314049586778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-0.27719561053516129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0.234971683489751</v>
      </c>
      <c r="Q176" s="11">
        <f>2*'OddsRatio_working_3-way'!K176*'OddsRatio_working_3-way'!L176*'OddsRatio_working_3-way'!M176</f>
        <v>8.0746282986168719E-2</v>
      </c>
      <c r="R176" s="11">
        <f t="shared" si="49"/>
        <v>0</v>
      </c>
      <c r="S176" s="11">
        <f t="shared" si="50"/>
        <v>-0.84767461878674188</v>
      </c>
      <c r="T176" s="11">
        <f t="shared" si="51"/>
        <v>-0.29129711985798684</v>
      </c>
      <c r="U176" s="11">
        <f>'OddsRatio_working_3-way'!S176-'OddsRatio_working_3-way'!R176^2/3</f>
        <v>-0.84767461878674188</v>
      </c>
      <c r="V176" s="11">
        <f>'OddsRatio_working_3-way'!S176*'OddsRatio_working_3-way'!R176/3-2*'OddsRatio_working_3-way'!R176^3/27-'OddsRatio_working_3-way'!T176</f>
        <v>0.29129711985798684</v>
      </c>
      <c r="W176" s="11">
        <f>'OddsRatio_working_3-way'!V176^2+4*'OddsRatio_working_3-way'!U176^3/27</f>
        <v>-5.3828046306429039E-3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0.15019721757426238</v>
      </c>
      <c r="Y176" s="11">
        <f>IF('OddsRatio_working_3-way'!W176&gt;=0,IF('OddsRatio_working_3-way'!V176+SQRT('OddsRatio_working_3-way'!W176)&gt;0,0,PI()),ACOS('OddsRatio_working_3-way'!V176/(2*'OddsRatio_working_3-way'!X176)))</f>
        <v>0.2467333476719642</v>
      </c>
      <c r="Z176" s="11">
        <f>'OddsRatio_working_3-way'!X176^(1/3)*COS('OddsRatio_working_3-way'!Y176/3)</f>
        <v>0.52976527425930731</v>
      </c>
      <c r="AA176" s="11">
        <f>'OddsRatio_working_3-way'!X176^(1/3)*COS(('OddsRatio_working_3-way'!Y176+2*PI())/3)</f>
        <v>-0.30270089116664167</v>
      </c>
      <c r="AB176" s="11">
        <f>'OddsRatio_working_3-way'!X176^(1/3)*COS(('OddsRatio_working_3-way'!Y176+4*PI())/3)</f>
        <v>-0.22706438309266536</v>
      </c>
      <c r="AC176" s="11">
        <f>'OddsRatio_working_3-way'!X176^(1/3)*SIN('OddsRatio_working_3-way'!Y176/3)</f>
        <v>4.3668758297073486E-2</v>
      </c>
      <c r="AD176" s="11">
        <f>'OddsRatio_working_3-way'!X176^(1/3)*SIN(('OddsRatio_working_3-way'!Y176+2*PI())/3)</f>
        <v>0.43695580640285386</v>
      </c>
      <c r="AE176" s="11">
        <f>'OddsRatio_working_3-way'!X176^(1/3)*SIN(('OddsRatio_working_3-way'!Y176+4*PI())/3)</f>
        <v>-0.48062456469992731</v>
      </c>
      <c r="AF176" s="11">
        <f>-'OddsRatio_working_3-way'!U176/(3*'OddsRatio_working_3-way'!X176^(1/3))*COS(('OddsRatio_working_3-way'!Y176)/3)</f>
        <v>0.52976527425930731</v>
      </c>
      <c r="AG176" s="11">
        <f>-'OddsRatio_working_3-way'!U176/(3*'OddsRatio_working_3-way'!X176^(1/3))*COS(('OddsRatio_working_3-way'!Y176+2*PI())/3)</f>
        <v>-0.30270089116664167</v>
      </c>
      <c r="AH176" s="11">
        <f>-'OddsRatio_working_3-way'!U176/(3*'OddsRatio_working_3-way'!X176^(1/3))*COS(('OddsRatio_working_3-way'!Y176+4*PI())/3)</f>
        <v>-0.22706438309266536</v>
      </c>
      <c r="AI176" s="11">
        <f>'OddsRatio_working_3-way'!U176/(3*'OddsRatio_working_3-way'!X176^(1/3))*SIN(('OddsRatio_working_3-way'!Y176)/3)</f>
        <v>-4.3668758297073486E-2</v>
      </c>
      <c r="AJ176" s="11">
        <f>'OddsRatio_working_3-way'!U176/(3*'OddsRatio_working_3-way'!X176^(1/3))*SIN(('OddsRatio_working_3-way'!Y176+2*PI())/3)</f>
        <v>-0.43695580640285386</v>
      </c>
      <c r="AK176" s="11">
        <f>'OddsRatio_working_3-way'!U176/(3*'OddsRatio_working_3-way'!X176^(1/3))*SIN(('OddsRatio_working_3-way'!Y176+4*PI())/3)</f>
        <v>0.48062456469992731</v>
      </c>
      <c r="AL176" s="11">
        <f>'OddsRatio_working_3-way'!Z176+'OddsRatio_working_3-way'!AF176</f>
        <v>1.0595305485186146</v>
      </c>
      <c r="AM176" s="11">
        <f>'OddsRatio_working_3-way'!AA176+'OddsRatio_working_3-way'!AG176</f>
        <v>-0.60540178233328334</v>
      </c>
      <c r="AN176" s="11">
        <f>'OddsRatio_working_3-way'!AB176+'OddsRatio_working_3-way'!AH176</f>
        <v>-0.45412876618533071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1.0595305485186146</v>
      </c>
      <c r="AS176" s="11">
        <f>IF(('OddsRatio_working_3-way'!X176=0),IF(Q176&gt;0,-Q176^(1/3),(-Q176)^(1/3)),'OddsRatio_working_3-way'!AM176-'OddsRatio_working_3-way'!R176/3)</f>
        <v>-0.60540178233328334</v>
      </c>
      <c r="AT176" s="11">
        <f>IF(('OddsRatio_working_3-way'!X176=0),IF(Q176&gt;0,-Q176^(1/3),(-Q176)^(1/3)),'OddsRatio_working_3-way'!AN176-'OddsRatio_working_3-way'!R176/3)</f>
        <v>-0.45412876618533071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2.67</v>
      </c>
      <c r="B177" s="4">
        <f>IF('True_Odds_Calculator_3-way'!B178="","",'True_Odds_Calculator_3-way'!B178)</f>
        <v>2.94</v>
      </c>
      <c r="C177" s="4">
        <f>IF('True_Odds_Calculator_3-way'!C178="","",'True_Odds_Calculator_3-way'!C178)</f>
        <v>3.1</v>
      </c>
      <c r="D177" s="9">
        <f t="shared" si="39"/>
        <v>0.36162726150732599</v>
      </c>
      <c r="E177" s="9">
        <f t="shared" si="40"/>
        <v>0.32779549986271905</v>
      </c>
      <c r="F177" s="9">
        <f t="shared" si="41"/>
        <v>0.3105772386299549</v>
      </c>
      <c r="G177" s="9">
        <f t="shared" si="42"/>
        <v>1.0570528428984844</v>
      </c>
      <c r="H177" s="9">
        <f t="shared" si="43"/>
        <v>2.7652782476404689</v>
      </c>
      <c r="I177" s="9">
        <f t="shared" si="44"/>
        <v>3.0506825152230599</v>
      </c>
      <c r="J177" s="9">
        <f t="shared" si="45"/>
        <v>3.2198109700868174</v>
      </c>
      <c r="K177" s="11">
        <f t="shared" si="46"/>
        <v>0.37453183520599254</v>
      </c>
      <c r="L177" s="11">
        <f t="shared" si="47"/>
        <v>0.3401360544217687</v>
      </c>
      <c r="M177" s="11">
        <f t="shared" si="48"/>
        <v>0.32258064516129031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-0.27958715200469464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0.23464744119225553</v>
      </c>
      <c r="Q177" s="11">
        <f>2*'OddsRatio_working_3-way'!K177*'OddsRatio_working_3-way'!L177*'OddsRatio_working_3-way'!M177</f>
        <v>8.2188245601490573E-2</v>
      </c>
      <c r="R177" s="11">
        <f t="shared" si="49"/>
        <v>0</v>
      </c>
      <c r="S177" s="11">
        <f t="shared" si="50"/>
        <v>-0.8392640345230008</v>
      </c>
      <c r="T177" s="11">
        <f t="shared" si="51"/>
        <v>-0.29396288424623507</v>
      </c>
      <c r="U177" s="11">
        <f>'OddsRatio_working_3-way'!S177-'OddsRatio_working_3-way'!R177^2/3</f>
        <v>-0.8392640345230008</v>
      </c>
      <c r="V177" s="11">
        <f>'OddsRatio_working_3-way'!S177*'OddsRatio_working_3-way'!R177/3-2*'OddsRatio_working_3-way'!R177^3/27-'OddsRatio_working_3-way'!T177</f>
        <v>0.29396288424623507</v>
      </c>
      <c r="W177" s="11">
        <f>'OddsRatio_working_3-way'!V177^2+4*'OddsRatio_working_3-way'!U177^3/27</f>
        <v>-1.1632260671928102E-3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0.14796739791382948</v>
      </c>
      <c r="Y177" s="11">
        <f>IF('OddsRatio_working_3-way'!W177&gt;=0,IF('OddsRatio_working_3-way'!V177+SQRT('OddsRatio_working_3-way'!W177)&gt;0,0,PI()),ACOS('OddsRatio_working_3-way'!V177/(2*'OddsRatio_working_3-way'!X177)))</f>
        <v>0.11550536310447623</v>
      </c>
      <c r="Z177" s="11">
        <f>'OddsRatio_working_3-way'!X177^(1/3)*COS('OddsRatio_working_3-way'!Y177/3)</f>
        <v>0.52852642144924211</v>
      </c>
      <c r="AA177" s="11">
        <f>'OddsRatio_working_3-way'!X177^(1/3)*COS(('OddsRatio_working_3-way'!Y177+2*PI())/3)</f>
        <v>-0.28189485850053186</v>
      </c>
      <c r="AB177" s="11">
        <f>'OddsRatio_working_3-way'!X177^(1/3)*COS(('OddsRatio_working_3-way'!Y177+4*PI())/3)</f>
        <v>-0.24663156294871014</v>
      </c>
      <c r="AC177" s="11">
        <f>'OddsRatio_working_3-way'!X177^(1/3)*SIN('OddsRatio_working_3-way'!Y177/3)</f>
        <v>2.0359273179357627E-2</v>
      </c>
      <c r="AD177" s="11">
        <f>'OddsRatio_working_3-way'!X177^(1/3)*SIN(('OddsRatio_working_3-way'!Y177+2*PI())/3)</f>
        <v>0.44753767095664548</v>
      </c>
      <c r="AE177" s="11">
        <f>'OddsRatio_working_3-way'!X177^(1/3)*SIN(('OddsRatio_working_3-way'!Y177+4*PI())/3)</f>
        <v>-0.46789694413600308</v>
      </c>
      <c r="AF177" s="11">
        <f>-'OddsRatio_working_3-way'!U177/(3*'OddsRatio_working_3-way'!X177^(1/3))*COS(('OddsRatio_working_3-way'!Y177)/3)</f>
        <v>0.52852642144924222</v>
      </c>
      <c r="AG177" s="11">
        <f>-'OddsRatio_working_3-way'!U177/(3*'OddsRatio_working_3-way'!X177^(1/3))*COS(('OddsRatio_working_3-way'!Y177+2*PI())/3)</f>
        <v>-0.28189485850053192</v>
      </c>
      <c r="AH177" s="11">
        <f>-'OddsRatio_working_3-way'!U177/(3*'OddsRatio_working_3-way'!X177^(1/3))*COS(('OddsRatio_working_3-way'!Y177+4*PI())/3)</f>
        <v>-0.24663156294871019</v>
      </c>
      <c r="AI177" s="11">
        <f>'OddsRatio_working_3-way'!U177/(3*'OddsRatio_working_3-way'!X177^(1/3))*SIN(('OddsRatio_working_3-way'!Y177)/3)</f>
        <v>-2.035927317935763E-2</v>
      </c>
      <c r="AJ177" s="11">
        <f>'OddsRatio_working_3-way'!U177/(3*'OddsRatio_working_3-way'!X177^(1/3))*SIN(('OddsRatio_working_3-way'!Y177+2*PI())/3)</f>
        <v>-0.44753767095664559</v>
      </c>
      <c r="AK177" s="11">
        <f>'OddsRatio_working_3-way'!U177/(3*'OddsRatio_working_3-way'!X177^(1/3))*SIN(('OddsRatio_working_3-way'!Y177+4*PI())/3)</f>
        <v>0.46789694413600319</v>
      </c>
      <c r="AL177" s="11">
        <f>'OddsRatio_working_3-way'!Z177+'OddsRatio_working_3-way'!AF177</f>
        <v>1.0570528428984844</v>
      </c>
      <c r="AM177" s="11">
        <f>'OddsRatio_working_3-way'!AA177+'OddsRatio_working_3-way'!AG177</f>
        <v>-0.56378971700106373</v>
      </c>
      <c r="AN177" s="11">
        <f>'OddsRatio_working_3-way'!AB177+'OddsRatio_working_3-way'!AH177</f>
        <v>-0.49326312589742033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1.0570528428984844</v>
      </c>
      <c r="AS177" s="11">
        <f>IF(('OddsRatio_working_3-way'!X177=0),IF(Q177&gt;0,-Q177^(1/3),(-Q177)^(1/3)),'OddsRatio_working_3-way'!AM177-'OddsRatio_working_3-way'!R177/3)</f>
        <v>-0.56378971700106373</v>
      </c>
      <c r="AT177" s="11">
        <f>IF(('OddsRatio_working_3-way'!X177=0),IF(Q177&gt;0,-Q177^(1/3),(-Q177)^(1/3)),'OddsRatio_working_3-way'!AN177-'OddsRatio_working_3-way'!R177/3)</f>
        <v>-0.49326312589742033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2.0499999999999998</v>
      </c>
      <c r="B178" s="4">
        <f>IF('True_Odds_Calculator_3-way'!B179="","",'True_Odds_Calculator_3-way'!B179)</f>
        <v>3.43</v>
      </c>
      <c r="C178" s="4">
        <f>IF('True_Odds_Calculator_3-way'!C179="","",'True_Odds_Calculator_3-way'!C179)</f>
        <v>4</v>
      </c>
      <c r="D178" s="9">
        <f t="shared" si="39"/>
        <v>0.47634741739035064</v>
      </c>
      <c r="E178" s="9">
        <f t="shared" si="40"/>
        <v>0.28215804061871652</v>
      </c>
      <c r="F178" s="9">
        <f t="shared" si="41"/>
        <v>0.24149454199093284</v>
      </c>
      <c r="G178" s="9">
        <f t="shared" si="42"/>
        <v>1.0469601117493661</v>
      </c>
      <c r="H178" s="9">
        <f t="shared" si="43"/>
        <v>2.0993081173368338</v>
      </c>
      <c r="I178" s="9">
        <f t="shared" si="44"/>
        <v>3.5441130715509601</v>
      </c>
      <c r="J178" s="9">
        <f t="shared" si="45"/>
        <v>4.1408803352480987</v>
      </c>
      <c r="K178" s="11">
        <f t="shared" si="46"/>
        <v>0.48780487804878053</v>
      </c>
      <c r="L178" s="11">
        <f t="shared" si="47"/>
        <v>0.29154518950437314</v>
      </c>
      <c r="M178" s="11">
        <f t="shared" si="48"/>
        <v>0.25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-0.27215032354405166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0.23039180829126077</v>
      </c>
      <c r="Q178" s="11">
        <f>2*'OddsRatio_working_3-way'!K178*'OddsRatio_working_3-way'!L178*'OddsRatio_working_3-way'!M178</f>
        <v>7.1108582805944676E-2</v>
      </c>
      <c r="R178" s="11">
        <f t="shared" si="49"/>
        <v>0</v>
      </c>
      <c r="S178" s="11">
        <f t="shared" si="50"/>
        <v>-0.84656084656084696</v>
      </c>
      <c r="T178" s="11">
        <f t="shared" si="51"/>
        <v>-0.26128421190149592</v>
      </c>
      <c r="U178" s="11">
        <f>'OddsRatio_working_3-way'!S178-'OddsRatio_working_3-way'!R178^2/3</f>
        <v>-0.84656084656084696</v>
      </c>
      <c r="V178" s="11">
        <f>'OddsRatio_working_3-way'!S178*'OddsRatio_working_3-way'!R178/3-2*'OddsRatio_working_3-way'!R178^3/27-'OddsRatio_working_3-way'!T178</f>
        <v>0.26128421190149592</v>
      </c>
      <c r="W178" s="11">
        <f>'OddsRatio_working_3-way'!V178^2+4*'OddsRatio_working_3-way'!U178^3/27</f>
        <v>-2.1612153955141891E-2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0.14990129531138791</v>
      </c>
      <c r="Y178" s="11">
        <f>IF('OddsRatio_working_3-way'!W178&gt;=0,IF('OddsRatio_working_3-way'!V178+SQRT('OddsRatio_working_3-way'!W178)&gt;0,0,PI()),ACOS('OddsRatio_working_3-way'!V178/(2*'OddsRatio_working_3-way'!X178)))</f>
        <v>0.51250097378175341</v>
      </c>
      <c r="Z178" s="11">
        <f>'OddsRatio_working_3-way'!X178^(1/3)*COS('OddsRatio_working_3-way'!Y178/3)</f>
        <v>0.52348005587468316</v>
      </c>
      <c r="AA178" s="11">
        <f>'OddsRatio_working_3-way'!X178^(1/3)*COS(('OddsRatio_working_3-way'!Y178+2*PI())/3)</f>
        <v>-0.33994926630654404</v>
      </c>
      <c r="AB178" s="11">
        <f>'OddsRatio_working_3-way'!X178^(1/3)*COS(('OddsRatio_working_3-way'!Y178+4*PI())/3)</f>
        <v>-0.1835307895681392</v>
      </c>
      <c r="AC178" s="11">
        <f>'OddsRatio_working_3-way'!X178^(1/3)*SIN('OddsRatio_working_3-way'!Y178/3)</f>
        <v>9.0308249651149308E-2</v>
      </c>
      <c r="AD178" s="11">
        <f>'OddsRatio_working_3-way'!X178^(1/3)*SIN(('OddsRatio_working_3-way'!Y178+2*PI())/3)</f>
        <v>0.40819290193639834</v>
      </c>
      <c r="AE178" s="11">
        <f>'OddsRatio_working_3-way'!X178^(1/3)*SIN(('OddsRatio_working_3-way'!Y178+4*PI())/3)</f>
        <v>-0.4985011515875476</v>
      </c>
      <c r="AF178" s="11">
        <f>-'OddsRatio_working_3-way'!U178/(3*'OddsRatio_working_3-way'!X178^(1/3))*COS(('OddsRatio_working_3-way'!Y178)/3)</f>
        <v>0.52348005587468305</v>
      </c>
      <c r="AG178" s="11">
        <f>-'OddsRatio_working_3-way'!U178/(3*'OddsRatio_working_3-way'!X178^(1/3))*COS(('OddsRatio_working_3-way'!Y178+2*PI())/3)</f>
        <v>-0.33994926630654398</v>
      </c>
      <c r="AH178" s="11">
        <f>-'OddsRatio_working_3-way'!U178/(3*'OddsRatio_working_3-way'!X178^(1/3))*COS(('OddsRatio_working_3-way'!Y178+4*PI())/3)</f>
        <v>-0.18353078956813917</v>
      </c>
      <c r="AI178" s="11">
        <f>'OddsRatio_working_3-way'!U178/(3*'OddsRatio_working_3-way'!X178^(1/3))*SIN(('OddsRatio_working_3-way'!Y178)/3)</f>
        <v>-9.0308249651149294E-2</v>
      </c>
      <c r="AJ178" s="11">
        <f>'OddsRatio_working_3-way'!U178/(3*'OddsRatio_working_3-way'!X178^(1/3))*SIN(('OddsRatio_working_3-way'!Y178+2*PI())/3)</f>
        <v>-0.40819290193639823</v>
      </c>
      <c r="AK178" s="11">
        <f>'OddsRatio_working_3-way'!U178/(3*'OddsRatio_working_3-way'!X178^(1/3))*SIN(('OddsRatio_working_3-way'!Y178+4*PI())/3)</f>
        <v>0.49850115158754749</v>
      </c>
      <c r="AL178" s="11">
        <f>'OddsRatio_working_3-way'!Z178+'OddsRatio_working_3-way'!AF178</f>
        <v>1.0469601117493661</v>
      </c>
      <c r="AM178" s="11">
        <f>'OddsRatio_working_3-way'!AA178+'OddsRatio_working_3-way'!AG178</f>
        <v>-0.67989853261308797</v>
      </c>
      <c r="AN178" s="11">
        <f>'OddsRatio_working_3-way'!AB178+'OddsRatio_working_3-way'!AH178</f>
        <v>-0.36706157913627835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1.0469601117493661</v>
      </c>
      <c r="AS178" s="11">
        <f>IF(('OddsRatio_working_3-way'!X178=0),IF(Q178&gt;0,-Q178^(1/3),(-Q178)^(1/3)),'OddsRatio_working_3-way'!AM178-'OddsRatio_working_3-way'!R178/3)</f>
        <v>-0.67989853261308797</v>
      </c>
      <c r="AT178" s="11">
        <f>IF(('OddsRatio_working_3-way'!X178=0),IF(Q178&gt;0,-Q178^(1/3),(-Q178)^(1/3)),'OddsRatio_working_3-way'!AN178-'OddsRatio_working_3-way'!R178/3)</f>
        <v>-0.36706157913627835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3.05</v>
      </c>
      <c r="B179" s="4">
        <f>IF('True_Odds_Calculator_3-way'!B180="","",'True_Odds_Calculator_3-way'!B180)</f>
        <v>3.62</v>
      </c>
      <c r="C179" s="4">
        <f>IF('True_Odds_Calculator_3-way'!C180="","",'True_Odds_Calculator_3-way'!C180)</f>
        <v>2.36</v>
      </c>
      <c r="D179" s="9">
        <f t="shared" si="39"/>
        <v>0.31864339137473369</v>
      </c>
      <c r="E179" s="9">
        <f t="shared" si="40"/>
        <v>0.26789128685956815</v>
      </c>
      <c r="F179" s="9">
        <f t="shared" si="41"/>
        <v>0.41346532176569822</v>
      </c>
      <c r="G179" s="9">
        <f t="shared" si="42"/>
        <v>1.0430753826220209</v>
      </c>
      <c r="H179" s="9">
        <f t="shared" si="43"/>
        <v>3.138304534375143</v>
      </c>
      <c r="I179" s="9">
        <f t="shared" si="44"/>
        <v>3.7328575024696944</v>
      </c>
      <c r="J179" s="9">
        <f t="shared" si="45"/>
        <v>2.4185825203659479</v>
      </c>
      <c r="K179" s="11">
        <f t="shared" si="46"/>
        <v>0.32786885245901642</v>
      </c>
      <c r="L179" s="11">
        <f t="shared" si="47"/>
        <v>0.27624309392265195</v>
      </c>
      <c r="M179" s="11">
        <f t="shared" si="48"/>
        <v>0.42372881355932207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-0.28033262769431044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0.23141787390297189</v>
      </c>
      <c r="Q179" s="11">
        <f>2*'OddsRatio_working_3-way'!K179*'OddsRatio_working_3-way'!L179*'OddsRatio_working_3-way'!M179</f>
        <v>7.6755513732328987E-2</v>
      </c>
      <c r="R179" s="11">
        <f t="shared" si="49"/>
        <v>0</v>
      </c>
      <c r="S179" s="11">
        <f t="shared" si="50"/>
        <v>-0.82551173513531295</v>
      </c>
      <c r="T179" s="11">
        <f t="shared" si="51"/>
        <v>-0.27380157052580861</v>
      </c>
      <c r="U179" s="11">
        <f>'OddsRatio_working_3-way'!S179-'OddsRatio_working_3-way'!R179^2/3</f>
        <v>-0.82551173513531295</v>
      </c>
      <c r="V179" s="11">
        <f>'OddsRatio_working_3-way'!S179*'OddsRatio_working_3-way'!R179/3-2*'OddsRatio_working_3-way'!R179^3/27-'OddsRatio_working_3-way'!T179</f>
        <v>0.27380157052580861</v>
      </c>
      <c r="W179" s="11">
        <f>'OddsRatio_working_3-way'!V179^2+4*'OddsRatio_working_3-way'!U179^3/27</f>
        <v>-8.3750958959306065E-3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0.14434541551286792</v>
      </c>
      <c r="Y179" s="11">
        <f>IF('OddsRatio_working_3-way'!W179&gt;=0,IF('OddsRatio_working_3-way'!V179+SQRT('OddsRatio_working_3-way'!W179)&gt;0,0,PI()),ACOS('OddsRatio_working_3-way'!V179/(2*'OddsRatio_working_3-way'!X179)))</f>
        <v>0.3225667038543345</v>
      </c>
      <c r="Z179" s="11">
        <f>'OddsRatio_working_3-way'!X179^(1/3)*COS('OddsRatio_working_3-way'!Y179/3)</f>
        <v>0.52153769131101047</v>
      </c>
      <c r="AA179" s="11">
        <f>'OddsRatio_working_3-way'!X179^(1/3)*COS(('OddsRatio_working_3-way'!Y179+2*PI())/3)</f>
        <v>-0.30952088346228951</v>
      </c>
      <c r="AB179" s="11">
        <f>'OddsRatio_working_3-way'!X179^(1/3)*COS(('OddsRatio_working_3-way'!Y179+4*PI())/3)</f>
        <v>-0.21201680784872104</v>
      </c>
      <c r="AC179" s="11">
        <f>'OddsRatio_working_3-way'!X179^(1/3)*SIN('OddsRatio_working_3-way'!Y179/3)</f>
        <v>5.6294004302579317E-2</v>
      </c>
      <c r="AD179" s="11">
        <f>'OddsRatio_working_3-way'!X179^(1/3)*SIN(('OddsRatio_working_3-way'!Y179+2*PI())/3)</f>
        <v>0.42351788755513198</v>
      </c>
      <c r="AE179" s="11">
        <f>'OddsRatio_working_3-way'!X179^(1/3)*SIN(('OddsRatio_working_3-way'!Y179+4*PI())/3)</f>
        <v>-0.47981189185771139</v>
      </c>
      <c r="AF179" s="11">
        <f>-'OddsRatio_working_3-way'!U179/(3*'OddsRatio_working_3-way'!X179^(1/3))*COS(('OddsRatio_working_3-way'!Y179)/3)</f>
        <v>0.52153769131101047</v>
      </c>
      <c r="AG179" s="11">
        <f>-'OddsRatio_working_3-way'!U179/(3*'OddsRatio_working_3-way'!X179^(1/3))*COS(('OddsRatio_working_3-way'!Y179+2*PI())/3)</f>
        <v>-0.30952088346228951</v>
      </c>
      <c r="AH179" s="11">
        <f>-'OddsRatio_working_3-way'!U179/(3*'OddsRatio_working_3-way'!X179^(1/3))*COS(('OddsRatio_working_3-way'!Y179+4*PI())/3)</f>
        <v>-0.21201680784872104</v>
      </c>
      <c r="AI179" s="11">
        <f>'OddsRatio_working_3-way'!U179/(3*'OddsRatio_working_3-way'!X179^(1/3))*SIN(('OddsRatio_working_3-way'!Y179)/3)</f>
        <v>-5.6294004302579317E-2</v>
      </c>
      <c r="AJ179" s="11">
        <f>'OddsRatio_working_3-way'!U179/(3*'OddsRatio_working_3-way'!X179^(1/3))*SIN(('OddsRatio_working_3-way'!Y179+2*PI())/3)</f>
        <v>-0.42351788755513198</v>
      </c>
      <c r="AK179" s="11">
        <f>'OddsRatio_working_3-way'!U179/(3*'OddsRatio_working_3-way'!X179^(1/3))*SIN(('OddsRatio_working_3-way'!Y179+4*PI())/3)</f>
        <v>0.47981189185771139</v>
      </c>
      <c r="AL179" s="11">
        <f>'OddsRatio_working_3-way'!Z179+'OddsRatio_working_3-way'!AF179</f>
        <v>1.0430753826220209</v>
      </c>
      <c r="AM179" s="11">
        <f>'OddsRatio_working_3-way'!AA179+'OddsRatio_working_3-way'!AG179</f>
        <v>-0.61904176692457902</v>
      </c>
      <c r="AN179" s="11">
        <f>'OddsRatio_working_3-way'!AB179+'OddsRatio_working_3-way'!AH179</f>
        <v>-0.42403361569744208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1.0430753826220209</v>
      </c>
      <c r="AS179" s="11">
        <f>IF(('OddsRatio_working_3-way'!X179=0),IF(Q179&gt;0,-Q179^(1/3),(-Q179)^(1/3)),'OddsRatio_working_3-way'!AM179-'OddsRatio_working_3-way'!R179/3)</f>
        <v>-0.61904176692457902</v>
      </c>
      <c r="AT179" s="11">
        <f>IF(('OddsRatio_working_3-way'!X179=0),IF(Q179&gt;0,-Q179^(1/3),(-Q179)^(1/3)),'OddsRatio_working_3-way'!AN179-'OddsRatio_working_3-way'!R179/3)</f>
        <v>-0.42403361569744208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2.89</v>
      </c>
      <c r="B180" s="4">
        <f>IF('True_Odds_Calculator_3-way'!B181="","",'True_Odds_Calculator_3-way'!B181)</f>
        <v>3.56</v>
      </c>
      <c r="C180" s="4">
        <f>IF('True_Odds_Calculator_3-way'!C181="","",'True_Odds_Calculator_3-way'!C181)</f>
        <v>2.4900000000000002</v>
      </c>
      <c r="D180" s="9">
        <f t="shared" si="39"/>
        <v>0.33636622139390143</v>
      </c>
      <c r="E180" s="9">
        <f t="shared" si="40"/>
        <v>0.27230477515052992</v>
      </c>
      <c r="F180" s="9">
        <f t="shared" si="41"/>
        <v>0.3913290034555687</v>
      </c>
      <c r="G180" s="9">
        <f t="shared" si="42"/>
        <v>1.0438889551227581</v>
      </c>
      <c r="H180" s="9">
        <f t="shared" si="43"/>
        <v>2.9729501251820132</v>
      </c>
      <c r="I180" s="9">
        <f t="shared" si="44"/>
        <v>3.6723557251142607</v>
      </c>
      <c r="J180" s="9">
        <f t="shared" si="45"/>
        <v>2.5553945431329099</v>
      </c>
      <c r="K180" s="11">
        <f t="shared" si="46"/>
        <v>0.34602076124567471</v>
      </c>
      <c r="L180" s="11">
        <f t="shared" si="47"/>
        <v>0.2808988764044944</v>
      </c>
      <c r="M180" s="11">
        <f t="shared" si="48"/>
        <v>0.40160642570281119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-0.28141085784762643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0.23186716774957222</v>
      </c>
      <c r="Q180" s="11">
        <f>2*'OddsRatio_working_3-way'!K180*'OddsRatio_working_3-way'!L180*'OddsRatio_working_3-way'!M180</f>
        <v>7.806975345103441E-2</v>
      </c>
      <c r="R180" s="11">
        <f t="shared" si="49"/>
        <v>0</v>
      </c>
      <c r="S180" s="11">
        <f t="shared" si="50"/>
        <v>-0.82394534995206092</v>
      </c>
      <c r="T180" s="11">
        <f t="shared" si="51"/>
        <v>-0.27742267675153565</v>
      </c>
      <c r="U180" s="11">
        <f>'OddsRatio_working_3-way'!S180-'OddsRatio_working_3-way'!R180^2/3</f>
        <v>-0.82394534995206092</v>
      </c>
      <c r="V180" s="11">
        <f>'OddsRatio_working_3-way'!S180*'OddsRatio_working_3-way'!R180/3-2*'OddsRatio_working_3-way'!R180^3/27-'OddsRatio_working_3-way'!T180</f>
        <v>0.27742267675153565</v>
      </c>
      <c r="W180" s="11">
        <f>'OddsRatio_working_3-way'!V180^2+4*'OddsRatio_working_3-way'!U180^3/27</f>
        <v>-5.9055344491880796E-3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0.14393477344371575</v>
      </c>
      <c r="Y180" s="11">
        <f>IF('OddsRatio_working_3-way'!W180&gt;=0,IF('OddsRatio_working_3-way'!V180+SQRT('OddsRatio_working_3-way'!W180)&gt;0,0,PI()),ACOS('OddsRatio_working_3-way'!V180/(2*'OddsRatio_working_3-way'!X180)))</f>
        <v>0.27022930854247074</v>
      </c>
      <c r="Z180" s="11">
        <f>'OddsRatio_working_3-way'!X180^(1/3)*COS('OddsRatio_working_3-way'!Y180/3)</f>
        <v>0.52194447756137896</v>
      </c>
      <c r="AA180" s="11">
        <f>'OddsRatio_working_3-way'!X180^(1/3)*COS(('OddsRatio_working_3-way'!Y180+2*PI())/3)</f>
        <v>-0.30179881401544967</v>
      </c>
      <c r="AB180" s="11">
        <f>'OddsRatio_working_3-way'!X180^(1/3)*COS(('OddsRatio_working_3-way'!Y180+4*PI())/3)</f>
        <v>-0.22014566354592946</v>
      </c>
      <c r="AC180" s="11">
        <f>'OddsRatio_working_3-way'!X180^(1/3)*SIN('OddsRatio_working_3-way'!Y180/3)</f>
        <v>4.7142468403758617E-2</v>
      </c>
      <c r="AD180" s="11">
        <f>'OddsRatio_working_3-way'!X180^(1/3)*SIN(('OddsRatio_working_3-way'!Y180+2*PI())/3)</f>
        <v>0.4284459427312719</v>
      </c>
      <c r="AE180" s="11">
        <f>'OddsRatio_working_3-way'!X180^(1/3)*SIN(('OddsRatio_working_3-way'!Y180+4*PI())/3)</f>
        <v>-0.47558841113503036</v>
      </c>
      <c r="AF180" s="11">
        <f>-'OddsRatio_working_3-way'!U180/(3*'OddsRatio_working_3-way'!X180^(1/3))*COS(('OddsRatio_working_3-way'!Y180)/3)</f>
        <v>0.52194447756137907</v>
      </c>
      <c r="AG180" s="11">
        <f>-'OddsRatio_working_3-way'!U180/(3*'OddsRatio_working_3-way'!X180^(1/3))*COS(('OddsRatio_working_3-way'!Y180+2*PI())/3)</f>
        <v>-0.30179881401544972</v>
      </c>
      <c r="AH180" s="11">
        <f>-'OddsRatio_working_3-way'!U180/(3*'OddsRatio_working_3-way'!X180^(1/3))*COS(('OddsRatio_working_3-way'!Y180+4*PI())/3)</f>
        <v>-0.22014566354592952</v>
      </c>
      <c r="AI180" s="11">
        <f>'OddsRatio_working_3-way'!U180/(3*'OddsRatio_working_3-way'!X180^(1/3))*SIN(('OddsRatio_working_3-way'!Y180)/3)</f>
        <v>-4.7142468403758631E-2</v>
      </c>
      <c r="AJ180" s="11">
        <f>'OddsRatio_working_3-way'!U180/(3*'OddsRatio_working_3-way'!X180^(1/3))*SIN(('OddsRatio_working_3-way'!Y180+2*PI())/3)</f>
        <v>-0.42844594273127196</v>
      </c>
      <c r="AK180" s="11">
        <f>'OddsRatio_working_3-way'!U180/(3*'OddsRatio_working_3-way'!X180^(1/3))*SIN(('OddsRatio_working_3-way'!Y180+4*PI())/3)</f>
        <v>0.47558841113503048</v>
      </c>
      <c r="AL180" s="11">
        <f>'OddsRatio_working_3-way'!Z180+'OddsRatio_working_3-way'!AF180</f>
        <v>1.0438889551227581</v>
      </c>
      <c r="AM180" s="11">
        <f>'OddsRatio_working_3-way'!AA180+'OddsRatio_working_3-way'!AG180</f>
        <v>-0.60359762803089945</v>
      </c>
      <c r="AN180" s="11">
        <f>'OddsRatio_working_3-way'!AB180+'OddsRatio_working_3-way'!AH180</f>
        <v>-0.44029132709185897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1.0438889551227581</v>
      </c>
      <c r="AS180" s="11">
        <f>IF(('OddsRatio_working_3-way'!X180=0),IF(Q180&gt;0,-Q180^(1/3),(-Q180)^(1/3)),'OddsRatio_working_3-way'!AM180-'OddsRatio_working_3-way'!R180/3)</f>
        <v>-0.60359762803089945</v>
      </c>
      <c r="AT180" s="11">
        <f>IF(('OddsRatio_working_3-way'!X180=0),IF(Q180&gt;0,-Q180^(1/3),(-Q180)^(1/3)),'OddsRatio_working_3-way'!AN180-'OddsRatio_working_3-way'!R180/3)</f>
        <v>-0.44029132709185897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1.2</v>
      </c>
      <c r="B181" s="4">
        <f>IF('True_Odds_Calculator_3-way'!B182="","",'True_Odds_Calculator_3-way'!B182)</f>
        <v>7.09</v>
      </c>
      <c r="C181" s="4">
        <f>IF('True_Odds_Calculator_3-way'!C182="","",'True_Odds_Calculator_3-way'!C182)</f>
        <v>18.57</v>
      </c>
      <c r="D181" s="9">
        <f t="shared" si="39"/>
        <v>0.82026959061825511</v>
      </c>
      <c r="E181" s="9">
        <f t="shared" si="40"/>
        <v>0.13034509731486271</v>
      </c>
      <c r="F181" s="9">
        <f t="shared" si="41"/>
        <v>4.9385312066882084E-2</v>
      </c>
      <c r="G181" s="9">
        <f t="shared" si="42"/>
        <v>1.0955569451640779</v>
      </c>
      <c r="H181" s="9">
        <f t="shared" si="43"/>
        <v>1.2191113890328156</v>
      </c>
      <c r="I181" s="9">
        <f t="shared" si="44"/>
        <v>7.671941796049234</v>
      </c>
      <c r="J181" s="9">
        <f t="shared" si="45"/>
        <v>20.248935526532847</v>
      </c>
      <c r="K181" s="11">
        <f t="shared" si="46"/>
        <v>0.83333333333333337</v>
      </c>
      <c r="L181" s="11">
        <f t="shared" si="47"/>
        <v>0.14104372355430184</v>
      </c>
      <c r="M181" s="11">
        <f t="shared" si="48"/>
        <v>5.3850296176628967E-2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-0.13545020442605371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0.15101881367822842</v>
      </c>
      <c r="Q181" s="11">
        <f>2*'OddsRatio_working_3-way'!K181*'OddsRatio_working_3-way'!L181*'OddsRatio_working_3-way'!M181</f>
        <v>1.2658743812089557E-2</v>
      </c>
      <c r="R181" s="11">
        <f t="shared" si="49"/>
        <v>0</v>
      </c>
      <c r="S181" s="11">
        <f t="shared" si="50"/>
        <v>-1.1149397250313791</v>
      </c>
      <c r="T181" s="11">
        <f t="shared" si="51"/>
        <v>-9.3456808468682234E-2</v>
      </c>
      <c r="U181" s="11">
        <f>'OddsRatio_working_3-way'!S181-'OddsRatio_working_3-way'!R181^2/3</f>
        <v>-1.1149397250313791</v>
      </c>
      <c r="V181" s="11">
        <f>'OddsRatio_working_3-way'!S181*'OddsRatio_working_3-way'!R181/3-2*'OddsRatio_working_3-way'!R181^3/27-'OddsRatio_working_3-way'!T181</f>
        <v>9.3456808468682234E-2</v>
      </c>
      <c r="W181" s="11">
        <f>'OddsRatio_working_3-way'!V181^2+4*'OddsRatio_working_3-way'!U181^3/27</f>
        <v>-0.19659487400400585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0.22656624255014127</v>
      </c>
      <c r="Y181" s="11">
        <f>IF('OddsRatio_working_3-way'!W181&gt;=0,IF('OddsRatio_working_3-way'!V181+SQRT('OddsRatio_working_3-way'!W181)&gt;0,0,PI()),ACOS('OddsRatio_working_3-way'!V181/(2*'OddsRatio_working_3-way'!X181)))</f>
        <v>1.3630593090108447</v>
      </c>
      <c r="Z181" s="11">
        <f>'OddsRatio_working_3-way'!X181^(1/3)*COS('OddsRatio_working_3-way'!Y181/3)</f>
        <v>0.54777847258203904</v>
      </c>
      <c r="AA181" s="11">
        <f>'OddsRatio_working_3-way'!X181^(1/3)*COS(('OddsRatio_working_3-way'!Y181+2*PI())/3)</f>
        <v>-0.50559808374750104</v>
      </c>
      <c r="AB181" s="11">
        <f>'OddsRatio_working_3-way'!X181^(1/3)*COS(('OddsRatio_working_3-way'!Y181+4*PI())/3)</f>
        <v>-4.2180388834537869E-2</v>
      </c>
      <c r="AC181" s="11">
        <f>'OddsRatio_working_3-way'!X181^(1/3)*SIN('OddsRatio_working_3-way'!Y181/3)</f>
        <v>0.26755433090523506</v>
      </c>
      <c r="AD181" s="11">
        <f>'OddsRatio_working_3-way'!X181^(1/3)*SIN(('OddsRatio_working_3-way'!Y181+2*PI())/3)</f>
        <v>0.34061290744966588</v>
      </c>
      <c r="AE181" s="11">
        <f>'OddsRatio_working_3-way'!X181^(1/3)*SIN(('OddsRatio_working_3-way'!Y181+4*PI())/3)</f>
        <v>-0.60816723835490094</v>
      </c>
      <c r="AF181" s="11">
        <f>-'OddsRatio_working_3-way'!U181/(3*'OddsRatio_working_3-way'!X181^(1/3))*COS(('OddsRatio_working_3-way'!Y181)/3)</f>
        <v>0.54777847258203893</v>
      </c>
      <c r="AG181" s="11">
        <f>-'OddsRatio_working_3-way'!U181/(3*'OddsRatio_working_3-way'!X181^(1/3))*COS(('OddsRatio_working_3-way'!Y181+2*PI())/3)</f>
        <v>-0.50559808374750093</v>
      </c>
      <c r="AH181" s="11">
        <f>-'OddsRatio_working_3-way'!U181/(3*'OddsRatio_working_3-way'!X181^(1/3))*COS(('OddsRatio_working_3-way'!Y181+4*PI())/3)</f>
        <v>-4.2180388834537862E-2</v>
      </c>
      <c r="AI181" s="11">
        <f>'OddsRatio_working_3-way'!U181/(3*'OddsRatio_working_3-way'!X181^(1/3))*SIN(('OddsRatio_working_3-way'!Y181)/3)</f>
        <v>-0.267554330905235</v>
      </c>
      <c r="AJ181" s="11">
        <f>'OddsRatio_working_3-way'!U181/(3*'OddsRatio_working_3-way'!X181^(1/3))*SIN(('OddsRatio_working_3-way'!Y181+2*PI())/3)</f>
        <v>-0.34061290744966582</v>
      </c>
      <c r="AK181" s="11">
        <f>'OddsRatio_working_3-way'!U181/(3*'OddsRatio_working_3-way'!X181^(1/3))*SIN(('OddsRatio_working_3-way'!Y181+4*PI())/3)</f>
        <v>0.60816723835490083</v>
      </c>
      <c r="AL181" s="11">
        <f>'OddsRatio_working_3-way'!Z181+'OddsRatio_working_3-way'!AF181</f>
        <v>1.0955569451640779</v>
      </c>
      <c r="AM181" s="11">
        <f>'OddsRatio_working_3-way'!AA181+'OddsRatio_working_3-way'!AG181</f>
        <v>-1.0111961674950019</v>
      </c>
      <c r="AN181" s="11">
        <f>'OddsRatio_working_3-way'!AB181+'OddsRatio_working_3-way'!AH181</f>
        <v>-8.4360777669075737E-2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1.0955569451640779</v>
      </c>
      <c r="AS181" s="11">
        <f>IF(('OddsRatio_working_3-way'!X181=0),IF(Q181&gt;0,-Q181^(1/3),(-Q181)^(1/3)),'OddsRatio_working_3-way'!AM181-'OddsRatio_working_3-way'!R181/3)</f>
        <v>-1.0111961674950019</v>
      </c>
      <c r="AT181" s="11">
        <f>IF(('OddsRatio_working_3-way'!X181=0),IF(Q181&gt;0,-Q181^(1/3),(-Q181)^(1/3)),'OddsRatio_working_3-way'!AN181-'OddsRatio_working_3-way'!R181/3)</f>
        <v>-8.4360777669075737E-2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4.24</v>
      </c>
      <c r="B182" s="4">
        <f>IF('True_Odds_Calculator_3-way'!B183="","",'True_Odds_Calculator_3-way'!B183)</f>
        <v>3.13</v>
      </c>
      <c r="C182" s="4">
        <f>IF('True_Odds_Calculator_3-way'!C183="","",'True_Odds_Calculator_3-way'!C183)</f>
        <v>2.04</v>
      </c>
      <c r="D182" s="9">
        <f t="shared" si="39"/>
        <v>0.22328826644006777</v>
      </c>
      <c r="E182" s="9">
        <f t="shared" si="40"/>
        <v>0.30424711005499755</v>
      </c>
      <c r="F182" s="9">
        <f t="shared" si="41"/>
        <v>0.47246462350493462</v>
      </c>
      <c r="G182" s="9">
        <f t="shared" si="42"/>
        <v>1.0736159472834694</v>
      </c>
      <c r="H182" s="9">
        <f t="shared" si="43"/>
        <v>4.4785156691984414</v>
      </c>
      <c r="I182" s="9">
        <f t="shared" si="44"/>
        <v>3.2868019677137901</v>
      </c>
      <c r="J182" s="9">
        <f t="shared" si="45"/>
        <v>2.1165605851748084</v>
      </c>
      <c r="K182" s="11">
        <f t="shared" si="46"/>
        <v>0.23584905660377356</v>
      </c>
      <c r="L182" s="11">
        <f t="shared" si="47"/>
        <v>0.31948881789137379</v>
      </c>
      <c r="M182" s="11">
        <f t="shared" si="48"/>
        <v>0.49019607843137253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-0.26510480013332716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0.23676509002540069</v>
      </c>
      <c r="Q182" s="11">
        <f>2*'OddsRatio_working_3-way'!K182*'OddsRatio_working_3-way'!L182*'OddsRatio_working_3-way'!M182</f>
        <v>7.3873663034446382E-2</v>
      </c>
      <c r="R182" s="11">
        <f t="shared" si="49"/>
        <v>0</v>
      </c>
      <c r="S182" s="11">
        <f t="shared" si="50"/>
        <v>-0.89309997369465288</v>
      </c>
      <c r="T182" s="11">
        <f t="shared" si="51"/>
        <v>-0.27865833812625673</v>
      </c>
      <c r="U182" s="11">
        <f>'OddsRatio_working_3-way'!S182-'OddsRatio_working_3-way'!R182^2/3</f>
        <v>-0.89309997369465288</v>
      </c>
      <c r="V182" s="11">
        <f>'OddsRatio_working_3-way'!S182*'OddsRatio_working_3-way'!R182/3-2*'OddsRatio_working_3-way'!R182^3/27-'OddsRatio_working_3-way'!T182</f>
        <v>0.27865833812625673</v>
      </c>
      <c r="W182" s="11">
        <f>'OddsRatio_working_3-way'!V182^2+4*'OddsRatio_working_3-way'!U182^3/27</f>
        <v>-2.788451659943697E-2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0.1624307437084527</v>
      </c>
      <c r="Y182" s="11">
        <f>IF('OddsRatio_working_3-way'!W182&gt;=0,IF('OddsRatio_working_3-way'!V182+SQRT('OddsRatio_working_3-way'!W182)&gt;0,0,PI()),ACOS('OddsRatio_working_3-way'!V182/(2*'OddsRatio_working_3-way'!X182)))</f>
        <v>0.53986934429038058</v>
      </c>
      <c r="Z182" s="11">
        <f>'OddsRatio_working_3-way'!X182^(1/3)*COS('OddsRatio_working_3-way'!Y182/3)</f>
        <v>0.53680797364173471</v>
      </c>
      <c r="AA182" s="11">
        <f>'OddsRatio_working_3-way'!X182^(1/3)*COS(('OddsRatio_working_3-way'!Y182+2*PI())/3)</f>
        <v>-0.35297876438282239</v>
      </c>
      <c r="AB182" s="11">
        <f>'OddsRatio_working_3-way'!X182^(1/3)*COS(('OddsRatio_working_3-way'!Y182+4*PI())/3)</f>
        <v>-0.18382920925891225</v>
      </c>
      <c r="AC182" s="11">
        <f>'OddsRatio_working_3-way'!X182^(1/3)*SIN('OddsRatio_working_3-way'!Y182/3)</f>
        <v>9.7658541184094935E-2</v>
      </c>
      <c r="AD182" s="11">
        <f>'OddsRatio_working_3-way'!X182^(1/3)*SIN(('OddsRatio_working_3-way'!Y182+2*PI())/3)</f>
        <v>0.41606007153574215</v>
      </c>
      <c r="AE182" s="11">
        <f>'OddsRatio_working_3-way'!X182^(1/3)*SIN(('OddsRatio_working_3-way'!Y182+4*PI())/3)</f>
        <v>-0.5137186127198371</v>
      </c>
      <c r="AF182" s="11">
        <f>-'OddsRatio_working_3-way'!U182/(3*'OddsRatio_working_3-way'!X182^(1/3))*COS(('OddsRatio_working_3-way'!Y182)/3)</f>
        <v>0.53680797364173471</v>
      </c>
      <c r="AG182" s="11">
        <f>-'OddsRatio_working_3-way'!U182/(3*'OddsRatio_working_3-way'!X182^(1/3))*COS(('OddsRatio_working_3-way'!Y182+2*PI())/3)</f>
        <v>-0.35297876438282239</v>
      </c>
      <c r="AH182" s="11">
        <f>-'OddsRatio_working_3-way'!U182/(3*'OddsRatio_working_3-way'!X182^(1/3))*COS(('OddsRatio_working_3-way'!Y182+4*PI())/3)</f>
        <v>-0.18382920925891225</v>
      </c>
      <c r="AI182" s="11">
        <f>'OddsRatio_working_3-way'!U182/(3*'OddsRatio_working_3-way'!X182^(1/3))*SIN(('OddsRatio_working_3-way'!Y182)/3)</f>
        <v>-9.7658541184094935E-2</v>
      </c>
      <c r="AJ182" s="11">
        <f>'OddsRatio_working_3-way'!U182/(3*'OddsRatio_working_3-way'!X182^(1/3))*SIN(('OddsRatio_working_3-way'!Y182+2*PI())/3)</f>
        <v>-0.41606007153574215</v>
      </c>
      <c r="AK182" s="11">
        <f>'OddsRatio_working_3-way'!U182/(3*'OddsRatio_working_3-way'!X182^(1/3))*SIN(('OddsRatio_working_3-way'!Y182+4*PI())/3)</f>
        <v>0.5137186127198371</v>
      </c>
      <c r="AL182" s="11">
        <f>'OddsRatio_working_3-way'!Z182+'OddsRatio_working_3-way'!AF182</f>
        <v>1.0736159472834694</v>
      </c>
      <c r="AM182" s="11">
        <f>'OddsRatio_working_3-way'!AA182+'OddsRatio_working_3-way'!AG182</f>
        <v>-0.70595752876564477</v>
      </c>
      <c r="AN182" s="11">
        <f>'OddsRatio_working_3-way'!AB182+'OddsRatio_working_3-way'!AH182</f>
        <v>-0.36765841851782449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1.0736159472834694</v>
      </c>
      <c r="AS182" s="11">
        <f>IF(('OddsRatio_working_3-way'!X182=0),IF(Q182&gt;0,-Q182^(1/3),(-Q182)^(1/3)),'OddsRatio_working_3-way'!AM182-'OddsRatio_working_3-way'!R182/3)</f>
        <v>-0.70595752876564477</v>
      </c>
      <c r="AT182" s="11">
        <f>IF(('OddsRatio_working_3-way'!X182=0),IF(Q182&gt;0,-Q182^(1/3),(-Q182)^(1/3)),'OddsRatio_working_3-way'!AN182-'OddsRatio_working_3-way'!R182/3)</f>
        <v>-0.36765841851782449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3.65</v>
      </c>
      <c r="B183" s="4">
        <f>IF('True_Odds_Calculator_3-way'!B184="","",'True_Odds_Calculator_3-way'!B184)</f>
        <v>3.66</v>
      </c>
      <c r="C183" s="4">
        <f>IF('True_Odds_Calculator_3-way'!C184="","",'True_Odds_Calculator_3-way'!C184)</f>
        <v>2.1</v>
      </c>
      <c r="D183" s="9">
        <f t="shared" si="39"/>
        <v>0.26680186624412577</v>
      </c>
      <c r="E183" s="9">
        <f t="shared" si="40"/>
        <v>0.26606571949322455</v>
      </c>
      <c r="F183" s="9">
        <f t="shared" si="41"/>
        <v>0.46713241426264979</v>
      </c>
      <c r="G183" s="9">
        <f t="shared" si="42"/>
        <v>1.0370187620306579</v>
      </c>
      <c r="H183" s="9">
        <f t="shared" si="43"/>
        <v>3.7480997193812438</v>
      </c>
      <c r="I183" s="9">
        <f t="shared" si="44"/>
        <v>3.7584699070015493</v>
      </c>
      <c r="J183" s="9">
        <f t="shared" si="45"/>
        <v>2.140720638233724</v>
      </c>
      <c r="K183" s="11">
        <f t="shared" si="46"/>
        <v>0.27397260273972601</v>
      </c>
      <c r="L183" s="11">
        <f t="shared" si="47"/>
        <v>0.27322404371584696</v>
      </c>
      <c r="M183" s="11">
        <f t="shared" si="48"/>
        <v>0.47619047619047616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-0.27639294358360167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0.2284887306221238</v>
      </c>
      <c r="Q183" s="11">
        <f>2*'OddsRatio_working_3-way'!K183*'OddsRatio_working_3-way'!L183*'OddsRatio_working_3-way'!M183</f>
        <v>7.1291335607526915E-2</v>
      </c>
      <c r="R183" s="11">
        <f t="shared" si="49"/>
        <v>0</v>
      </c>
      <c r="S183" s="11">
        <f t="shared" si="50"/>
        <v>-0.8266807670978471</v>
      </c>
      <c r="T183" s="11">
        <f t="shared" si="51"/>
        <v>-0.25793471672319718</v>
      </c>
      <c r="U183" s="11">
        <f>'OddsRatio_working_3-way'!S183-'OddsRatio_working_3-way'!R183^2/3</f>
        <v>-0.8266807670978471</v>
      </c>
      <c r="V183" s="11">
        <f>'OddsRatio_working_3-way'!S183*'OddsRatio_working_3-way'!R183/3-2*'OddsRatio_working_3-way'!R183^3/27-'OddsRatio_working_3-way'!T183</f>
        <v>0.25793471672319718</v>
      </c>
      <c r="W183" s="11">
        <f>'OddsRatio_working_3-way'!V183^2+4*'OddsRatio_working_3-way'!U183^3/27</f>
        <v>-1.7166650484729776E-2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0.14465214185746245</v>
      </c>
      <c r="Y183" s="11">
        <f>IF('OddsRatio_working_3-way'!W183&gt;=0,IF('OddsRatio_working_3-way'!V183+SQRT('OddsRatio_working_3-way'!W183)&gt;0,0,PI()),ACOS('OddsRatio_working_3-way'!V183/(2*'OddsRatio_working_3-way'!X183)))</f>
        <v>0.46999853670172742</v>
      </c>
      <c r="Z183" s="11">
        <f>'OddsRatio_working_3-way'!X183^(1/3)*COS('OddsRatio_working_3-way'!Y183/3)</f>
        <v>0.51850938101532906</v>
      </c>
      <c r="AA183" s="11">
        <f>'OddsRatio_working_3-way'!X183^(1/3)*COS(('OddsRatio_working_3-way'!Y183+2*PI())/3)</f>
        <v>-0.33018570011409176</v>
      </c>
      <c r="AB183" s="11">
        <f>'OddsRatio_working_3-way'!X183^(1/3)*COS(('OddsRatio_working_3-way'!Y183+4*PI())/3)</f>
        <v>-0.18832368090123741</v>
      </c>
      <c r="AC183" s="11">
        <f>'OddsRatio_working_3-way'!X183^(1/3)*SIN('OddsRatio_working_3-way'!Y183/3)</f>
        <v>8.1904074980325578E-2</v>
      </c>
      <c r="AD183" s="11">
        <f>'OddsRatio_working_3-way'!X183^(1/3)*SIN(('OddsRatio_working_3-way'!Y183+2*PI())/3)</f>
        <v>0.40809025856965697</v>
      </c>
      <c r="AE183" s="11">
        <f>'OddsRatio_working_3-way'!X183^(1/3)*SIN(('OddsRatio_working_3-way'!Y183+4*PI())/3)</f>
        <v>-0.48999433354998234</v>
      </c>
      <c r="AF183" s="11">
        <f>-'OddsRatio_working_3-way'!U183/(3*'OddsRatio_working_3-way'!X183^(1/3))*COS(('OddsRatio_working_3-way'!Y183)/3)</f>
        <v>0.51850938101532895</v>
      </c>
      <c r="AG183" s="11">
        <f>-'OddsRatio_working_3-way'!U183/(3*'OddsRatio_working_3-way'!X183^(1/3))*COS(('OddsRatio_working_3-way'!Y183+2*PI())/3)</f>
        <v>-0.33018570011409171</v>
      </c>
      <c r="AH183" s="11">
        <f>-'OddsRatio_working_3-way'!U183/(3*'OddsRatio_working_3-way'!X183^(1/3))*COS(('OddsRatio_working_3-way'!Y183+4*PI())/3)</f>
        <v>-0.18832368090123736</v>
      </c>
      <c r="AI183" s="11">
        <f>'OddsRatio_working_3-way'!U183/(3*'OddsRatio_working_3-way'!X183^(1/3))*SIN(('OddsRatio_working_3-way'!Y183)/3)</f>
        <v>-8.190407498032555E-2</v>
      </c>
      <c r="AJ183" s="11">
        <f>'OddsRatio_working_3-way'!U183/(3*'OddsRatio_working_3-way'!X183^(1/3))*SIN(('OddsRatio_working_3-way'!Y183+2*PI())/3)</f>
        <v>-0.40809025856965692</v>
      </c>
      <c r="AK183" s="11">
        <f>'OddsRatio_working_3-way'!U183/(3*'OddsRatio_working_3-way'!X183^(1/3))*SIN(('OddsRatio_working_3-way'!Y183+4*PI())/3)</f>
        <v>0.48999433354998223</v>
      </c>
      <c r="AL183" s="11">
        <f>'OddsRatio_working_3-way'!Z183+'OddsRatio_working_3-way'!AF183</f>
        <v>1.0370187620306579</v>
      </c>
      <c r="AM183" s="11">
        <f>'OddsRatio_working_3-way'!AA183+'OddsRatio_working_3-way'!AG183</f>
        <v>-0.66037140022818352</v>
      </c>
      <c r="AN183" s="11">
        <f>'OddsRatio_working_3-way'!AB183+'OddsRatio_working_3-way'!AH183</f>
        <v>-0.37664736180247477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1.0370187620306579</v>
      </c>
      <c r="AS183" s="11">
        <f>IF(('OddsRatio_working_3-way'!X183=0),IF(Q183&gt;0,-Q183^(1/3),(-Q183)^(1/3)),'OddsRatio_working_3-way'!AM183-'OddsRatio_working_3-way'!R183/3)</f>
        <v>-0.66037140022818352</v>
      </c>
      <c r="AT183" s="11">
        <f>IF(('OddsRatio_working_3-way'!X183=0),IF(Q183&gt;0,-Q183^(1/3),(-Q183)^(1/3)),'OddsRatio_working_3-way'!AN183-'OddsRatio_working_3-way'!R183/3)</f>
        <v>-0.37664736180247477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1.5</v>
      </c>
      <c r="B184" s="4">
        <f>IF('True_Odds_Calculator_3-way'!B185="","",'True_Odds_Calculator_3-way'!B185)</f>
        <v>4.83</v>
      </c>
      <c r="C184" s="4">
        <f>IF('True_Odds_Calculator_3-way'!C185="","",'True_Odds_Calculator_3-way'!C185)</f>
        <v>6.61</v>
      </c>
      <c r="D184" s="9">
        <f t="shared" si="39"/>
        <v>0.65573383251986461</v>
      </c>
      <c r="E184" s="9">
        <f t="shared" si="40"/>
        <v>0.19914094640585134</v>
      </c>
      <c r="F184" s="9">
        <f t="shared" si="41"/>
        <v>0.14512522107428402</v>
      </c>
      <c r="G184" s="9">
        <f t="shared" si="42"/>
        <v>1.0500180115983455</v>
      </c>
      <c r="H184" s="9">
        <f t="shared" si="43"/>
        <v>1.5250090057991728</v>
      </c>
      <c r="I184" s="9">
        <f t="shared" si="44"/>
        <v>5.0215689844216644</v>
      </c>
      <c r="J184" s="9">
        <f t="shared" si="45"/>
        <v>6.8906010450667186</v>
      </c>
      <c r="K184" s="11">
        <f t="shared" si="46"/>
        <v>0.66666666666666663</v>
      </c>
      <c r="L184" s="11">
        <f t="shared" si="47"/>
        <v>0.20703933747412007</v>
      </c>
      <c r="M184" s="11">
        <f t="shared" si="48"/>
        <v>0.15128593040847199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-0.22433229030611124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0.20756137312080214</v>
      </c>
      <c r="Q184" s="11">
        <f>2*'OddsRatio_working_3-way'!K184*'OddsRatio_working_3-way'!L184*'OddsRatio_working_3-way'!M184</f>
        <v>4.1762851734567827E-2</v>
      </c>
      <c r="R184" s="11">
        <f t="shared" si="49"/>
        <v>0</v>
      </c>
      <c r="S184" s="11">
        <f t="shared" si="50"/>
        <v>-0.92524073479379876</v>
      </c>
      <c r="T184" s="11">
        <f t="shared" si="51"/>
        <v>-0.18616513778547256</v>
      </c>
      <c r="U184" s="11">
        <f>'OddsRatio_working_3-way'!S184-'OddsRatio_working_3-way'!R184^2/3</f>
        <v>-0.92524073479379876</v>
      </c>
      <c r="V184" s="11">
        <f>'OddsRatio_working_3-way'!S184*'OddsRatio_working_3-way'!R184/3-2*'OddsRatio_working_3-way'!R184^3/27-'OddsRatio_working_3-way'!T184</f>
        <v>0.18616513778547256</v>
      </c>
      <c r="W184" s="11">
        <f>'OddsRatio_working_3-way'!V184^2+4*'OddsRatio_working_3-way'!U184^3/27</f>
        <v>-8.2686426207838587E-2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0.17127746840618191</v>
      </c>
      <c r="Y184" s="11">
        <f>IF('OddsRatio_working_3-way'!W184&gt;=0,IF('OddsRatio_working_3-way'!V184+SQRT('OddsRatio_working_3-way'!W184)&gt;0,0,PI()),ACOS('OddsRatio_working_3-way'!V184/(2*'OddsRatio_working_3-way'!X184)))</f>
        <v>0.99624206481674205</v>
      </c>
      <c r="Z184" s="11">
        <f>'OddsRatio_working_3-way'!X184^(1/3)*COS('OddsRatio_working_3-way'!Y184/3)</f>
        <v>0.52500900579917287</v>
      </c>
      <c r="AA184" s="11">
        <f>'OddsRatio_working_3-way'!X184^(1/3)*COS(('OddsRatio_working_3-way'!Y184+2*PI())/3)</f>
        <v>-0.41929844911809594</v>
      </c>
      <c r="AB184" s="11">
        <f>'OddsRatio_working_3-way'!X184^(1/3)*COS(('OddsRatio_working_3-way'!Y184+4*PI())/3)</f>
        <v>-0.10571055668107707</v>
      </c>
      <c r="AC184" s="11">
        <f>'OddsRatio_working_3-way'!X184^(1/3)*SIN('OddsRatio_working_3-way'!Y184/3)</f>
        <v>0.18105005411312033</v>
      </c>
      <c r="AD184" s="11">
        <f>'OddsRatio_working_3-way'!X184^(1/3)*SIN(('OddsRatio_working_3-way'!Y184+2*PI())/3)</f>
        <v>0.36414610918113521</v>
      </c>
      <c r="AE184" s="11">
        <f>'OddsRatio_working_3-way'!X184^(1/3)*SIN(('OddsRatio_working_3-way'!Y184+4*PI())/3)</f>
        <v>-0.54519616329425546</v>
      </c>
      <c r="AF184" s="11">
        <f>-'OddsRatio_working_3-way'!U184/(3*'OddsRatio_working_3-way'!X184^(1/3))*COS(('OddsRatio_working_3-way'!Y184)/3)</f>
        <v>0.52500900579917276</v>
      </c>
      <c r="AG184" s="11">
        <f>-'OddsRatio_working_3-way'!U184/(3*'OddsRatio_working_3-way'!X184^(1/3))*COS(('OddsRatio_working_3-way'!Y184+2*PI())/3)</f>
        <v>-0.41929844911809583</v>
      </c>
      <c r="AH184" s="11">
        <f>-'OddsRatio_working_3-way'!U184/(3*'OddsRatio_working_3-way'!X184^(1/3))*COS(('OddsRatio_working_3-way'!Y184+4*PI())/3)</f>
        <v>-0.10571055668107704</v>
      </c>
      <c r="AI184" s="11">
        <f>'OddsRatio_working_3-way'!U184/(3*'OddsRatio_working_3-way'!X184^(1/3))*SIN(('OddsRatio_working_3-way'!Y184)/3)</f>
        <v>-0.18105005411312028</v>
      </c>
      <c r="AJ184" s="11">
        <f>'OddsRatio_working_3-way'!U184/(3*'OddsRatio_working_3-way'!X184^(1/3))*SIN(('OddsRatio_working_3-way'!Y184+2*PI())/3)</f>
        <v>-0.3641461091811351</v>
      </c>
      <c r="AK184" s="11">
        <f>'OddsRatio_working_3-way'!U184/(3*'OddsRatio_working_3-way'!X184^(1/3))*SIN(('OddsRatio_working_3-way'!Y184+4*PI())/3)</f>
        <v>0.54519616329425535</v>
      </c>
      <c r="AL184" s="11">
        <f>'OddsRatio_working_3-way'!Z184+'OddsRatio_working_3-way'!AF184</f>
        <v>1.0500180115983455</v>
      </c>
      <c r="AM184" s="11">
        <f>'OddsRatio_working_3-way'!AA184+'OddsRatio_working_3-way'!AG184</f>
        <v>-0.83859689823619177</v>
      </c>
      <c r="AN184" s="11">
        <f>'OddsRatio_working_3-way'!AB184+'OddsRatio_working_3-way'!AH184</f>
        <v>-0.21142111336215411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1.0500180115983455</v>
      </c>
      <c r="AS184" s="11">
        <f>IF(('OddsRatio_working_3-way'!X184=0),IF(Q184&gt;0,-Q184^(1/3),(-Q184)^(1/3)),'OddsRatio_working_3-way'!AM184-'OddsRatio_working_3-way'!R184/3)</f>
        <v>-0.83859689823619177</v>
      </c>
      <c r="AT184" s="11">
        <f>IF(('OddsRatio_working_3-way'!X184=0),IF(Q184&gt;0,-Q184^(1/3),(-Q184)^(1/3)),'OddsRatio_working_3-way'!AN184-'OddsRatio_working_3-way'!R184/3)</f>
        <v>-0.21142111336215411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2.37</v>
      </c>
      <c r="B185" s="4">
        <f>IF('True_Odds_Calculator_3-way'!B186="","",'True_Odds_Calculator_3-way'!B186)</f>
        <v>3.33</v>
      </c>
      <c r="C185" s="4">
        <f>IF('True_Odds_Calculator_3-way'!C186="","",'True_Odds_Calculator_3-way'!C186)</f>
        <v>3.22</v>
      </c>
      <c r="D185" s="9">
        <f t="shared" si="39"/>
        <v>0.40992353727572267</v>
      </c>
      <c r="E185" s="9">
        <f t="shared" si="40"/>
        <v>0.29000927399532689</v>
      </c>
      <c r="F185" s="9">
        <f t="shared" si="41"/>
        <v>0.30006718872895061</v>
      </c>
      <c r="G185" s="9">
        <f t="shared" si="42"/>
        <v>1.0507148464235785</v>
      </c>
      <c r="H185" s="9">
        <f t="shared" si="43"/>
        <v>2.4394793396003025</v>
      </c>
      <c r="I185" s="9">
        <f t="shared" si="44"/>
        <v>3.4481655921669376</v>
      </c>
      <c r="J185" s="9">
        <f t="shared" si="45"/>
        <v>3.3325869590603445</v>
      </c>
      <c r="K185" s="11">
        <f t="shared" si="46"/>
        <v>0.42194092827004215</v>
      </c>
      <c r="L185" s="11">
        <f t="shared" si="47"/>
        <v>0.3003003003003003</v>
      </c>
      <c r="M185" s="11">
        <f t="shared" si="48"/>
        <v>0.3105590062111801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-0.27885665365026957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0.23295565397931942</v>
      </c>
      <c r="Q185" s="11">
        <f>2*'OddsRatio_working_3-way'!K185*'OddsRatio_working_3-way'!L185*'OddsRatio_working_3-way'!M185</f>
        <v>7.8701234452472749E-2</v>
      </c>
      <c r="R185" s="11">
        <f t="shared" si="49"/>
        <v>0</v>
      </c>
      <c r="S185" s="11">
        <f t="shared" si="50"/>
        <v>-0.83539571650846356</v>
      </c>
      <c r="T185" s="11">
        <f t="shared" si="51"/>
        <v>-0.28222828260421057</v>
      </c>
      <c r="U185" s="11">
        <f>'OddsRatio_working_3-way'!S185-'OddsRatio_working_3-way'!R185^2/3</f>
        <v>-0.83539571650846356</v>
      </c>
      <c r="V185" s="11">
        <f>'OddsRatio_working_3-way'!S185*'OddsRatio_working_3-way'!R185/3-2*'OddsRatio_working_3-way'!R185^3/27-'OddsRatio_working_3-way'!T185</f>
        <v>0.28222828260421057</v>
      </c>
      <c r="W185" s="11">
        <f>'OddsRatio_working_3-way'!V185^2+4*'OddsRatio_working_3-way'!U185^3/27</f>
        <v>-6.7191931874114458E-3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0.14694556533724792</v>
      </c>
      <c r="Y185" s="11">
        <f>IF('OddsRatio_working_3-way'!W185&gt;=0,IF('OddsRatio_working_3-way'!V185+SQRT('OddsRatio_working_3-way'!W185)&gt;0,0,PI()),ACOS('OddsRatio_working_3-way'!V185/(2*'OddsRatio_working_3-way'!X185)))</f>
        <v>0.28266422934740176</v>
      </c>
      <c r="Z185" s="11">
        <f>'OddsRatio_working_3-way'!X185^(1/3)*COS('OddsRatio_working_3-way'!Y185/3)</f>
        <v>0.52535742321178924</v>
      </c>
      <c r="AA185" s="11">
        <f>'OddsRatio_working_3-way'!X185^(1/3)*COS(('OddsRatio_working_3-way'!Y185+2*PI())/3)</f>
        <v>-0.30567420595492523</v>
      </c>
      <c r="AB185" s="11">
        <f>'OddsRatio_working_3-way'!X185^(1/3)*COS(('OddsRatio_working_3-way'!Y185+4*PI())/3)</f>
        <v>-0.21968321725686418</v>
      </c>
      <c r="AC185" s="11">
        <f>'OddsRatio_working_3-way'!X185^(1/3)*SIN('OddsRatio_working_3-way'!Y185/3)</f>
        <v>4.9646920472707606E-2</v>
      </c>
      <c r="AD185" s="11">
        <f>'OddsRatio_working_3-way'!X185^(1/3)*SIN(('OddsRatio_working_3-way'!Y185+2*PI())/3)</f>
        <v>0.43014941433178822</v>
      </c>
      <c r="AE185" s="11">
        <f>'OddsRatio_working_3-way'!X185^(1/3)*SIN(('OddsRatio_working_3-way'!Y185+4*PI())/3)</f>
        <v>-0.47979633480449585</v>
      </c>
      <c r="AF185" s="11">
        <f>-'OddsRatio_working_3-way'!U185/(3*'OddsRatio_working_3-way'!X185^(1/3))*COS(('OddsRatio_working_3-way'!Y185)/3)</f>
        <v>0.52535742321178935</v>
      </c>
      <c r="AG185" s="11">
        <f>-'OddsRatio_working_3-way'!U185/(3*'OddsRatio_working_3-way'!X185^(1/3))*COS(('OddsRatio_working_3-way'!Y185+2*PI())/3)</f>
        <v>-0.30567420595492528</v>
      </c>
      <c r="AH185" s="11">
        <f>-'OddsRatio_working_3-way'!U185/(3*'OddsRatio_working_3-way'!X185^(1/3))*COS(('OddsRatio_working_3-way'!Y185+4*PI())/3)</f>
        <v>-0.21968321725686424</v>
      </c>
      <c r="AI185" s="11">
        <f>'OddsRatio_working_3-way'!U185/(3*'OddsRatio_working_3-way'!X185^(1/3))*SIN(('OddsRatio_working_3-way'!Y185)/3)</f>
        <v>-4.9646920472707613E-2</v>
      </c>
      <c r="AJ185" s="11">
        <f>'OddsRatio_working_3-way'!U185/(3*'OddsRatio_working_3-way'!X185^(1/3))*SIN(('OddsRatio_working_3-way'!Y185+2*PI())/3)</f>
        <v>-0.43014941433178833</v>
      </c>
      <c r="AK185" s="11">
        <f>'OddsRatio_working_3-way'!U185/(3*'OddsRatio_working_3-way'!X185^(1/3))*SIN(('OddsRatio_working_3-way'!Y185+4*PI())/3)</f>
        <v>0.47979633480449596</v>
      </c>
      <c r="AL185" s="11">
        <f>'OddsRatio_working_3-way'!Z185+'OddsRatio_working_3-way'!AF185</f>
        <v>1.0507148464235785</v>
      </c>
      <c r="AM185" s="11">
        <f>'OddsRatio_working_3-way'!AA185+'OddsRatio_working_3-way'!AG185</f>
        <v>-0.61134841190985045</v>
      </c>
      <c r="AN185" s="11">
        <f>'OddsRatio_working_3-way'!AB185+'OddsRatio_working_3-way'!AH185</f>
        <v>-0.43936643451372842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1.0507148464235785</v>
      </c>
      <c r="AS185" s="11">
        <f>IF(('OddsRatio_working_3-way'!X185=0),IF(Q185&gt;0,-Q185^(1/3),(-Q185)^(1/3)),'OddsRatio_working_3-way'!AM185-'OddsRatio_working_3-way'!R185/3)</f>
        <v>-0.61134841190985045</v>
      </c>
      <c r="AT185" s="11">
        <f>IF(('OddsRatio_working_3-way'!X185=0),IF(Q185&gt;0,-Q185^(1/3),(-Q185)^(1/3)),'OddsRatio_working_3-way'!AN185-'OddsRatio_working_3-way'!R185/3)</f>
        <v>-0.43936643451372842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2.8</v>
      </c>
      <c r="D186" s="9">
        <f t="shared" si="39"/>
        <v>0.36705494410083228</v>
      </c>
      <c r="E186" s="9">
        <f t="shared" si="40"/>
        <v>0.28723779029148666</v>
      </c>
      <c r="F186" s="9">
        <f t="shared" si="41"/>
        <v>0.34570726560768089</v>
      </c>
      <c r="G186" s="9">
        <f t="shared" si="42"/>
        <v>1.0514559562765875</v>
      </c>
      <c r="H186" s="9">
        <f t="shared" si="43"/>
        <v>2.724387768293604</v>
      </c>
      <c r="I186" s="9">
        <f t="shared" si="44"/>
        <v>3.4814360568127469</v>
      </c>
      <c r="J186" s="9">
        <f t="shared" si="45"/>
        <v>2.8926207212978579</v>
      </c>
      <c r="K186" s="11">
        <f t="shared" si="46"/>
        <v>0.37878787878787878</v>
      </c>
      <c r="L186" s="11">
        <f t="shared" si="47"/>
        <v>0.29761904761904762</v>
      </c>
      <c r="M186" s="11">
        <f t="shared" si="48"/>
        <v>0.35714285714285715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-0.28049628942486093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0.23352143887858179</v>
      </c>
      <c r="Q186" s="11">
        <f>2*'OddsRatio_working_3-way'!K186*'OddsRatio_working_3-way'!L186*'OddsRatio_working_3-way'!M186</f>
        <v>8.0524634096062669E-2</v>
      </c>
      <c r="R186" s="11">
        <f t="shared" si="49"/>
        <v>0</v>
      </c>
      <c r="S186" s="11">
        <f t="shared" si="50"/>
        <v>-0.83252951173579526</v>
      </c>
      <c r="T186" s="11">
        <f t="shared" si="51"/>
        <v>-0.28707914197786039</v>
      </c>
      <c r="U186" s="11">
        <f>'OddsRatio_working_3-way'!S186-'OddsRatio_working_3-way'!R186^2/3</f>
        <v>-0.83252951173579526</v>
      </c>
      <c r="V186" s="11">
        <f>'OddsRatio_working_3-way'!S186*'OddsRatio_working_3-way'!R186/3-2*'OddsRatio_working_3-way'!R186^3/27-'OddsRatio_working_3-way'!T186</f>
        <v>0.28707914197786039</v>
      </c>
      <c r="W186" s="11">
        <f>'OddsRatio_working_3-way'!V186^2+4*'OddsRatio_working_3-way'!U186^3/27</f>
        <v>-3.0715944159263736E-3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0.14618996902546946</v>
      </c>
      <c r="Y186" s="11">
        <f>IF('OddsRatio_working_3-way'!W186&gt;=0,IF('OddsRatio_working_3-way'!V186+SQRT('OddsRatio_working_3-way'!W186)&gt;0,0,PI()),ACOS('OddsRatio_working_3-way'!V186/(2*'OddsRatio_working_3-way'!X186)))</f>
        <v>0.19070851890842921</v>
      </c>
      <c r="Z186" s="11">
        <f>'OddsRatio_working_3-way'!X186^(1/3)*COS('OddsRatio_working_3-way'!Y186/3)</f>
        <v>0.52572797813829364</v>
      </c>
      <c r="AA186" s="11">
        <f>'OddsRatio_working_3-way'!X186^(1/3)*COS(('OddsRatio_working_3-way'!Y186+2*PI())/3)</f>
        <v>-0.29184584004376812</v>
      </c>
      <c r="AB186" s="11">
        <f>'OddsRatio_working_3-way'!X186^(1/3)*COS(('OddsRatio_working_3-way'!Y186+4*PI())/3)</f>
        <v>-0.23388213809452518</v>
      </c>
      <c r="AC186" s="11">
        <f>'OddsRatio_working_3-way'!X186^(1/3)*SIN('OddsRatio_working_3-way'!Y186/3)</f>
        <v>3.3465358923622623E-2</v>
      </c>
      <c r="AD186" s="11">
        <f>'OddsRatio_working_3-way'!X186^(1/3)*SIN(('OddsRatio_working_3-way'!Y186+2*PI())/3)</f>
        <v>0.43856110508618107</v>
      </c>
      <c r="AE186" s="11">
        <f>'OddsRatio_working_3-way'!X186^(1/3)*SIN(('OddsRatio_working_3-way'!Y186+4*PI())/3)</f>
        <v>-0.47202646400980369</v>
      </c>
      <c r="AF186" s="11">
        <f>-'OddsRatio_working_3-way'!U186/(3*'OddsRatio_working_3-way'!X186^(1/3))*COS(('OddsRatio_working_3-way'!Y186)/3)</f>
        <v>0.52572797813829375</v>
      </c>
      <c r="AG186" s="11">
        <f>-'OddsRatio_working_3-way'!U186/(3*'OddsRatio_working_3-way'!X186^(1/3))*COS(('OddsRatio_working_3-way'!Y186+2*PI())/3)</f>
        <v>-0.29184584004376818</v>
      </c>
      <c r="AH186" s="11">
        <f>-'OddsRatio_working_3-way'!U186/(3*'OddsRatio_working_3-way'!X186^(1/3))*COS(('OddsRatio_working_3-way'!Y186+4*PI())/3)</f>
        <v>-0.23388213809452524</v>
      </c>
      <c r="AI186" s="11">
        <f>'OddsRatio_working_3-way'!U186/(3*'OddsRatio_working_3-way'!X186^(1/3))*SIN(('OddsRatio_working_3-way'!Y186)/3)</f>
        <v>-3.346535892362263E-2</v>
      </c>
      <c r="AJ186" s="11">
        <f>'OddsRatio_working_3-way'!U186/(3*'OddsRatio_working_3-way'!X186^(1/3))*SIN(('OddsRatio_working_3-way'!Y186+2*PI())/3)</f>
        <v>-0.43856110508618118</v>
      </c>
      <c r="AK186" s="11">
        <f>'OddsRatio_working_3-way'!U186/(3*'OddsRatio_working_3-way'!X186^(1/3))*SIN(('OddsRatio_working_3-way'!Y186+4*PI())/3)</f>
        <v>0.4720264640098038</v>
      </c>
      <c r="AL186" s="11">
        <f>'OddsRatio_working_3-way'!Z186+'OddsRatio_working_3-way'!AF186</f>
        <v>1.0514559562765875</v>
      </c>
      <c r="AM186" s="11">
        <f>'OddsRatio_working_3-way'!AA186+'OddsRatio_working_3-way'!AG186</f>
        <v>-0.58369168008753625</v>
      </c>
      <c r="AN186" s="11">
        <f>'OddsRatio_working_3-way'!AB186+'OddsRatio_working_3-way'!AH186</f>
        <v>-0.46776427618905042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1.0514559562765875</v>
      </c>
      <c r="AS186" s="11">
        <f>IF(('OddsRatio_working_3-way'!X186=0),IF(Q186&gt;0,-Q186^(1/3),(-Q186)^(1/3)),'OddsRatio_working_3-way'!AM186-'OddsRatio_working_3-way'!R186/3)</f>
        <v>-0.58369168008753625</v>
      </c>
      <c r="AT186" s="11">
        <f>IF(('OddsRatio_working_3-way'!X186=0),IF(Q186&gt;0,-Q186^(1/3),(-Q186)^(1/3)),'OddsRatio_working_3-way'!AN186-'OddsRatio_working_3-way'!R186/3)</f>
        <v>-0.46776427618905042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2.4900000000000002</v>
      </c>
      <c r="B187" s="4">
        <f>IF('True_Odds_Calculator_3-way'!B188="","",'True_Odds_Calculator_3-way'!B188)</f>
        <v>3.17</v>
      </c>
      <c r="C187" s="4">
        <f>IF('True_Odds_Calculator_3-way'!C188="","",'True_Odds_Calculator_3-way'!C188)</f>
        <v>3.17</v>
      </c>
      <c r="D187" s="9">
        <f t="shared" si="39"/>
        <v>0.3899486757097223</v>
      </c>
      <c r="E187" s="9">
        <f t="shared" si="40"/>
        <v>0.30502566214513888</v>
      </c>
      <c r="F187" s="9">
        <f t="shared" si="41"/>
        <v>0.30502566214513888</v>
      </c>
      <c r="G187" s="9">
        <f t="shared" si="42"/>
        <v>1.0499597626317967</v>
      </c>
      <c r="H187" s="9">
        <f t="shared" si="43"/>
        <v>2.5644400463213772</v>
      </c>
      <c r="I187" s="9">
        <f t="shared" si="44"/>
        <v>3.2784126849109989</v>
      </c>
      <c r="J187" s="9">
        <f t="shared" si="45"/>
        <v>3.2784126849109989</v>
      </c>
      <c r="K187" s="11">
        <f t="shared" si="46"/>
        <v>0.40160642570281119</v>
      </c>
      <c r="L187" s="11">
        <f t="shared" si="47"/>
        <v>0.31545741324921134</v>
      </c>
      <c r="M187" s="11">
        <f t="shared" si="48"/>
        <v>0.31545741324921134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-0.28040636308531608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0.23299718992600083</v>
      </c>
      <c r="Q187" s="11">
        <f>2*'OddsRatio_working_3-way'!K187*'OddsRatio_working_3-way'!L187*'OddsRatio_working_3-way'!M187</f>
        <v>7.9930425360549145E-2</v>
      </c>
      <c r="R187" s="11">
        <f t="shared" si="49"/>
        <v>0</v>
      </c>
      <c r="S187" s="11">
        <f t="shared" si="50"/>
        <v>-0.83092689966921118</v>
      </c>
      <c r="T187" s="11">
        <f t="shared" si="51"/>
        <v>-0.28505210966353717</v>
      </c>
      <c r="U187" s="11">
        <f>'OddsRatio_working_3-way'!S187-'OddsRatio_working_3-way'!R187^2/3</f>
        <v>-0.83092689966921118</v>
      </c>
      <c r="V187" s="11">
        <f>'OddsRatio_working_3-way'!S187*'OddsRatio_working_3-way'!R187/3-2*'OddsRatio_working_3-way'!R187^3/27-'OddsRatio_working_3-way'!T187</f>
        <v>0.28505210966353717</v>
      </c>
      <c r="W187" s="11">
        <f>'OddsRatio_working_3-way'!V187^2+4*'OddsRatio_working_3-way'!U187^3/27</f>
        <v>-3.7385930887756796E-3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0.14576805060815701</v>
      </c>
      <c r="Y187" s="11">
        <f>IF('OddsRatio_working_3-way'!W187&gt;=0,IF('OddsRatio_working_3-way'!V187+SQRT('OddsRatio_working_3-way'!W187)&gt;0,0,PI()),ACOS('OddsRatio_working_3-way'!V187/(2*'OddsRatio_working_3-way'!X187)))</f>
        <v>0.21129940318201168</v>
      </c>
      <c r="Z187" s="11">
        <f>'OddsRatio_working_3-way'!X187^(1/3)*COS('OddsRatio_working_3-way'!Y187/3)</f>
        <v>0.52497988131589846</v>
      </c>
      <c r="AA187" s="11">
        <f>'OddsRatio_working_3-way'!X187^(1/3)*COS(('OddsRatio_working_3-way'!Y187+2*PI())/3)</f>
        <v>-0.29456513477211971</v>
      </c>
      <c r="AB187" s="11">
        <f>'OddsRatio_working_3-way'!X187^(1/3)*COS(('OddsRatio_working_3-way'!Y187+4*PI())/3)</f>
        <v>-0.2304147465437788</v>
      </c>
      <c r="AC187" s="11">
        <f>'OddsRatio_working_3-way'!X187^(1/3)*SIN('OddsRatio_working_3-way'!Y187/3)</f>
        <v>3.7037243912251827E-2</v>
      </c>
      <c r="AD187" s="11">
        <f>'OddsRatio_working_3-way'!X187^(1/3)*SIN(('OddsRatio_working_3-way'!Y187+2*PI())/3)</f>
        <v>0.4361272917391818</v>
      </c>
      <c r="AE187" s="11">
        <f>'OddsRatio_working_3-way'!X187^(1/3)*SIN(('OddsRatio_working_3-way'!Y187+4*PI())/3)</f>
        <v>-0.47316453565143346</v>
      </c>
      <c r="AF187" s="11">
        <f>-'OddsRatio_working_3-way'!U187/(3*'OddsRatio_working_3-way'!X187^(1/3))*COS(('OddsRatio_working_3-way'!Y187)/3)</f>
        <v>0.52497988131589834</v>
      </c>
      <c r="AG187" s="11">
        <f>-'OddsRatio_working_3-way'!U187/(3*'OddsRatio_working_3-way'!X187^(1/3))*COS(('OddsRatio_working_3-way'!Y187+2*PI())/3)</f>
        <v>-0.29456513477211965</v>
      </c>
      <c r="AH187" s="11">
        <f>-'OddsRatio_working_3-way'!U187/(3*'OddsRatio_working_3-way'!X187^(1/3))*COS(('OddsRatio_working_3-way'!Y187+4*PI())/3)</f>
        <v>-0.23041474654377875</v>
      </c>
      <c r="AI187" s="11">
        <f>'OddsRatio_working_3-way'!U187/(3*'OddsRatio_working_3-way'!X187^(1/3))*SIN(('OddsRatio_working_3-way'!Y187)/3)</f>
        <v>-3.703724391225182E-2</v>
      </c>
      <c r="AJ187" s="11">
        <f>'OddsRatio_working_3-way'!U187/(3*'OddsRatio_working_3-way'!X187^(1/3))*SIN(('OddsRatio_working_3-way'!Y187+2*PI())/3)</f>
        <v>-0.43612729173918169</v>
      </c>
      <c r="AK187" s="11">
        <f>'OddsRatio_working_3-way'!U187/(3*'OddsRatio_working_3-way'!X187^(1/3))*SIN(('OddsRatio_working_3-way'!Y187+4*PI())/3)</f>
        <v>0.47316453565143335</v>
      </c>
      <c r="AL187" s="11">
        <f>'OddsRatio_working_3-way'!Z187+'OddsRatio_working_3-way'!AF187</f>
        <v>1.0499597626317967</v>
      </c>
      <c r="AM187" s="11">
        <f>'OddsRatio_working_3-way'!AA187+'OddsRatio_working_3-way'!AG187</f>
        <v>-0.5891302695442393</v>
      </c>
      <c r="AN187" s="11">
        <f>'OddsRatio_working_3-way'!AB187+'OddsRatio_working_3-way'!AH187</f>
        <v>-0.46082949308755755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1.0499597626317967</v>
      </c>
      <c r="AS187" s="11">
        <f>IF(('OddsRatio_working_3-way'!X187=0),IF(Q187&gt;0,-Q187^(1/3),(-Q187)^(1/3)),'OddsRatio_working_3-way'!AM187-'OddsRatio_working_3-way'!R187/3)</f>
        <v>-0.5891302695442393</v>
      </c>
      <c r="AT187" s="11">
        <f>IF(('OddsRatio_working_3-way'!X187=0),IF(Q187&gt;0,-Q187^(1/3),(-Q187)^(1/3)),'OddsRatio_working_3-way'!AN187-'OddsRatio_working_3-way'!R187/3)</f>
        <v>-0.46082949308755755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1.61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6.73</v>
      </c>
      <c r="D188" s="9">
        <f t="shared" si="39"/>
        <v>0.6109789362212279</v>
      </c>
      <c r="E188" s="9">
        <f t="shared" si="40"/>
        <v>0.24577450676624152</v>
      </c>
      <c r="F188" s="9">
        <f t="shared" si="41"/>
        <v>0.14324655701253067</v>
      </c>
      <c r="G188" s="9">
        <f t="shared" si="42"/>
        <v>1.0437994029089435</v>
      </c>
      <c r="H188" s="9">
        <f t="shared" si="43"/>
        <v>1.6367176357744555</v>
      </c>
      <c r="I188" s="9">
        <f t="shared" si="44"/>
        <v>4.0687702445522946</v>
      </c>
      <c r="J188" s="9">
        <f t="shared" si="45"/>
        <v>6.980970578668245</v>
      </c>
      <c r="K188" s="11">
        <f t="shared" si="46"/>
        <v>0.6211180124223602</v>
      </c>
      <c r="L188" s="11">
        <f t="shared" si="47"/>
        <v>0.25380710659898476</v>
      </c>
      <c r="M188" s="11">
        <f t="shared" si="48"/>
        <v>0.14858841010401189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-0.24071027293241254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0.21737561020355492</v>
      </c>
      <c r="Q188" s="11">
        <f>2*'OddsRatio_working_3-way'!K188*'OddsRatio_working_3-way'!L188*'OddsRatio_working_3-way'!M188</f>
        <v>4.6848191854214412E-2</v>
      </c>
      <c r="R188" s="11">
        <f t="shared" si="49"/>
        <v>0</v>
      </c>
      <c r="S188" s="11">
        <f t="shared" si="50"/>
        <v>-0.9030591322730559</v>
      </c>
      <c r="T188" s="11">
        <f t="shared" si="51"/>
        <v>-0.19462481298988268</v>
      </c>
      <c r="U188" s="11">
        <f>'OddsRatio_working_3-way'!S188-'OddsRatio_working_3-way'!R188^2/3</f>
        <v>-0.9030591322730559</v>
      </c>
      <c r="V188" s="11">
        <f>'OddsRatio_working_3-way'!S188*'OddsRatio_working_3-way'!R188/3-2*'OddsRatio_working_3-way'!R188^3/27-'OddsRatio_working_3-way'!T188</f>
        <v>0.19462481298988268</v>
      </c>
      <c r="W188" s="11">
        <f>'OddsRatio_working_3-way'!V188^2+4*'OddsRatio_working_3-way'!U188^3/27</f>
        <v>-7.1226217344280834E-2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0.16515525663419531</v>
      </c>
      <c r="Y188" s="11">
        <f>IF('OddsRatio_working_3-way'!W188&gt;=0,IF('OddsRatio_working_3-way'!V188+SQRT('OddsRatio_working_3-way'!W188)&gt;0,0,PI()),ACOS('OddsRatio_working_3-way'!V188/(2*'OddsRatio_working_3-way'!X188)))</f>
        <v>0.94070600682455163</v>
      </c>
      <c r="Z188" s="11">
        <f>'OddsRatio_working_3-way'!X188^(1/3)*COS('OddsRatio_working_3-way'!Y188/3)</f>
        <v>0.52189970145447173</v>
      </c>
      <c r="AA188" s="11">
        <f>'OddsRatio_working_3-way'!X188^(1/3)*COS(('OddsRatio_working_3-way'!Y188+2*PI())/3)</f>
        <v>-0.40751147355041539</v>
      </c>
      <c r="AB188" s="11">
        <f>'OddsRatio_working_3-way'!X188^(1/3)*COS(('OddsRatio_working_3-way'!Y188+4*PI())/3)</f>
        <v>-0.11438822790405653</v>
      </c>
      <c r="AC188" s="11">
        <f>'OddsRatio_working_3-way'!X188^(1/3)*SIN('OddsRatio_working_3-way'!Y188/3)</f>
        <v>0.16923478477966217</v>
      </c>
      <c r="AD188" s="11">
        <f>'OddsRatio_working_3-way'!X188^(1/3)*SIN(('OddsRatio_working_3-way'!Y188+2*PI())/3)</f>
        <v>0.36736100729725585</v>
      </c>
      <c r="AE188" s="11">
        <f>'OddsRatio_working_3-way'!X188^(1/3)*SIN(('OddsRatio_working_3-way'!Y188+4*PI())/3)</f>
        <v>-0.53659579207691799</v>
      </c>
      <c r="AF188" s="11">
        <f>-'OddsRatio_working_3-way'!U188/(3*'OddsRatio_working_3-way'!X188^(1/3))*COS(('OddsRatio_working_3-way'!Y188)/3)</f>
        <v>0.52189970145447162</v>
      </c>
      <c r="AG188" s="11">
        <f>-'OddsRatio_working_3-way'!U188/(3*'OddsRatio_working_3-way'!X188^(1/3))*COS(('OddsRatio_working_3-way'!Y188+2*PI())/3)</f>
        <v>-0.40751147355041528</v>
      </c>
      <c r="AH188" s="11">
        <f>-'OddsRatio_working_3-way'!U188/(3*'OddsRatio_working_3-way'!X188^(1/3))*COS(('OddsRatio_working_3-way'!Y188+4*PI())/3)</f>
        <v>-0.11438822790405651</v>
      </c>
      <c r="AI188" s="11">
        <f>'OddsRatio_working_3-way'!U188/(3*'OddsRatio_working_3-way'!X188^(1/3))*SIN(('OddsRatio_working_3-way'!Y188)/3)</f>
        <v>-0.16923478477966214</v>
      </c>
      <c r="AJ188" s="11">
        <f>'OddsRatio_working_3-way'!U188/(3*'OddsRatio_working_3-way'!X188^(1/3))*SIN(('OddsRatio_working_3-way'!Y188+2*PI())/3)</f>
        <v>-0.36736100729725579</v>
      </c>
      <c r="AK188" s="11">
        <f>'OddsRatio_working_3-way'!U188/(3*'OddsRatio_working_3-way'!X188^(1/3))*SIN(('OddsRatio_working_3-way'!Y188+4*PI())/3)</f>
        <v>0.53659579207691788</v>
      </c>
      <c r="AL188" s="11">
        <f>'OddsRatio_working_3-way'!Z188+'OddsRatio_working_3-way'!AF188</f>
        <v>1.0437994029089435</v>
      </c>
      <c r="AM188" s="11">
        <f>'OddsRatio_working_3-way'!AA188+'OddsRatio_working_3-way'!AG188</f>
        <v>-0.81502294710083067</v>
      </c>
      <c r="AN188" s="11">
        <f>'OddsRatio_working_3-way'!AB188+'OddsRatio_working_3-way'!AH188</f>
        <v>-0.22877645580811304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1.0437994029089435</v>
      </c>
      <c r="AS188" s="11">
        <f>IF(('OddsRatio_working_3-way'!X188=0),IF(Q188&gt;0,-Q188^(1/3),(-Q188)^(1/3)),'OddsRatio_working_3-way'!AM188-'OddsRatio_working_3-way'!R188/3)</f>
        <v>-0.81502294710083067</v>
      </c>
      <c r="AT188" s="11">
        <f>IF(('OddsRatio_working_3-way'!X188=0),IF(Q188&gt;0,-Q188^(1/3),(-Q188)^(1/3)),'OddsRatio_working_3-way'!AN188-'OddsRatio_working_3-way'!R188/3)</f>
        <v>-0.22877645580811304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4.99</v>
      </c>
      <c r="B189" s="4">
        <f>IF('True_Odds_Calculator_3-way'!B190="","",'True_Odds_Calculator_3-way'!B190)</f>
        <v>3.14</v>
      </c>
      <c r="C189" s="4">
        <f>IF('True_Odds_Calculator_3-way'!C190="","",'True_Odds_Calculator_3-way'!C190)</f>
        <v>1.98</v>
      </c>
      <c r="D189" s="9">
        <f t="shared" si="39"/>
        <v>0.19432724809053506</v>
      </c>
      <c r="E189" s="9">
        <f t="shared" si="40"/>
        <v>0.31020765832290298</v>
      </c>
      <c r="F189" s="9">
        <f t="shared" si="41"/>
        <v>0.4954650935865621</v>
      </c>
      <c r="G189" s="9">
        <f t="shared" si="42"/>
        <v>1.0390874025651691</v>
      </c>
      <c r="H189" s="9">
        <f t="shared" si="43"/>
        <v>5.1459587362350252</v>
      </c>
      <c r="I189" s="9">
        <f t="shared" si="44"/>
        <v>3.2236470414894618</v>
      </c>
      <c r="J189" s="9">
        <f t="shared" si="45"/>
        <v>2.018305654513866</v>
      </c>
      <c r="K189" s="11">
        <f t="shared" si="46"/>
        <v>0.20040080160320639</v>
      </c>
      <c r="L189" s="11">
        <f t="shared" si="47"/>
        <v>0.31847133757961782</v>
      </c>
      <c r="M189" s="11">
        <f t="shared" si="48"/>
        <v>0.50505050505050508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-0.26972261450134405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0.22917868162497548</v>
      </c>
      <c r="Q189" s="11">
        <f>2*'OddsRatio_working_3-way'!K189*'OddsRatio_working_3-way'!L189*'OddsRatio_working_3-way'!M189</f>
        <v>6.4466577109697734E-2</v>
      </c>
      <c r="R189" s="11">
        <f t="shared" si="49"/>
        <v>0</v>
      </c>
      <c r="S189" s="11">
        <f t="shared" si="50"/>
        <v>-0.84968285677000011</v>
      </c>
      <c r="T189" s="11">
        <f t="shared" si="51"/>
        <v>-0.23901064888045007</v>
      </c>
      <c r="U189" s="11">
        <f>'OddsRatio_working_3-way'!S189-'OddsRatio_working_3-way'!R189^2/3</f>
        <v>-0.84968285677000011</v>
      </c>
      <c r="V189" s="11">
        <f>'OddsRatio_working_3-way'!S189*'OddsRatio_working_3-way'!R189/3-2*'OddsRatio_working_3-way'!R189^3/27-'OddsRatio_working_3-way'!T189</f>
        <v>0.23901064888045007</v>
      </c>
      <c r="W189" s="11">
        <f>'OddsRatio_working_3-way'!V189^2+4*'OddsRatio_working_3-way'!U189^3/27</f>
        <v>-3.3753590980359433E-2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0.15073128512241016</v>
      </c>
      <c r="Y189" s="11">
        <f>IF('OddsRatio_working_3-way'!W189&gt;=0,IF('OddsRatio_working_3-way'!V189+SQRT('OddsRatio_working_3-way'!W189)&gt;0,0,PI()),ACOS('OddsRatio_working_3-way'!V189/(2*'OddsRatio_working_3-way'!X189)))</f>
        <v>0.65534635134216945</v>
      </c>
      <c r="Z189" s="11">
        <f>'OddsRatio_working_3-way'!X189^(1/3)*COS('OddsRatio_working_3-way'!Y189/3)</f>
        <v>0.51954370128258454</v>
      </c>
      <c r="AA189" s="11">
        <f>'OddsRatio_working_3-way'!X189^(1/3)*COS(('OddsRatio_working_3-way'!Y189+2*PI())/3)</f>
        <v>-0.35965413653671235</v>
      </c>
      <c r="AB189" s="11">
        <f>'OddsRatio_working_3-way'!X189^(1/3)*COS(('OddsRatio_working_3-way'!Y189+4*PI())/3)</f>
        <v>-0.15988956474587235</v>
      </c>
      <c r="AC189" s="11">
        <f>'OddsRatio_working_3-way'!X189^(1/3)*SIN('OddsRatio_working_3-way'!Y189/3)</f>
        <v>0.11533412929799186</v>
      </c>
      <c r="AD189" s="11">
        <f>'OddsRatio_working_3-way'!X189^(1/3)*SIN(('OddsRatio_working_3-way'!Y189+2*PI())/3)</f>
        <v>0.39227097903791613</v>
      </c>
      <c r="AE189" s="11">
        <f>'OddsRatio_working_3-way'!X189^(1/3)*SIN(('OddsRatio_working_3-way'!Y189+4*PI())/3)</f>
        <v>-0.507605108335908</v>
      </c>
      <c r="AF189" s="11">
        <f>-'OddsRatio_working_3-way'!U189/(3*'OddsRatio_working_3-way'!X189^(1/3))*COS(('OddsRatio_working_3-way'!Y189)/3)</f>
        <v>0.51954370128258454</v>
      </c>
      <c r="AG189" s="11">
        <f>-'OddsRatio_working_3-way'!U189/(3*'OddsRatio_working_3-way'!X189^(1/3))*COS(('OddsRatio_working_3-way'!Y189+2*PI())/3)</f>
        <v>-0.35965413653671235</v>
      </c>
      <c r="AH189" s="11">
        <f>-'OddsRatio_working_3-way'!U189/(3*'OddsRatio_working_3-way'!X189^(1/3))*COS(('OddsRatio_working_3-way'!Y189+4*PI())/3)</f>
        <v>-0.15988956474587235</v>
      </c>
      <c r="AI189" s="11">
        <f>'OddsRatio_working_3-way'!U189/(3*'OddsRatio_working_3-way'!X189^(1/3))*SIN(('OddsRatio_working_3-way'!Y189)/3)</f>
        <v>-0.11533412929799186</v>
      </c>
      <c r="AJ189" s="11">
        <f>'OddsRatio_working_3-way'!U189/(3*'OddsRatio_working_3-way'!X189^(1/3))*SIN(('OddsRatio_working_3-way'!Y189+2*PI())/3)</f>
        <v>-0.39227097903791613</v>
      </c>
      <c r="AK189" s="11">
        <f>'OddsRatio_working_3-way'!U189/(3*'OddsRatio_working_3-way'!X189^(1/3))*SIN(('OddsRatio_working_3-way'!Y189+4*PI())/3)</f>
        <v>0.507605108335908</v>
      </c>
      <c r="AL189" s="11">
        <f>'OddsRatio_working_3-way'!Z189+'OddsRatio_working_3-way'!AF189</f>
        <v>1.0390874025651691</v>
      </c>
      <c r="AM189" s="11">
        <f>'OddsRatio_working_3-way'!AA189+'OddsRatio_working_3-way'!AG189</f>
        <v>-0.71930827307342471</v>
      </c>
      <c r="AN189" s="11">
        <f>'OddsRatio_working_3-way'!AB189+'OddsRatio_working_3-way'!AH189</f>
        <v>-0.3197791294917447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1.0390874025651691</v>
      </c>
      <c r="AS189" s="11">
        <f>IF(('OddsRatio_working_3-way'!X189=0),IF(Q189&gt;0,-Q189^(1/3),(-Q189)^(1/3)),'OddsRatio_working_3-way'!AM189-'OddsRatio_working_3-way'!R189/3)</f>
        <v>-0.71930827307342471</v>
      </c>
      <c r="AT189" s="11">
        <f>IF(('OddsRatio_working_3-way'!X189=0),IF(Q189&gt;0,-Q189^(1/3),(-Q189)^(1/3)),'OddsRatio_working_3-way'!AN189-'OddsRatio_working_3-way'!R189/3)</f>
        <v>-0.3197791294917447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4.74</v>
      </c>
      <c r="C190" s="4">
        <f>IF('True_Odds_Calculator_3-way'!C191="","",'True_Odds_Calculator_3-way'!C191)</f>
        <v>7.71</v>
      </c>
      <c r="D190" s="9">
        <f t="shared" si="39"/>
        <v>0.67360703202809347</v>
      </c>
      <c r="E190" s="9">
        <f t="shared" si="40"/>
        <v>0.20244709510158712</v>
      </c>
      <c r="F190" s="9">
        <f t="shared" si="41"/>
        <v>0.12394587287031947</v>
      </c>
      <c r="G190" s="9">
        <f t="shared" si="42"/>
        <v>1.0533588526197528</v>
      </c>
      <c r="H190" s="9">
        <f t="shared" si="43"/>
        <v>1.4845450722050864</v>
      </c>
      <c r="I190" s="9">
        <f t="shared" si="44"/>
        <v>4.9395621087978769</v>
      </c>
      <c r="J190" s="9">
        <f t="shared" si="45"/>
        <v>8.0680379010785419</v>
      </c>
      <c r="K190" s="11">
        <f t="shared" si="46"/>
        <v>0.68493150684931503</v>
      </c>
      <c r="L190" s="11">
        <f t="shared" si="47"/>
        <v>0.21097046413502107</v>
      </c>
      <c r="M190" s="11">
        <f t="shared" si="48"/>
        <v>0.1297016861219196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-0.21635472215418905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0.20447450950669649</v>
      </c>
      <c r="Q190" s="11">
        <f>2*'OddsRatio_working_3-way'!K190*'OddsRatio_working_3-way'!L190*'OddsRatio_working_3-way'!M190</f>
        <v>3.748386975374822E-2</v>
      </c>
      <c r="R190" s="11">
        <f t="shared" si="49"/>
        <v>0</v>
      </c>
      <c r="S190" s="11">
        <f t="shared" si="50"/>
        <v>-0.94508919181793538</v>
      </c>
      <c r="T190" s="11">
        <f t="shared" si="51"/>
        <v>-0.17325191417377372</v>
      </c>
      <c r="U190" s="11">
        <f>'OddsRatio_working_3-way'!S190-'OddsRatio_working_3-way'!R190^2/3</f>
        <v>-0.94508919181793538</v>
      </c>
      <c r="V190" s="11">
        <f>'OddsRatio_working_3-way'!S190*'OddsRatio_working_3-way'!R190/3-2*'OddsRatio_working_3-way'!R190^3/27-'OddsRatio_working_3-way'!T190</f>
        <v>0.17325191417377372</v>
      </c>
      <c r="W190" s="11">
        <f>'OddsRatio_working_3-way'!V190^2+4*'OddsRatio_working_3-way'!U190^3/27</f>
        <v>-9.5042677808942752E-2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0.17681834150747724</v>
      </c>
      <c r="Y190" s="11">
        <f>IF('OddsRatio_working_3-way'!W190&gt;=0,IF('OddsRatio_working_3-way'!V190+SQRT('OddsRatio_working_3-way'!W190)&gt;0,0,PI()),ACOS('OddsRatio_working_3-way'!V190/(2*'OddsRatio_working_3-way'!X190)))</f>
        <v>1.0588040837850992</v>
      </c>
      <c r="Z190" s="11">
        <f>'OddsRatio_working_3-way'!X190^(1/3)*COS('OddsRatio_working_3-way'!Y190/3)</f>
        <v>0.52667942630987641</v>
      </c>
      <c r="AA190" s="11">
        <f>'OddsRatio_working_3-way'!X190^(1/3)*COS(('OddsRatio_working_3-way'!Y190+2*PI())/3)</f>
        <v>-0.43135424937400574</v>
      </c>
      <c r="AB190" s="11">
        <f>'OddsRatio_working_3-way'!X190^(1/3)*COS(('OddsRatio_working_3-way'!Y190+4*PI())/3)</f>
        <v>-9.5325176935870809E-2</v>
      </c>
      <c r="AC190" s="11">
        <f>'OddsRatio_working_3-way'!X190^(1/3)*SIN('OddsRatio_working_3-way'!Y190/3)</f>
        <v>0.19400647542769753</v>
      </c>
      <c r="AD190" s="11">
        <f>'OddsRatio_working_3-way'!X190^(1/3)*SIN(('OddsRatio_working_3-way'!Y190+2*PI())/3)</f>
        <v>0.35911452512111847</v>
      </c>
      <c r="AE190" s="11">
        <f>'OddsRatio_working_3-way'!X190^(1/3)*SIN(('OddsRatio_working_3-way'!Y190+4*PI())/3)</f>
        <v>-0.55312100054881597</v>
      </c>
      <c r="AF190" s="11">
        <f>-'OddsRatio_working_3-way'!U190/(3*'OddsRatio_working_3-way'!X190^(1/3))*COS(('OddsRatio_working_3-way'!Y190)/3)</f>
        <v>0.52667942630987652</v>
      </c>
      <c r="AG190" s="11">
        <f>-'OddsRatio_working_3-way'!U190/(3*'OddsRatio_working_3-way'!X190^(1/3))*COS(('OddsRatio_working_3-way'!Y190+2*PI())/3)</f>
        <v>-0.43135424937400585</v>
      </c>
      <c r="AH190" s="11">
        <f>-'OddsRatio_working_3-way'!U190/(3*'OddsRatio_working_3-way'!X190^(1/3))*COS(('OddsRatio_working_3-way'!Y190+4*PI())/3)</f>
        <v>-9.5325176935870837E-2</v>
      </c>
      <c r="AI190" s="11">
        <f>'OddsRatio_working_3-way'!U190/(3*'OddsRatio_working_3-way'!X190^(1/3))*SIN(('OddsRatio_working_3-way'!Y190)/3)</f>
        <v>-0.19400647542769756</v>
      </c>
      <c r="AJ190" s="11">
        <f>'OddsRatio_working_3-way'!U190/(3*'OddsRatio_working_3-way'!X190^(1/3))*SIN(('OddsRatio_working_3-way'!Y190+2*PI())/3)</f>
        <v>-0.35911452512111852</v>
      </c>
      <c r="AK190" s="11">
        <f>'OddsRatio_working_3-way'!U190/(3*'OddsRatio_working_3-way'!X190^(1/3))*SIN(('OddsRatio_working_3-way'!Y190+4*PI())/3)</f>
        <v>0.55312100054881608</v>
      </c>
      <c r="AL190" s="11">
        <f>'OddsRatio_working_3-way'!Z190+'OddsRatio_working_3-way'!AF190</f>
        <v>1.0533588526197528</v>
      </c>
      <c r="AM190" s="11">
        <f>'OddsRatio_working_3-way'!AA190+'OddsRatio_working_3-way'!AG190</f>
        <v>-0.86270849874801159</v>
      </c>
      <c r="AN190" s="11">
        <f>'OddsRatio_working_3-way'!AB190+'OddsRatio_working_3-way'!AH190</f>
        <v>-0.19065035387174165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1.0533588526197528</v>
      </c>
      <c r="AS190" s="11">
        <f>IF(('OddsRatio_working_3-way'!X190=0),IF(Q190&gt;0,-Q190^(1/3),(-Q190)^(1/3)),'OddsRatio_working_3-way'!AM190-'OddsRatio_working_3-way'!R190/3)</f>
        <v>-0.86270849874801159</v>
      </c>
      <c r="AT190" s="11">
        <f>IF(('OddsRatio_working_3-way'!X190=0),IF(Q190&gt;0,-Q190^(1/3),(-Q190)^(1/3)),'OddsRatio_working_3-way'!AN190-'OddsRatio_working_3-way'!R190/3)</f>
        <v>-0.19065035387174165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1.68</v>
      </c>
      <c r="B191" s="4">
        <f>IF('True_Odds_Calculator_3-way'!B192="","",'True_Odds_Calculator_3-way'!B192)</f>
        <v>3.61</v>
      </c>
      <c r="C191" s="4">
        <f>IF('True_Odds_Calculator_3-way'!C192="","",'True_Odds_Calculator_3-way'!C192)</f>
        <v>5.85</v>
      </c>
      <c r="D191" s="9">
        <f t="shared" si="39"/>
        <v>0.57710644688897395</v>
      </c>
      <c r="E191" s="9">
        <f t="shared" si="40"/>
        <v>0.262288754362698</v>
      </c>
      <c r="F191" s="9">
        <f t="shared" si="41"/>
        <v>0.16060479874832831</v>
      </c>
      <c r="G191" s="9">
        <f t="shared" si="42"/>
        <v>1.077621446336827</v>
      </c>
      <c r="H191" s="9">
        <f t="shared" si="43"/>
        <v>1.732782583509042</v>
      </c>
      <c r="I191" s="9">
        <f t="shared" si="44"/>
        <v>3.8125919749391182</v>
      </c>
      <c r="J191" s="9">
        <f t="shared" si="45"/>
        <v>6.2264640147336117</v>
      </c>
      <c r="K191" s="11">
        <f t="shared" si="46"/>
        <v>0.59523809523809523</v>
      </c>
      <c r="L191" s="11">
        <f t="shared" si="47"/>
        <v>0.2770083102493075</v>
      </c>
      <c r="M191" s="11">
        <f t="shared" si="48"/>
        <v>0.17094017094017094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-0.24261564843282313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0.22943097735341508</v>
      </c>
      <c r="Q191" s="11">
        <f>2*'OddsRatio_working_3-way'!K191*'OddsRatio_working_3-way'!L191*'OddsRatio_working_3-way'!M191</f>
        <v>5.6371247506981588E-2</v>
      </c>
      <c r="R191" s="11">
        <f t="shared" si="49"/>
        <v>0</v>
      </c>
      <c r="S191" s="11">
        <f t="shared" si="50"/>
        <v>-0.94565613898124679</v>
      </c>
      <c r="T191" s="11">
        <f t="shared" si="51"/>
        <v>-0.23234794569563799</v>
      </c>
      <c r="U191" s="11">
        <f>'OddsRatio_working_3-way'!S191-'OddsRatio_working_3-way'!R191^2/3</f>
        <v>-0.94565613898124679</v>
      </c>
      <c r="V191" s="11">
        <f>'OddsRatio_working_3-way'!S191*'OddsRatio_working_3-way'!R191/3-2*'OddsRatio_working_3-way'!R191^3/27-'OddsRatio_working_3-way'!T191</f>
        <v>0.23234794569563799</v>
      </c>
      <c r="W191" s="11">
        <f>'OddsRatio_working_3-way'!V191^2+4*'OddsRatio_working_3-way'!U191^3/27</f>
        <v>-7.1298534552234893E-2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0.17697747202766942</v>
      </c>
      <c r="Y191" s="11">
        <f>IF('OddsRatio_working_3-way'!W191&gt;=0,IF('OddsRatio_working_3-way'!V191+SQRT('OddsRatio_working_3-way'!W191)&gt;0,0,PI()),ACOS('OddsRatio_working_3-way'!V191/(2*'OddsRatio_working_3-way'!X191)))</f>
        <v>0.85471481178486419</v>
      </c>
      <c r="Z191" s="11">
        <f>'OddsRatio_working_3-way'!X191^(1/3)*COS('OddsRatio_working_3-way'!Y191/3)</f>
        <v>0.5388107231684135</v>
      </c>
      <c r="AA191" s="11">
        <f>'OddsRatio_working_3-way'!X191^(1/3)*COS(('OddsRatio_working_3-way'!Y191+2*PI())/3)</f>
        <v>-0.40606657844678323</v>
      </c>
      <c r="AB191" s="11">
        <f>'OddsRatio_working_3-way'!X191^(1/3)*COS(('OddsRatio_working_3-way'!Y191+4*PI())/3)</f>
        <v>-0.13274414472163015</v>
      </c>
      <c r="AC191" s="11">
        <f>'OddsRatio_working_3-way'!X191^(1/3)*SIN('OddsRatio_working_3-way'!Y191/3)</f>
        <v>0.15780278068678069</v>
      </c>
      <c r="AD191" s="11">
        <f>'OddsRatio_working_3-way'!X191^(1/3)*SIN(('OddsRatio_working_3-way'!Y191+2*PI())/3)</f>
        <v>0.38772238375192036</v>
      </c>
      <c r="AE191" s="11">
        <f>'OddsRatio_working_3-way'!X191^(1/3)*SIN(('OddsRatio_working_3-way'!Y191+4*PI())/3)</f>
        <v>-0.54552516443870114</v>
      </c>
      <c r="AF191" s="11">
        <f>-'OddsRatio_working_3-way'!U191/(3*'OddsRatio_working_3-way'!X191^(1/3))*COS(('OddsRatio_working_3-way'!Y191)/3)</f>
        <v>0.5388107231684135</v>
      </c>
      <c r="AG191" s="11">
        <f>-'OddsRatio_working_3-way'!U191/(3*'OddsRatio_working_3-way'!X191^(1/3))*COS(('OddsRatio_working_3-way'!Y191+2*PI())/3)</f>
        <v>-0.40606657844678323</v>
      </c>
      <c r="AH191" s="11">
        <f>-'OddsRatio_working_3-way'!U191/(3*'OddsRatio_working_3-way'!X191^(1/3))*COS(('OddsRatio_working_3-way'!Y191+4*PI())/3)</f>
        <v>-0.13274414472163015</v>
      </c>
      <c r="AI191" s="11">
        <f>'OddsRatio_working_3-way'!U191/(3*'OddsRatio_working_3-way'!X191^(1/3))*SIN(('OddsRatio_working_3-way'!Y191)/3)</f>
        <v>-0.15780278068678069</v>
      </c>
      <c r="AJ191" s="11">
        <f>'OddsRatio_working_3-way'!U191/(3*'OddsRatio_working_3-way'!X191^(1/3))*SIN(('OddsRatio_working_3-way'!Y191+2*PI())/3)</f>
        <v>-0.38772238375192036</v>
      </c>
      <c r="AK191" s="11">
        <f>'OddsRatio_working_3-way'!U191/(3*'OddsRatio_working_3-way'!X191^(1/3))*SIN(('OddsRatio_working_3-way'!Y191+4*PI())/3)</f>
        <v>0.54552516443870114</v>
      </c>
      <c r="AL191" s="11">
        <f>'OddsRatio_working_3-way'!Z191+'OddsRatio_working_3-way'!AF191</f>
        <v>1.077621446336827</v>
      </c>
      <c r="AM191" s="11">
        <f>'OddsRatio_working_3-way'!AA191+'OddsRatio_working_3-way'!AG191</f>
        <v>-0.81213315689356647</v>
      </c>
      <c r="AN191" s="11">
        <f>'OddsRatio_working_3-way'!AB191+'OddsRatio_working_3-way'!AH191</f>
        <v>-0.26548828944326031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1.077621446336827</v>
      </c>
      <c r="AS191" s="11">
        <f>IF(('OddsRatio_working_3-way'!X191=0),IF(Q191&gt;0,-Q191^(1/3),(-Q191)^(1/3)),'OddsRatio_working_3-way'!AM191-'OddsRatio_working_3-way'!R191/3)</f>
        <v>-0.81213315689356647</v>
      </c>
      <c r="AT191" s="11">
        <f>IF(('OddsRatio_working_3-way'!X191=0),IF(Q191&gt;0,-Q191^(1/3),(-Q191)^(1/3)),'OddsRatio_working_3-way'!AN191-'OddsRatio_working_3-way'!R191/3)</f>
        <v>-0.26548828944326031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3.07</v>
      </c>
      <c r="C192" s="4">
        <f>IF('True_Odds_Calculator_3-way'!C193="","",'True_Odds_Calculator_3-way'!C193)</f>
        <v>3.62</v>
      </c>
      <c r="D192" s="9">
        <f t="shared" si="39"/>
        <v>0.42232290871830308</v>
      </c>
      <c r="E192" s="9">
        <f t="shared" si="40"/>
        <v>0.31299567225653929</v>
      </c>
      <c r="F192" s="9">
        <f t="shared" si="41"/>
        <v>0.26468141902515768</v>
      </c>
      <c r="G192" s="9">
        <f t="shared" si="42"/>
        <v>1.0603537942732832</v>
      </c>
      <c r="H192" s="9">
        <f t="shared" si="43"/>
        <v>2.3678563946125353</v>
      </c>
      <c r="I192" s="9">
        <f t="shared" si="44"/>
        <v>3.1949323541456969</v>
      </c>
      <c r="J192" s="9">
        <f t="shared" si="45"/>
        <v>3.7781269409960019</v>
      </c>
      <c r="K192" s="11">
        <f t="shared" si="46"/>
        <v>0.4366812227074236</v>
      </c>
      <c r="L192" s="11">
        <f t="shared" si="47"/>
        <v>0.32573289902280134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-0.27490264516426655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0.23497342953465128</v>
      </c>
      <c r="Q192" s="11">
        <f>2*'OddsRatio_working_3-way'!K192*'OddsRatio_working_3-way'!L192*'OddsRatio_working_3-way'!M192</f>
        <v>7.858643128249207E-2</v>
      </c>
      <c r="R192" s="11">
        <f t="shared" si="49"/>
        <v>0</v>
      </c>
      <c r="S192" s="11">
        <f t="shared" si="50"/>
        <v>-0.85475143170864798</v>
      </c>
      <c r="T192" s="11">
        <f t="shared" si="51"/>
        <v>-0.28587004404971506</v>
      </c>
      <c r="U192" s="11">
        <f>'OddsRatio_working_3-way'!S192-'OddsRatio_working_3-way'!R192^2/3</f>
        <v>-0.85475143170864798</v>
      </c>
      <c r="V192" s="11">
        <f>'OddsRatio_working_3-way'!S192*'OddsRatio_working_3-way'!R192/3-2*'OddsRatio_working_3-way'!R192^3/27-'OddsRatio_working_3-way'!T192</f>
        <v>0.28587004404971506</v>
      </c>
      <c r="W192" s="11">
        <f>'OddsRatio_working_3-way'!V192^2+4*'OddsRatio_working_3-way'!U192^3/27</f>
        <v>-1.079408155363272E-2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0.15208202033657589</v>
      </c>
      <c r="Y192" s="11">
        <f>IF('OddsRatio_working_3-way'!W192&gt;=0,IF('OddsRatio_working_3-way'!V192+SQRT('OddsRatio_working_3-way'!W192)&gt;0,0,PI()),ACOS('OddsRatio_working_3-way'!V192/(2*'OddsRatio_working_3-way'!X192)))</f>
        <v>0.34859126035255428</v>
      </c>
      <c r="Z192" s="11">
        <f>'OddsRatio_working_3-way'!X192^(1/3)*COS('OddsRatio_working_3-way'!Y192/3)</f>
        <v>0.53017689713664173</v>
      </c>
      <c r="AA192" s="11">
        <f>'OddsRatio_working_3-way'!X192^(1/3)*COS(('OddsRatio_working_3-way'!Y192+2*PI())/3)</f>
        <v>-0.31868137006066133</v>
      </c>
      <c r="AB192" s="11">
        <f>'OddsRatio_working_3-way'!X192^(1/3)*COS(('OddsRatio_working_3-way'!Y192+4*PI())/3)</f>
        <v>-0.21149552707598057</v>
      </c>
      <c r="AC192" s="11">
        <f>'OddsRatio_working_3-way'!X192^(1/3)*SIN('OddsRatio_working_3-way'!Y192/3)</f>
        <v>6.1883775300522539E-2</v>
      </c>
      <c r="AD192" s="11">
        <f>'OddsRatio_working_3-way'!X192^(1/3)*SIN(('OddsRatio_working_3-way'!Y192+2*PI())/3)</f>
        <v>0.42820477376967975</v>
      </c>
      <c r="AE192" s="11">
        <f>'OddsRatio_working_3-way'!X192^(1/3)*SIN(('OddsRatio_working_3-way'!Y192+4*PI())/3)</f>
        <v>-0.49008854907020211</v>
      </c>
      <c r="AF192" s="11">
        <f>-'OddsRatio_working_3-way'!U192/(3*'OddsRatio_working_3-way'!X192^(1/3))*COS(('OddsRatio_working_3-way'!Y192)/3)</f>
        <v>0.53017689713664162</v>
      </c>
      <c r="AG192" s="11">
        <f>-'OddsRatio_working_3-way'!U192/(3*'OddsRatio_working_3-way'!X192^(1/3))*COS(('OddsRatio_working_3-way'!Y192+2*PI())/3)</f>
        <v>-0.31868137006066127</v>
      </c>
      <c r="AH192" s="11">
        <f>-'OddsRatio_working_3-way'!U192/(3*'OddsRatio_working_3-way'!X192^(1/3))*COS(('OddsRatio_working_3-way'!Y192+4*PI())/3)</f>
        <v>-0.21149552707598052</v>
      </c>
      <c r="AI192" s="11">
        <f>'OddsRatio_working_3-way'!U192/(3*'OddsRatio_working_3-way'!X192^(1/3))*SIN(('OddsRatio_working_3-way'!Y192)/3)</f>
        <v>-6.1883775300522526E-2</v>
      </c>
      <c r="AJ192" s="11">
        <f>'OddsRatio_working_3-way'!U192/(3*'OddsRatio_working_3-way'!X192^(1/3))*SIN(('OddsRatio_working_3-way'!Y192+2*PI())/3)</f>
        <v>-0.42820477376967964</v>
      </c>
      <c r="AK192" s="11">
        <f>'OddsRatio_working_3-way'!U192/(3*'OddsRatio_working_3-way'!X192^(1/3))*SIN(('OddsRatio_working_3-way'!Y192+4*PI())/3)</f>
        <v>0.49008854907020205</v>
      </c>
      <c r="AL192" s="11">
        <f>'OddsRatio_working_3-way'!Z192+'OddsRatio_working_3-way'!AF192</f>
        <v>1.0603537942732832</v>
      </c>
      <c r="AM192" s="11">
        <f>'OddsRatio_working_3-way'!AA192+'OddsRatio_working_3-way'!AG192</f>
        <v>-0.63736274012132266</v>
      </c>
      <c r="AN192" s="11">
        <f>'OddsRatio_working_3-way'!AB192+'OddsRatio_working_3-way'!AH192</f>
        <v>-0.42299105415196109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1.0603537942732832</v>
      </c>
      <c r="AS192" s="11">
        <f>IF(('OddsRatio_working_3-way'!X192=0),IF(Q192&gt;0,-Q192^(1/3),(-Q192)^(1/3)),'OddsRatio_working_3-way'!AM192-'OddsRatio_working_3-way'!R192/3)</f>
        <v>-0.63736274012132266</v>
      </c>
      <c r="AT192" s="11">
        <f>IF(('OddsRatio_working_3-way'!X192=0),IF(Q192&gt;0,-Q192^(1/3),(-Q192)^(1/3)),'OddsRatio_working_3-way'!AN192-'OddsRatio_working_3-way'!R192/3)</f>
        <v>-0.42299105415196109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2.2400000000000002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3.57</v>
      </c>
      <c r="D193" s="9">
        <f t="shared" si="39"/>
        <v>0.43144923478115332</v>
      </c>
      <c r="E193" s="9">
        <f t="shared" si="40"/>
        <v>0.30053933515765618</v>
      </c>
      <c r="F193" s="9">
        <f t="shared" si="41"/>
        <v>0.26801143006119038</v>
      </c>
      <c r="G193" s="9">
        <f t="shared" si="42"/>
        <v>1.0627175682920711</v>
      </c>
      <c r="H193" s="9">
        <f t="shared" si="43"/>
        <v>2.3177697846821683</v>
      </c>
      <c r="I193" s="9">
        <f t="shared" si="44"/>
        <v>3.3273514745596362</v>
      </c>
      <c r="J193" s="9">
        <f t="shared" si="45"/>
        <v>3.7311841505106234</v>
      </c>
      <c r="K193" s="11">
        <f t="shared" si="46"/>
        <v>0.4464285714285714</v>
      </c>
      <c r="L193" s="11">
        <f t="shared" si="47"/>
        <v>0.31347962382445144</v>
      </c>
      <c r="M193" s="11">
        <f t="shared" si="48"/>
        <v>0.28011204481792717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-0.27358482577984178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0.23520379938809383</v>
      </c>
      <c r="Q193" s="11">
        <f>2*'OddsRatio_working_3-way'!K193*'OddsRatio_working_3-way'!L193*'OddsRatio_working_3-way'!M193</f>
        <v>7.8401266462697933E-2</v>
      </c>
      <c r="R193" s="11">
        <f t="shared" si="49"/>
        <v>0</v>
      </c>
      <c r="S193" s="11">
        <f t="shared" si="50"/>
        <v>-0.85971069015854773</v>
      </c>
      <c r="T193" s="11">
        <f t="shared" si="51"/>
        <v>-0.28657023005284921</v>
      </c>
      <c r="U193" s="11">
        <f>'OddsRatio_working_3-way'!S193-'OddsRatio_working_3-way'!R193^2/3</f>
        <v>-0.85971069015854773</v>
      </c>
      <c r="V193" s="11">
        <f>'OddsRatio_working_3-way'!S193*'OddsRatio_working_3-way'!R193/3-2*'OddsRatio_working_3-way'!R193^3/27-'OddsRatio_working_3-way'!T193</f>
        <v>0.28657023005284921</v>
      </c>
      <c r="W193" s="11">
        <f>'OddsRatio_working_3-way'!V193^2+4*'OddsRatio_working_3-way'!U193^3/27</f>
        <v>-1.2012954395019468E-2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0.15340750564066477</v>
      </c>
      <c r="Y193" s="11">
        <f>IF('OddsRatio_working_3-way'!W193&gt;=0,IF('OddsRatio_working_3-way'!V193+SQRT('OddsRatio_working_3-way'!W193)&gt;0,0,PI()),ACOS('OddsRatio_working_3-way'!V193/(2*'OddsRatio_working_3-way'!X193)))</f>
        <v>0.36530085900407272</v>
      </c>
      <c r="Z193" s="11">
        <f>'OddsRatio_working_3-way'!X193^(1/3)*COS('OddsRatio_working_3-way'!Y193/3)</f>
        <v>0.53135878414603555</v>
      </c>
      <c r="AA193" s="11">
        <f>'OddsRatio_working_3-way'!X193^(1/3)*COS(('OddsRatio_working_3-way'!Y193+2*PI())/3)</f>
        <v>-0.32199150820065114</v>
      </c>
      <c r="AB193" s="11">
        <f>'OddsRatio_working_3-way'!X193^(1/3)*COS(('OddsRatio_working_3-way'!Y193+4*PI())/3)</f>
        <v>-0.20936727594538451</v>
      </c>
      <c r="AC193" s="11">
        <f>'OddsRatio_working_3-way'!X193^(1/3)*SIN('OddsRatio_working_3-way'!Y193/3)</f>
        <v>6.5023630809853156E-2</v>
      </c>
      <c r="AD193" s="11">
        <f>'OddsRatio_working_3-way'!X193^(1/3)*SIN(('OddsRatio_working_3-way'!Y193+2*PI())/3)</f>
        <v>0.42765839018955221</v>
      </c>
      <c r="AE193" s="11">
        <f>'OddsRatio_working_3-way'!X193^(1/3)*SIN(('OddsRatio_working_3-way'!Y193+4*PI())/3)</f>
        <v>-0.49268202099940533</v>
      </c>
      <c r="AF193" s="11">
        <f>-'OddsRatio_working_3-way'!U193/(3*'OddsRatio_working_3-way'!X193^(1/3))*COS(('OddsRatio_working_3-way'!Y193)/3)</f>
        <v>0.53135878414603555</v>
      </c>
      <c r="AG193" s="11">
        <f>-'OddsRatio_working_3-way'!U193/(3*'OddsRatio_working_3-way'!X193^(1/3))*COS(('OddsRatio_working_3-way'!Y193+2*PI())/3)</f>
        <v>-0.32199150820065114</v>
      </c>
      <c r="AH193" s="11">
        <f>-'OddsRatio_working_3-way'!U193/(3*'OddsRatio_working_3-way'!X193^(1/3))*COS(('OddsRatio_working_3-way'!Y193+4*PI())/3)</f>
        <v>-0.20936727594538451</v>
      </c>
      <c r="AI193" s="11">
        <f>'OddsRatio_working_3-way'!U193/(3*'OddsRatio_working_3-way'!X193^(1/3))*SIN(('OddsRatio_working_3-way'!Y193)/3)</f>
        <v>-6.5023630809853156E-2</v>
      </c>
      <c r="AJ193" s="11">
        <f>'OddsRatio_working_3-way'!U193/(3*'OddsRatio_working_3-way'!X193^(1/3))*SIN(('OddsRatio_working_3-way'!Y193+2*PI())/3)</f>
        <v>-0.42765839018955221</v>
      </c>
      <c r="AK193" s="11">
        <f>'OddsRatio_working_3-way'!U193/(3*'OddsRatio_working_3-way'!X193^(1/3))*SIN(('OddsRatio_working_3-way'!Y193+4*PI())/3)</f>
        <v>0.49268202099940533</v>
      </c>
      <c r="AL193" s="11">
        <f>'OddsRatio_working_3-way'!Z193+'OddsRatio_working_3-way'!AF193</f>
        <v>1.0627175682920711</v>
      </c>
      <c r="AM193" s="11">
        <f>'OddsRatio_working_3-way'!AA193+'OddsRatio_working_3-way'!AG193</f>
        <v>-0.64398301640130229</v>
      </c>
      <c r="AN193" s="11">
        <f>'OddsRatio_working_3-way'!AB193+'OddsRatio_working_3-way'!AH193</f>
        <v>-0.41873455189076902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1.0627175682920711</v>
      </c>
      <c r="AS193" s="11">
        <f>IF(('OddsRatio_working_3-way'!X193=0),IF(Q193&gt;0,-Q193^(1/3),(-Q193)^(1/3)),'OddsRatio_working_3-way'!AM193-'OddsRatio_working_3-way'!R193/3)</f>
        <v>-0.64398301640130229</v>
      </c>
      <c r="AT193" s="11">
        <f>IF(('OddsRatio_working_3-way'!X193=0),IF(Q193&gt;0,-Q193^(1/3),(-Q193)^(1/3)),'OddsRatio_working_3-way'!AN193-'OddsRatio_working_3-way'!R193/3)</f>
        <v>-0.41873455189076902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2.84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2.52</v>
      </c>
      <c r="D194" s="9">
        <f t="shared" si="39"/>
        <v>0.34114659280052229</v>
      </c>
      <c r="E194" s="9">
        <f t="shared" si="40"/>
        <v>0.27355848927727044</v>
      </c>
      <c r="F194" s="9">
        <f t="shared" si="41"/>
        <v>0.38529491792220733</v>
      </c>
      <c r="G194" s="9">
        <f t="shared" si="42"/>
        <v>1.049614774028051</v>
      </c>
      <c r="H194" s="9">
        <f t="shared" si="43"/>
        <v>2.9312911842116134</v>
      </c>
      <c r="I194" s="9">
        <f t="shared" si="44"/>
        <v>3.6555253782909687</v>
      </c>
      <c r="J194" s="9">
        <f t="shared" si="45"/>
        <v>2.5954144565226378</v>
      </c>
      <c r="K194" s="11">
        <f t="shared" si="46"/>
        <v>0.35211267605633806</v>
      </c>
      <c r="L194" s="11">
        <f t="shared" si="47"/>
        <v>0.28328611898016998</v>
      </c>
      <c r="M194" s="11">
        <f t="shared" si="48"/>
        <v>0.3968253968253968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-0.2800840295154623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0.23314263927917522</v>
      </c>
      <c r="Q194" s="11">
        <f>2*'OddsRatio_working_3-way'!K194*'OddsRatio_working_3-way'!L194*'OddsRatio_working_3-way'!M194</f>
        <v>7.9165582098191925E-2</v>
      </c>
      <c r="R194" s="11">
        <f t="shared" si="49"/>
        <v>0</v>
      </c>
      <c r="S194" s="11">
        <f t="shared" si="50"/>
        <v>-0.83240247465200212</v>
      </c>
      <c r="T194" s="11">
        <f t="shared" si="51"/>
        <v>-0.28264939716536575</v>
      </c>
      <c r="U194" s="11">
        <f>'OddsRatio_working_3-way'!S194-'OddsRatio_working_3-way'!R194^2/3</f>
        <v>-0.83240247465200212</v>
      </c>
      <c r="V194" s="11">
        <f>'OddsRatio_working_3-way'!S194*'OddsRatio_working_3-way'!R194/3-2*'OddsRatio_working_3-way'!R194^3/27-'OddsRatio_working_3-way'!T194</f>
        <v>0.28264939716536575</v>
      </c>
      <c r="W194" s="11">
        <f>'OddsRatio_working_3-way'!V194^2+4*'OddsRatio_working_3-way'!U194^3/27</f>
        <v>-5.5562190557424673E-3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0.14615650924068274</v>
      </c>
      <c r="Y194" s="11">
        <f>IF('OddsRatio_working_3-way'!W194&gt;=0,IF('OddsRatio_working_3-way'!V194+SQRT('OddsRatio_working_3-way'!W194)&gt;0,0,PI()),ACOS('OddsRatio_working_3-way'!V194/(2*'OddsRatio_working_3-way'!X194)))</f>
        <v>0.25784851799352659</v>
      </c>
      <c r="Z194" s="11">
        <f>'OddsRatio_working_3-way'!X194^(1/3)*COS('OddsRatio_working_3-way'!Y194/3)</f>
        <v>0.52480738701402552</v>
      </c>
      <c r="AA194" s="11">
        <f>'OddsRatio_working_3-way'!X194^(1/3)*COS(('OddsRatio_working_3-way'!Y194+2*PI())/3)</f>
        <v>-0.30156392288113221</v>
      </c>
      <c r="AB194" s="11">
        <f>'OddsRatio_working_3-way'!X194^(1/3)*COS(('OddsRatio_working_3-way'!Y194+4*PI())/3)</f>
        <v>-0.22324346413289345</v>
      </c>
      <c r="AC194" s="11">
        <f>'OddsRatio_working_3-way'!X194^(1/3)*SIN('OddsRatio_working_3-way'!Y194/3)</f>
        <v>4.5218337941350856E-2</v>
      </c>
      <c r="AD194" s="11">
        <f>'OddsRatio_working_3-way'!X194^(1/3)*SIN(('OddsRatio_working_3-way'!Y194+2*PI())/3)</f>
        <v>0.43188736027720231</v>
      </c>
      <c r="AE194" s="11">
        <f>'OddsRatio_working_3-way'!X194^(1/3)*SIN(('OddsRatio_working_3-way'!Y194+4*PI())/3)</f>
        <v>-0.47710569821855292</v>
      </c>
      <c r="AF194" s="11">
        <f>-'OddsRatio_working_3-way'!U194/(3*'OddsRatio_working_3-way'!X194^(1/3))*COS(('OddsRatio_working_3-way'!Y194)/3)</f>
        <v>0.52480738701402552</v>
      </c>
      <c r="AG194" s="11">
        <f>-'OddsRatio_working_3-way'!U194/(3*'OddsRatio_working_3-way'!X194^(1/3))*COS(('OddsRatio_working_3-way'!Y194+2*PI())/3)</f>
        <v>-0.30156392288113221</v>
      </c>
      <c r="AH194" s="11">
        <f>-'OddsRatio_working_3-way'!U194/(3*'OddsRatio_working_3-way'!X194^(1/3))*COS(('OddsRatio_working_3-way'!Y194+4*PI())/3)</f>
        <v>-0.22324346413289345</v>
      </c>
      <c r="AI194" s="11">
        <f>'OddsRatio_working_3-way'!U194/(3*'OddsRatio_working_3-way'!X194^(1/3))*SIN(('OddsRatio_working_3-way'!Y194)/3)</f>
        <v>-4.5218337941350856E-2</v>
      </c>
      <c r="AJ194" s="11">
        <f>'OddsRatio_working_3-way'!U194/(3*'OddsRatio_working_3-way'!X194^(1/3))*SIN(('OddsRatio_working_3-way'!Y194+2*PI())/3)</f>
        <v>-0.43188736027720231</v>
      </c>
      <c r="AK194" s="11">
        <f>'OddsRatio_working_3-way'!U194/(3*'OddsRatio_working_3-way'!X194^(1/3))*SIN(('OddsRatio_working_3-way'!Y194+4*PI())/3)</f>
        <v>0.47710569821855292</v>
      </c>
      <c r="AL194" s="11">
        <f>'OddsRatio_working_3-way'!Z194+'OddsRatio_working_3-way'!AF194</f>
        <v>1.049614774028051</v>
      </c>
      <c r="AM194" s="11">
        <f>'OddsRatio_working_3-way'!AA194+'OddsRatio_working_3-way'!AG194</f>
        <v>-0.60312784576226441</v>
      </c>
      <c r="AN194" s="11">
        <f>'OddsRatio_working_3-way'!AB194+'OddsRatio_working_3-way'!AH194</f>
        <v>-0.4464869282657869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1.049614774028051</v>
      </c>
      <c r="AS194" s="11">
        <f>IF(('OddsRatio_working_3-way'!X194=0),IF(Q194&gt;0,-Q194^(1/3),(-Q194)^(1/3)),'OddsRatio_working_3-way'!AM194-'OddsRatio_working_3-way'!R194/3)</f>
        <v>-0.60312784576226441</v>
      </c>
      <c r="AT194" s="11">
        <f>IF(('OddsRatio_working_3-way'!X194=0),IF(Q194&gt;0,-Q194^(1/3),(-Q194)^(1/3)),'OddsRatio_working_3-way'!AN194-'OddsRatio_working_3-way'!R194/3)</f>
        <v>-0.4464869282657869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3.21</v>
      </c>
      <c r="B195" s="4">
        <f>IF('True_Odds_Calculator_3-way'!B196="","",'True_Odds_Calculator_3-way'!B196)</f>
        <v>3.85</v>
      </c>
      <c r="C195" s="4">
        <f>IF('True_Odds_Calculator_3-way'!C196="","",'True_Odds_Calculator_3-way'!C196)</f>
        <v>2.16</v>
      </c>
      <c r="D195" s="9">
        <f t="shared" si="39"/>
        <v>0.30034949210929424</v>
      </c>
      <c r="E195" s="9">
        <f t="shared" si="40"/>
        <v>0.24974726853624146</v>
      </c>
      <c r="F195" s="9">
        <f t="shared" si="41"/>
        <v>0.44990323935446441</v>
      </c>
      <c r="G195" s="9">
        <f t="shared" si="42"/>
        <v>1.054051858049545</v>
      </c>
      <c r="H195" s="9">
        <f t="shared" si="43"/>
        <v>3.3294546062894947</v>
      </c>
      <c r="I195" s="9">
        <f t="shared" si="44"/>
        <v>4.0040477954412044</v>
      </c>
      <c r="J195" s="9">
        <f t="shared" si="45"/>
        <v>2.2227001553374723</v>
      </c>
      <c r="K195" s="11">
        <f t="shared" si="46"/>
        <v>0.3115264797507788</v>
      </c>
      <c r="L195" s="11">
        <f t="shared" si="47"/>
        <v>0.25974025974025972</v>
      </c>
      <c r="M195" s="11">
        <f t="shared" si="48"/>
        <v>0.46296296296296291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-0.27370051201826906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0.2330080211700149</v>
      </c>
      <c r="Q195" s="11">
        <f>2*'OddsRatio_working_3-way'!K195*'OddsRatio_working_3-way'!L195*'OddsRatio_working_3-way'!M195</f>
        <v>7.4922193302255594E-2</v>
      </c>
      <c r="R195" s="11">
        <f t="shared" si="49"/>
        <v>0</v>
      </c>
      <c r="S195" s="11">
        <f t="shared" si="50"/>
        <v>-0.85132475438870203</v>
      </c>
      <c r="T195" s="11">
        <f t="shared" si="51"/>
        <v>-0.2737378631474926</v>
      </c>
      <c r="U195" s="11">
        <f>'OddsRatio_working_3-way'!S195-'OddsRatio_working_3-way'!R195^2/3</f>
        <v>-0.85132475438870203</v>
      </c>
      <c r="V195" s="11">
        <f>'OddsRatio_working_3-way'!S195*'OddsRatio_working_3-way'!R195/3-2*'OddsRatio_working_3-way'!R195^3/27-'OddsRatio_working_3-way'!T195</f>
        <v>0.2737378631474926</v>
      </c>
      <c r="W195" s="11">
        <f>'OddsRatio_working_3-way'!V195^2+4*'OddsRatio_working_3-way'!U195^3/27</f>
        <v>-1.6475120449312305E-2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0.15116839796222928</v>
      </c>
      <c r="Y195" s="11">
        <f>IF('OddsRatio_working_3-way'!W195&gt;=0,IF('OddsRatio_working_3-way'!V195+SQRT('OddsRatio_working_3-way'!W195)&gt;0,0,PI()),ACOS('OddsRatio_working_3-way'!V195/(2*'OddsRatio_working_3-way'!X195)))</f>
        <v>0.4384588175245645</v>
      </c>
      <c r="Z195" s="11">
        <f>'OddsRatio_working_3-way'!X195^(1/3)*COS('OddsRatio_working_3-way'!Y195/3)</f>
        <v>0.52702592902477263</v>
      </c>
      <c r="AA195" s="11">
        <f>'OddsRatio_working_3-way'!X195^(1/3)*COS(('OddsRatio_working_3-way'!Y195+2*PI())/3)</f>
        <v>-0.33069883504226055</v>
      </c>
      <c r="AB195" s="11">
        <f>'OddsRatio_working_3-way'!X195^(1/3)*COS(('OddsRatio_working_3-way'!Y195+4*PI())/3)</f>
        <v>-0.19632709398251216</v>
      </c>
      <c r="AC195" s="11">
        <f>'OddsRatio_working_3-way'!X195^(1/3)*SIN('OddsRatio_working_3-way'!Y195/3)</f>
        <v>7.7579560872324524E-2</v>
      </c>
      <c r="AD195" s="11">
        <f>'OddsRatio_working_3-way'!X195^(1/3)*SIN(('OddsRatio_working_3-way'!Y195+2*PI())/3)</f>
        <v>0.41762806255238538</v>
      </c>
      <c r="AE195" s="11">
        <f>'OddsRatio_working_3-way'!X195^(1/3)*SIN(('OddsRatio_working_3-way'!Y195+4*PI())/3)</f>
        <v>-0.49520762342470986</v>
      </c>
      <c r="AF195" s="11">
        <f>-'OddsRatio_working_3-way'!U195/(3*'OddsRatio_working_3-way'!X195^(1/3))*COS(('OddsRatio_working_3-way'!Y195)/3)</f>
        <v>0.52702592902477252</v>
      </c>
      <c r="AG195" s="11">
        <f>-'OddsRatio_working_3-way'!U195/(3*'OddsRatio_working_3-way'!X195^(1/3))*COS(('OddsRatio_working_3-way'!Y195+2*PI())/3)</f>
        <v>-0.3306988350422605</v>
      </c>
      <c r="AH195" s="11">
        <f>-'OddsRatio_working_3-way'!U195/(3*'OddsRatio_working_3-way'!X195^(1/3))*COS(('OddsRatio_working_3-way'!Y195+4*PI())/3)</f>
        <v>-0.19632709398251211</v>
      </c>
      <c r="AI195" s="11">
        <f>'OddsRatio_working_3-way'!U195/(3*'OddsRatio_working_3-way'!X195^(1/3))*SIN(('OddsRatio_working_3-way'!Y195)/3)</f>
        <v>-7.757956087232451E-2</v>
      </c>
      <c r="AJ195" s="11">
        <f>'OddsRatio_working_3-way'!U195/(3*'OddsRatio_working_3-way'!X195^(1/3))*SIN(('OddsRatio_working_3-way'!Y195+2*PI())/3)</f>
        <v>-0.41762806255238533</v>
      </c>
      <c r="AK195" s="11">
        <f>'OddsRatio_working_3-way'!U195/(3*'OddsRatio_working_3-way'!X195^(1/3))*SIN(('OddsRatio_working_3-way'!Y195+4*PI())/3)</f>
        <v>0.49520762342470975</v>
      </c>
      <c r="AL195" s="11">
        <f>'OddsRatio_working_3-way'!Z195+'OddsRatio_working_3-way'!AF195</f>
        <v>1.054051858049545</v>
      </c>
      <c r="AM195" s="11">
        <f>'OddsRatio_working_3-way'!AA195+'OddsRatio_working_3-way'!AG195</f>
        <v>-0.66139767008452099</v>
      </c>
      <c r="AN195" s="11">
        <f>'OddsRatio_working_3-way'!AB195+'OddsRatio_working_3-way'!AH195</f>
        <v>-0.39265418796502427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1.054051858049545</v>
      </c>
      <c r="AS195" s="11">
        <f>IF(('OddsRatio_working_3-way'!X195=0),IF(Q195&gt;0,-Q195^(1/3),(-Q195)^(1/3)),'OddsRatio_working_3-way'!AM195-'OddsRatio_working_3-way'!R195/3)</f>
        <v>-0.66139767008452099</v>
      </c>
      <c r="AT195" s="11">
        <f>IF(('OddsRatio_working_3-way'!X195=0),IF(Q195&gt;0,-Q195^(1/3),(-Q195)^(1/3)),'OddsRatio_working_3-way'!AN195-'OddsRatio_working_3-way'!R195/3)</f>
        <v>-0.39265418796502427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1.76</v>
      </c>
      <c r="B2" s="4">
        <f>IF('True_Odds_Calculator_2-way'!B3="","",'True_Odds_Calculator_2-way'!B3)</f>
        <v>2.12</v>
      </c>
      <c r="C2" s="4">
        <f t="shared" ref="C2:C65" si="0">IF(A2="","",((1/A2)+(1/B2))-1)</f>
        <v>3.9879931389365408E-2</v>
      </c>
      <c r="D2" s="4">
        <f>IF(A2="","",(2*A2)/(2-($C2*A2)))</f>
        <v>1.8240125146656239</v>
      </c>
      <c r="E2" s="4">
        <f>IF(B2="","",(2*B2)/(2-($C2*B2)))</f>
        <v>2.213573801613669</v>
      </c>
      <c r="G2" s="4">
        <f t="shared" ref="G2:G65" si="1">IF(A2="","",C2+1)</f>
        <v>1.0398799313893654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2.4</v>
      </c>
      <c r="C3" s="4">
        <f t="shared" si="0"/>
        <v>3.0163599182004175E-2</v>
      </c>
      <c r="D3" s="4">
        <f t="shared" ref="D3:D66" si="2">IF(A3="","",(2*A3)/(2-($C3*A3)))</f>
        <v>1.6710807347287484</v>
      </c>
      <c r="E3" s="4">
        <f t="shared" ref="E3:E66" si="3">IF(B3="","",(2*B3)/(2-($C3*B3)))</f>
        <v>2.49013367281986</v>
      </c>
      <c r="G3" s="4">
        <f t="shared" si="1"/>
        <v>1.0301635991820042</v>
      </c>
    </row>
    <row r="4" spans="1:7" x14ac:dyDescent="0.2">
      <c r="A4" s="4">
        <f>IF('True_Odds_Calculator_2-way'!A5="","",'True_Odds_Calculator_2-way'!A5)</f>
        <v>1.65</v>
      </c>
      <c r="B4" s="4">
        <f>IF('True_Odds_Calculator_2-way'!B5="","",'True_Odds_Calculator_2-way'!B5)</f>
        <v>2.34</v>
      </c>
      <c r="C4" s="4">
        <f t="shared" si="0"/>
        <v>3.3411033411033575E-2</v>
      </c>
      <c r="D4" s="4">
        <f t="shared" si="2"/>
        <v>1.6967699406723797</v>
      </c>
      <c r="E4" s="4">
        <f t="shared" si="3"/>
        <v>2.4351939451277205</v>
      </c>
      <c r="G4" s="4">
        <f t="shared" si="1"/>
        <v>1.0334110334110336</v>
      </c>
    </row>
    <row r="5" spans="1:7" x14ac:dyDescent="0.2">
      <c r="A5" s="4">
        <f>IF('True_Odds_Calculator_2-way'!A6="","",'True_Odds_Calculator_2-way'!A6)</f>
        <v>1.85</v>
      </c>
      <c r="B5" s="4">
        <f>IF('True_Odds_Calculator_2-way'!B6="","",'True_Odds_Calculator_2-way'!B6)</f>
        <v>2.0499999999999998</v>
      </c>
      <c r="C5" s="4">
        <f t="shared" si="0"/>
        <v>2.8345418589321048E-2</v>
      </c>
      <c r="D5" s="4">
        <f t="shared" si="2"/>
        <v>1.8998121477770822</v>
      </c>
      <c r="E5" s="4">
        <f t="shared" si="3"/>
        <v>2.1113430758524703</v>
      </c>
      <c r="G5" s="4">
        <f t="shared" si="1"/>
        <v>1.028345418589321</v>
      </c>
    </row>
    <row r="6" spans="1:7" x14ac:dyDescent="0.2">
      <c r="A6" s="4">
        <f>IF('True_Odds_Calculator_2-way'!A7="","",'True_Odds_Calculator_2-way'!A7)</f>
        <v>2.1800000000000002</v>
      </c>
      <c r="B6" s="4">
        <f>IF('True_Odds_Calculator_2-way'!B7="","",'True_Odds_Calculator_2-way'!B7)</f>
        <v>1.74</v>
      </c>
      <c r="C6" s="4">
        <f t="shared" si="0"/>
        <v>3.3428240008436028E-2</v>
      </c>
      <c r="D6" s="4">
        <f t="shared" si="2"/>
        <v>2.2624358821424311</v>
      </c>
      <c r="E6" s="4">
        <f t="shared" si="3"/>
        <v>1.7921194368326561</v>
      </c>
      <c r="G6" s="4">
        <f t="shared" si="1"/>
        <v>1.033428240008436</v>
      </c>
    </row>
    <row r="7" spans="1:7" x14ac:dyDescent="0.2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2.3828227284629522E-2</v>
      </c>
      <c r="D7" s="4">
        <f t="shared" si="2"/>
        <v>2.05931517929361</v>
      </c>
      <c r="E7" s="4">
        <f t="shared" si="3"/>
        <v>1.9440061084245355</v>
      </c>
      <c r="G7" s="4">
        <f t="shared" si="1"/>
        <v>1.0238282272846295</v>
      </c>
    </row>
    <row r="8" spans="1:7" x14ac:dyDescent="0.2">
      <c r="A8" s="4">
        <f>IF('True_Odds_Calculator_2-way'!A9="","",'True_Odds_Calculator_2-way'!A9)</f>
        <v>2.1</v>
      </c>
      <c r="B8" s="4">
        <f>IF('True_Odds_Calculator_2-way'!B9="","",'True_Odds_Calculator_2-way'!B9)</f>
        <v>1.79</v>
      </c>
      <c r="C8" s="4">
        <f t="shared" si="0"/>
        <v>3.4849694067571102E-2</v>
      </c>
      <c r="D8" s="4">
        <f t="shared" si="2"/>
        <v>2.1797622499275153</v>
      </c>
      <c r="E8" s="4">
        <f t="shared" si="3"/>
        <v>1.8476284099287292</v>
      </c>
      <c r="G8" s="4">
        <f t="shared" si="1"/>
        <v>1.0348496940675711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2.4300000000000002</v>
      </c>
      <c r="C9" s="4">
        <f t="shared" si="0"/>
        <v>3.2640646167216181E-2</v>
      </c>
      <c r="D9" s="4">
        <f t="shared" si="2"/>
        <v>1.6534454704900365</v>
      </c>
      <c r="E9" s="4">
        <f t="shared" si="3"/>
        <v>2.5303495779840248</v>
      </c>
      <c r="G9" s="4">
        <f t="shared" si="1"/>
        <v>1.0326406461672162</v>
      </c>
    </row>
    <row r="10" spans="1:7" x14ac:dyDescent="0.2">
      <c r="A10" s="4">
        <f>IF('True_Odds_Calculator_2-way'!A11="","",'True_Odds_Calculator_2-way'!A11)</f>
        <v>1.87</v>
      </c>
      <c r="B10" s="4">
        <f>IF('True_Odds_Calculator_2-way'!B11="","",'True_Odds_Calculator_2-way'!B11)</f>
        <v>2.02</v>
      </c>
      <c r="C10" s="4">
        <f t="shared" si="0"/>
        <v>2.9808863239265015E-2</v>
      </c>
      <c r="D10" s="4">
        <f t="shared" si="2"/>
        <v>1.9236135865967305</v>
      </c>
      <c r="E10" s="4">
        <f t="shared" si="3"/>
        <v>2.082703865027292</v>
      </c>
      <c r="G10" s="4">
        <f t="shared" si="1"/>
        <v>1.029808863239265</v>
      </c>
    </row>
    <row r="11" spans="1:7" x14ac:dyDescent="0.2">
      <c r="A11" s="4">
        <f>IF('True_Odds_Calculator_2-way'!A12="","",'True_Odds_Calculator_2-way'!A12)</f>
        <v>2.36</v>
      </c>
      <c r="B11" s="4">
        <f>IF('True_Odds_Calculator_2-way'!B12="","",'True_Odds_Calculator_2-way'!B12)</f>
        <v>1.61</v>
      </c>
      <c r="C11" s="4">
        <f t="shared" si="0"/>
        <v>4.4846825981682326E-2</v>
      </c>
      <c r="D11" s="4">
        <f t="shared" si="2"/>
        <v>2.4918677859391396</v>
      </c>
      <c r="E11" s="4">
        <f t="shared" si="3"/>
        <v>1.6703006857745737</v>
      </c>
      <c r="G11" s="4">
        <f t="shared" si="1"/>
        <v>1.0448468259816823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1.57</v>
      </c>
      <c r="C12" s="4">
        <f t="shared" si="0"/>
        <v>2.9099537904333728E-2</v>
      </c>
      <c r="D12" s="4">
        <f t="shared" si="2"/>
        <v>2.6482553332230858</v>
      </c>
      <c r="E12" s="4">
        <f t="shared" si="3"/>
        <v>1.606702116986054</v>
      </c>
      <c r="G12" s="4">
        <f t="shared" si="1"/>
        <v>1.0290995379043337</v>
      </c>
    </row>
    <row r="13" spans="1:7" x14ac:dyDescent="0.2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3.1914893617021267E-2</v>
      </c>
      <c r="D13" s="4">
        <f t="shared" si="2"/>
        <v>2.0659340659340657</v>
      </c>
      <c r="E13" s="4">
        <f t="shared" si="3"/>
        <v>1.9381443298969072</v>
      </c>
      <c r="G13" s="4">
        <f t="shared" si="1"/>
        <v>1.0319148936170213</v>
      </c>
    </row>
    <row r="14" spans="1:7" x14ac:dyDescent="0.2">
      <c r="A14" s="4">
        <f>IF('True_Odds_Calculator_2-way'!A15="","",'True_Odds_Calculator_2-way'!A15)</f>
        <v>1.7</v>
      </c>
      <c r="B14" s="4">
        <f>IF('True_Odds_Calculator_2-way'!B15="","",'True_Odds_Calculator_2-way'!B15)</f>
        <v>2.2400000000000002</v>
      </c>
      <c r="C14" s="4">
        <f t="shared" si="0"/>
        <v>3.4663865546218364E-2</v>
      </c>
      <c r="D14" s="4">
        <f t="shared" si="2"/>
        <v>1.7516099356025756</v>
      </c>
      <c r="E14" s="4">
        <f t="shared" si="3"/>
        <v>2.3304773561811505</v>
      </c>
      <c r="G14" s="4">
        <f t="shared" si="1"/>
        <v>1.0346638655462184</v>
      </c>
    </row>
    <row r="15" spans="1:7" x14ac:dyDescent="0.2">
      <c r="A15" s="4">
        <f>IF('True_Odds_Calculator_2-way'!A16="","",'True_Odds_Calculator_2-way'!A16)</f>
        <v>2</v>
      </c>
      <c r="B15" s="4">
        <f>IF('True_Odds_Calculator_2-way'!B16="","",'True_Odds_Calculator_2-way'!B16)</f>
        <v>1.87</v>
      </c>
      <c r="C15" s="4">
        <f t="shared" si="0"/>
        <v>3.475935828876997E-2</v>
      </c>
      <c r="D15" s="4">
        <f t="shared" si="2"/>
        <v>2.0720221606648197</v>
      </c>
      <c r="E15" s="4">
        <f t="shared" si="3"/>
        <v>1.9328165374677002</v>
      </c>
      <c r="G15" s="4">
        <f t="shared" si="1"/>
        <v>1.03475935828877</v>
      </c>
    </row>
    <row r="16" spans="1:7" x14ac:dyDescent="0.2">
      <c r="A16" s="4">
        <f>IF('True_Odds_Calculator_2-way'!A17="","",'True_Odds_Calculator_2-way'!A17)</f>
        <v>1.77</v>
      </c>
      <c r="B16" s="4">
        <f>IF('True_Odds_Calculator_2-way'!B17="","",'True_Odds_Calculator_2-way'!B17)</f>
        <v>2.11</v>
      </c>
      <c r="C16" s="4">
        <f t="shared" si="0"/>
        <v>3.8905400701529036E-2</v>
      </c>
      <c r="D16" s="4">
        <f t="shared" si="2"/>
        <v>1.8331165484575556</v>
      </c>
      <c r="E16" s="4">
        <f t="shared" si="3"/>
        <v>2.2003122514507911</v>
      </c>
      <c r="G16" s="4">
        <f t="shared" si="1"/>
        <v>1.038905400701529</v>
      </c>
    </row>
    <row r="17" spans="1:7" x14ac:dyDescent="0.2">
      <c r="A17" s="4">
        <f>IF('True_Odds_Calculator_2-way'!A18="","",'True_Odds_Calculator_2-way'!A18)</f>
        <v>1.86</v>
      </c>
      <c r="B17" s="4">
        <f>IF('True_Odds_Calculator_2-way'!B18="","",'True_Odds_Calculator_2-way'!B18)</f>
        <v>2.02</v>
      </c>
      <c r="C17" s="4">
        <f t="shared" si="0"/>
        <v>3.2683913552645549E-2</v>
      </c>
      <c r="D17" s="4">
        <f t="shared" si="2"/>
        <v>1.918308996221791</v>
      </c>
      <c r="E17" s="4">
        <f t="shared" si="3"/>
        <v>2.0889580785055042</v>
      </c>
      <c r="G17" s="4">
        <f t="shared" si="1"/>
        <v>1.0326839135526455</v>
      </c>
    </row>
    <row r="18" spans="1:7" x14ac:dyDescent="0.2">
      <c r="A18" s="4">
        <f>IF('True_Odds_Calculator_2-way'!A19="","",'True_Odds_Calculator_2-way'!A19)</f>
        <v>1.75</v>
      </c>
      <c r="B18" s="4">
        <f>IF('True_Odds_Calculator_2-way'!B19="","",'True_Odds_Calculator_2-way'!B19)</f>
        <v>2.1</v>
      </c>
      <c r="C18" s="4">
        <f t="shared" si="0"/>
        <v>4.761904761904745E-2</v>
      </c>
      <c r="D18" s="4">
        <f t="shared" si="2"/>
        <v>1.8260869565217388</v>
      </c>
      <c r="E18" s="4">
        <f t="shared" si="3"/>
        <v>2.2105263157894735</v>
      </c>
      <c r="G18" s="4">
        <f t="shared" si="1"/>
        <v>1.0476190476190474</v>
      </c>
    </row>
    <row r="19" spans="1:7" x14ac:dyDescent="0.2">
      <c r="A19" s="4">
        <f>IF('True_Odds_Calculator_2-way'!A20="","",'True_Odds_Calculator_2-way'!A20)</f>
        <v>1.82</v>
      </c>
      <c r="B19" s="4">
        <f>IF('True_Odds_Calculator_2-way'!B20="","",'True_Odds_Calculator_2-way'!B20)</f>
        <v>2.09</v>
      </c>
      <c r="C19" s="4">
        <f t="shared" si="0"/>
        <v>2.7919448972080652E-2</v>
      </c>
      <c r="D19" s="4">
        <f t="shared" si="2"/>
        <v>1.8674456281604401</v>
      </c>
      <c r="E19" s="4">
        <f t="shared" si="3"/>
        <v>2.152810006225593</v>
      </c>
      <c r="G19" s="4">
        <f t="shared" si="1"/>
        <v>1.0279194489720807</v>
      </c>
    </row>
    <row r="20" spans="1:7" x14ac:dyDescent="0.2">
      <c r="A20" s="4">
        <f>IF('True_Odds_Calculator_2-way'!A21="","",'True_Odds_Calculator_2-way'!A21)</f>
        <v>1.52</v>
      </c>
      <c r="B20" s="4">
        <f>IF('True_Odds_Calculator_2-way'!B21="","",'True_Odds_Calculator_2-way'!B21)</f>
        <v>2.65</v>
      </c>
      <c r="C20" s="4">
        <f t="shared" si="0"/>
        <v>3.5253227408142962E-2</v>
      </c>
      <c r="D20" s="4">
        <f t="shared" si="2"/>
        <v>1.5618456766188444</v>
      </c>
      <c r="E20" s="4">
        <f t="shared" si="3"/>
        <v>2.7798481711525187</v>
      </c>
      <c r="G20" s="4">
        <f t="shared" si="1"/>
        <v>1.035253227408143</v>
      </c>
    </row>
    <row r="21" spans="1:7" x14ac:dyDescent="0.2">
      <c r="A21" s="4">
        <f>IF('True_Odds_Calculator_2-way'!A22="","",'True_Odds_Calculator_2-way'!A22)</f>
        <v>1.5</v>
      </c>
      <c r="B21" s="4">
        <f>IF('True_Odds_Calculator_2-way'!B22="","",'True_Odds_Calculator_2-way'!B22)</f>
        <v>2.74</v>
      </c>
      <c r="C21" s="4">
        <f t="shared" si="0"/>
        <v>3.1630170316301776E-2</v>
      </c>
      <c r="D21" s="4">
        <f t="shared" si="2"/>
        <v>1.5364485981308411</v>
      </c>
      <c r="E21" s="4">
        <f t="shared" si="3"/>
        <v>2.8641114982578402</v>
      </c>
      <c r="G21" s="4">
        <f t="shared" si="1"/>
        <v>1.0316301703163018</v>
      </c>
    </row>
    <row r="22" spans="1:7" x14ac:dyDescent="0.2">
      <c r="A22" s="4">
        <f>IF('True_Odds_Calculator_2-way'!A23="","",'True_Odds_Calculator_2-way'!A23)</f>
        <v>1.59</v>
      </c>
      <c r="B22" s="4">
        <f>IF('True_Odds_Calculator_2-way'!B23="","",'True_Odds_Calculator_2-way'!B23)</f>
        <v>2.5</v>
      </c>
      <c r="C22" s="4">
        <f t="shared" si="0"/>
        <v>2.8930817610062887E-2</v>
      </c>
      <c r="D22" s="4">
        <f t="shared" si="2"/>
        <v>1.6274309109518936</v>
      </c>
      <c r="E22" s="4">
        <f t="shared" si="3"/>
        <v>2.5938009787928222</v>
      </c>
      <c r="G22" s="4">
        <f t="shared" si="1"/>
        <v>1.0289308176100629</v>
      </c>
    </row>
    <row r="23" spans="1:7" x14ac:dyDescent="0.2">
      <c r="A23" s="4">
        <f>IF('True_Odds_Calculator_2-way'!A24="","",'True_Odds_Calculator_2-way'!A24)</f>
        <v>1.69</v>
      </c>
      <c r="B23" s="4">
        <f>IF('True_Odds_Calculator_2-way'!B24="","",'True_Odds_Calculator_2-way'!B24)</f>
        <v>2.29</v>
      </c>
      <c r="C23" s="4">
        <f t="shared" si="0"/>
        <v>2.8397199038784571E-2</v>
      </c>
      <c r="D23" s="4">
        <f t="shared" si="2"/>
        <v>1.7315496297621977</v>
      </c>
      <c r="E23" s="4">
        <f t="shared" si="3"/>
        <v>2.3669612550074923</v>
      </c>
      <c r="G23" s="4">
        <f t="shared" si="1"/>
        <v>1.0283971990387846</v>
      </c>
    </row>
    <row r="24" spans="1:7" x14ac:dyDescent="0.2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2.9736789230460081E-2</v>
      </c>
      <c r="D24" s="4">
        <f t="shared" si="2"/>
        <v>1.6180104031209364</v>
      </c>
      <c r="E24" s="4">
        <f t="shared" si="3"/>
        <v>2.618095739084692</v>
      </c>
      <c r="G24" s="4">
        <f t="shared" si="1"/>
        <v>1.0297367892304601</v>
      </c>
    </row>
    <row r="25" spans="1:7" x14ac:dyDescent="0.2">
      <c r="A25" s="4">
        <f>IF('True_Odds_Calculator_2-way'!A26="","",'True_Odds_Calculator_2-way'!A26)</f>
        <v>1.79</v>
      </c>
      <c r="B25" s="4">
        <f>IF('True_Odds_Calculator_2-way'!B26="","",'True_Odds_Calculator_2-way'!B26)</f>
        <v>2.11</v>
      </c>
      <c r="C25" s="4">
        <f t="shared" si="0"/>
        <v>3.2592867166194583E-2</v>
      </c>
      <c r="D25" s="4">
        <f t="shared" si="2"/>
        <v>1.8437843247333352</v>
      </c>
      <c r="E25" s="4">
        <f t="shared" si="3"/>
        <v>2.1851369724319478</v>
      </c>
      <c r="G25" s="4">
        <f t="shared" si="1"/>
        <v>1.0325928671661946</v>
      </c>
    </row>
    <row r="26" spans="1:7" x14ac:dyDescent="0.2">
      <c r="A26" s="4">
        <f>IF('True_Odds_Calculator_2-way'!A27="","",'True_Odds_Calculator_2-way'!A27)</f>
        <v>1.71</v>
      </c>
      <c r="B26" s="4">
        <f>IF('True_Odds_Calculator_2-way'!B27="","",'True_Odds_Calculator_2-way'!B27)</f>
        <v>2.23</v>
      </c>
      <c r="C26" s="4">
        <f t="shared" si="0"/>
        <v>3.3225814910969431E-2</v>
      </c>
      <c r="D26" s="4">
        <f t="shared" si="2"/>
        <v>1.7599981538319522</v>
      </c>
      <c r="E26" s="4">
        <f t="shared" si="3"/>
        <v>2.315792669966295</v>
      </c>
      <c r="G26" s="4">
        <f t="shared" si="1"/>
        <v>1.0332258149109694</v>
      </c>
    </row>
    <row r="27" spans="1:7" x14ac:dyDescent="0.2">
      <c r="A27" s="4">
        <f>IF('True_Odds_Calculator_2-way'!A28="","",'True_Odds_Calculator_2-way'!A28)</f>
        <v>1.87</v>
      </c>
      <c r="B27" s="4">
        <f>IF('True_Odds_Calculator_2-way'!B28="","",'True_Odds_Calculator_2-way'!B28)</f>
        <v>2.02</v>
      </c>
      <c r="C27" s="4">
        <f t="shared" si="0"/>
        <v>2.9808863239265015E-2</v>
      </c>
      <c r="D27" s="4">
        <f t="shared" si="2"/>
        <v>1.9236135865967305</v>
      </c>
      <c r="E27" s="4">
        <f t="shared" si="3"/>
        <v>2.082703865027292</v>
      </c>
      <c r="G27" s="4">
        <f t="shared" si="1"/>
        <v>1.029808863239265</v>
      </c>
    </row>
    <row r="28" spans="1:7" x14ac:dyDescent="0.2">
      <c r="A28" s="4">
        <f>IF('True_Odds_Calculator_2-way'!A29="","",'True_Odds_Calculator_2-way'!A29)</f>
        <v>1.71</v>
      </c>
      <c r="B28" s="4">
        <f>IF('True_Odds_Calculator_2-way'!B29="","",'True_Odds_Calculator_2-way'!B29)</f>
        <v>2.23</v>
      </c>
      <c r="C28" s="4">
        <f t="shared" si="0"/>
        <v>3.3225814910969431E-2</v>
      </c>
      <c r="D28" s="4">
        <f t="shared" si="2"/>
        <v>1.7599981538319522</v>
      </c>
      <c r="E28" s="4">
        <f t="shared" si="3"/>
        <v>2.315792669966295</v>
      </c>
      <c r="G28" s="4">
        <f t="shared" si="1"/>
        <v>1.0332258149109694</v>
      </c>
    </row>
    <row r="29" spans="1:7" x14ac:dyDescent="0.2">
      <c r="A29" s="4">
        <f>IF('True_Odds_Calculator_2-way'!A30="","",'True_Odds_Calculator_2-way'!A30)</f>
        <v>2.15</v>
      </c>
      <c r="B29" s="4">
        <f>IF('True_Odds_Calculator_2-way'!B30="","",'True_Odds_Calculator_2-way'!B30)</f>
        <v>1.78</v>
      </c>
      <c r="C29" s="4">
        <f t="shared" si="0"/>
        <v>2.6914031878756184E-2</v>
      </c>
      <c r="D29" s="4">
        <f t="shared" si="2"/>
        <v>2.2140584321666186</v>
      </c>
      <c r="E29" s="4">
        <f t="shared" si="3"/>
        <v>1.8236835835120324</v>
      </c>
      <c r="G29" s="4">
        <f t="shared" si="1"/>
        <v>1.0269140318787562</v>
      </c>
    </row>
    <row r="30" spans="1:7" x14ac:dyDescent="0.2">
      <c r="A30" s="4">
        <f>IF('True_Odds_Calculator_2-way'!A31="","",'True_Odds_Calculator_2-way'!A31)</f>
        <v>1.71</v>
      </c>
      <c r="B30" s="4">
        <f>IF('True_Odds_Calculator_2-way'!B31="","",'True_Odds_Calculator_2-way'!B31)</f>
        <v>2.25</v>
      </c>
      <c r="C30" s="4">
        <f t="shared" si="0"/>
        <v>2.9239766081871288E-2</v>
      </c>
      <c r="D30" s="4">
        <f t="shared" si="2"/>
        <v>1.7538461538461536</v>
      </c>
      <c r="E30" s="4">
        <f t="shared" si="3"/>
        <v>2.3265306122448979</v>
      </c>
      <c r="G30" s="4">
        <f t="shared" si="1"/>
        <v>1.0292397660818713</v>
      </c>
    </row>
    <row r="31" spans="1:7" x14ac:dyDescent="0.2">
      <c r="A31" s="4">
        <f>IF('True_Odds_Calculator_2-way'!A32="","",'True_Odds_Calculator_2-way'!A32)</f>
        <v>2.19</v>
      </c>
      <c r="B31" s="4">
        <f>IF('True_Odds_Calculator_2-way'!B32="","",'True_Odds_Calculator_2-way'!B32)</f>
        <v>1.75</v>
      </c>
      <c r="C31" s="4">
        <f t="shared" si="0"/>
        <v>2.8049575994781417E-2</v>
      </c>
      <c r="D31" s="4">
        <f t="shared" si="2"/>
        <v>2.2593957258658803</v>
      </c>
      <c r="E31" s="4">
        <f t="shared" si="3"/>
        <v>1.7940315974253949</v>
      </c>
      <c r="G31" s="4">
        <f t="shared" si="1"/>
        <v>1.0280495759947814</v>
      </c>
    </row>
    <row r="32" spans="1:7" x14ac:dyDescent="0.2">
      <c r="A32" s="4">
        <f>IF('True_Odds_Calculator_2-way'!A33="","",'True_Odds_Calculator_2-way'!A33)</f>
        <v>1.33</v>
      </c>
      <c r="B32" s="4">
        <f>IF('True_Odds_Calculator_2-way'!B33="","",'True_Odds_Calculator_2-way'!B33)</f>
        <v>3.45</v>
      </c>
      <c r="C32" s="4">
        <f t="shared" si="0"/>
        <v>4.173477171188833E-2</v>
      </c>
      <c r="D32" s="4">
        <f t="shared" si="2"/>
        <v>1.367966013266751</v>
      </c>
      <c r="E32" s="4">
        <f t="shared" si="3"/>
        <v>3.7176422928904191</v>
      </c>
      <c r="G32" s="4">
        <f t="shared" si="1"/>
        <v>1.0417347717118883</v>
      </c>
    </row>
    <row r="33" spans="1:7" x14ac:dyDescent="0.2">
      <c r="A33" s="4">
        <f>IF('True_Odds_Calculator_2-way'!A34="","",'True_Odds_Calculator_2-way'!A34)</f>
        <v>1.75</v>
      </c>
      <c r="B33" s="4">
        <f>IF('True_Odds_Calculator_2-way'!B34="","",'True_Odds_Calculator_2-way'!B34)</f>
        <v>2.19</v>
      </c>
      <c r="C33" s="4">
        <f t="shared" si="0"/>
        <v>2.8049575994781417E-2</v>
      </c>
      <c r="D33" s="4">
        <f t="shared" si="2"/>
        <v>1.7940315974253949</v>
      </c>
      <c r="E33" s="4">
        <f t="shared" si="3"/>
        <v>2.2593957258658803</v>
      </c>
      <c r="G33" s="4">
        <f t="shared" si="1"/>
        <v>1.0280495759947814</v>
      </c>
    </row>
    <row r="34" spans="1:7" x14ac:dyDescent="0.2">
      <c r="A34" s="4">
        <f>IF('True_Odds_Calculator_2-way'!A35="","",'True_Odds_Calculator_2-way'!A35)</f>
        <v>2.1800000000000002</v>
      </c>
      <c r="B34" s="4">
        <f>IF('True_Odds_Calculator_2-way'!B35="","",'True_Odds_Calculator_2-way'!B35)</f>
        <v>1.75</v>
      </c>
      <c r="C34" s="4">
        <f t="shared" si="0"/>
        <v>3.0144167758846541E-2</v>
      </c>
      <c r="D34" s="4">
        <f t="shared" si="2"/>
        <v>2.2540620384047267</v>
      </c>
      <c r="E34" s="4">
        <f t="shared" si="3"/>
        <v>1.797408716136631</v>
      </c>
      <c r="G34" s="4">
        <f t="shared" si="1"/>
        <v>1.0301441677588465</v>
      </c>
    </row>
    <row r="35" spans="1:7" x14ac:dyDescent="0.2">
      <c r="A35" s="4">
        <f>IF('True_Odds_Calculator_2-way'!A36="","",'True_Odds_Calculator_2-way'!A36)</f>
        <v>1.83</v>
      </c>
      <c r="B35" s="4">
        <f>IF('True_Odds_Calculator_2-way'!B36="","",'True_Odds_Calculator_2-way'!B36)</f>
        <v>2.08</v>
      </c>
      <c r="C35" s="4">
        <f t="shared" si="0"/>
        <v>2.7217318200924545E-2</v>
      </c>
      <c r="D35" s="4">
        <f t="shared" si="2"/>
        <v>1.8767379942806428</v>
      </c>
      <c r="E35" s="4">
        <f t="shared" si="3"/>
        <v>2.1405916094927453</v>
      </c>
      <c r="G35" s="4">
        <f t="shared" si="1"/>
        <v>1.0272173182009245</v>
      </c>
    </row>
    <row r="36" spans="1:7" x14ac:dyDescent="0.2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3.3225814910969431E-2</v>
      </c>
      <c r="D36" s="4">
        <f t="shared" si="2"/>
        <v>2.315792669966295</v>
      </c>
      <c r="E36" s="4">
        <f t="shared" si="3"/>
        <v>1.7599981538319522</v>
      </c>
      <c r="G36" s="4">
        <f t="shared" si="1"/>
        <v>1.0332258149109694</v>
      </c>
    </row>
    <row r="37" spans="1:7" x14ac:dyDescent="0.2">
      <c r="A37" s="4">
        <f>IF('True_Odds_Calculator_2-way'!A38="","",'True_Odds_Calculator_2-way'!A38)</f>
        <v>2.11</v>
      </c>
      <c r="B37" s="4">
        <f>IF('True_Odds_Calculator_2-way'!B38="","",'True_Odds_Calculator_2-way'!B38)</f>
        <v>1.79</v>
      </c>
      <c r="C37" s="4">
        <f t="shared" si="0"/>
        <v>3.2592867166194583E-2</v>
      </c>
      <c r="D37" s="4">
        <f t="shared" si="2"/>
        <v>2.1851369724319478</v>
      </c>
      <c r="E37" s="4">
        <f t="shared" si="3"/>
        <v>1.8437843247333352</v>
      </c>
      <c r="G37" s="4">
        <f t="shared" si="1"/>
        <v>1.0325928671661946</v>
      </c>
    </row>
    <row r="38" spans="1:7" x14ac:dyDescent="0.2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3.3411033411033575E-2</v>
      </c>
      <c r="D38" s="4">
        <f t="shared" si="2"/>
        <v>2.4351939451277205</v>
      </c>
      <c r="E38" s="4">
        <f t="shared" si="3"/>
        <v>1.6967699406723797</v>
      </c>
      <c r="G38" s="4">
        <f t="shared" si="1"/>
        <v>1.0334110334110336</v>
      </c>
    </row>
    <row r="39" spans="1:7" x14ac:dyDescent="0.2">
      <c r="A39" s="4">
        <f>IF('True_Odds_Calculator_2-way'!A40="","",'True_Odds_Calculator_2-way'!A40)</f>
        <v>2.1</v>
      </c>
      <c r="B39" s="4">
        <f>IF('True_Odds_Calculator_2-way'!B40="","",'True_Odds_Calculator_2-way'!B40)</f>
        <v>1.79</v>
      </c>
      <c r="C39" s="4">
        <f t="shared" si="0"/>
        <v>3.4849694067571102E-2</v>
      </c>
      <c r="D39" s="4">
        <f t="shared" si="2"/>
        <v>2.1797622499275153</v>
      </c>
      <c r="E39" s="4">
        <f t="shared" si="3"/>
        <v>1.8476284099287292</v>
      </c>
      <c r="G39" s="4">
        <f t="shared" si="1"/>
        <v>1.0348496940675711</v>
      </c>
    </row>
    <row r="40" spans="1:7" x14ac:dyDescent="0.2">
      <c r="A40" s="4">
        <f>IF('True_Odds_Calculator_2-way'!A41="","",'True_Odds_Calculator_2-way'!A41)</f>
        <v>2.13</v>
      </c>
      <c r="B40" s="4">
        <f>IF('True_Odds_Calculator_2-way'!B41="","",'True_Odds_Calculator_2-way'!B41)</f>
        <v>1.77</v>
      </c>
      <c r="C40" s="4">
        <f t="shared" si="0"/>
        <v>3.4455319487546765E-2</v>
      </c>
      <c r="D40" s="4">
        <f t="shared" si="2"/>
        <v>2.2111375032990233</v>
      </c>
      <c r="E40" s="4">
        <f t="shared" si="3"/>
        <v>1.8256700806275876</v>
      </c>
      <c r="G40" s="4">
        <f t="shared" si="1"/>
        <v>1.0344553194875468</v>
      </c>
    </row>
    <row r="41" spans="1:7" x14ac:dyDescent="0.2">
      <c r="A41" s="4">
        <f>IF('True_Odds_Calculator_2-way'!A42="","",'True_Odds_Calculator_2-way'!A42)</f>
        <v>2.39</v>
      </c>
      <c r="B41" s="4">
        <f>IF('True_Odds_Calculator_2-way'!B42="","",'True_Odds_Calculator_2-way'!B42)</f>
        <v>1.63</v>
      </c>
      <c r="C41" s="4">
        <f t="shared" si="0"/>
        <v>3.19069743563416E-2</v>
      </c>
      <c r="D41" s="4">
        <f t="shared" si="2"/>
        <v>2.4847402493861024</v>
      </c>
      <c r="E41" s="4">
        <f t="shared" si="3"/>
        <v>1.6735184827201064</v>
      </c>
      <c r="G41" s="4">
        <f t="shared" si="1"/>
        <v>1.0319069743563416</v>
      </c>
    </row>
    <row r="42" spans="1:7" x14ac:dyDescent="0.2">
      <c r="A42" s="4">
        <f>IF('True_Odds_Calculator_2-way'!A43="","",'True_Odds_Calculator_2-way'!A43)</f>
        <v>2.08</v>
      </c>
      <c r="B42" s="4">
        <f>IF('True_Odds_Calculator_2-way'!B43="","",'True_Odds_Calculator_2-way'!B43)</f>
        <v>1.83</v>
      </c>
      <c r="C42" s="4">
        <f t="shared" si="0"/>
        <v>2.7217318200924545E-2</v>
      </c>
      <c r="D42" s="4">
        <f t="shared" si="2"/>
        <v>2.1405916094927453</v>
      </c>
      <c r="E42" s="4">
        <f t="shared" si="3"/>
        <v>1.8767379942806428</v>
      </c>
      <c r="G42" s="4">
        <f t="shared" si="1"/>
        <v>1.0272173182009245</v>
      </c>
    </row>
    <row r="43" spans="1:7" x14ac:dyDescent="0.2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1.87</v>
      </c>
      <c r="C43" s="4">
        <f t="shared" si="0"/>
        <v>2.737019572719368E-2</v>
      </c>
      <c r="D43" s="4">
        <f t="shared" si="2"/>
        <v>2.0880063804625832</v>
      </c>
      <c r="E43" s="4">
        <f t="shared" si="3"/>
        <v>1.9191122570208035</v>
      </c>
      <c r="G43" s="4">
        <f t="shared" si="1"/>
        <v>1.0273701957271937</v>
      </c>
    </row>
    <row r="44" spans="1:7" x14ac:dyDescent="0.2">
      <c r="A44" s="4">
        <f>IF('True_Odds_Calculator_2-way'!A45="","",'True_Odds_Calculator_2-way'!A45)</f>
        <v>2.04</v>
      </c>
      <c r="B44" s="4">
        <f>IF('True_Odds_Calculator_2-way'!B45="","",'True_Odds_Calculator_2-way'!B45)</f>
        <v>1.86</v>
      </c>
      <c r="C44" s="4">
        <f t="shared" si="0"/>
        <v>2.7830487033523088E-2</v>
      </c>
      <c r="D44" s="4">
        <f t="shared" si="2"/>
        <v>2.0996015936254984</v>
      </c>
      <c r="E44" s="4">
        <f t="shared" si="3"/>
        <v>1.9094202898550725</v>
      </c>
      <c r="G44" s="4">
        <f t="shared" si="1"/>
        <v>1.0278304870335231</v>
      </c>
    </row>
    <row r="45" spans="1:7" x14ac:dyDescent="0.2">
      <c r="A45" s="4">
        <f>IF('True_Odds_Calculator_2-way'!A46="","",'True_Odds_Calculator_2-way'!A46)</f>
        <v>1.87</v>
      </c>
      <c r="B45" s="4">
        <f>IF('True_Odds_Calculator_2-way'!B46="","",'True_Odds_Calculator_2-way'!B46)</f>
        <v>2</v>
      </c>
      <c r="C45" s="4">
        <f t="shared" si="0"/>
        <v>3.475935828876997E-2</v>
      </c>
      <c r="D45" s="4">
        <f t="shared" si="2"/>
        <v>1.9328165374677002</v>
      </c>
      <c r="E45" s="4">
        <f t="shared" si="3"/>
        <v>2.0720221606648197</v>
      </c>
      <c r="G45" s="4">
        <f t="shared" si="1"/>
        <v>1.03475935828877</v>
      </c>
    </row>
    <row r="46" spans="1:7" x14ac:dyDescent="0.2">
      <c r="A46" s="4">
        <f>IF('True_Odds_Calculator_2-way'!A47="","",'True_Odds_Calculator_2-way'!A47)</f>
        <v>1.88</v>
      </c>
      <c r="B46" s="4">
        <f>IF('True_Odds_Calculator_2-way'!B47="","",'True_Odds_Calculator_2-way'!B47)</f>
        <v>1.98</v>
      </c>
      <c r="C46" s="4">
        <f t="shared" si="0"/>
        <v>3.6965398667526461E-2</v>
      </c>
      <c r="D46" s="4">
        <f t="shared" si="2"/>
        <v>1.9476768522394308</v>
      </c>
      <c r="E46" s="4">
        <f t="shared" si="3"/>
        <v>2.0552120141342756</v>
      </c>
      <c r="G46" s="4">
        <f t="shared" si="1"/>
        <v>1.0369653986675265</v>
      </c>
    </row>
    <row r="47" spans="1:7" x14ac:dyDescent="0.2">
      <c r="A47" s="4">
        <f>IF('True_Odds_Calculator_2-way'!A48="","",'True_Odds_Calculator_2-way'!A48)</f>
        <v>2.0099999999999998</v>
      </c>
      <c r="B47" s="4">
        <f>IF('True_Odds_Calculator_2-way'!B48="","",'True_Odds_Calculator_2-way'!B48)</f>
        <v>1.87</v>
      </c>
      <c r="C47" s="4">
        <f t="shared" si="0"/>
        <v>3.22717960997152E-2</v>
      </c>
      <c r="D47" s="4">
        <f t="shared" si="2"/>
        <v>2.0773758532069522</v>
      </c>
      <c r="E47" s="4">
        <f t="shared" si="3"/>
        <v>1.9281811886013285</v>
      </c>
      <c r="G47" s="4">
        <f t="shared" si="1"/>
        <v>1.0322717960997152</v>
      </c>
    </row>
    <row r="48" spans="1:7" x14ac:dyDescent="0.2">
      <c r="A48" s="4">
        <f>IF('True_Odds_Calculator_2-way'!A49="","",'True_Odds_Calculator_2-way'!A49)</f>
        <v>1.83</v>
      </c>
      <c r="B48" s="4">
        <f>IF('True_Odds_Calculator_2-way'!B49="","",'True_Odds_Calculator_2-way'!B49)</f>
        <v>2.0499999999999998</v>
      </c>
      <c r="C48" s="4">
        <f t="shared" si="0"/>
        <v>3.4252965480474407E-2</v>
      </c>
      <c r="D48" s="4">
        <f t="shared" si="2"/>
        <v>1.8892106257081707</v>
      </c>
      <c r="E48" s="4">
        <f t="shared" si="3"/>
        <v>2.1245929491717397</v>
      </c>
      <c r="G48" s="4">
        <f t="shared" si="1"/>
        <v>1.0342529654804744</v>
      </c>
    </row>
    <row r="49" spans="1:7" x14ac:dyDescent="0.2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1.73</v>
      </c>
      <c r="C49" s="4">
        <f t="shared" si="0"/>
        <v>3.6750278411200155E-2</v>
      </c>
      <c r="D49" s="4">
        <f t="shared" si="2"/>
        <v>2.2709700728608424</v>
      </c>
      <c r="E49" s="4">
        <f t="shared" si="3"/>
        <v>1.7868005874828257</v>
      </c>
      <c r="G49" s="4">
        <f t="shared" si="1"/>
        <v>1.0367502784112002</v>
      </c>
    </row>
    <row r="50" spans="1:7" x14ac:dyDescent="0.2">
      <c r="A50" s="4">
        <f>IF('True_Odds_Calculator_2-way'!A51="","",'True_Odds_Calculator_2-way'!A51)</f>
        <v>2.11</v>
      </c>
      <c r="B50" s="4">
        <f>IF('True_Odds_Calculator_2-way'!B51="","",'True_Odds_Calculator_2-way'!B51)</f>
        <v>1.77</v>
      </c>
      <c r="C50" s="4">
        <f t="shared" si="0"/>
        <v>3.8905400701529036E-2</v>
      </c>
      <c r="D50" s="4">
        <f t="shared" si="2"/>
        <v>2.2003122514507911</v>
      </c>
      <c r="E50" s="4">
        <f t="shared" si="3"/>
        <v>1.8331165484575556</v>
      </c>
      <c r="G50" s="4">
        <f t="shared" si="1"/>
        <v>1.038905400701529</v>
      </c>
    </row>
    <row r="51" spans="1:7" x14ac:dyDescent="0.2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1.83</v>
      </c>
      <c r="C51" s="4">
        <f t="shared" si="0"/>
        <v>3.4252965480474407E-2</v>
      </c>
      <c r="D51" s="4">
        <f t="shared" si="2"/>
        <v>2.1245929491717397</v>
      </c>
      <c r="E51" s="4">
        <f t="shared" si="3"/>
        <v>1.8892106257081707</v>
      </c>
      <c r="G51" s="4">
        <f t="shared" si="1"/>
        <v>1.0342529654804744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1.82</v>
      </c>
      <c r="C52" s="4">
        <f t="shared" si="0"/>
        <v>3.2542336890162948E-2</v>
      </c>
      <c r="D52" s="4">
        <f t="shared" si="2"/>
        <v>2.1421504520384373</v>
      </c>
      <c r="E52" s="4">
        <f t="shared" si="3"/>
        <v>1.8755413949320454</v>
      </c>
      <c r="G52" s="4">
        <f t="shared" si="1"/>
        <v>1.0325423368901629</v>
      </c>
    </row>
    <row r="53" spans="1:7" x14ac:dyDescent="0.2">
      <c r="A53" s="4">
        <f>IF('True_Odds_Calculator_2-way'!A54="","",'True_Odds_Calculator_2-way'!A54)</f>
        <v>1.78</v>
      </c>
      <c r="B53" s="4">
        <f>IF('True_Odds_Calculator_2-way'!B54="","",'True_Odds_Calculator_2-way'!B54)</f>
        <v>2.1</v>
      </c>
      <c r="C53" s="4">
        <f t="shared" si="0"/>
        <v>3.7988228999465079E-2</v>
      </c>
      <c r="D53" s="4">
        <f t="shared" si="2"/>
        <v>1.8422868408082802</v>
      </c>
      <c r="E53" s="4">
        <f t="shared" si="3"/>
        <v>2.1872440023405506</v>
      </c>
      <c r="G53" s="4">
        <f t="shared" si="1"/>
        <v>1.0379882289994651</v>
      </c>
    </row>
    <row r="54" spans="1:7" x14ac:dyDescent="0.2">
      <c r="A54" s="4">
        <f>IF('True_Odds_Calculator_2-way'!A55="","",'True_Odds_Calculator_2-way'!A55)</f>
        <v>2.06</v>
      </c>
      <c r="B54" s="4">
        <f>IF('True_Odds_Calculator_2-way'!B55="","",'True_Odds_Calculator_2-way'!B55)</f>
        <v>1.83</v>
      </c>
      <c r="C54" s="4">
        <f t="shared" si="0"/>
        <v>3.1884980635577431E-2</v>
      </c>
      <c r="D54" s="4">
        <f t="shared" si="2"/>
        <v>2.1299508446804905</v>
      </c>
      <c r="E54" s="4">
        <f t="shared" si="3"/>
        <v>1.8849942497124856</v>
      </c>
      <c r="G54" s="4">
        <f t="shared" si="1"/>
        <v>1.0318849806355774</v>
      </c>
    </row>
    <row r="55" spans="1:7" x14ac:dyDescent="0.2">
      <c r="A55" s="4">
        <f>IF('True_Odds_Calculator_2-way'!A56="","",'True_Odds_Calculator_2-way'!A56)</f>
        <v>2.0299999999999998</v>
      </c>
      <c r="B55" s="4">
        <f>IF('True_Odds_Calculator_2-way'!B56="","",'True_Odds_Calculator_2-way'!B56)</f>
        <v>1.85</v>
      </c>
      <c r="C55" s="4">
        <f t="shared" si="0"/>
        <v>3.315137797896428E-2</v>
      </c>
      <c r="D55" s="4">
        <f t="shared" si="2"/>
        <v>2.1006852188505105</v>
      </c>
      <c r="E55" s="4">
        <f t="shared" si="3"/>
        <v>1.9085249650616189</v>
      </c>
      <c r="G55" s="4">
        <f t="shared" si="1"/>
        <v>1.0331513779789643</v>
      </c>
    </row>
    <row r="56" spans="1:7" x14ac:dyDescent="0.2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3.7665386256935607E-2</v>
      </c>
      <c r="D56" s="4">
        <f t="shared" si="2"/>
        <v>2.2190126672191313</v>
      </c>
      <c r="E56" s="4">
        <f t="shared" si="3"/>
        <v>1.8203360202000585</v>
      </c>
      <c r="G56" s="4">
        <f t="shared" si="1"/>
        <v>1.0376653862569356</v>
      </c>
    </row>
    <row r="57" spans="1:7" x14ac:dyDescent="0.2">
      <c r="A57" s="4">
        <f>IF('True_Odds_Calculator_2-way'!A58="","",'True_Odds_Calculator_2-way'!A58)</f>
        <v>2.02</v>
      </c>
      <c r="B57" s="4">
        <f>IF('True_Odds_Calculator_2-way'!B58="","",'True_Odds_Calculator_2-way'!B58)</f>
        <v>1.85</v>
      </c>
      <c r="C57" s="4">
        <f t="shared" si="0"/>
        <v>3.5590045491035394E-2</v>
      </c>
      <c r="D57" s="4">
        <f t="shared" si="2"/>
        <v>2.0953181945612553</v>
      </c>
      <c r="E57" s="4">
        <f t="shared" si="3"/>
        <v>1.9129767084719731</v>
      </c>
      <c r="G57" s="4">
        <f t="shared" si="1"/>
        <v>1.0355900454910354</v>
      </c>
    </row>
    <row r="58" spans="1:7" x14ac:dyDescent="0.2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3.9428448646325664E-2</v>
      </c>
      <c r="D58" s="4">
        <f t="shared" si="2"/>
        <v>2.1689385995572641</v>
      </c>
      <c r="E58" s="4">
        <f t="shared" si="3"/>
        <v>1.8554769261437256</v>
      </c>
      <c r="G58" s="4">
        <f t="shared" si="1"/>
        <v>1.0394284486463257</v>
      </c>
    </row>
    <row r="59" spans="1:7" x14ac:dyDescent="0.2">
      <c r="A59" s="4">
        <f>IF('True_Odds_Calculator_2-way'!A60="","",'True_Odds_Calculator_2-way'!A60)</f>
        <v>2</v>
      </c>
      <c r="B59" s="4">
        <f>IF('True_Odds_Calculator_2-way'!B60="","",'True_Odds_Calculator_2-way'!B60)</f>
        <v>1.88</v>
      </c>
      <c r="C59" s="4">
        <f t="shared" si="0"/>
        <v>3.1914893617021267E-2</v>
      </c>
      <c r="D59" s="4">
        <f t="shared" si="2"/>
        <v>2.0659340659340657</v>
      </c>
      <c r="E59" s="4">
        <f t="shared" si="3"/>
        <v>1.9381443298969072</v>
      </c>
      <c r="G59" s="4">
        <f t="shared" si="1"/>
        <v>1.0319148936170213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2.0499999999999998</v>
      </c>
      <c r="C60" s="4">
        <f t="shared" si="0"/>
        <v>3.4252965480474407E-2</v>
      </c>
      <c r="D60" s="4">
        <f t="shared" si="2"/>
        <v>1.8892106257081707</v>
      </c>
      <c r="E60" s="4">
        <f t="shared" si="3"/>
        <v>2.1245929491717397</v>
      </c>
      <c r="G60" s="4">
        <f t="shared" si="1"/>
        <v>1.0342529654804744</v>
      </c>
    </row>
    <row r="61" spans="1:7" x14ac:dyDescent="0.2">
      <c r="A61" s="4">
        <f>IF('True_Odds_Calculator_2-way'!A62="","",'True_Odds_Calculator_2-way'!A62)</f>
        <v>2.11</v>
      </c>
      <c r="B61" s="4">
        <f>IF('True_Odds_Calculator_2-way'!B62="","",'True_Odds_Calculator_2-way'!B62)</f>
        <v>1.78</v>
      </c>
      <c r="C61" s="4">
        <f t="shared" si="0"/>
        <v>3.5731402098088338E-2</v>
      </c>
      <c r="D61" s="4">
        <f t="shared" si="2"/>
        <v>2.1926557300484557</v>
      </c>
      <c r="E61" s="4">
        <f t="shared" si="3"/>
        <v>1.8384649273092173</v>
      </c>
      <c r="G61" s="4">
        <f t="shared" si="1"/>
        <v>1.0357314020980883</v>
      </c>
    </row>
    <row r="62" spans="1:7" x14ac:dyDescent="0.2">
      <c r="A62" s="4">
        <f>IF('True_Odds_Calculator_2-way'!A63="","",'True_Odds_Calculator_2-way'!A63)</f>
        <v>2.15</v>
      </c>
      <c r="B62" s="4">
        <f>IF('True_Odds_Calculator_2-way'!B63="","",'True_Odds_Calculator_2-way'!B63)</f>
        <v>1.75</v>
      </c>
      <c r="C62" s="4">
        <f t="shared" si="0"/>
        <v>3.6544850498338777E-2</v>
      </c>
      <c r="D62" s="4">
        <f t="shared" si="2"/>
        <v>2.2379182156133823</v>
      </c>
      <c r="E62" s="4">
        <f t="shared" si="3"/>
        <v>1.8078078078078077</v>
      </c>
      <c r="G62" s="4">
        <f t="shared" si="1"/>
        <v>1.0365448504983388</v>
      </c>
    </row>
    <row r="63" spans="1:7" x14ac:dyDescent="0.2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3.315137797896428E-2</v>
      </c>
      <c r="D63" s="4">
        <f t="shared" si="2"/>
        <v>2.1006852188505105</v>
      </c>
      <c r="E63" s="4">
        <f t="shared" si="3"/>
        <v>1.9085249650616189</v>
      </c>
      <c r="G63" s="4">
        <f t="shared" si="1"/>
        <v>1.0331513779789643</v>
      </c>
    </row>
    <row r="64" spans="1:7" x14ac:dyDescent="0.2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1.78</v>
      </c>
      <c r="C64" s="4">
        <f t="shared" si="0"/>
        <v>4.4889540248602255E-2</v>
      </c>
      <c r="D64" s="4">
        <f t="shared" si="2"/>
        <v>2.1708596005420371</v>
      </c>
      <c r="E64" s="4">
        <f t="shared" si="3"/>
        <v>1.8540733658732955</v>
      </c>
      <c r="G64" s="4">
        <f t="shared" si="1"/>
        <v>1.0448895402486023</v>
      </c>
    </row>
    <row r="65" spans="1:7" x14ac:dyDescent="0.2">
      <c r="A65" s="4">
        <f>IF('True_Odds_Calculator_2-way'!A66="","",'True_Odds_Calculator_2-way'!A66)</f>
        <v>1.85</v>
      </c>
      <c r="B65" s="4">
        <f>IF('True_Odds_Calculator_2-way'!B66="","",'True_Odds_Calculator_2-way'!B66)</f>
        <v>2.02</v>
      </c>
      <c r="C65" s="4">
        <f t="shared" si="0"/>
        <v>3.5590045491035394E-2</v>
      </c>
      <c r="D65" s="4">
        <f t="shared" si="2"/>
        <v>1.9129767084719731</v>
      </c>
      <c r="E65" s="4">
        <f t="shared" si="3"/>
        <v>2.0953181945612553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2.12</v>
      </c>
      <c r="B66" s="4">
        <f>IF('True_Odds_Calculator_2-way'!B67="","",'True_Odds_Calculator_2-way'!B67)</f>
        <v>1.76</v>
      </c>
      <c r="C66" s="4">
        <f t="shared" ref="C66:C129" si="4">IF(A66="","",((1/A66)+(1/B66))-1)</f>
        <v>3.9879931389365408E-2</v>
      </c>
      <c r="D66" s="4">
        <f t="shared" si="2"/>
        <v>2.213573801613669</v>
      </c>
      <c r="E66" s="4">
        <f t="shared" si="3"/>
        <v>1.8240125146656239</v>
      </c>
      <c r="G66" s="4">
        <f t="shared" ref="G66:G129" si="5">IF(A66="","",C66+1)</f>
        <v>1.0398799313893654</v>
      </c>
    </row>
    <row r="67" spans="1:7" x14ac:dyDescent="0.2">
      <c r="A67" s="4">
        <f>IF('True_Odds_Calculator_2-way'!A68="","",'True_Odds_Calculator_2-way'!A68)</f>
        <v>2.35</v>
      </c>
      <c r="B67" s="4">
        <f>IF('True_Odds_Calculator_2-way'!B68="","",'True_Odds_Calculator_2-way'!B68)</f>
        <v>1.63</v>
      </c>
      <c r="C67" s="4">
        <f t="shared" si="4"/>
        <v>3.9028847408954404E-2</v>
      </c>
      <c r="D67" s="4">
        <f t="shared" ref="D67:D130" si="6">IF(A67="","",(2*A67)/(2-($C67*A67)))</f>
        <v>2.4629480790869636</v>
      </c>
      <c r="E67" s="4">
        <f t="shared" ref="E67:E130" si="7">IF(B67="","",(2*B67)/(2-($C67*B67)))</f>
        <v>1.6835512581035048</v>
      </c>
      <c r="G67" s="4">
        <f t="shared" si="5"/>
        <v>1.0390288474089544</v>
      </c>
    </row>
    <row r="68" spans="1:7" x14ac:dyDescent="0.2">
      <c r="A68" s="4">
        <f>IF('True_Odds_Calculator_2-way'!A69="","",'True_Odds_Calculator_2-way'!A69)</f>
        <v>2.33</v>
      </c>
      <c r="B68" s="4">
        <f>IF('True_Odds_Calculator_2-way'!B69="","",'True_Odds_Calculator_2-way'!B69)</f>
        <v>1.64</v>
      </c>
      <c r="C68" s="4">
        <f t="shared" si="4"/>
        <v>3.8940646917198674E-2</v>
      </c>
      <c r="D68" s="4">
        <f t="shared" si="6"/>
        <v>2.4407256004087885</v>
      </c>
      <c r="E68" s="4">
        <f t="shared" si="7"/>
        <v>1.6940946976414255</v>
      </c>
      <c r="G68" s="4">
        <f t="shared" si="5"/>
        <v>1.0389406469171987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1.78</v>
      </c>
      <c r="C69" s="4">
        <f t="shared" si="4"/>
        <v>4.7234646012872306E-2</v>
      </c>
      <c r="D69" s="4">
        <f t="shared" si="6"/>
        <v>2.165347820951931</v>
      </c>
      <c r="E69" s="4">
        <f t="shared" si="7"/>
        <v>1.8581129015911626</v>
      </c>
      <c r="G69" s="4">
        <f t="shared" si="5"/>
        <v>1.0472346460128723</v>
      </c>
    </row>
    <row r="70" spans="1:7" x14ac:dyDescent="0.2">
      <c r="A70" s="4">
        <f>IF('True_Odds_Calculator_2-way'!A71="","",'True_Odds_Calculator_2-way'!A71)</f>
        <v>1.71</v>
      </c>
      <c r="B70" s="4">
        <f>IF('True_Odds_Calculator_2-way'!B71="","",'True_Odds_Calculator_2-way'!B71)</f>
        <v>2.11</v>
      </c>
      <c r="C70" s="4">
        <f t="shared" si="4"/>
        <v>5.8728970926526403E-2</v>
      </c>
      <c r="D70" s="4">
        <f t="shared" si="6"/>
        <v>1.8004041815323968</v>
      </c>
      <c r="E70" s="4">
        <f t="shared" si="7"/>
        <v>2.2493687852623045</v>
      </c>
      <c r="G70" s="4">
        <f t="shared" si="5"/>
        <v>1.0587289709265264</v>
      </c>
    </row>
    <row r="71" spans="1:7" x14ac:dyDescent="0.2">
      <c r="A71" s="4">
        <f>IF('True_Odds_Calculator_2-way'!A72="","",'True_Odds_Calculator_2-way'!A72)</f>
        <v>1.82</v>
      </c>
      <c r="B71" s="4">
        <f>IF('True_Odds_Calculator_2-way'!B72="","",'True_Odds_Calculator_2-way'!B72)</f>
        <v>2.0299999999999998</v>
      </c>
      <c r="C71" s="4">
        <f t="shared" si="4"/>
        <v>4.2061386888973207E-2</v>
      </c>
      <c r="D71" s="4">
        <f t="shared" si="6"/>
        <v>1.8924345643599858</v>
      </c>
      <c r="E71" s="4">
        <f t="shared" si="7"/>
        <v>2.1205303334672561</v>
      </c>
      <c r="G71" s="4">
        <f t="shared" si="5"/>
        <v>1.0420613868889732</v>
      </c>
    </row>
    <row r="72" spans="1:7" x14ac:dyDescent="0.2">
      <c r="A72" s="4">
        <f>IF('True_Odds_Calculator_2-way'!A73="","",'True_Odds_Calculator_2-way'!A73)</f>
        <v>1.78</v>
      </c>
      <c r="B72" s="4">
        <f>IF('True_Odds_Calculator_2-way'!B73="","",'True_Odds_Calculator_2-way'!B73)</f>
        <v>2.0299999999999998</v>
      </c>
      <c r="C72" s="4">
        <f t="shared" si="4"/>
        <v>5.4408590247412514E-2</v>
      </c>
      <c r="D72" s="4">
        <f t="shared" si="6"/>
        <v>1.8705803178547395</v>
      </c>
      <c r="E72" s="4">
        <f t="shared" si="7"/>
        <v>2.1486590949634299</v>
      </c>
      <c r="G72" s="4">
        <f t="shared" si="5"/>
        <v>1.0544085902474125</v>
      </c>
    </row>
    <row r="73" spans="1:7" x14ac:dyDescent="0.2">
      <c r="A73" s="4">
        <f>IF('True_Odds_Calculator_2-way'!A74="","",'True_Odds_Calculator_2-way'!A74)</f>
        <v>1.6</v>
      </c>
      <c r="B73" s="4">
        <f>IF('True_Odds_Calculator_2-way'!B74="","",'True_Odds_Calculator_2-way'!B74)</f>
        <v>2.37</v>
      </c>
      <c r="C73" s="4">
        <f t="shared" si="4"/>
        <v>4.6940928270042148E-2</v>
      </c>
      <c r="D73" s="4">
        <f t="shared" si="6"/>
        <v>1.6624287593160894</v>
      </c>
      <c r="E73" s="4">
        <f t="shared" si="7"/>
        <v>2.5095962938451355</v>
      </c>
      <c r="G73" s="4">
        <f t="shared" si="5"/>
        <v>1.0469409282700421</v>
      </c>
    </row>
    <row r="74" spans="1:7" x14ac:dyDescent="0.2">
      <c r="A74" s="4">
        <f>IF('True_Odds_Calculator_2-way'!A75="","",'True_Odds_Calculator_2-way'!A75)</f>
        <v>2.08</v>
      </c>
      <c r="B74" s="4">
        <f>IF('True_Odds_Calculator_2-way'!B75="","",'True_Odds_Calculator_2-way'!B75)</f>
        <v>1.76</v>
      </c>
      <c r="C74" s="4">
        <f t="shared" si="4"/>
        <v>4.8951048951048959E-2</v>
      </c>
      <c r="D74" s="4">
        <f t="shared" si="6"/>
        <v>2.1915708812260539</v>
      </c>
      <c r="E74" s="4">
        <f t="shared" si="7"/>
        <v>1.8392282958199357</v>
      </c>
      <c r="G74" s="4">
        <f t="shared" si="5"/>
        <v>1.048951048951049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4"/>
        <v>4.4735406437534042E-2</v>
      </c>
      <c r="D75" s="4">
        <f t="shared" si="6"/>
        <v>1.9625267665952888</v>
      </c>
      <c r="E75" s="4">
        <f t="shared" si="7"/>
        <v>2.0389321468298109</v>
      </c>
      <c r="G75" s="4">
        <f t="shared" si="5"/>
        <v>1.044735406437534</v>
      </c>
    </row>
    <row r="76" spans="1:7" x14ac:dyDescent="0.2">
      <c r="A76" s="4">
        <f>IF('True_Odds_Calculator_2-way'!A77="","",'True_Odds_Calculator_2-way'!A77)</f>
        <v>1.8</v>
      </c>
      <c r="B76" s="4">
        <f>IF('True_Odds_Calculator_2-way'!B77="","",'True_Odds_Calculator_2-way'!B77)</f>
        <v>2.04</v>
      </c>
      <c r="C76" s="4">
        <f t="shared" si="4"/>
        <v>4.5751633986928164E-2</v>
      </c>
      <c r="D76" s="4">
        <f t="shared" si="6"/>
        <v>1.8773006134969328</v>
      </c>
      <c r="E76" s="4">
        <f t="shared" si="7"/>
        <v>2.13986013986014</v>
      </c>
      <c r="G76" s="4">
        <f t="shared" si="5"/>
        <v>1.0457516339869282</v>
      </c>
    </row>
    <row r="77" spans="1:7" x14ac:dyDescent="0.2">
      <c r="A77" s="4">
        <f>IF('True_Odds_Calculator_2-way'!A78="","",'True_Odds_Calculator_2-way'!A78)</f>
        <v>1.86</v>
      </c>
      <c r="B77" s="4">
        <f>IF('True_Odds_Calculator_2-way'!B78="","",'True_Odds_Calculator_2-way'!B78)</f>
        <v>1.98</v>
      </c>
      <c r="C77" s="4">
        <f t="shared" si="4"/>
        <v>4.2684913652655698E-2</v>
      </c>
      <c r="D77" s="4">
        <f t="shared" si="6"/>
        <v>1.9368886083938153</v>
      </c>
      <c r="E77" s="4">
        <f t="shared" si="7"/>
        <v>2.0673627484001349</v>
      </c>
      <c r="G77" s="4">
        <f t="shared" si="5"/>
        <v>1.0426849136526557</v>
      </c>
    </row>
    <row r="78" spans="1:7" x14ac:dyDescent="0.2">
      <c r="A78" s="4">
        <f>IF('True_Odds_Calculator_2-way'!A79="","",'True_Odds_Calculator_2-way'!A79)</f>
        <v>1.75</v>
      </c>
      <c r="B78" s="4">
        <f>IF('True_Odds_Calculator_2-way'!B79="","",'True_Odds_Calculator_2-way'!B79)</f>
        <v>2.11</v>
      </c>
      <c r="C78" s="4">
        <f t="shared" si="4"/>
        <v>4.5362220717670931E-2</v>
      </c>
      <c r="D78" s="4">
        <f t="shared" si="6"/>
        <v>1.8223318938926589</v>
      </c>
      <c r="E78" s="4">
        <f t="shared" si="7"/>
        <v>2.2160540135033755</v>
      </c>
      <c r="G78" s="4">
        <f t="shared" si="5"/>
        <v>1.0453622207176709</v>
      </c>
    </row>
    <row r="79" spans="1:7" x14ac:dyDescent="0.2">
      <c r="A79" s="4">
        <f>IF('True_Odds_Calculator_2-way'!A80="","",'True_Odds_Calculator_2-way'!A80)</f>
        <v>1.67</v>
      </c>
      <c r="B79" s="4">
        <f>IF('True_Odds_Calculator_2-way'!B80="","",'True_Odds_Calculator_2-way'!B80)</f>
        <v>2.2200000000000002</v>
      </c>
      <c r="C79" s="4">
        <f t="shared" si="4"/>
        <v>4.9252845660031408E-2</v>
      </c>
      <c r="D79" s="4">
        <f t="shared" si="6"/>
        <v>1.7416263447174332</v>
      </c>
      <c r="E79" s="4">
        <f t="shared" si="7"/>
        <v>2.348387914106544</v>
      </c>
      <c r="G79" s="4">
        <f t="shared" si="5"/>
        <v>1.0492528456600314</v>
      </c>
    </row>
    <row r="80" spans="1:7" x14ac:dyDescent="0.2">
      <c r="A80" s="4">
        <f>IF('True_Odds_Calculator_2-way'!A81="","",'True_Odds_Calculator_2-way'!A81)</f>
        <v>1.63</v>
      </c>
      <c r="B80" s="4">
        <f>IF('True_Odds_Calculator_2-way'!B81="","",'True_Odds_Calculator_2-way'!B81)</f>
        <v>2.2999999999999998</v>
      </c>
      <c r="C80" s="4">
        <f t="shared" si="4"/>
        <v>4.8279541210989763E-2</v>
      </c>
      <c r="D80" s="4">
        <f t="shared" si="6"/>
        <v>1.6967639737497173</v>
      </c>
      <c r="E80" s="4">
        <f t="shared" si="7"/>
        <v>2.4352062357908415</v>
      </c>
      <c r="G80" s="4">
        <f t="shared" si="5"/>
        <v>1.0482795412109898</v>
      </c>
    </row>
    <row r="81" spans="1:7" x14ac:dyDescent="0.2">
      <c r="A81" s="4">
        <f>IF('True_Odds_Calculator_2-way'!A82="","",'True_Odds_Calculator_2-way'!A82)</f>
        <v>1.79</v>
      </c>
      <c r="B81" s="4">
        <f>IF('True_Odds_Calculator_2-way'!B82="","",'True_Odds_Calculator_2-way'!B82)</f>
        <v>2.12</v>
      </c>
      <c r="C81" s="4">
        <f t="shared" si="4"/>
        <v>3.0357331084642114E-2</v>
      </c>
      <c r="D81" s="4">
        <f t="shared" si="6"/>
        <v>1.8399922420480992</v>
      </c>
      <c r="E81" s="4">
        <f t="shared" si="7"/>
        <v>2.1904871854075272</v>
      </c>
      <c r="G81" s="4">
        <f t="shared" si="5"/>
        <v>1.0303573310846421</v>
      </c>
    </row>
    <row r="82" spans="1:7" x14ac:dyDescent="0.2">
      <c r="A82" s="4">
        <f>IF('True_Odds_Calculator_2-way'!A83="","",'True_Odds_Calculator_2-way'!A83)</f>
        <v>1.22</v>
      </c>
      <c r="B82" s="4">
        <f>IF('True_Odds_Calculator_2-way'!B83="","",'True_Odds_Calculator_2-way'!B83)</f>
        <v>4.33</v>
      </c>
      <c r="C82" s="4">
        <f t="shared" si="4"/>
        <v>5.0619013364631149E-2</v>
      </c>
      <c r="D82" s="4">
        <f t="shared" si="6"/>
        <v>1.258870910087458</v>
      </c>
      <c r="E82" s="4">
        <f t="shared" si="7"/>
        <v>4.8629292092423837</v>
      </c>
      <c r="G82" s="4">
        <f t="shared" si="5"/>
        <v>1.0506190133646311</v>
      </c>
    </row>
    <row r="83" spans="1:7" x14ac:dyDescent="0.2">
      <c r="A83" s="4">
        <f>IF('True_Odds_Calculator_2-way'!A84="","",'True_Odds_Calculator_2-way'!A84)</f>
        <v>2.14</v>
      </c>
      <c r="B83" s="4">
        <f>IF('True_Odds_Calculator_2-way'!B84="","",'True_Odds_Calculator_2-way'!B84)</f>
        <v>1.75</v>
      </c>
      <c r="C83" s="4">
        <f t="shared" si="4"/>
        <v>3.8718291054739673E-2</v>
      </c>
      <c r="D83" s="4">
        <f t="shared" si="6"/>
        <v>2.2324888226527575</v>
      </c>
      <c r="E83" s="4">
        <f t="shared" si="7"/>
        <v>1.81136638452237</v>
      </c>
      <c r="G83" s="4">
        <f t="shared" si="5"/>
        <v>1.0387182910547397</v>
      </c>
    </row>
    <row r="84" spans="1:7" x14ac:dyDescent="0.2">
      <c r="A84" s="4">
        <f>IF('True_Odds_Calculator_2-way'!A85="","",'True_Odds_Calculator_2-way'!A85)</f>
        <v>2.4900000000000002</v>
      </c>
      <c r="B84" s="4">
        <f>IF('True_Odds_Calculator_2-way'!B85="","",'True_Odds_Calculator_2-way'!B85)</f>
        <v>1.57</v>
      </c>
      <c r="C84" s="4">
        <f t="shared" si="4"/>
        <v>3.8549100862046881E-2</v>
      </c>
      <c r="D84" s="4">
        <f t="shared" si="6"/>
        <v>2.6155287190981165</v>
      </c>
      <c r="E84" s="4">
        <f t="shared" si="7"/>
        <v>1.6189924005549459</v>
      </c>
      <c r="G84" s="4">
        <f t="shared" si="5"/>
        <v>1.0385491008620469</v>
      </c>
    </row>
    <row r="85" spans="1:7" x14ac:dyDescent="0.2">
      <c r="A85" s="4">
        <f>IF('True_Odds_Calculator_2-way'!A86="","",'True_Odds_Calculator_2-way'!A86)</f>
        <v>2.62</v>
      </c>
      <c r="B85" s="4">
        <f>IF('True_Odds_Calculator_2-way'!B86="","",'True_Odds_Calculator_2-way'!B86)</f>
        <v>1.52</v>
      </c>
      <c r="C85" s="4">
        <f t="shared" si="4"/>
        <v>3.9574126155082379E-2</v>
      </c>
      <c r="D85" s="4">
        <f t="shared" si="6"/>
        <v>2.7632528448515128</v>
      </c>
      <c r="E85" s="4">
        <f t="shared" si="7"/>
        <v>1.5671336376515033</v>
      </c>
      <c r="G85" s="4">
        <f t="shared" si="5"/>
        <v>1.0395741261550824</v>
      </c>
    </row>
    <row r="86" spans="1:7" x14ac:dyDescent="0.2">
      <c r="A86" s="4">
        <f>IF('True_Odds_Calculator_2-way'!A87="","",'True_Odds_Calculator_2-way'!A87)</f>
        <v>2.1</v>
      </c>
      <c r="B86" s="4">
        <f>IF('True_Odds_Calculator_2-way'!B87="","",'True_Odds_Calculator_2-way'!B87)</f>
        <v>1.78</v>
      </c>
      <c r="C86" s="4">
        <f t="shared" si="4"/>
        <v>3.7988228999465079E-2</v>
      </c>
      <c r="D86" s="4">
        <f t="shared" si="6"/>
        <v>2.1872440023405506</v>
      </c>
      <c r="E86" s="4">
        <f t="shared" si="7"/>
        <v>1.8422868408082802</v>
      </c>
      <c r="G86" s="4">
        <f t="shared" si="5"/>
        <v>1.0379882289994651</v>
      </c>
    </row>
    <row r="87" spans="1:7" x14ac:dyDescent="0.2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4"/>
        <v>3.9331029570814469E-2</v>
      </c>
      <c r="D87" s="4">
        <f t="shared" si="6"/>
        <v>2.3760694474913038</v>
      </c>
      <c r="E87" s="4">
        <f t="shared" si="7"/>
        <v>1.7267075087111983</v>
      </c>
      <c r="G87" s="4">
        <f t="shared" si="5"/>
        <v>1.0393310295708145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1.66</v>
      </c>
      <c r="C88" s="4">
        <f t="shared" si="4"/>
        <v>3.7192247249869137E-2</v>
      </c>
      <c r="D88" s="4">
        <f t="shared" si="6"/>
        <v>2.402769037130271</v>
      </c>
      <c r="E88" s="4">
        <f t="shared" si="7"/>
        <v>1.7128757290264693</v>
      </c>
      <c r="G88" s="4">
        <f t="shared" si="5"/>
        <v>1.0371922472498691</v>
      </c>
    </row>
    <row r="89" spans="1:7" x14ac:dyDescent="0.2">
      <c r="A89" s="4">
        <f>IF('True_Odds_Calculator_2-way'!A90="","",'True_Odds_Calculator_2-way'!A90)</f>
        <v>2.39</v>
      </c>
      <c r="B89" s="4">
        <f>IF('True_Odds_Calculator_2-way'!B90="","",'True_Odds_Calculator_2-way'!B90)</f>
        <v>1.61</v>
      </c>
      <c r="C89" s="4">
        <f t="shared" si="4"/>
        <v>3.9528054263364254E-2</v>
      </c>
      <c r="D89" s="4">
        <f t="shared" si="6"/>
        <v>2.5084911502982492</v>
      </c>
      <c r="E89" s="4">
        <f t="shared" si="7"/>
        <v>1.6629140646945697</v>
      </c>
      <c r="G89" s="4">
        <f t="shared" si="5"/>
        <v>1.0395280542633643</v>
      </c>
    </row>
    <row r="90" spans="1:7" x14ac:dyDescent="0.2">
      <c r="A90" s="4">
        <f>IF('True_Odds_Calculator_2-way'!A91="","",'True_Odds_Calculator_2-way'!A91)</f>
        <v>2.5099999999999998</v>
      </c>
      <c r="B90" s="4">
        <f>IF('True_Odds_Calculator_2-way'!B91="","",'True_Odds_Calculator_2-way'!B91)</f>
        <v>1.56</v>
      </c>
      <c r="C90" s="4">
        <f t="shared" si="4"/>
        <v>3.9432015527633091E-2</v>
      </c>
      <c r="D90" s="4">
        <f t="shared" si="6"/>
        <v>2.6406797949824656</v>
      </c>
      <c r="E90" s="4">
        <f t="shared" si="7"/>
        <v>1.6095034528115753</v>
      </c>
      <c r="G90" s="4">
        <f t="shared" si="5"/>
        <v>1.0394320155276331</v>
      </c>
    </row>
    <row r="91" spans="1:7" x14ac:dyDescent="0.2">
      <c r="A91" s="4">
        <f>IF('True_Odds_Calculator_2-way'!A92="","",'True_Odds_Calculator_2-way'!A92)</f>
        <v>2.1800000000000002</v>
      </c>
      <c r="B91" s="4">
        <f>IF('True_Odds_Calculator_2-way'!B92="","",'True_Odds_Calculator_2-way'!B92)</f>
        <v>1.72</v>
      </c>
      <c r="C91" s="4">
        <f t="shared" si="4"/>
        <v>4.0110945167484591E-2</v>
      </c>
      <c r="D91" s="4">
        <f t="shared" si="6"/>
        <v>2.2796692607003894</v>
      </c>
      <c r="E91" s="4">
        <f t="shared" si="7"/>
        <v>1.7814519194222731</v>
      </c>
      <c r="G91" s="4">
        <f t="shared" si="5"/>
        <v>1.0401109451674846</v>
      </c>
    </row>
    <row r="92" spans="1:7" x14ac:dyDescent="0.2">
      <c r="A92" s="4">
        <f>IF('True_Odds_Calculator_2-way'!A93="","",'True_Odds_Calculator_2-way'!A93)</f>
        <v>1.77</v>
      </c>
      <c r="B92" s="4">
        <f>IF('True_Odds_Calculator_2-way'!B93="","",'True_Odds_Calculator_2-way'!B93)</f>
        <v>2.16</v>
      </c>
      <c r="C92" s="4">
        <f t="shared" si="4"/>
        <v>2.79347143753923E-2</v>
      </c>
      <c r="D92" s="4">
        <f t="shared" si="6"/>
        <v>1.8148675590999714</v>
      </c>
      <c r="E92" s="4">
        <f t="shared" si="7"/>
        <v>2.2271932890597692</v>
      </c>
      <c r="G92" s="4">
        <f t="shared" si="5"/>
        <v>1.0279347143753923</v>
      </c>
    </row>
    <row r="93" spans="1:7" x14ac:dyDescent="0.2">
      <c r="A93" s="4">
        <f>IF('True_Odds_Calculator_2-way'!A94="","",'True_Odds_Calculator_2-way'!A94)</f>
        <v>1.73</v>
      </c>
      <c r="B93" s="4">
        <f>IF('True_Odds_Calculator_2-way'!B94="","",'True_Odds_Calculator_2-way'!B94)</f>
        <v>2.2200000000000002</v>
      </c>
      <c r="C93" s="4">
        <f t="shared" si="4"/>
        <v>2.8485132531375301E-2</v>
      </c>
      <c r="D93" s="4">
        <f t="shared" si="6"/>
        <v>1.7737034129219971</v>
      </c>
      <c r="E93" s="4">
        <f t="shared" si="7"/>
        <v>2.2924849280725841</v>
      </c>
      <c r="G93" s="4">
        <f t="shared" si="5"/>
        <v>1.0284851325313753</v>
      </c>
    </row>
    <row r="94" spans="1:7" x14ac:dyDescent="0.2">
      <c r="A94" s="4">
        <f>IF('True_Odds_Calculator_2-way'!A95="","",'True_Odds_Calculator_2-way'!A95)</f>
        <v>1.61</v>
      </c>
      <c r="B94" s="4">
        <f>IF('True_Odds_Calculator_2-way'!B95="","",'True_Odds_Calculator_2-way'!B95)</f>
        <v>2.46</v>
      </c>
      <c r="C94" s="4">
        <f t="shared" si="4"/>
        <v>2.7622077463010708E-2</v>
      </c>
      <c r="D94" s="4">
        <f t="shared" si="6"/>
        <v>1.6466137280172954</v>
      </c>
      <c r="E94" s="4">
        <f t="shared" si="7"/>
        <v>2.5465183565871534</v>
      </c>
      <c r="G94" s="4">
        <f t="shared" si="5"/>
        <v>1.0276220774630107</v>
      </c>
    </row>
    <row r="95" spans="1:7" x14ac:dyDescent="0.2">
      <c r="A95" s="4">
        <f>IF('True_Odds_Calculator_2-way'!A96="","",'True_Odds_Calculator_2-way'!A96)</f>
        <v>2.09</v>
      </c>
      <c r="B95" s="4">
        <f>IF('True_Odds_Calculator_2-way'!B96="","",'True_Odds_Calculator_2-way'!B96)</f>
        <v>1.83</v>
      </c>
      <c r="C95" s="4">
        <f t="shared" si="4"/>
        <v>2.4916986953225084E-2</v>
      </c>
      <c r="D95" s="4">
        <f t="shared" si="6"/>
        <v>2.1458748281762841</v>
      </c>
      <c r="E95" s="4">
        <f t="shared" si="7"/>
        <v>1.8726956692045928</v>
      </c>
      <c r="G95" s="4">
        <f t="shared" si="5"/>
        <v>1.0249169869532251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2.19</v>
      </c>
      <c r="B97" s="4">
        <f>IF('True_Odds_Calculator_2-way'!B98="","",'True_Odds_Calculator_2-way'!B98)</f>
        <v>1.74</v>
      </c>
      <c r="C97" s="4">
        <f t="shared" si="4"/>
        <v>3.1333648244370904E-2</v>
      </c>
      <c r="D97" s="4">
        <f t="shared" si="6"/>
        <v>2.2678093197643276</v>
      </c>
      <c r="E97" s="4">
        <f t="shared" si="7"/>
        <v>1.7887621461765948</v>
      </c>
      <c r="G97" s="4">
        <f t="shared" si="5"/>
        <v>1.0313336482443709</v>
      </c>
    </row>
    <row r="98" spans="1:7" x14ac:dyDescent="0.2">
      <c r="A98" s="4">
        <f>IF('True_Odds_Calculator_2-way'!A99="","",'True_Odds_Calculator_2-way'!A99)</f>
        <v>2.25</v>
      </c>
      <c r="B98" s="4">
        <f>IF('True_Odds_Calculator_2-way'!B99="","",'True_Odds_Calculator_2-way'!B99)</f>
        <v>1.69</v>
      </c>
      <c r="C98" s="4">
        <f t="shared" si="4"/>
        <v>3.6160420775805502E-2</v>
      </c>
      <c r="D98" s="4">
        <f t="shared" si="6"/>
        <v>2.3454124903623752</v>
      </c>
      <c r="E98" s="4">
        <f t="shared" si="7"/>
        <v>1.7432664756446994</v>
      </c>
      <c r="G98" s="4">
        <f t="shared" si="5"/>
        <v>1.0361604207758055</v>
      </c>
    </row>
    <row r="99" spans="1:7" x14ac:dyDescent="0.2">
      <c r="A99" s="4">
        <f>IF('True_Odds_Calculator_2-way'!A100="","",'True_Odds_Calculator_2-way'!A100)</f>
        <v>1.59</v>
      </c>
      <c r="B99" s="4">
        <f>IF('True_Odds_Calculator_2-way'!B100="","",'True_Odds_Calculator_2-way'!B100)</f>
        <v>2.46</v>
      </c>
      <c r="C99" s="4">
        <f t="shared" si="4"/>
        <v>3.5434882650713373E-2</v>
      </c>
      <c r="D99" s="4">
        <f t="shared" si="6"/>
        <v>1.6360898481616264</v>
      </c>
      <c r="E99" s="4">
        <f t="shared" si="7"/>
        <v>2.5721049516669958</v>
      </c>
      <c r="G99" s="4">
        <f t="shared" si="5"/>
        <v>1.0354348826507134</v>
      </c>
    </row>
    <row r="100" spans="1:7" x14ac:dyDescent="0.2">
      <c r="A100" s="4">
        <f>IF('True_Odds_Calculator_2-way'!A101="","",'True_Odds_Calculator_2-way'!A101)</f>
        <v>1.9</v>
      </c>
      <c r="B100" s="4">
        <f>IF('True_Odds_Calculator_2-way'!B101="","",'True_Odds_Calculator_2-way'!B101)</f>
        <v>1.99</v>
      </c>
      <c r="C100" s="4">
        <f t="shared" si="4"/>
        <v>2.8828352287754377E-2</v>
      </c>
      <c r="D100" s="4">
        <f t="shared" si="6"/>
        <v>1.9535003874967702</v>
      </c>
      <c r="E100" s="4">
        <f t="shared" si="7"/>
        <v>2.0487672717420748</v>
      </c>
      <c r="G100" s="4">
        <f t="shared" si="5"/>
        <v>1.0288283522877544</v>
      </c>
    </row>
    <row r="101" spans="1:7" x14ac:dyDescent="0.2">
      <c r="A101" s="4">
        <f>IF('True_Odds_Calculator_2-way'!A102="","",'True_Odds_Calculator_2-way'!A102)</f>
        <v>1.5</v>
      </c>
      <c r="B101" s="4">
        <f>IF('True_Odds_Calculator_2-way'!B102="","",'True_Odds_Calculator_2-way'!B102)</f>
        <v>2.68</v>
      </c>
      <c r="C101" s="4">
        <f t="shared" si="4"/>
        <v>3.9800995024875441E-2</v>
      </c>
      <c r="D101" s="4">
        <f t="shared" si="6"/>
        <v>1.546153846153846</v>
      </c>
      <c r="E101" s="4">
        <f t="shared" si="7"/>
        <v>2.8309859154929571</v>
      </c>
      <c r="G101" s="4">
        <f t="shared" si="5"/>
        <v>1.0398009950248754</v>
      </c>
    </row>
    <row r="102" spans="1:7" x14ac:dyDescent="0.2">
      <c r="A102" s="4">
        <f>IF('True_Odds_Calculator_2-way'!A103="","",'True_Odds_Calculator_2-way'!A103)</f>
        <v>1.49</v>
      </c>
      <c r="B102" s="4">
        <f>IF('True_Odds_Calculator_2-way'!B103="","",'True_Odds_Calculator_2-way'!B103)</f>
        <v>2.73</v>
      </c>
      <c r="C102" s="4">
        <f t="shared" si="4"/>
        <v>3.7441305897681687E-2</v>
      </c>
      <c r="D102" s="4">
        <f t="shared" si="6"/>
        <v>1.5327543003560864</v>
      </c>
      <c r="E102" s="4">
        <f t="shared" si="7"/>
        <v>2.8770378753050179</v>
      </c>
      <c r="G102" s="4">
        <f t="shared" si="5"/>
        <v>1.0374413058976817</v>
      </c>
    </row>
    <row r="103" spans="1:7" x14ac:dyDescent="0.2">
      <c r="A103" s="4">
        <f>IF('True_Odds_Calculator_2-way'!A104="","",'True_Odds_Calculator_2-way'!A104)</f>
        <v>1.67</v>
      </c>
      <c r="B103" s="4">
        <f>IF('True_Odds_Calculator_2-way'!B104="","",'True_Odds_Calculator_2-way'!B104)</f>
        <v>2.2799999999999998</v>
      </c>
      <c r="C103" s="4">
        <f t="shared" si="4"/>
        <v>3.7398886437651102E-2</v>
      </c>
      <c r="D103" s="4">
        <f t="shared" si="6"/>
        <v>1.723831944947483</v>
      </c>
      <c r="E103" s="4">
        <f t="shared" si="7"/>
        <v>2.3815361521140859</v>
      </c>
      <c r="G103" s="4">
        <f t="shared" si="5"/>
        <v>1.0373988864376511</v>
      </c>
    </row>
    <row r="104" spans="1:7" x14ac:dyDescent="0.2">
      <c r="A104" s="4">
        <f>IF('True_Odds_Calculator_2-way'!A105="","",'True_Odds_Calculator_2-way'!A105)</f>
        <v>1.72</v>
      </c>
      <c r="B104" s="4">
        <f>IF('True_Odds_Calculator_2-way'!B105="","",'True_Odds_Calculator_2-way'!B105)</f>
        <v>2.19</v>
      </c>
      <c r="C104" s="4">
        <f t="shared" si="4"/>
        <v>3.8016353403419467E-2</v>
      </c>
      <c r="D104" s="4">
        <f t="shared" si="6"/>
        <v>1.7781344410876134</v>
      </c>
      <c r="E104" s="4">
        <f t="shared" si="7"/>
        <v>2.2851249696675566</v>
      </c>
      <c r="G104" s="4">
        <f t="shared" si="5"/>
        <v>1.0380163534034195</v>
      </c>
    </row>
    <row r="105" spans="1:7" x14ac:dyDescent="0.2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4"/>
        <v>3.4655686647135031E-2</v>
      </c>
      <c r="D105" s="4">
        <f t="shared" si="6"/>
        <v>2.2763841740018629</v>
      </c>
      <c r="E105" s="4">
        <f t="shared" si="7"/>
        <v>1.7834631769717797</v>
      </c>
      <c r="G105" s="4">
        <f t="shared" si="5"/>
        <v>1.034655686647135</v>
      </c>
    </row>
    <row r="106" spans="1:7" x14ac:dyDescent="0.2">
      <c r="A106" s="4">
        <f>IF('True_Odds_Calculator_2-way'!A107="","",'True_Odds_Calculator_2-way'!A107)</f>
        <v>2.5299999999999998</v>
      </c>
      <c r="B106" s="4">
        <f>IF('True_Odds_Calculator_2-way'!B107="","",'True_Odds_Calculator_2-way'!B107)</f>
        <v>1.56</v>
      </c>
      <c r="C106" s="4">
        <f t="shared" si="4"/>
        <v>3.6282558021688338E-2</v>
      </c>
      <c r="D106" s="4">
        <f t="shared" si="6"/>
        <v>2.6517065305025525</v>
      </c>
      <c r="E106" s="4">
        <f t="shared" si="7"/>
        <v>1.6054344288968434</v>
      </c>
      <c r="G106" s="4">
        <f t="shared" si="5"/>
        <v>1.0362825580216883</v>
      </c>
    </row>
    <row r="107" spans="1:7" x14ac:dyDescent="0.2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2.2400000000000002</v>
      </c>
      <c r="C107" s="4">
        <f t="shared" si="4"/>
        <v>3.8144547759932479E-2</v>
      </c>
      <c r="D107" s="4">
        <f t="shared" si="6"/>
        <v>1.7462865578005351</v>
      </c>
      <c r="E107" s="4">
        <f t="shared" si="7"/>
        <v>2.3399678575843743</v>
      </c>
      <c r="G107" s="4">
        <f t="shared" si="5"/>
        <v>1.0381445477599325</v>
      </c>
    </row>
    <row r="108" spans="1:7" x14ac:dyDescent="0.2">
      <c r="A108" s="4">
        <f>IF('True_Odds_Calculator_2-way'!A109="","",'True_Odds_Calculator_2-way'!A109)</f>
        <v>2.23</v>
      </c>
      <c r="B108" s="4">
        <f>IF('True_Odds_Calculator_2-way'!B109="","",'True_Odds_Calculator_2-way'!B109)</f>
        <v>1.71</v>
      </c>
      <c r="C108" s="4">
        <f t="shared" si="4"/>
        <v>3.3225814910969431E-2</v>
      </c>
      <c r="D108" s="4">
        <f t="shared" si="6"/>
        <v>2.315792669966295</v>
      </c>
      <c r="E108" s="4">
        <f t="shared" si="7"/>
        <v>1.7599981538319522</v>
      </c>
      <c r="G108" s="4">
        <f t="shared" si="5"/>
        <v>1.0332258149109694</v>
      </c>
    </row>
    <row r="109" spans="1:7" x14ac:dyDescent="0.2">
      <c r="A109" s="4">
        <f>IF('True_Odds_Calculator_2-way'!A110="","",'True_Odds_Calculator_2-way'!A110)</f>
        <v>2.16</v>
      </c>
      <c r="B109" s="4">
        <f>IF('True_Odds_Calculator_2-way'!B110="","",'True_Odds_Calculator_2-way'!B110)</f>
        <v>1.68</v>
      </c>
      <c r="C109" s="4">
        <f t="shared" si="4"/>
        <v>5.8201058201058142E-2</v>
      </c>
      <c r="D109" s="4">
        <f t="shared" si="6"/>
        <v>2.3048780487804881</v>
      </c>
      <c r="E109" s="4">
        <f t="shared" si="7"/>
        <v>1.7663551401869158</v>
      </c>
      <c r="G109" s="4">
        <f t="shared" si="5"/>
        <v>1.0582010582010581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1.76</v>
      </c>
      <c r="C110" s="4">
        <f t="shared" si="4"/>
        <v>4.8951048951048959E-2</v>
      </c>
      <c r="D110" s="4">
        <f t="shared" si="6"/>
        <v>2.1915708812260539</v>
      </c>
      <c r="E110" s="4">
        <f t="shared" si="7"/>
        <v>1.8392282958199357</v>
      </c>
      <c r="G110" s="4">
        <f t="shared" si="5"/>
        <v>1.048951048951049</v>
      </c>
    </row>
    <row r="111" spans="1:7" x14ac:dyDescent="0.2">
      <c r="A111" s="4">
        <f>IF('True_Odds_Calculator_2-way'!A112="","",'True_Odds_Calculator_2-way'!A112)</f>
        <v>2.17</v>
      </c>
      <c r="B111" s="4">
        <f>IF('True_Odds_Calculator_2-way'!B112="","",'True_Odds_Calculator_2-way'!B112)</f>
        <v>1.7</v>
      </c>
      <c r="C111" s="4">
        <f t="shared" si="4"/>
        <v>4.9064787205204574E-2</v>
      </c>
      <c r="D111" s="4">
        <f t="shared" si="6"/>
        <v>2.2920161540851192</v>
      </c>
      <c r="E111" s="4">
        <f t="shared" si="7"/>
        <v>1.773984130800673</v>
      </c>
      <c r="G111" s="4">
        <f t="shared" si="5"/>
        <v>1.0490647872052046</v>
      </c>
    </row>
    <row r="112" spans="1:7" x14ac:dyDescent="0.2">
      <c r="A112" s="4">
        <f>IF('True_Odds_Calculator_2-way'!A113="","",'True_Odds_Calculator_2-way'!A113)</f>
        <v>2.25</v>
      </c>
      <c r="B112" s="4">
        <f>IF('True_Odds_Calculator_2-way'!B113="","",'True_Odds_Calculator_2-way'!B113)</f>
        <v>1.63</v>
      </c>
      <c r="C112" s="4">
        <f t="shared" si="4"/>
        <v>5.7941376959781854E-2</v>
      </c>
      <c r="D112" s="4">
        <f t="shared" si="6"/>
        <v>2.4068908941755538</v>
      </c>
      <c r="E112" s="4">
        <f t="shared" si="7"/>
        <v>1.7107871720116616</v>
      </c>
      <c r="G112" s="4">
        <f t="shared" si="5"/>
        <v>1.0579413769597819</v>
      </c>
    </row>
    <row r="113" spans="1:7" x14ac:dyDescent="0.2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2.0099999999999998</v>
      </c>
      <c r="C113" s="4">
        <f t="shared" si="4"/>
        <v>4.6962987261494726E-2</v>
      </c>
      <c r="D113" s="4">
        <f t="shared" si="6"/>
        <v>1.9012525336520971</v>
      </c>
      <c r="E113" s="4">
        <f t="shared" si="7"/>
        <v>2.1095669223228186</v>
      </c>
      <c r="G113" s="4">
        <f t="shared" si="5"/>
        <v>1.0469629872614947</v>
      </c>
    </row>
    <row r="114" spans="1:7" x14ac:dyDescent="0.2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1.99</v>
      </c>
      <c r="C114" s="4">
        <f t="shared" si="4"/>
        <v>4.8960650245764237E-2</v>
      </c>
      <c r="D114" s="4">
        <f t="shared" si="6"/>
        <v>1.9158271299681719</v>
      </c>
      <c r="E114" s="4">
        <f t="shared" si="7"/>
        <v>2.0919091248528017</v>
      </c>
      <c r="G114" s="4">
        <f t="shared" si="5"/>
        <v>1.0489606502457642</v>
      </c>
    </row>
    <row r="115" spans="1:7" x14ac:dyDescent="0.2">
      <c r="A115" s="4">
        <f>IF('True_Odds_Calculator_2-way'!A116="","",'True_Odds_Calculator_2-way'!A116)</f>
        <v>1.76</v>
      </c>
      <c r="B115" s="4">
        <f>IF('True_Odds_Calculator_2-way'!B116="","",'True_Odds_Calculator_2-way'!B116)</f>
        <v>2.0499999999999998</v>
      </c>
      <c r="C115" s="4">
        <f t="shared" si="4"/>
        <v>5.598669623059882E-2</v>
      </c>
      <c r="D115" s="4">
        <f t="shared" si="6"/>
        <v>1.8512057465366858</v>
      </c>
      <c r="E115" s="4">
        <f t="shared" si="7"/>
        <v>2.1748040988547319</v>
      </c>
      <c r="G115" s="4">
        <f t="shared" si="5"/>
        <v>1.0559866962305988</v>
      </c>
    </row>
    <row r="116" spans="1:7" x14ac:dyDescent="0.2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2.1</v>
      </c>
      <c r="C116" s="4">
        <f t="shared" si="4"/>
        <v>6.4425770308123242E-2</v>
      </c>
      <c r="D116" s="4">
        <f t="shared" si="6"/>
        <v>1.7984886649874054</v>
      </c>
      <c r="E116" s="4">
        <f t="shared" si="7"/>
        <v>2.2523659305993693</v>
      </c>
      <c r="G116" s="4">
        <f t="shared" si="5"/>
        <v>1.0644257703081232</v>
      </c>
    </row>
    <row r="117" spans="1:7" x14ac:dyDescent="0.2">
      <c r="A117" s="4">
        <f>IF('True_Odds_Calculator_2-way'!A118="","",'True_Odds_Calculator_2-way'!A118)</f>
        <v>1.88</v>
      </c>
      <c r="B117" s="4">
        <f>IF('True_Odds_Calculator_2-way'!B118="","",'True_Odds_Calculator_2-way'!B118)</f>
        <v>1.93</v>
      </c>
      <c r="C117" s="4">
        <f t="shared" si="4"/>
        <v>5.0049608642928067E-2</v>
      </c>
      <c r="D117" s="4">
        <f t="shared" si="6"/>
        <v>1.9728142670726401</v>
      </c>
      <c r="E117" s="4">
        <f t="shared" si="7"/>
        <v>2.027945450480662</v>
      </c>
      <c r="G117" s="4">
        <f t="shared" si="5"/>
        <v>1.0500496086429281</v>
      </c>
    </row>
    <row r="118" spans="1:7" x14ac:dyDescent="0.2">
      <c r="A118" s="4">
        <f>IF('True_Odds_Calculator_2-way'!A119="","",'True_Odds_Calculator_2-way'!A119)</f>
        <v>2</v>
      </c>
      <c r="B118" s="4">
        <f>IF('True_Odds_Calculator_2-way'!B119="","",'True_Odds_Calculator_2-way'!B119)</f>
        <v>1.83</v>
      </c>
      <c r="C118" s="4">
        <f t="shared" si="4"/>
        <v>4.644808743169393E-2</v>
      </c>
      <c r="D118" s="4">
        <f t="shared" si="6"/>
        <v>2.0974212034383952</v>
      </c>
      <c r="E118" s="4">
        <f t="shared" si="7"/>
        <v>1.9112271540469974</v>
      </c>
      <c r="G118" s="4">
        <f t="shared" si="5"/>
        <v>1.0464480874316939</v>
      </c>
    </row>
    <row r="119" spans="1:7" x14ac:dyDescent="0.2">
      <c r="A119" s="4">
        <f>IF('True_Odds_Calculator_2-way'!A120="","",'True_Odds_Calculator_2-way'!A120)</f>
        <v>1.88</v>
      </c>
      <c r="B119" s="4">
        <f>IF('True_Odds_Calculator_2-way'!B120="","",'True_Odds_Calculator_2-way'!B120)</f>
        <v>1.94</v>
      </c>
      <c r="C119" s="4">
        <f t="shared" si="4"/>
        <v>4.7378811142794408E-2</v>
      </c>
      <c r="D119" s="4">
        <f t="shared" si="6"/>
        <v>1.9676305567544234</v>
      </c>
      <c r="E119" s="4">
        <f t="shared" si="7"/>
        <v>2.033452274754683</v>
      </c>
      <c r="G119" s="4">
        <f t="shared" si="5"/>
        <v>1.0473788111427944</v>
      </c>
    </row>
    <row r="120" spans="1:7" x14ac:dyDescent="0.2">
      <c r="A120" s="4">
        <f>IF('True_Odds_Calculator_2-way'!A121="","",'True_Odds_Calculator_2-way'!A121)</f>
        <v>1.91</v>
      </c>
      <c r="B120" s="4">
        <f>IF('True_Odds_Calculator_2-way'!B121="","",'True_Odds_Calculator_2-way'!B121)</f>
        <v>1.91</v>
      </c>
      <c r="C120" s="4">
        <f t="shared" si="4"/>
        <v>4.7120418848167533E-2</v>
      </c>
      <c r="D120" s="4">
        <f t="shared" si="6"/>
        <v>2</v>
      </c>
      <c r="E120" s="4">
        <f t="shared" si="7"/>
        <v>2</v>
      </c>
      <c r="G120" s="4">
        <f t="shared" si="5"/>
        <v>1.0471204188481675</v>
      </c>
    </row>
    <row r="121" spans="1:7" x14ac:dyDescent="0.2">
      <c r="A121" s="4">
        <f>IF('True_Odds_Calculator_2-way'!A122="","",'True_Odds_Calculator_2-way'!A122)</f>
        <v>1.93</v>
      </c>
      <c r="B121" s="4">
        <f>IF('True_Odds_Calculator_2-way'!B122="","",'True_Odds_Calculator_2-way'!B122)</f>
        <v>1.89</v>
      </c>
      <c r="C121" s="4">
        <f t="shared" si="4"/>
        <v>4.7235244126436093E-2</v>
      </c>
      <c r="D121" s="4">
        <f t="shared" si="6"/>
        <v>2.0221747928042801</v>
      </c>
      <c r="E121" s="4">
        <f t="shared" si="7"/>
        <v>1.9783062613553166</v>
      </c>
      <c r="G121" s="4">
        <f t="shared" si="5"/>
        <v>1.0472352441264361</v>
      </c>
    </row>
    <row r="122" spans="1:7" x14ac:dyDescent="0.2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1.94</v>
      </c>
      <c r="C122" s="4">
        <f t="shared" si="4"/>
        <v>4.7378811142794408E-2</v>
      </c>
      <c r="D122" s="4">
        <f t="shared" si="6"/>
        <v>1.9676305567544234</v>
      </c>
      <c r="E122" s="4">
        <f t="shared" si="7"/>
        <v>2.033452274754683</v>
      </c>
      <c r="G122" s="4">
        <f t="shared" si="5"/>
        <v>1.0473788111427944</v>
      </c>
    </row>
    <row r="123" spans="1:7" x14ac:dyDescent="0.2">
      <c r="A123" s="4">
        <f>IF('True_Odds_Calculator_2-way'!A124="","",'True_Odds_Calculator_2-way'!A124)</f>
        <v>2.1</v>
      </c>
      <c r="B123" s="4">
        <f>IF('True_Odds_Calculator_2-way'!B124="","",'True_Odds_Calculator_2-way'!B124)</f>
        <v>1.81</v>
      </c>
      <c r="C123" s="4">
        <f t="shared" si="4"/>
        <v>2.8676664035780064E-2</v>
      </c>
      <c r="D123" s="4">
        <f t="shared" si="6"/>
        <v>2.1651951011107946</v>
      </c>
      <c r="E123" s="4">
        <f t="shared" si="7"/>
        <v>1.858225372769494</v>
      </c>
      <c r="G123" s="4">
        <f t="shared" si="5"/>
        <v>1.0286766640357801</v>
      </c>
    </row>
    <row r="124" spans="1:7" x14ac:dyDescent="0.2">
      <c r="A124" s="4">
        <f>IF('True_Odds_Calculator_2-way'!A125="","",'True_Odds_Calculator_2-way'!A125)</f>
        <v>2</v>
      </c>
      <c r="B124" s="4">
        <f>IF('True_Odds_Calculator_2-way'!B125="","",'True_Odds_Calculator_2-way'!B125)</f>
        <v>1.91</v>
      </c>
      <c r="C124" s="4">
        <f t="shared" si="4"/>
        <v>2.3560209424083656E-2</v>
      </c>
      <c r="D124" s="4">
        <f t="shared" si="6"/>
        <v>2.0482573726541551</v>
      </c>
      <c r="E124" s="4">
        <f t="shared" si="7"/>
        <v>1.9539641943734012</v>
      </c>
      <c r="G124" s="4">
        <f t="shared" si="5"/>
        <v>1.0235602094240837</v>
      </c>
    </row>
    <row r="125" spans="1:7" x14ac:dyDescent="0.2">
      <c r="A125" s="4">
        <f>IF('True_Odds_Calculator_2-way'!A126="","",'True_Odds_Calculator_2-way'!A126)</f>
        <v>1.55</v>
      </c>
      <c r="B125" s="4">
        <f>IF('True_Odds_Calculator_2-way'!B126="","",'True_Odds_Calculator_2-way'!B126)</f>
        <v>2.57</v>
      </c>
      <c r="C125" s="4">
        <f t="shared" si="4"/>
        <v>3.4266348688339443E-2</v>
      </c>
      <c r="D125" s="4">
        <f t="shared" si="6"/>
        <v>1.5922854002198461</v>
      </c>
      <c r="E125" s="4">
        <f t="shared" si="7"/>
        <v>2.6883752319892018</v>
      </c>
      <c r="G125" s="4">
        <f t="shared" si="5"/>
        <v>1.0342663486883394</v>
      </c>
    </row>
    <row r="126" spans="1:7" x14ac:dyDescent="0.2">
      <c r="A126" s="4">
        <f>IF('True_Odds_Calculator_2-way'!A127="","",'True_Odds_Calculator_2-way'!A127)</f>
        <v>2.66</v>
      </c>
      <c r="B126" s="4">
        <f>IF('True_Odds_Calculator_2-way'!B127="","",'True_Odds_Calculator_2-way'!B127)</f>
        <v>1.52</v>
      </c>
      <c r="C126" s="4">
        <f t="shared" si="4"/>
        <v>3.383458646616555E-2</v>
      </c>
      <c r="D126" s="4">
        <f t="shared" si="6"/>
        <v>2.7853403141361261</v>
      </c>
      <c r="E126" s="4">
        <f t="shared" si="7"/>
        <v>1.5601173020527861</v>
      </c>
      <c r="G126" s="4">
        <f t="shared" si="5"/>
        <v>1.0338345864661656</v>
      </c>
    </row>
    <row r="127" spans="1:7" x14ac:dyDescent="0.2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4"/>
        <v>3.4455319487546765E-2</v>
      </c>
      <c r="D127" s="4">
        <f t="shared" si="6"/>
        <v>2.2111375032990233</v>
      </c>
      <c r="E127" s="4">
        <f t="shared" si="7"/>
        <v>1.8256700806275876</v>
      </c>
      <c r="G127" s="4">
        <f t="shared" si="5"/>
        <v>1.0344553194875468</v>
      </c>
    </row>
    <row r="128" spans="1:7" x14ac:dyDescent="0.2">
      <c r="A128" s="4">
        <f>IF('True_Odds_Calculator_2-way'!A129="","",'True_Odds_Calculator_2-way'!A129)</f>
        <v>2.39</v>
      </c>
      <c r="B128" s="4">
        <f>IF('True_Odds_Calculator_2-way'!B129="","",'True_Odds_Calculator_2-way'!B129)</f>
        <v>1.63</v>
      </c>
      <c r="C128" s="4">
        <f t="shared" si="4"/>
        <v>3.19069743563416E-2</v>
      </c>
      <c r="D128" s="4">
        <f t="shared" si="6"/>
        <v>2.4847402493861024</v>
      </c>
      <c r="E128" s="4">
        <f t="shared" si="7"/>
        <v>1.6735184827201064</v>
      </c>
      <c r="G128" s="4">
        <f t="shared" si="5"/>
        <v>1.0319069743563416</v>
      </c>
    </row>
    <row r="129" spans="1:7" x14ac:dyDescent="0.2">
      <c r="A129" s="4">
        <f>IF('True_Odds_Calculator_2-way'!A130="","",'True_Odds_Calculator_2-way'!A130)</f>
        <v>2.2799999999999998</v>
      </c>
      <c r="B129" s="4">
        <f>IF('True_Odds_Calculator_2-way'!B130="","",'True_Odds_Calculator_2-way'!B130)</f>
        <v>1.68</v>
      </c>
      <c r="C129" s="4">
        <f t="shared" si="4"/>
        <v>3.383458646616555E-2</v>
      </c>
      <c r="D129" s="4">
        <f t="shared" si="6"/>
        <v>2.3714710252600297</v>
      </c>
      <c r="E129" s="4">
        <f t="shared" si="7"/>
        <v>1.7291440953412784</v>
      </c>
      <c r="G129" s="4">
        <f t="shared" si="5"/>
        <v>1.0338345864661656</v>
      </c>
    </row>
    <row r="130" spans="1:7" x14ac:dyDescent="0.2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2.29</v>
      </c>
      <c r="C130" s="4">
        <f t="shared" ref="C130:C193" si="8">IF(A130="","",((1/A130)+(1/B130))-1)</f>
        <v>3.5483617917004384E-2</v>
      </c>
      <c r="D130" s="4">
        <f t="shared" si="6"/>
        <v>1.7209909322052965</v>
      </c>
      <c r="E130" s="4">
        <f t="shared" si="7"/>
        <v>2.3869799956308713</v>
      </c>
      <c r="G130" s="4">
        <f t="shared" ref="G130:G193" si="9">IF(A130="","",C130+1)</f>
        <v>1.0354836179170044</v>
      </c>
    </row>
    <row r="131" spans="1:7" x14ac:dyDescent="0.2">
      <c r="A131" s="4">
        <f>IF('True_Odds_Calculator_2-way'!A132="","",'True_Odds_Calculator_2-way'!A132)</f>
        <v>1.9</v>
      </c>
      <c r="B131" s="4">
        <f>IF('True_Odds_Calculator_2-way'!B132="","",'True_Odds_Calculator_2-way'!B132)</f>
        <v>1.99</v>
      </c>
      <c r="C131" s="4">
        <f t="shared" si="8"/>
        <v>2.8828352287754377E-2</v>
      </c>
      <c r="D131" s="4">
        <f t="shared" ref="D131:D194" si="10">IF(A131="","",(2*A131)/(2-($C131*A131)))</f>
        <v>1.9535003874967702</v>
      </c>
      <c r="E131" s="4">
        <f t="shared" ref="E131:E194" si="11">IF(B131="","",(2*B131)/(2-($C131*B131)))</f>
        <v>2.0487672717420748</v>
      </c>
      <c r="G131" s="4">
        <f t="shared" si="9"/>
        <v>1.0288283522877544</v>
      </c>
    </row>
    <row r="132" spans="1:7" x14ac:dyDescent="0.2">
      <c r="A132" s="4">
        <f>IF('True_Odds_Calculator_2-way'!A133="","",'True_Odds_Calculator_2-way'!A133)</f>
        <v>1.78</v>
      </c>
      <c r="B132" s="4">
        <f>IF('True_Odds_Calculator_2-way'!B133="","",'True_Odds_Calculator_2-way'!B133)</f>
        <v>2.12</v>
      </c>
      <c r="C132" s="4">
        <f t="shared" si="8"/>
        <v>3.3495866016535869E-2</v>
      </c>
      <c r="D132" s="4">
        <f t="shared" si="10"/>
        <v>1.8346946713341112</v>
      </c>
      <c r="E132" s="4">
        <f t="shared" si="11"/>
        <v>2.1980428704566637</v>
      </c>
      <c r="G132" s="4">
        <f t="shared" si="9"/>
        <v>1.0334958660165359</v>
      </c>
    </row>
    <row r="133" spans="1:7" x14ac:dyDescent="0.2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8"/>
        <v>3.1914893617021267E-2</v>
      </c>
      <c r="D133" s="4">
        <f t="shared" si="10"/>
        <v>2.0659340659340657</v>
      </c>
      <c r="E133" s="4">
        <f t="shared" si="11"/>
        <v>1.9381443298969072</v>
      </c>
      <c r="G133" s="4">
        <f t="shared" si="9"/>
        <v>1.0319148936170213</v>
      </c>
    </row>
    <row r="134" spans="1:7" x14ac:dyDescent="0.2">
      <c r="A134" s="4">
        <f>IF('True_Odds_Calculator_2-way'!A135="","",'True_Odds_Calculator_2-way'!A135)</f>
        <v>1.67</v>
      </c>
      <c r="B134" s="4">
        <f>IF('True_Odds_Calculator_2-way'!B135="","",'True_Odds_Calculator_2-way'!B135)</f>
        <v>2.23</v>
      </c>
      <c r="C134" s="4">
        <f t="shared" si="8"/>
        <v>4.7232888483123459E-2</v>
      </c>
      <c r="D134" s="4">
        <f t="shared" si="10"/>
        <v>1.7385681940197473</v>
      </c>
      <c r="E134" s="4">
        <f t="shared" si="11"/>
        <v>2.3539711134287793</v>
      </c>
      <c r="G134" s="4">
        <f t="shared" si="9"/>
        <v>1.0472328884831235</v>
      </c>
    </row>
    <row r="135" spans="1:7" x14ac:dyDescent="0.2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2.4300000000000002</v>
      </c>
      <c r="C135" s="4">
        <f t="shared" si="8"/>
        <v>4.846530890409162E-2</v>
      </c>
      <c r="D135" s="4">
        <f t="shared" si="10"/>
        <v>1.6320934311565529</v>
      </c>
      <c r="E135" s="4">
        <f t="shared" si="11"/>
        <v>2.5820446008595312</v>
      </c>
      <c r="G135" s="4">
        <f t="shared" si="9"/>
        <v>1.0484653089040916</v>
      </c>
    </row>
    <row r="136" spans="1:7" x14ac:dyDescent="0.2">
      <c r="A136" s="4">
        <f>IF('True_Odds_Calculator_2-way'!A137="","",'True_Odds_Calculator_2-way'!A137)</f>
        <v>1.54</v>
      </c>
      <c r="B136" s="4">
        <f>IF('True_Odds_Calculator_2-way'!B137="","",'True_Odds_Calculator_2-way'!B137)</f>
        <v>2.52</v>
      </c>
      <c r="C136" s="4">
        <f t="shared" si="8"/>
        <v>4.6176046176046093E-2</v>
      </c>
      <c r="D136" s="4">
        <f t="shared" si="10"/>
        <v>1.596774193548387</v>
      </c>
      <c r="E136" s="4">
        <f t="shared" si="11"/>
        <v>2.6756756756756754</v>
      </c>
      <c r="G136" s="4">
        <f t="shared" si="9"/>
        <v>1.0461760461760461</v>
      </c>
    </row>
    <row r="137" spans="1:7" x14ac:dyDescent="0.2">
      <c r="A137" s="4">
        <f>IF('True_Odds_Calculator_2-way'!A138="","",'True_Odds_Calculator_2-way'!A138)</f>
        <v>2.08</v>
      </c>
      <c r="B137" s="4">
        <f>IF('True_Odds_Calculator_2-way'!B138="","",'True_Odds_Calculator_2-way'!B138)</f>
        <v>1.84</v>
      </c>
      <c r="C137" s="4">
        <f t="shared" si="8"/>
        <v>2.4247491638795804E-2</v>
      </c>
      <c r="D137" s="4">
        <f t="shared" si="10"/>
        <v>2.1338090990187331</v>
      </c>
      <c r="E137" s="4">
        <f t="shared" si="11"/>
        <v>1.8819826907946497</v>
      </c>
      <c r="G137" s="4">
        <f t="shared" si="9"/>
        <v>1.0242474916387958</v>
      </c>
    </row>
    <row r="138" spans="1:7" x14ac:dyDescent="0.2">
      <c r="A138" s="4">
        <f>IF('True_Odds_Calculator_2-way'!A139="","",'True_Odds_Calculator_2-way'!A139)</f>
        <v>1.22</v>
      </c>
      <c r="B138" s="4">
        <f>IF('True_Odds_Calculator_2-way'!B139="","",'True_Odds_Calculator_2-way'!B139)</f>
        <v>4.33</v>
      </c>
      <c r="C138" s="4">
        <f t="shared" si="8"/>
        <v>5.0619013364631149E-2</v>
      </c>
      <c r="D138" s="4">
        <f t="shared" si="10"/>
        <v>1.258870910087458</v>
      </c>
      <c r="E138" s="4">
        <f t="shared" si="11"/>
        <v>4.8629292092423837</v>
      </c>
      <c r="G138" s="4">
        <f t="shared" si="9"/>
        <v>1.0506190133646311</v>
      </c>
    </row>
    <row r="139" spans="1:7" x14ac:dyDescent="0.2">
      <c r="A139" s="4">
        <f>IF('True_Odds_Calculator_2-way'!A140="","",'True_Odds_Calculator_2-way'!A140)</f>
        <v>1.82</v>
      </c>
      <c r="B139" s="4">
        <f>IF('True_Odds_Calculator_2-way'!B140="","",'True_Odds_Calculator_2-way'!B140)</f>
        <v>2.06</v>
      </c>
      <c r="C139" s="4">
        <f t="shared" si="8"/>
        <v>3.4887442654432999E-2</v>
      </c>
      <c r="D139" s="4">
        <f t="shared" si="10"/>
        <v>1.8796751228316457</v>
      </c>
      <c r="E139" s="4">
        <f t="shared" si="11"/>
        <v>2.1367833124358828</v>
      </c>
      <c r="G139" s="4">
        <f t="shared" si="9"/>
        <v>1.034887442654433</v>
      </c>
    </row>
    <row r="140" spans="1:7" x14ac:dyDescent="0.2">
      <c r="A140" s="4">
        <f>IF('True_Odds_Calculator_2-way'!A141="","",'True_Odds_Calculator_2-way'!A141)</f>
        <v>1.74</v>
      </c>
      <c r="B140" s="4">
        <f>IF('True_Odds_Calculator_2-way'!B141="","",'True_Odds_Calculator_2-way'!B141)</f>
        <v>2.19</v>
      </c>
      <c r="C140" s="4">
        <f t="shared" si="8"/>
        <v>3.1333648244370904E-2</v>
      </c>
      <c r="D140" s="4">
        <f t="shared" si="10"/>
        <v>1.7887621461765948</v>
      </c>
      <c r="E140" s="4">
        <f t="shared" si="11"/>
        <v>2.2678093197643276</v>
      </c>
      <c r="G140" s="4">
        <f t="shared" si="9"/>
        <v>1.0313336482443709</v>
      </c>
    </row>
    <row r="141" spans="1:7" x14ac:dyDescent="0.2">
      <c r="A141" s="4">
        <f>IF('True_Odds_Calculator_2-way'!A142="","",'True_Odds_Calculator_2-way'!A142)</f>
        <v>1.5</v>
      </c>
      <c r="B141" s="4">
        <f>IF('True_Odds_Calculator_2-way'!B142="","",'True_Odds_Calculator_2-way'!B142)</f>
        <v>2.71</v>
      </c>
      <c r="C141" s="4">
        <f t="shared" si="8"/>
        <v>3.5670356703566997E-2</v>
      </c>
      <c r="D141" s="4">
        <f t="shared" si="10"/>
        <v>1.5412322274881518</v>
      </c>
      <c r="E141" s="4">
        <f t="shared" si="11"/>
        <v>2.847635726795096</v>
      </c>
      <c r="G141" s="4">
        <f t="shared" si="9"/>
        <v>1.035670356703567</v>
      </c>
    </row>
    <row r="142" spans="1:7" x14ac:dyDescent="0.2">
      <c r="A142" s="4">
        <f>IF('True_Odds_Calculator_2-way'!A143="","",'True_Odds_Calculator_2-way'!A143)</f>
        <v>1.9</v>
      </c>
      <c r="B142" s="4">
        <f>IF('True_Odds_Calculator_2-way'!B143="","",'True_Odds_Calculator_2-way'!B143)</f>
        <v>2.0099999999999998</v>
      </c>
      <c r="C142" s="4">
        <f t="shared" si="8"/>
        <v>2.3828227284629522E-2</v>
      </c>
      <c r="D142" s="4">
        <f t="shared" si="10"/>
        <v>1.9440061084245355</v>
      </c>
      <c r="E142" s="4">
        <f t="shared" si="11"/>
        <v>2.05931517929361</v>
      </c>
      <c r="G142" s="4">
        <f t="shared" si="9"/>
        <v>1.0238282272846295</v>
      </c>
    </row>
    <row r="143" spans="1:7" x14ac:dyDescent="0.2">
      <c r="A143" s="4">
        <f>IF('True_Odds_Calculator_2-way'!A144="","",'True_Odds_Calculator_2-way'!A144)</f>
        <v>1.98</v>
      </c>
      <c r="B143" s="4">
        <f>IF('True_Odds_Calculator_2-way'!B144="","",'True_Odds_Calculator_2-way'!B144)</f>
        <v>1.92</v>
      </c>
      <c r="C143" s="4">
        <f t="shared" si="8"/>
        <v>2.5883838383838453E-2</v>
      </c>
      <c r="D143" s="4">
        <f t="shared" si="10"/>
        <v>2.0320718409236691</v>
      </c>
      <c r="E143" s="4">
        <f t="shared" si="11"/>
        <v>1.968924798011187</v>
      </c>
      <c r="G143" s="4">
        <f t="shared" si="9"/>
        <v>1.0258838383838385</v>
      </c>
    </row>
    <row r="144" spans="1:7" x14ac:dyDescent="0.2">
      <c r="A144" s="4">
        <f>IF('True_Odds_Calculator_2-way'!A145="","",'True_Odds_Calculator_2-way'!A145)</f>
        <v>2.16</v>
      </c>
      <c r="B144" s="4">
        <f>IF('True_Odds_Calculator_2-way'!B145="","",'True_Odds_Calculator_2-way'!B145)</f>
        <v>1.75</v>
      </c>
      <c r="C144" s="4">
        <f t="shared" si="8"/>
        <v>3.4391534391534417E-2</v>
      </c>
      <c r="D144" s="4">
        <f t="shared" si="10"/>
        <v>2.2433234421364987</v>
      </c>
      <c r="E144" s="4">
        <f t="shared" si="11"/>
        <v>1.8042959427207637</v>
      </c>
      <c r="G144" s="4">
        <f t="shared" si="9"/>
        <v>1.0343915343915344</v>
      </c>
    </row>
    <row r="145" spans="1:7" x14ac:dyDescent="0.2">
      <c r="A145" s="4">
        <f>IF('True_Odds_Calculator_2-way'!A146="","",'True_Odds_Calculator_2-way'!A146)</f>
        <v>2.21</v>
      </c>
      <c r="B145" s="4">
        <f>IF('True_Odds_Calculator_2-way'!B146="","",'True_Odds_Calculator_2-way'!B146)</f>
        <v>1.72</v>
      </c>
      <c r="C145" s="4">
        <f t="shared" si="8"/>
        <v>3.3884036620014824E-2</v>
      </c>
      <c r="D145" s="4">
        <f t="shared" si="10"/>
        <v>2.2959652089876781</v>
      </c>
      <c r="E145" s="4">
        <f t="shared" si="11"/>
        <v>1.7716256524981358</v>
      </c>
      <c r="G145" s="4">
        <f t="shared" si="9"/>
        <v>1.0338840366200148</v>
      </c>
    </row>
    <row r="146" spans="1:7" x14ac:dyDescent="0.2">
      <c r="A146" s="4">
        <f>IF('True_Odds_Calculator_2-way'!A147="","",'True_Odds_Calculator_2-way'!A147)</f>
        <v>1.69</v>
      </c>
      <c r="B146" s="4">
        <f>IF('True_Odds_Calculator_2-way'!B147="","",'True_Odds_Calculator_2-way'!B147)</f>
        <v>2.2799999999999998</v>
      </c>
      <c r="C146" s="4">
        <f t="shared" si="8"/>
        <v>3.0312467559431067E-2</v>
      </c>
      <c r="D146" s="4">
        <f t="shared" si="10"/>
        <v>1.7344256391789699</v>
      </c>
      <c r="E146" s="4">
        <f t="shared" si="11"/>
        <v>2.3616082373130669</v>
      </c>
      <c r="G146" s="4">
        <f t="shared" si="9"/>
        <v>1.0303124675594311</v>
      </c>
    </row>
    <row r="147" spans="1:7" x14ac:dyDescent="0.2">
      <c r="A147" s="4">
        <f>IF('True_Odds_Calculator_2-way'!A148="","",'True_Odds_Calculator_2-way'!A148)</f>
        <v>2.2599999999999998</v>
      </c>
      <c r="B147" s="4">
        <f>IF('True_Odds_Calculator_2-way'!B148="","",'True_Odds_Calculator_2-way'!B148)</f>
        <v>1.7</v>
      </c>
      <c r="C147" s="4">
        <f t="shared" si="8"/>
        <v>3.0713170223841679E-2</v>
      </c>
      <c r="D147" s="4">
        <f t="shared" si="10"/>
        <v>2.3412553321145642</v>
      </c>
      <c r="E147" s="4">
        <f t="shared" si="11"/>
        <v>1.7455701953657428</v>
      </c>
      <c r="G147" s="4">
        <f t="shared" si="9"/>
        <v>1.0307131702238417</v>
      </c>
    </row>
    <row r="148" spans="1:7" x14ac:dyDescent="0.2">
      <c r="A148" s="4">
        <f>IF('True_Odds_Calculator_2-way'!A149="","",'True_Odds_Calculator_2-way'!A149)</f>
        <v>2.16</v>
      </c>
      <c r="B148" s="4">
        <f>IF('True_Odds_Calculator_2-way'!B149="","",'True_Odds_Calculator_2-way'!B149)</f>
        <v>1.77</v>
      </c>
      <c r="C148" s="4">
        <f t="shared" si="8"/>
        <v>2.79347143753923E-2</v>
      </c>
      <c r="D148" s="4">
        <f t="shared" si="10"/>
        <v>2.2271932890597692</v>
      </c>
      <c r="E148" s="4">
        <f t="shared" si="11"/>
        <v>1.8148675590999714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8"/>
        <v>2.982584211075201E-2</v>
      </c>
      <c r="D149" s="4">
        <f t="shared" si="10"/>
        <v>2.3067115708443593</v>
      </c>
      <c r="E149" s="4">
        <f t="shared" si="11"/>
        <v>1.7652798232695142</v>
      </c>
      <c r="G149" s="4">
        <f t="shared" si="9"/>
        <v>1.029825842110752</v>
      </c>
    </row>
    <row r="150" spans="1:7" x14ac:dyDescent="0.2">
      <c r="A150" s="4">
        <f>IF('True_Odds_Calculator_2-way'!A151="","",'True_Odds_Calculator_2-way'!A151)</f>
        <v>2.14</v>
      </c>
      <c r="B150" s="4">
        <f>IF('True_Odds_Calculator_2-way'!B151="","",'True_Odds_Calculator_2-way'!B151)</f>
        <v>1.78</v>
      </c>
      <c r="C150" s="4">
        <f t="shared" si="8"/>
        <v>2.908747243515708E-2</v>
      </c>
      <c r="D150" s="4">
        <f t="shared" si="10"/>
        <v>2.2087440565928333</v>
      </c>
      <c r="E150" s="4">
        <f t="shared" si="11"/>
        <v>1.8273049985608751</v>
      </c>
      <c r="G150" s="4">
        <f t="shared" si="9"/>
        <v>1.0290874724351571</v>
      </c>
    </row>
    <row r="151" spans="1:7" x14ac:dyDescent="0.2">
      <c r="A151" s="4">
        <f>IF('True_Odds_Calculator_2-way'!A152="","",'True_Odds_Calculator_2-way'!A152)</f>
        <v>2.12</v>
      </c>
      <c r="B151" s="4">
        <f>IF('True_Odds_Calculator_2-way'!B152="","",'True_Odds_Calculator_2-way'!B152)</f>
        <v>1.79</v>
      </c>
      <c r="C151" s="4">
        <f t="shared" si="8"/>
        <v>3.0357331084642114E-2</v>
      </c>
      <c r="D151" s="4">
        <f t="shared" si="10"/>
        <v>2.1904871854075272</v>
      </c>
      <c r="E151" s="4">
        <f t="shared" si="11"/>
        <v>1.8399922420480992</v>
      </c>
      <c r="G151" s="4">
        <f t="shared" si="9"/>
        <v>1.0303573310846421</v>
      </c>
    </row>
    <row r="152" spans="1:7" x14ac:dyDescent="0.2">
      <c r="A152" s="4">
        <f>IF('True_Odds_Calculator_2-way'!A153="","",'True_Odds_Calculator_2-way'!A153)</f>
        <v>1.74</v>
      </c>
      <c r="B152" s="4">
        <f>IF('True_Odds_Calculator_2-way'!B153="","",'True_Odds_Calculator_2-way'!B153)</f>
        <v>2.2000000000000002</v>
      </c>
      <c r="C152" s="4">
        <f t="shared" si="8"/>
        <v>2.925809822361547E-2</v>
      </c>
      <c r="D152" s="4">
        <f t="shared" si="10"/>
        <v>1.78544776119403</v>
      </c>
      <c r="E152" s="4">
        <f t="shared" si="11"/>
        <v>2.2731591448931119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1.63</v>
      </c>
      <c r="B153" s="4">
        <f>IF('True_Odds_Calculator_2-way'!B154="","",'True_Odds_Calculator_2-way'!B154)</f>
        <v>2.4</v>
      </c>
      <c r="C153" s="4">
        <f t="shared" si="8"/>
        <v>3.0163599182004175E-2</v>
      </c>
      <c r="D153" s="4">
        <f t="shared" si="10"/>
        <v>1.6710807347287484</v>
      </c>
      <c r="E153" s="4">
        <f t="shared" si="11"/>
        <v>2.49013367281986</v>
      </c>
      <c r="G153" s="4">
        <f t="shared" si="9"/>
        <v>1.0301635991820042</v>
      </c>
    </row>
    <row r="154" spans="1:7" x14ac:dyDescent="0.2">
      <c r="A154" s="4">
        <f>IF('True_Odds_Calculator_2-way'!A155="","",'True_Odds_Calculator_2-way'!A155)</f>
        <v>1.69</v>
      </c>
      <c r="B154" s="4">
        <f>IF('True_Odds_Calculator_2-way'!B155="","",'True_Odds_Calculator_2-way'!B155)</f>
        <v>2.29</v>
      </c>
      <c r="C154" s="4">
        <f t="shared" si="8"/>
        <v>2.8397199038784571E-2</v>
      </c>
      <c r="D154" s="4">
        <f t="shared" si="10"/>
        <v>1.7315496297621977</v>
      </c>
      <c r="E154" s="4">
        <f t="shared" si="11"/>
        <v>2.3669612550074923</v>
      </c>
      <c r="G154" s="4">
        <f t="shared" si="9"/>
        <v>1.0283971990387846</v>
      </c>
    </row>
    <row r="155" spans="1:7" x14ac:dyDescent="0.2">
      <c r="A155" s="4">
        <f>IF('True_Odds_Calculator_2-way'!A156="","",'True_Odds_Calculator_2-way'!A156)</f>
        <v>1.82</v>
      </c>
      <c r="B155" s="4">
        <f>IF('True_Odds_Calculator_2-way'!B156="","",'True_Odds_Calculator_2-way'!B156)</f>
        <v>2.09</v>
      </c>
      <c r="C155" s="4">
        <f t="shared" si="8"/>
        <v>2.7919448972080652E-2</v>
      </c>
      <c r="D155" s="4">
        <f t="shared" si="10"/>
        <v>1.8674456281604401</v>
      </c>
      <c r="E155" s="4">
        <f t="shared" si="11"/>
        <v>2.152810006225593</v>
      </c>
      <c r="G155" s="4">
        <f t="shared" si="9"/>
        <v>1.0279194489720807</v>
      </c>
    </row>
    <row r="156" spans="1:7" x14ac:dyDescent="0.2">
      <c r="A156" s="4">
        <f>IF('True_Odds_Calculator_2-way'!A157="","",'True_Odds_Calculator_2-way'!A157)</f>
        <v>1.94</v>
      </c>
      <c r="B156" s="4">
        <f>IF('True_Odds_Calculator_2-way'!B157="","",'True_Odds_Calculator_2-way'!B157)</f>
        <v>1.96</v>
      </c>
      <c r="C156" s="4">
        <f t="shared" si="8"/>
        <v>2.5667999158426325E-2</v>
      </c>
      <c r="D156" s="4">
        <f t="shared" si="10"/>
        <v>1.9895353704478862</v>
      </c>
      <c r="E156" s="4">
        <f t="shared" si="11"/>
        <v>2.0105752961082914</v>
      </c>
      <c r="G156" s="4">
        <f t="shared" si="9"/>
        <v>1.0256679991584263</v>
      </c>
    </row>
    <row r="157" spans="1:7" x14ac:dyDescent="0.2">
      <c r="A157" s="4">
        <f>IF('True_Odds_Calculator_2-way'!A158="","",'True_Odds_Calculator_2-way'!A158)</f>
        <v>1.98</v>
      </c>
      <c r="B157" s="4">
        <f>IF('True_Odds_Calculator_2-way'!B158="","",'True_Odds_Calculator_2-way'!B158)</f>
        <v>1.91</v>
      </c>
      <c r="C157" s="4">
        <f t="shared" si="8"/>
        <v>2.861071447458885E-2</v>
      </c>
      <c r="D157" s="4">
        <f t="shared" si="10"/>
        <v>2.0377175494369308</v>
      </c>
      <c r="E157" s="4">
        <f t="shared" si="11"/>
        <v>1.9636533568721115</v>
      </c>
      <c r="G157" s="4">
        <f t="shared" si="9"/>
        <v>1.0286107144745888</v>
      </c>
    </row>
    <row r="158" spans="1:7" x14ac:dyDescent="0.2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8"/>
        <v>3.0927835051546504E-2</v>
      </c>
      <c r="D158" s="4">
        <f t="shared" si="10"/>
        <v>2.0000000000000004</v>
      </c>
      <c r="E158" s="4">
        <f t="shared" si="11"/>
        <v>2.0000000000000004</v>
      </c>
      <c r="G158" s="4">
        <f t="shared" si="9"/>
        <v>1.0309278350515465</v>
      </c>
    </row>
    <row r="159" spans="1:7" x14ac:dyDescent="0.2">
      <c r="A159" s="4">
        <f>IF('True_Odds_Calculator_2-way'!A160="","",'True_Odds_Calculator_2-way'!A160)</f>
        <v>1.89</v>
      </c>
      <c r="B159" s="4">
        <f>IF('True_Odds_Calculator_2-way'!B160="","",'True_Odds_Calculator_2-way'!B160)</f>
        <v>2</v>
      </c>
      <c r="C159" s="4">
        <f t="shared" si="8"/>
        <v>2.9100529100529293E-2</v>
      </c>
      <c r="D159" s="4">
        <f t="shared" si="10"/>
        <v>1.9434447300771212</v>
      </c>
      <c r="E159" s="4">
        <f t="shared" si="11"/>
        <v>2.0599455040871937</v>
      </c>
      <c r="G159" s="4">
        <f t="shared" si="9"/>
        <v>1.0291005291005293</v>
      </c>
    </row>
    <row r="160" spans="1:7" x14ac:dyDescent="0.2">
      <c r="A160" s="4">
        <f>IF('True_Odds_Calculator_2-way'!A161="","",'True_Odds_Calculator_2-way'!A161)</f>
        <v>2.21</v>
      </c>
      <c r="B160" s="4">
        <f>IF('True_Odds_Calculator_2-way'!B161="","",'True_Odds_Calculator_2-way'!B161)</f>
        <v>1.72</v>
      </c>
      <c r="C160" s="4">
        <f t="shared" si="8"/>
        <v>3.3884036620014824E-2</v>
      </c>
      <c r="D160" s="4">
        <f t="shared" si="10"/>
        <v>2.2959652089876781</v>
      </c>
      <c r="E160" s="4">
        <f t="shared" si="11"/>
        <v>1.7716256524981358</v>
      </c>
      <c r="G160" s="4">
        <f t="shared" si="9"/>
        <v>1.0338840366200148</v>
      </c>
    </row>
    <row r="161" spans="1:7" x14ac:dyDescent="0.2">
      <c r="A161" s="4">
        <f>IF('True_Odds_Calculator_2-way'!A162="","",'True_Odds_Calculator_2-way'!A162)</f>
        <v>2.1</v>
      </c>
      <c r="B161" s="4">
        <f>IF('True_Odds_Calculator_2-way'!B162="","",'True_Odds_Calculator_2-way'!B162)</f>
        <v>1.79</v>
      </c>
      <c r="C161" s="4">
        <f t="shared" si="8"/>
        <v>3.4849694067571102E-2</v>
      </c>
      <c r="D161" s="4">
        <f t="shared" si="10"/>
        <v>2.1797622499275153</v>
      </c>
      <c r="E161" s="4">
        <f t="shared" si="11"/>
        <v>1.8476284099287292</v>
      </c>
      <c r="G161" s="4">
        <f t="shared" si="9"/>
        <v>1.0348496940675711</v>
      </c>
    </row>
    <row r="162" spans="1:7" x14ac:dyDescent="0.2">
      <c r="A162" s="4">
        <f>IF('True_Odds_Calculator_2-way'!A163="","",'True_Odds_Calculator_2-way'!A163)</f>
        <v>2.17</v>
      </c>
      <c r="B162" s="4">
        <f>IF('True_Odds_Calculator_2-way'!B163="","",'True_Odds_Calculator_2-way'!B163)</f>
        <v>1.75</v>
      </c>
      <c r="C162" s="4">
        <f t="shared" si="8"/>
        <v>3.2258064516129004E-2</v>
      </c>
      <c r="D162" s="4">
        <f t="shared" si="10"/>
        <v>2.2487046632124348</v>
      </c>
      <c r="E162" s="4">
        <f t="shared" si="11"/>
        <v>1.8008298755186722</v>
      </c>
      <c r="G162" s="4">
        <f t="shared" si="9"/>
        <v>1.032258064516129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2.2599999999999998</v>
      </c>
      <c r="C163" s="4">
        <f t="shared" si="8"/>
        <v>3.4193852437555794E-2</v>
      </c>
      <c r="D163" s="4">
        <f t="shared" si="10"/>
        <v>1.740283410033262</v>
      </c>
      <c r="E163" s="4">
        <f t="shared" si="11"/>
        <v>2.3508340001231001</v>
      </c>
      <c r="G163" s="4">
        <f t="shared" si="9"/>
        <v>1.0341938524375558</v>
      </c>
    </row>
    <row r="164" spans="1:7" x14ac:dyDescent="0.2">
      <c r="A164" s="4">
        <f>IF('True_Odds_Calculator_2-way'!A165="","",'True_Odds_Calculator_2-way'!A165)</f>
        <v>1.36</v>
      </c>
      <c r="B164" s="4">
        <f>IF('True_Odds_Calculator_2-way'!B165="","",'True_Odds_Calculator_2-way'!B165)</f>
        <v>3.25</v>
      </c>
      <c r="C164" s="4">
        <f t="shared" si="8"/>
        <v>4.2986425339366363E-2</v>
      </c>
      <c r="D164" s="4">
        <f t="shared" si="10"/>
        <v>1.4009508716323296</v>
      </c>
      <c r="E164" s="4">
        <f t="shared" si="11"/>
        <v>3.4940711462450582</v>
      </c>
      <c r="G164" s="4">
        <f t="shared" si="9"/>
        <v>1.0429864253393664</v>
      </c>
    </row>
    <row r="165" spans="1:7" x14ac:dyDescent="0.2">
      <c r="A165" s="4">
        <f>IF('True_Odds_Calculator_2-way'!A166="","",'True_Odds_Calculator_2-way'!A166)</f>
        <v>1.68</v>
      </c>
      <c r="B165" s="4">
        <f>IF('True_Odds_Calculator_2-way'!B166="","",'True_Odds_Calculator_2-way'!B166)</f>
        <v>2.27</v>
      </c>
      <c r="C165" s="4">
        <f t="shared" si="8"/>
        <v>3.5766729599328695E-2</v>
      </c>
      <c r="D165" s="4">
        <f t="shared" si="10"/>
        <v>1.7320374239258789</v>
      </c>
      <c r="E165" s="4">
        <f t="shared" si="11"/>
        <v>2.3660503784588656</v>
      </c>
      <c r="G165" s="4">
        <f t="shared" si="9"/>
        <v>1.0357667295993287</v>
      </c>
    </row>
    <row r="166" spans="1:7" x14ac:dyDescent="0.2">
      <c r="A166" s="4">
        <f>IF('True_Odds_Calculator_2-way'!A167="","",'True_Odds_Calculator_2-way'!A167)</f>
        <v>2</v>
      </c>
      <c r="B166" s="4">
        <f>IF('True_Odds_Calculator_2-way'!B167="","",'True_Odds_Calculator_2-way'!B167)</f>
        <v>1.88</v>
      </c>
      <c r="C166" s="4">
        <f t="shared" si="8"/>
        <v>3.1914893617021267E-2</v>
      </c>
      <c r="D166" s="4">
        <f t="shared" si="10"/>
        <v>2.0659340659340657</v>
      </c>
      <c r="E166" s="4">
        <f t="shared" si="11"/>
        <v>1.9381443298969072</v>
      </c>
      <c r="G166" s="4">
        <f t="shared" si="9"/>
        <v>1.0319148936170213</v>
      </c>
    </row>
    <row r="167" spans="1:7" x14ac:dyDescent="0.2">
      <c r="A167" s="4">
        <f>IF('True_Odds_Calculator_2-way'!A168="","",'True_Odds_Calculator_2-way'!A168)</f>
        <v>2.37</v>
      </c>
      <c r="B167" s="4">
        <f>IF('True_Odds_Calculator_2-way'!B168="","",'True_Odds_Calculator_2-way'!B168)</f>
        <v>1.64</v>
      </c>
      <c r="C167" s="4">
        <f t="shared" si="8"/>
        <v>3.1697025831017633E-2</v>
      </c>
      <c r="D167" s="4">
        <f t="shared" si="10"/>
        <v>2.4624936644703492</v>
      </c>
      <c r="E167" s="4">
        <f t="shared" si="11"/>
        <v>1.6837636458152829</v>
      </c>
      <c r="G167" s="4">
        <f t="shared" si="9"/>
        <v>1.0316970258310176</v>
      </c>
    </row>
    <row r="168" spans="1:7" x14ac:dyDescent="0.2">
      <c r="A168" s="4">
        <f>IF('True_Odds_Calculator_2-way'!A169="","",'True_Odds_Calculator_2-way'!A169)</f>
        <v>1.71</v>
      </c>
      <c r="B168" s="4">
        <f>IF('True_Odds_Calculator_2-way'!B169="","",'True_Odds_Calculator_2-way'!B169)</f>
        <v>2.23</v>
      </c>
      <c r="C168" s="4">
        <f t="shared" si="8"/>
        <v>3.3225814910969431E-2</v>
      </c>
      <c r="D168" s="4">
        <f t="shared" si="10"/>
        <v>1.7599981538319522</v>
      </c>
      <c r="E168" s="4">
        <f t="shared" si="11"/>
        <v>2.315792669966295</v>
      </c>
      <c r="G168" s="4">
        <f t="shared" si="9"/>
        <v>1.0332258149109694</v>
      </c>
    </row>
    <row r="169" spans="1:7" x14ac:dyDescent="0.2">
      <c r="A169" s="4">
        <f>IF('True_Odds_Calculator_2-way'!A170="","",'True_Odds_Calculator_2-way'!A170)</f>
        <v>2.2000000000000002</v>
      </c>
      <c r="B169" s="4">
        <f>IF('True_Odds_Calculator_2-way'!B170="","",'True_Odds_Calculator_2-way'!B170)</f>
        <v>1.73</v>
      </c>
      <c r="C169" s="4">
        <f t="shared" si="8"/>
        <v>3.2580136626379375E-2</v>
      </c>
      <c r="D169" s="4">
        <f t="shared" si="10"/>
        <v>2.2817745803357314</v>
      </c>
      <c r="E169" s="4">
        <f t="shared" si="11"/>
        <v>1.7801683816651075</v>
      </c>
      <c r="G169" s="4">
        <f t="shared" si="9"/>
        <v>1.0325801366263794</v>
      </c>
    </row>
    <row r="170" spans="1:7" x14ac:dyDescent="0.2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2.58</v>
      </c>
      <c r="C170" s="4">
        <f t="shared" si="8"/>
        <v>3.6947548575455569E-2</v>
      </c>
      <c r="D170" s="4">
        <f t="shared" si="10"/>
        <v>1.5850953482805394</v>
      </c>
      <c r="E170" s="4">
        <f t="shared" si="11"/>
        <v>2.7091231419609985</v>
      </c>
      <c r="G170" s="4">
        <f t="shared" si="9"/>
        <v>1.0369475485754556</v>
      </c>
    </row>
    <row r="171" spans="1:7" x14ac:dyDescent="0.2">
      <c r="A171" s="4">
        <f>IF('True_Odds_Calculator_2-way'!A172="","",'True_Odds_Calculator_2-way'!A172)</f>
        <v>1.98</v>
      </c>
      <c r="B171" s="4">
        <f>IF('True_Odds_Calculator_2-way'!B172="","",'True_Odds_Calculator_2-way'!B172)</f>
        <v>1.91</v>
      </c>
      <c r="C171" s="4">
        <f t="shared" si="8"/>
        <v>2.861071447458885E-2</v>
      </c>
      <c r="D171" s="4">
        <f t="shared" si="10"/>
        <v>2.0377175494369308</v>
      </c>
      <c r="E171" s="4">
        <f t="shared" si="11"/>
        <v>1.9636533568721115</v>
      </c>
      <c r="G171" s="4">
        <f t="shared" si="9"/>
        <v>1.0286107144745888</v>
      </c>
    </row>
    <row r="172" spans="1:7" x14ac:dyDescent="0.2">
      <c r="A172" s="4">
        <f>IF('True_Odds_Calculator_2-way'!A173="","",'True_Odds_Calculator_2-way'!A173)</f>
        <v>2.5</v>
      </c>
      <c r="B172" s="4">
        <f>IF('True_Odds_Calculator_2-way'!B173="","",'True_Odds_Calculator_2-way'!B173)</f>
        <v>1.59</v>
      </c>
      <c r="C172" s="4">
        <f t="shared" si="8"/>
        <v>2.8930817610062887E-2</v>
      </c>
      <c r="D172" s="4">
        <f t="shared" si="10"/>
        <v>2.5938009787928222</v>
      </c>
      <c r="E172" s="4">
        <f t="shared" si="11"/>
        <v>1.6274309109518936</v>
      </c>
      <c r="G172" s="4">
        <f t="shared" si="9"/>
        <v>1.0289308176100629</v>
      </c>
    </row>
    <row r="173" spans="1:7" x14ac:dyDescent="0.2">
      <c r="A173" s="4">
        <f>IF('True_Odds_Calculator_2-way'!A174="","",'True_Odds_Calculator_2-way'!A174)</f>
        <v>2.17</v>
      </c>
      <c r="B173" s="4">
        <f>IF('True_Odds_Calculator_2-way'!B174="","",'True_Odds_Calculator_2-way'!B174)</f>
        <v>1.76</v>
      </c>
      <c r="C173" s="4">
        <f t="shared" si="8"/>
        <v>2.9011311269375728E-2</v>
      </c>
      <c r="D173" s="4">
        <f t="shared" si="10"/>
        <v>2.2405256365129644</v>
      </c>
      <c r="E173" s="4">
        <f t="shared" si="11"/>
        <v>1.8061099025820484</v>
      </c>
      <c r="G173" s="4">
        <f t="shared" si="9"/>
        <v>1.0290113112693757</v>
      </c>
    </row>
    <row r="174" spans="1:7" x14ac:dyDescent="0.2">
      <c r="A174" s="4">
        <f>IF('True_Odds_Calculator_2-way'!A175="","",'True_Odds_Calculator_2-way'!A175)</f>
        <v>1.64</v>
      </c>
      <c r="B174" s="4">
        <f>IF('True_Odds_Calculator_2-way'!B175="","",'True_Odds_Calculator_2-way'!B175)</f>
        <v>2.38</v>
      </c>
      <c r="C174" s="4">
        <f t="shared" si="8"/>
        <v>2.9924164787866303E-2</v>
      </c>
      <c r="D174" s="4">
        <f t="shared" si="10"/>
        <v>1.6812543073742245</v>
      </c>
      <c r="E174" s="4">
        <f t="shared" si="11"/>
        <v>2.4678806272129488</v>
      </c>
      <c r="G174" s="4">
        <f t="shared" si="9"/>
        <v>1.0299241647878663</v>
      </c>
    </row>
    <row r="175" spans="1:7" x14ac:dyDescent="0.2">
      <c r="A175" s="4">
        <f>IF('True_Odds_Calculator_2-way'!A176="","",'True_Odds_Calculator_2-way'!A176)</f>
        <v>2.57</v>
      </c>
      <c r="B175" s="4">
        <f>IF('True_Odds_Calculator_2-way'!B176="","",'True_Odds_Calculator_2-way'!B176)</f>
        <v>1.53</v>
      </c>
      <c r="C175" s="4">
        <f t="shared" si="8"/>
        <v>4.2699829607588891E-2</v>
      </c>
      <c r="D175" s="4">
        <f t="shared" si="10"/>
        <v>2.7192005808927768</v>
      </c>
      <c r="E175" s="4">
        <f t="shared" si="11"/>
        <v>1.5816656945757326</v>
      </c>
      <c r="G175" s="4">
        <f t="shared" si="9"/>
        <v>1.0426998296075889</v>
      </c>
    </row>
    <row r="176" spans="1:7" x14ac:dyDescent="0.2">
      <c r="A176" s="4">
        <f>IF('True_Odds_Calculator_2-way'!A177="","",'True_Odds_Calculator_2-way'!A177)</f>
        <v>2.11</v>
      </c>
      <c r="B176" s="4">
        <f>IF('True_Odds_Calculator_2-way'!B177="","",'True_Odds_Calculator_2-way'!B177)</f>
        <v>1.76</v>
      </c>
      <c r="C176" s="4">
        <f t="shared" si="8"/>
        <v>4.2115467470917878E-2</v>
      </c>
      <c r="D176" s="4">
        <f t="shared" si="10"/>
        <v>2.208110357949816</v>
      </c>
      <c r="E176" s="4">
        <f t="shared" si="11"/>
        <v>1.8277389506841228</v>
      </c>
      <c r="G176" s="4">
        <f t="shared" si="9"/>
        <v>1.0421154674709179</v>
      </c>
    </row>
    <row r="177" spans="1:7" x14ac:dyDescent="0.2">
      <c r="A177" s="4">
        <f>IF('True_Odds_Calculator_2-way'!A178="","",'True_Odds_Calculator_2-way'!A178)</f>
        <v>2.66</v>
      </c>
      <c r="B177" s="4">
        <f>IF('True_Odds_Calculator_2-way'!B178="","",'True_Odds_Calculator_2-way'!B178)</f>
        <v>1.5</v>
      </c>
      <c r="C177" s="4">
        <f t="shared" si="8"/>
        <v>4.2606516290726759E-2</v>
      </c>
      <c r="D177" s="4">
        <f t="shared" si="10"/>
        <v>2.8197879858657244</v>
      </c>
      <c r="E177" s="4">
        <f t="shared" si="11"/>
        <v>1.5495145631067961</v>
      </c>
      <c r="G177" s="4">
        <f t="shared" si="9"/>
        <v>1.0426065162907268</v>
      </c>
    </row>
    <row r="178" spans="1:7" x14ac:dyDescent="0.2">
      <c r="A178" s="4">
        <f>IF('True_Odds_Calculator_2-way'!A179="","",'True_Odds_Calculator_2-way'!A179)</f>
        <v>1.95</v>
      </c>
      <c r="B178" s="4">
        <f>IF('True_Odds_Calculator_2-way'!B179="","",'True_Odds_Calculator_2-way'!B179)</f>
        <v>1.93</v>
      </c>
      <c r="C178" s="4">
        <f t="shared" si="8"/>
        <v>3.0955227846419575E-2</v>
      </c>
      <c r="D178" s="4">
        <f t="shared" si="10"/>
        <v>2.0106851876586083</v>
      </c>
      <c r="E178" s="4">
        <f t="shared" si="11"/>
        <v>1.9894277785119598</v>
      </c>
      <c r="G178" s="4">
        <f t="shared" si="9"/>
        <v>1.0309552278464196</v>
      </c>
    </row>
    <row r="179" spans="1:7" x14ac:dyDescent="0.2">
      <c r="A179" s="4">
        <f>IF('True_Odds_Calculator_2-way'!A180="","",'True_Odds_Calculator_2-way'!A180)</f>
        <v>1.87</v>
      </c>
      <c r="B179" s="4">
        <f>IF('True_Odds_Calculator_2-way'!B180="","",'True_Odds_Calculator_2-way'!B180)</f>
        <v>2.02</v>
      </c>
      <c r="C179" s="4">
        <f t="shared" si="8"/>
        <v>2.9808863239265015E-2</v>
      </c>
      <c r="D179" s="4">
        <f t="shared" si="10"/>
        <v>1.9236135865967305</v>
      </c>
      <c r="E179" s="4">
        <f t="shared" si="11"/>
        <v>2.082703865027292</v>
      </c>
      <c r="G179" s="4">
        <f t="shared" si="9"/>
        <v>1.029808863239265</v>
      </c>
    </row>
    <row r="180" spans="1:7" x14ac:dyDescent="0.2">
      <c r="A180" s="4">
        <f>IF('True_Odds_Calculator_2-way'!A181="","",'True_Odds_Calculator_2-way'!A181)</f>
        <v>1.74</v>
      </c>
      <c r="B180" s="4">
        <f>IF('True_Odds_Calculator_2-way'!B181="","",'True_Odds_Calculator_2-way'!B181)</f>
        <v>2.1800000000000002</v>
      </c>
      <c r="C180" s="4">
        <f t="shared" si="8"/>
        <v>3.3428240008436028E-2</v>
      </c>
      <c r="D180" s="4">
        <f t="shared" si="10"/>
        <v>1.7921194368326561</v>
      </c>
      <c r="E180" s="4">
        <f t="shared" si="11"/>
        <v>2.2624358821424311</v>
      </c>
      <c r="G180" s="4">
        <f t="shared" si="9"/>
        <v>1.033428240008436</v>
      </c>
    </row>
    <row r="181" spans="1:7" x14ac:dyDescent="0.2">
      <c r="A181" s="4">
        <f>IF('True_Odds_Calculator_2-way'!A182="","",'True_Odds_Calculator_2-way'!A182)</f>
        <v>1.57</v>
      </c>
      <c r="B181" s="4">
        <f>IF('True_Odds_Calculator_2-way'!B182="","",'True_Odds_Calculator_2-way'!B182)</f>
        <v>2.52</v>
      </c>
      <c r="C181" s="4">
        <f t="shared" si="8"/>
        <v>3.3768071984632497E-2</v>
      </c>
      <c r="D181" s="4">
        <f t="shared" si="10"/>
        <v>1.6127506929724442</v>
      </c>
      <c r="E181" s="4">
        <f t="shared" si="11"/>
        <v>2.6319850984566258</v>
      </c>
      <c r="G181" s="4">
        <f t="shared" si="9"/>
        <v>1.0337680719846325</v>
      </c>
    </row>
    <row r="182" spans="1:7" x14ac:dyDescent="0.2">
      <c r="A182" s="4">
        <f>IF('True_Odds_Calculator_2-way'!A183="","",'True_Odds_Calculator_2-way'!A183)</f>
        <v>2.2200000000000002</v>
      </c>
      <c r="B182" s="4">
        <f>IF('True_Odds_Calculator_2-way'!B183="","",'True_Odds_Calculator_2-way'!B183)</f>
        <v>1.68</v>
      </c>
      <c r="C182" s="4">
        <f t="shared" si="8"/>
        <v>4.5688545688545634E-2</v>
      </c>
      <c r="D182" s="4">
        <f t="shared" si="10"/>
        <v>2.3386004514672689</v>
      </c>
      <c r="E182" s="4">
        <f t="shared" si="11"/>
        <v>1.7470489038785832</v>
      </c>
      <c r="G182" s="4">
        <f t="shared" si="9"/>
        <v>1.0456885456885456</v>
      </c>
    </row>
    <row r="183" spans="1:7" x14ac:dyDescent="0.2">
      <c r="A183" s="4">
        <f>IF('True_Odds_Calculator_2-way'!A184="","",'True_Odds_Calculator_2-way'!A184)</f>
        <v>1.87</v>
      </c>
      <c r="B183" s="4">
        <f>IF('True_Odds_Calculator_2-way'!B184="","",'True_Odds_Calculator_2-way'!B184)</f>
        <v>2.04</v>
      </c>
      <c r="C183" s="4">
        <f t="shared" si="8"/>
        <v>2.4955436720142554E-2</v>
      </c>
      <c r="D183" s="4">
        <f t="shared" si="10"/>
        <v>1.9146757679180888</v>
      </c>
      <c r="E183" s="4">
        <f t="shared" si="11"/>
        <v>2.0932835820895521</v>
      </c>
      <c r="G183" s="4">
        <f t="shared" si="9"/>
        <v>1.0249554367201426</v>
      </c>
    </row>
    <row r="184" spans="1:7" x14ac:dyDescent="0.2">
      <c r="A184" s="4">
        <f>IF('True_Odds_Calculator_2-way'!A185="","",'True_Odds_Calculator_2-way'!A185)</f>
        <v>1.57</v>
      </c>
      <c r="B184" s="4">
        <f>IF('True_Odds_Calculator_2-way'!B185="","",'True_Odds_Calculator_2-way'!B185)</f>
        <v>2.54</v>
      </c>
      <c r="C184" s="4">
        <f t="shared" si="8"/>
        <v>3.0643462560810519E-2</v>
      </c>
      <c r="D184" s="4">
        <f t="shared" si="10"/>
        <v>1.6086974061075479</v>
      </c>
      <c r="E184" s="4">
        <f t="shared" si="11"/>
        <v>2.6428524090396981</v>
      </c>
      <c r="G184" s="4">
        <f t="shared" si="9"/>
        <v>1.0306434625608105</v>
      </c>
    </row>
    <row r="185" spans="1:7" x14ac:dyDescent="0.2">
      <c r="A185" s="4">
        <f>IF('True_Odds_Calculator_2-way'!A186="","",'True_Odds_Calculator_2-way'!A186)</f>
        <v>2.14</v>
      </c>
      <c r="B185" s="4">
        <f>IF('True_Odds_Calculator_2-way'!B186="","",'True_Odds_Calculator_2-way'!B186)</f>
        <v>1.75</v>
      </c>
      <c r="C185" s="4">
        <f t="shared" si="8"/>
        <v>3.8718291054739673E-2</v>
      </c>
      <c r="D185" s="4">
        <f t="shared" si="10"/>
        <v>2.2324888226527575</v>
      </c>
      <c r="E185" s="4">
        <f t="shared" si="11"/>
        <v>1.81136638452237</v>
      </c>
      <c r="G185" s="4">
        <f t="shared" si="9"/>
        <v>1.0387182910547397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1.81</v>
      </c>
      <c r="C186" s="4">
        <f t="shared" si="8"/>
        <v>3.7923081049187513E-2</v>
      </c>
      <c r="D186" s="4">
        <f t="shared" si="10"/>
        <v>2.1437359857413907</v>
      </c>
      <c r="E186" s="4">
        <f t="shared" si="11"/>
        <v>1.8743276529432467</v>
      </c>
      <c r="G186" s="4">
        <f t="shared" si="9"/>
        <v>1.0379230810491875</v>
      </c>
    </row>
    <row r="187" spans="1:7" x14ac:dyDescent="0.2">
      <c r="A187" s="4">
        <f>IF('True_Odds_Calculator_2-way'!A188="","",'True_Odds_Calculator_2-way'!A188)</f>
        <v>2.23</v>
      </c>
      <c r="B187" s="4">
        <f>IF('True_Odds_Calculator_2-way'!B188="","",'True_Odds_Calculator_2-way'!B188)</f>
        <v>1.69</v>
      </c>
      <c r="C187" s="4">
        <f t="shared" si="8"/>
        <v>4.0146469604903645E-2</v>
      </c>
      <c r="D187" s="4">
        <f t="shared" si="10"/>
        <v>2.3344999535416733</v>
      </c>
      <c r="E187" s="4">
        <f t="shared" si="11"/>
        <v>1.7493443498038854</v>
      </c>
      <c r="G187" s="4">
        <f t="shared" si="9"/>
        <v>1.0401464696049036</v>
      </c>
    </row>
    <row r="188" spans="1:7" x14ac:dyDescent="0.2">
      <c r="A188" s="4">
        <f>IF('True_Odds_Calculator_2-way'!A189="","",'True_Odds_Calculator_2-way'!A189)</f>
        <v>2.2000000000000002</v>
      </c>
      <c r="B188" s="4">
        <f>IF('True_Odds_Calculator_2-way'!B189="","",'True_Odds_Calculator_2-way'!B189)</f>
        <v>1.74</v>
      </c>
      <c r="C188" s="4">
        <f t="shared" si="8"/>
        <v>2.925809822361547E-2</v>
      </c>
      <c r="D188" s="4">
        <f t="shared" si="10"/>
        <v>2.2731591448931119</v>
      </c>
      <c r="E188" s="4">
        <f t="shared" si="11"/>
        <v>1.78544776119403</v>
      </c>
      <c r="G188" s="4">
        <f t="shared" si="9"/>
        <v>1.0292580982236155</v>
      </c>
    </row>
    <row r="189" spans="1:7" x14ac:dyDescent="0.2">
      <c r="A189" s="4">
        <f>IF('True_Odds_Calculator_2-way'!A190="","",'True_Odds_Calculator_2-way'!A190)</f>
        <v>2.8</v>
      </c>
      <c r="B189" s="4">
        <f>IF('True_Odds_Calculator_2-way'!B190="","",'True_Odds_Calculator_2-way'!B190)</f>
        <v>1.49</v>
      </c>
      <c r="C189" s="4">
        <f t="shared" si="8"/>
        <v>2.8283796740172562E-2</v>
      </c>
      <c r="D189" s="4">
        <f t="shared" si="10"/>
        <v>2.9154437456324245</v>
      </c>
      <c r="E189" s="4">
        <f t="shared" si="11"/>
        <v>1.5220722364100692</v>
      </c>
      <c r="G189" s="4">
        <f t="shared" si="9"/>
        <v>1.0282837967401726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2.1</v>
      </c>
      <c r="C190" s="4">
        <f t="shared" si="8"/>
        <v>2.8676664035780064E-2</v>
      </c>
      <c r="D190" s="4">
        <f t="shared" si="10"/>
        <v>1.858225372769494</v>
      </c>
      <c r="E190" s="4">
        <f t="shared" si="11"/>
        <v>2.1651951011107946</v>
      </c>
      <c r="G190" s="4">
        <f t="shared" si="9"/>
        <v>1.0286766640357801</v>
      </c>
    </row>
    <row r="191" spans="1:7" x14ac:dyDescent="0.2">
      <c r="A191" s="4">
        <f>IF('True_Odds_Calculator_2-way'!A192="","",'True_Odds_Calculator_2-way'!A192)</f>
        <v>2.23</v>
      </c>
      <c r="B191" s="4">
        <f>IF('True_Odds_Calculator_2-way'!B192="","",'True_Odds_Calculator_2-way'!B192)</f>
        <v>1.68</v>
      </c>
      <c r="C191" s="4">
        <f t="shared" si="8"/>
        <v>4.3668588511637907E-2</v>
      </c>
      <c r="D191" s="4">
        <f t="shared" si="10"/>
        <v>2.3441371542985863</v>
      </c>
      <c r="E191" s="4">
        <f t="shared" si="11"/>
        <v>1.7439716972348942</v>
      </c>
      <c r="G191" s="4">
        <f t="shared" si="9"/>
        <v>1.0436685885116379</v>
      </c>
    </row>
    <row r="192" spans="1:7" x14ac:dyDescent="0.2">
      <c r="A192" s="4">
        <f>IF('True_Odds_Calculator_2-way'!A193="","",'True_Odds_Calculator_2-way'!A193)</f>
        <v>2.41</v>
      </c>
      <c r="B192" s="4">
        <f>IF('True_Odds_Calculator_2-way'!B193="","",'True_Odds_Calculator_2-way'!B193)</f>
        <v>1.59</v>
      </c>
      <c r="C192" s="4">
        <f t="shared" si="8"/>
        <v>4.3868576946162419E-2</v>
      </c>
      <c r="D192" s="4">
        <f t="shared" si="10"/>
        <v>2.5445067897340552</v>
      </c>
      <c r="E192" s="4">
        <f t="shared" si="11"/>
        <v>1.6474558782432986</v>
      </c>
      <c r="G192" s="4">
        <f t="shared" si="9"/>
        <v>1.0438685769461624</v>
      </c>
    </row>
    <row r="193" spans="1:7" x14ac:dyDescent="0.2">
      <c r="A193" s="4">
        <f>IF('True_Odds_Calculator_2-way'!A194="","",'True_Odds_Calculator_2-way'!A194)</f>
        <v>2.35</v>
      </c>
      <c r="B193" s="4">
        <f>IF('True_Odds_Calculator_2-way'!B194="","",'True_Odds_Calculator_2-way'!B194)</f>
        <v>1.62</v>
      </c>
      <c r="C193" s="4">
        <f t="shared" si="8"/>
        <v>4.2815865510900997E-2</v>
      </c>
      <c r="D193" s="4">
        <f t="shared" si="10"/>
        <v>2.4744881377965555</v>
      </c>
      <c r="E193" s="4">
        <f t="shared" si="11"/>
        <v>1.6782014547057529</v>
      </c>
      <c r="G193" s="4">
        <f t="shared" si="9"/>
        <v>1.042815865510901</v>
      </c>
    </row>
    <row r="194" spans="1:7" x14ac:dyDescent="0.2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3.3598632551679941E-2</v>
      </c>
      <c r="D194" s="4">
        <f t="shared" si="10"/>
        <v>2.0053558995233249</v>
      </c>
      <c r="E194" s="4">
        <f t="shared" si="11"/>
        <v>1.9946726333173512</v>
      </c>
      <c r="G194" s="4">
        <f t="shared" ref="G194:G257" si="13">IF(A194="","",C194+1)</f>
        <v>1.0335986325516799</v>
      </c>
    </row>
    <row r="195" spans="1:7" x14ac:dyDescent="0.2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2.4300000000000002</v>
      </c>
      <c r="C195" s="4">
        <f t="shared" si="12"/>
        <v>3.652263374485587E-2</v>
      </c>
      <c r="D195" s="4">
        <f t="shared" ref="D195:D258" si="14">IF(A195="","",(2*A195)/(2-($C195*A195)))</f>
        <v>1.6481559983043661</v>
      </c>
      <c r="E195" s="4">
        <f t="shared" ref="E195:E258" si="15">IF(B195="","",(2*B195)/(2-($C195*B195)))</f>
        <v>2.5428384565075208</v>
      </c>
      <c r="G195" s="4">
        <f t="shared" si="13"/>
        <v>1.0365226337448559</v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4.87</v>
      </c>
      <c r="B2" s="4">
        <f>IF('True_Odds_Calculator_3-way'!B3="","",'True_Odds_Calculator_3-way'!B3)</f>
        <v>4.21</v>
      </c>
      <c r="C2" s="4">
        <f>IF('True_Odds_Calculator_3-way'!C3="","",'True_Odds_Calculator_3-way'!C3)</f>
        <v>1.68</v>
      </c>
      <c r="D2" s="4">
        <f>IF(A2="","",((1/A2)+(1/B2)+(1/C2))-1)</f>
        <v>3.8106595484404204E-2</v>
      </c>
      <c r="E2" s="4">
        <f>IF(A2="","",(3*A2)/(3-($D2*A2)))</f>
        <v>5.1911212370080815</v>
      </c>
      <c r="F2" s="4">
        <f>IF(B2="","",(3*B2)/(3-($D2*B2)))</f>
        <v>4.447854610292354</v>
      </c>
      <c r="G2" s="4">
        <f>IF(C2="","",(3*C2)/(3-($D2*C2)))</f>
        <v>1.7166324094198613</v>
      </c>
      <c r="I2" s="4">
        <f>IF(A2="","",D2+1)</f>
        <v>1.0381065954844042</v>
      </c>
    </row>
    <row r="3" spans="1:9" x14ac:dyDescent="0.2">
      <c r="A3" s="4">
        <f>IF('True_Odds_Calculator_3-way'!A4="","",'True_Odds_Calculator_3-way'!A4)</f>
        <v>3.15</v>
      </c>
      <c r="B3" s="4">
        <f>IF('True_Odds_Calculator_3-way'!B4="","",'True_Odds_Calculator_3-way'!B4)</f>
        <v>3.83</v>
      </c>
      <c r="C3" s="4">
        <f>IF('True_Odds_Calculator_3-way'!C4="","",'True_Odds_Calculator_3-way'!C4)</f>
        <v>2.2599999999999998</v>
      </c>
      <c r="D3" s="4">
        <f t="shared" ref="D3:D66" si="0">IF(A3="","",((1/A3)+(1/B3)+(1/C3))-1)</f>
        <v>2.1034799310637453E-2</v>
      </c>
      <c r="E3" s="4">
        <f t="shared" ref="E3:E66" si="1">IF(A3="","",(3*A3)/(3-($D3*A3)))</f>
        <v>3.221143921741743</v>
      </c>
      <c r="F3" s="4">
        <f t="shared" ref="F3:F66" si="2">IF(B3="","",(3*B3)/(3-($D3*B3)))</f>
        <v>3.9356907195959097</v>
      </c>
      <c r="G3" s="4">
        <f t="shared" ref="G3:G66" si="3">IF(C3="","",(3*C3)/(3-($D3*C3)))</f>
        <v>2.296389076127801</v>
      </c>
      <c r="I3" s="4">
        <f t="shared" ref="I3:I66" si="4">IF(A3="","",D3+1)</f>
        <v>1.0210347993106375</v>
      </c>
    </row>
    <row r="4" spans="1:9" x14ac:dyDescent="0.2">
      <c r="A4" s="4">
        <f>IF('True_Odds_Calculator_3-way'!A5="","",'True_Odds_Calculator_3-way'!A5)</f>
        <v>2.94</v>
      </c>
      <c r="B4" s="4">
        <f>IF('True_Odds_Calculator_3-way'!B5="","",'True_Odds_Calculator_3-way'!B5)</f>
        <v>3.65</v>
      </c>
      <c r="C4" s="4">
        <f>IF('True_Odds_Calculator_3-way'!C5="","",'True_Odds_Calculator_3-way'!C5)</f>
        <v>2.41</v>
      </c>
      <c r="D4" s="4">
        <f t="shared" si="0"/>
        <v>2.9046416497594318E-2</v>
      </c>
      <c r="E4" s="4">
        <f t="shared" si="1"/>
        <v>3.026140568547615</v>
      </c>
      <c r="F4" s="4">
        <f t="shared" si="2"/>
        <v>3.7837157845814269</v>
      </c>
      <c r="G4" s="4">
        <f t="shared" si="3"/>
        <v>2.4675783614238496</v>
      </c>
      <c r="I4" s="4">
        <f t="shared" si="4"/>
        <v>1.0290464164975943</v>
      </c>
    </row>
    <row r="5" spans="1:9" x14ac:dyDescent="0.2">
      <c r="A5" s="4">
        <f>IF('True_Odds_Calculator_3-way'!A6="","",'True_Odds_Calculator_3-way'!A6)</f>
        <v>2.2000000000000002</v>
      </c>
      <c r="B5" s="4">
        <f>IF('True_Odds_Calculator_3-way'!B6="","",'True_Odds_Calculator_3-way'!B6)</f>
        <v>3.52</v>
      </c>
      <c r="C5" s="4">
        <f>IF('True_Odds_Calculator_3-way'!C6="","",'True_Odds_Calculator_3-way'!C6)</f>
        <v>3.46</v>
      </c>
      <c r="D5" s="4">
        <f t="shared" si="0"/>
        <v>2.7653704676826152E-2</v>
      </c>
      <c r="E5" s="4">
        <f t="shared" si="1"/>
        <v>2.2455381287182266</v>
      </c>
      <c r="F5" s="4">
        <f t="shared" si="2"/>
        <v>3.638043651425841</v>
      </c>
      <c r="G5" s="4">
        <f t="shared" si="3"/>
        <v>3.5739885750058691</v>
      </c>
      <c r="I5" s="4">
        <f t="shared" si="4"/>
        <v>1.0276537046768262</v>
      </c>
    </row>
    <row r="6" spans="1:9" x14ac:dyDescent="0.2">
      <c r="A6" s="4">
        <f>IF('True_Odds_Calculator_3-way'!A7="","",'True_Odds_Calculator_3-way'!A7)</f>
        <v>2.42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3.23</v>
      </c>
      <c r="D6" s="4">
        <f t="shared" si="0"/>
        <v>2.7698712496169842E-2</v>
      </c>
      <c r="E6" s="4">
        <f t="shared" si="1"/>
        <v>2.4753073467398501</v>
      </c>
      <c r="F6" s="4">
        <f t="shared" si="2"/>
        <v>3.3824333604460364</v>
      </c>
      <c r="G6" s="4">
        <f t="shared" si="3"/>
        <v>3.3292869284940845</v>
      </c>
      <c r="I6" s="4">
        <f t="shared" si="4"/>
        <v>1.0276987124961698</v>
      </c>
    </row>
    <row r="7" spans="1:9" x14ac:dyDescent="0.2">
      <c r="A7" s="4">
        <f>IF('True_Odds_Calculator_3-way'!A8="","",'True_Odds_Calculator_3-way'!A8)</f>
        <v>3.12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2.44</v>
      </c>
      <c r="D7" s="4">
        <f t="shared" si="0"/>
        <v>2.274654690530431E-2</v>
      </c>
      <c r="E7" s="4">
        <f t="shared" si="1"/>
        <v>3.1955963331578983</v>
      </c>
      <c r="F7" s="4">
        <f t="shared" si="2"/>
        <v>3.5110451342289113</v>
      </c>
      <c r="G7" s="4">
        <f t="shared" si="3"/>
        <v>2.4859921596426311</v>
      </c>
      <c r="I7" s="4">
        <f t="shared" si="4"/>
        <v>1.0227465469053043</v>
      </c>
    </row>
    <row r="8" spans="1: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3.54</v>
      </c>
      <c r="C8" s="4">
        <f>IF('True_Odds_Calculator_3-way'!C9="","",'True_Odds_Calculator_3-way'!C9)</f>
        <v>4.51</v>
      </c>
      <c r="D8" s="4">
        <f t="shared" si="0"/>
        <v>2.777557515247131E-2</v>
      </c>
      <c r="E8" s="4">
        <f t="shared" si="1"/>
        <v>1.9443840655871529</v>
      </c>
      <c r="F8" s="4">
        <f t="shared" si="2"/>
        <v>3.6599557020968012</v>
      </c>
      <c r="G8" s="4">
        <f t="shared" si="3"/>
        <v>4.7065254310622899</v>
      </c>
      <c r="I8" s="4">
        <f t="shared" si="4"/>
        <v>1.0277755751524713</v>
      </c>
    </row>
    <row r="9" spans="1:9" x14ac:dyDescent="0.2">
      <c r="A9" s="4">
        <f>IF('True_Odds_Calculator_3-way'!A10="","",'True_Odds_Calculator_3-way'!A10)</f>
        <v>3.63</v>
      </c>
      <c r="B9" s="4">
        <f>IF('True_Odds_Calculator_3-way'!B10="","",'True_Odds_Calculator_3-way'!B10)</f>
        <v>4.1100000000000003</v>
      </c>
      <c r="C9" s="4">
        <f>IF('True_Odds_Calculator_3-way'!C10="","",'True_Odds_Calculator_3-way'!C10)</f>
        <v>1.96</v>
      </c>
      <c r="D9" s="4">
        <f t="shared" si="0"/>
        <v>2.8995177729655097E-2</v>
      </c>
      <c r="E9" s="4">
        <f t="shared" si="1"/>
        <v>3.7619861427592221</v>
      </c>
      <c r="F9" s="4">
        <f t="shared" si="2"/>
        <v>4.2800167911365294</v>
      </c>
      <c r="G9" s="4">
        <f t="shared" si="3"/>
        <v>1.9978462323002848</v>
      </c>
      <c r="I9" s="4">
        <f t="shared" si="4"/>
        <v>1.0289951777296551</v>
      </c>
    </row>
    <row r="10" spans="1:9" x14ac:dyDescent="0.2">
      <c r="A10" s="4">
        <f>IF('True_Odds_Calculator_3-way'!A11="","",'True_Odds_Calculator_3-way'!A11)</f>
        <v>3.7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2.0499999999999998</v>
      </c>
      <c r="D10" s="4">
        <f t="shared" si="0"/>
        <v>2.8345418589321048E-2</v>
      </c>
      <c r="E10" s="4">
        <f t="shared" si="1"/>
        <v>3.8340353833192928</v>
      </c>
      <c r="F10" s="4">
        <f t="shared" si="2"/>
        <v>3.8340353833192928</v>
      </c>
      <c r="G10" s="4">
        <f t="shared" si="3"/>
        <v>2.0904915020670645</v>
      </c>
      <c r="I10" s="4">
        <f t="shared" si="4"/>
        <v>1.028345418589321</v>
      </c>
    </row>
    <row r="11" spans="1: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4.32</v>
      </c>
      <c r="D11" s="4">
        <f t="shared" si="0"/>
        <v>4.5173961840628385E-2</v>
      </c>
      <c r="E11" s="4">
        <f t="shared" si="1"/>
        <v>2.0408474899790034</v>
      </c>
      <c r="F11" s="4">
        <f t="shared" si="2"/>
        <v>3.4061803122013377</v>
      </c>
      <c r="G11" s="4">
        <f t="shared" si="3"/>
        <v>4.6205704407951593</v>
      </c>
      <c r="I11" s="4">
        <f t="shared" si="4"/>
        <v>1.0451739618406284</v>
      </c>
    </row>
    <row r="12" spans="1: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3.1</v>
      </c>
      <c r="C12" s="4">
        <f>IF('True_Odds_Calculator_3-way'!C13="","",'True_Odds_Calculator_3-way'!C13)</f>
        <v>2.48</v>
      </c>
      <c r="D12" s="4">
        <f t="shared" si="0"/>
        <v>2.1664439778583677E-2</v>
      </c>
      <c r="E12" s="4">
        <f t="shared" si="1"/>
        <v>3.4645651934310595</v>
      </c>
      <c r="F12" s="4">
        <f t="shared" si="2"/>
        <v>3.1709875920508424</v>
      </c>
      <c r="G12" s="4">
        <f t="shared" si="3"/>
        <v>2.5252249357326475</v>
      </c>
      <c r="I12" s="4">
        <f t="shared" si="4"/>
        <v>1.0216644397785837</v>
      </c>
    </row>
    <row r="13" spans="1:9" x14ac:dyDescent="0.2">
      <c r="A13" s="4">
        <f>IF('True_Odds_Calculator_3-way'!A14="","",'True_Odds_Calculator_3-way'!A14)</f>
        <v>1.6</v>
      </c>
      <c r="B13" s="4">
        <f>IF('True_Odds_Calculator_3-way'!B14="","",'True_Odds_Calculator_3-way'!B14)</f>
        <v>4.03</v>
      </c>
      <c r="C13" s="4">
        <f>IF('True_Odds_Calculator_3-way'!C14="","",'True_Odds_Calculator_3-way'!C14)</f>
        <v>6.38</v>
      </c>
      <c r="D13" s="4">
        <f t="shared" si="0"/>
        <v>2.9878769728602927E-2</v>
      </c>
      <c r="E13" s="4">
        <f t="shared" si="1"/>
        <v>1.6259094257772608</v>
      </c>
      <c r="F13" s="4">
        <f t="shared" si="2"/>
        <v>4.198516474319983</v>
      </c>
      <c r="G13" s="4">
        <f t="shared" si="3"/>
        <v>6.8129069867578194</v>
      </c>
      <c r="I13" s="4">
        <f t="shared" si="4"/>
        <v>1.0298787697286029</v>
      </c>
    </row>
    <row r="14" spans="1:9" x14ac:dyDescent="0.2">
      <c r="A14" s="4">
        <f>IF('True_Odds_Calculator_3-way'!A15="","",'True_Odds_Calculator_3-way'!A15)</f>
        <v>1.5</v>
      </c>
      <c r="B14" s="4">
        <f>IF('True_Odds_Calculator_3-way'!B15="","",'True_Odds_Calculator_3-way'!B15)</f>
        <v>4.6100000000000003</v>
      </c>
      <c r="C14" s="4">
        <f>IF('True_Odds_Calculator_3-way'!C15="","",'True_Odds_Calculator_3-way'!C15)</f>
        <v>6.71</v>
      </c>
      <c r="D14" s="4">
        <f t="shared" si="0"/>
        <v>3.261770293525923E-2</v>
      </c>
      <c r="E14" s="4">
        <f t="shared" si="1"/>
        <v>1.5248688597411317</v>
      </c>
      <c r="F14" s="4">
        <f t="shared" si="2"/>
        <v>4.853257581964713</v>
      </c>
      <c r="G14" s="4">
        <f t="shared" si="3"/>
        <v>7.2380515351076751</v>
      </c>
      <c r="I14" s="4">
        <f t="shared" si="4"/>
        <v>1.0326177029352592</v>
      </c>
    </row>
    <row r="15" spans="1:9" x14ac:dyDescent="0.2">
      <c r="A15" s="4">
        <f>IF('True_Odds_Calculator_3-way'!A16="","",'True_Odds_Calculator_3-way'!A16)</f>
        <v>2.1</v>
      </c>
      <c r="B15" s="4">
        <f>IF('True_Odds_Calculator_3-way'!B16="","",'True_Odds_Calculator_3-way'!B16)</f>
        <v>3.42</v>
      </c>
      <c r="C15" s="4">
        <f>IF('True_Odds_Calculator_3-way'!C16="","",'True_Odds_Calculator_3-way'!C16)</f>
        <v>3.75</v>
      </c>
      <c r="D15" s="4">
        <f t="shared" si="0"/>
        <v>3.5254803675856206E-2</v>
      </c>
      <c r="E15" s="4">
        <f t="shared" si="1"/>
        <v>2.153135867610025</v>
      </c>
      <c r="F15" s="4">
        <f t="shared" si="2"/>
        <v>3.563206985512998</v>
      </c>
      <c r="G15" s="4">
        <f t="shared" si="3"/>
        <v>3.9228752457941876</v>
      </c>
      <c r="I15" s="4">
        <f t="shared" si="4"/>
        <v>1.0352548036758562</v>
      </c>
    </row>
    <row r="16" spans="1:9" x14ac:dyDescent="0.2">
      <c r="A16" s="4">
        <f>IF('True_Odds_Calculator_3-way'!A17="","",'True_Odds_Calculator_3-way'!A17)</f>
        <v>2.15</v>
      </c>
      <c r="B16" s="4">
        <f>IF('True_Odds_Calculator_3-way'!B17="","",'True_Odds_Calculator_3-way'!B17)</f>
        <v>3.7</v>
      </c>
      <c r="C16" s="4">
        <f>IF('True_Odds_Calculator_3-way'!C17="","",'True_Odds_Calculator_3-way'!C17)</f>
        <v>3.36</v>
      </c>
      <c r="D16" s="4">
        <f t="shared" si="0"/>
        <v>3.3005596959085226E-2</v>
      </c>
      <c r="E16" s="4">
        <f t="shared" si="1"/>
        <v>2.2020882193014732</v>
      </c>
      <c r="F16" s="4">
        <f t="shared" si="2"/>
        <v>3.8570068014122305</v>
      </c>
      <c r="G16" s="4">
        <f t="shared" si="3"/>
        <v>3.4889743634370043</v>
      </c>
      <c r="I16" s="4">
        <f t="shared" si="4"/>
        <v>1.0330055969590852</v>
      </c>
    </row>
    <row r="17" spans="1:9" x14ac:dyDescent="0.2">
      <c r="A17" s="4">
        <f>IF('True_Odds_Calculator_3-way'!A18="","",'True_Odds_Calculator_3-way'!A18)</f>
        <v>4.22</v>
      </c>
      <c r="B17" s="4">
        <f>IF('True_Odds_Calculator_3-way'!B18="","",'True_Odds_Calculator_3-way'!B18)</f>
        <v>3.83</v>
      </c>
      <c r="C17" s="4">
        <f>IF('True_Odds_Calculator_3-way'!C18="","",'True_Odds_Calculator_3-way'!C18)</f>
        <v>1.82</v>
      </c>
      <c r="D17" s="4">
        <f t="shared" si="0"/>
        <v>4.7513979839224341E-2</v>
      </c>
      <c r="E17" s="4">
        <f t="shared" si="1"/>
        <v>4.5222506437898424</v>
      </c>
      <c r="F17" s="4">
        <f t="shared" si="2"/>
        <v>4.0773287834906045</v>
      </c>
      <c r="G17" s="4">
        <f t="shared" si="3"/>
        <v>1.8740188708751122</v>
      </c>
      <c r="I17" s="4">
        <f t="shared" si="4"/>
        <v>1.0475139798392243</v>
      </c>
    </row>
    <row r="18" spans="1:9" x14ac:dyDescent="0.2">
      <c r="A18" s="4">
        <f>IF('True_Odds_Calculator_3-way'!A19="","",'True_Odds_Calculator_3-way'!A19)</f>
        <v>1.46</v>
      </c>
      <c r="B18" s="4">
        <f>IF('True_Odds_Calculator_3-way'!B19="","",'True_Odds_Calculator_3-way'!B19)</f>
        <v>4.6500000000000004</v>
      </c>
      <c r="C18" s="4">
        <f>IF('True_Odds_Calculator_3-way'!C19="","",'True_Odds_Calculator_3-way'!C19)</f>
        <v>6.61</v>
      </c>
      <c r="D18" s="4">
        <f t="shared" si="0"/>
        <v>5.1271200698647101E-2</v>
      </c>
      <c r="E18" s="4">
        <f t="shared" si="1"/>
        <v>1.4973621570951592</v>
      </c>
      <c r="F18" s="4">
        <f t="shared" si="2"/>
        <v>5.0514397401372317</v>
      </c>
      <c r="G18" s="4">
        <f t="shared" si="3"/>
        <v>7.4518130275392851</v>
      </c>
      <c r="I18" s="4">
        <f t="shared" si="4"/>
        <v>1.0512712006986471</v>
      </c>
    </row>
    <row r="19" spans="1:9" x14ac:dyDescent="0.2">
      <c r="A19" s="4">
        <f>IF('True_Odds_Calculator_3-way'!A20="","",'True_Odds_Calculator_3-way'!A20)</f>
        <v>3.12</v>
      </c>
      <c r="B19" s="4">
        <f>IF('True_Odds_Calculator_3-way'!B20="","",'True_Odds_Calculator_3-way'!B20)</f>
        <v>3.57</v>
      </c>
      <c r="C19" s="4">
        <f>IF('True_Odds_Calculator_3-way'!C20="","",'True_Odds_Calculator_3-way'!C20)</f>
        <v>2.37</v>
      </c>
      <c r="D19" s="4">
        <f t="shared" si="0"/>
        <v>2.2565793600789696E-2</v>
      </c>
      <c r="E19" s="4">
        <f t="shared" si="1"/>
        <v>3.1949811772360737</v>
      </c>
      <c r="F19" s="4">
        <f t="shared" si="2"/>
        <v>3.6685116225550432</v>
      </c>
      <c r="G19" s="4">
        <f t="shared" si="3"/>
        <v>2.4130167947673073</v>
      </c>
      <c r="I19" s="4">
        <f t="shared" si="4"/>
        <v>1.0225657936007897</v>
      </c>
    </row>
    <row r="20" spans="1:9" x14ac:dyDescent="0.2">
      <c r="A20" s="4">
        <f>IF('True_Odds_Calculator_3-way'!A21="","",'True_Odds_Calculator_3-way'!A21)</f>
        <v>1.61</v>
      </c>
      <c r="B20" s="4">
        <f>IF('True_Odds_Calculator_3-way'!B21="","",'True_Odds_Calculator_3-way'!B21)</f>
        <v>4.5</v>
      </c>
      <c r="C20" s="4">
        <f>IF('True_Odds_Calculator_3-way'!C21="","",'True_Odds_Calculator_3-way'!C21)</f>
        <v>5.48</v>
      </c>
      <c r="D20" s="4">
        <f t="shared" si="0"/>
        <v>2.5821986469400038E-2</v>
      </c>
      <c r="E20" s="4">
        <f t="shared" si="1"/>
        <v>1.6326245839889906</v>
      </c>
      <c r="F20" s="4">
        <f t="shared" si="2"/>
        <v>4.6813215318827828</v>
      </c>
      <c r="G20" s="4">
        <f t="shared" si="3"/>
        <v>5.751277173125767</v>
      </c>
      <c r="I20" s="4">
        <f t="shared" si="4"/>
        <v>1.0258219864694</v>
      </c>
    </row>
    <row r="21" spans="1:9" x14ac:dyDescent="0.2">
      <c r="A21" s="4">
        <f>IF('True_Odds_Calculator_3-way'!A22="","",'True_Odds_Calculator_3-way'!A22)</f>
        <v>1.34</v>
      </c>
      <c r="B21" s="4">
        <f>IF('True_Odds_Calculator_3-way'!B22="","",'True_Odds_Calculator_3-way'!B22)</f>
        <v>5.68</v>
      </c>
      <c r="C21" s="4">
        <f>IF('True_Odds_Calculator_3-way'!C22="","",'True_Odds_Calculator_3-way'!C22)</f>
        <v>9.74</v>
      </c>
      <c r="D21" s="4">
        <f t="shared" si="0"/>
        <v>2.4994399262040723E-2</v>
      </c>
      <c r="E21" s="4">
        <f t="shared" si="1"/>
        <v>1.3551288824449104</v>
      </c>
      <c r="F21" s="4">
        <f t="shared" si="2"/>
        <v>5.9621449723938902</v>
      </c>
      <c r="G21" s="4">
        <f t="shared" si="3"/>
        <v>10.600189278826319</v>
      </c>
      <c r="I21" s="4">
        <f t="shared" si="4"/>
        <v>1.0249943992620407</v>
      </c>
    </row>
    <row r="22" spans="1:9" x14ac:dyDescent="0.2">
      <c r="A22" s="4">
        <f>IF('True_Odds_Calculator_3-way'!A23="","",'True_Odds_Calculator_3-way'!A23)</f>
        <v>1.44</v>
      </c>
      <c r="B22" s="4">
        <f>IF('True_Odds_Calculator_3-way'!B23="","",'True_Odds_Calculator_3-way'!B23)</f>
        <v>4.91</v>
      </c>
      <c r="C22" s="4">
        <f>IF('True_Odds_Calculator_3-way'!C23="","",'True_Odds_Calculator_3-way'!C23)</f>
        <v>7.76</v>
      </c>
      <c r="D22" s="4">
        <f t="shared" si="0"/>
        <v>2.6976411605928563E-2</v>
      </c>
      <c r="E22" s="4">
        <f t="shared" si="1"/>
        <v>1.4588907053547422</v>
      </c>
      <c r="F22" s="4">
        <f t="shared" si="2"/>
        <v>5.136796734798228</v>
      </c>
      <c r="G22" s="4">
        <f t="shared" si="3"/>
        <v>8.3421035133158323</v>
      </c>
      <c r="I22" s="4">
        <f t="shared" si="4"/>
        <v>1.0269764116059286</v>
      </c>
    </row>
    <row r="23" spans="1:9" x14ac:dyDescent="0.2">
      <c r="A23" s="4">
        <f>IF('True_Odds_Calculator_3-way'!A24="","",'True_Odds_Calculator_3-way'!A24)</f>
        <v>2.36</v>
      </c>
      <c r="B23" s="4">
        <f>IF('True_Odds_Calculator_3-way'!B24="","",'True_Odds_Calculator_3-way'!B24)</f>
        <v>3.62</v>
      </c>
      <c r="C23" s="4">
        <f>IF('True_Odds_Calculator_3-way'!C24="","",'True_Odds_Calculator_3-way'!C24)</f>
        <v>3.1</v>
      </c>
      <c r="D23" s="4">
        <f t="shared" si="0"/>
        <v>2.255255264326439E-2</v>
      </c>
      <c r="E23" s="4">
        <f t="shared" si="1"/>
        <v>2.402625804687935</v>
      </c>
      <c r="F23" s="4">
        <f t="shared" si="2"/>
        <v>3.7212684162407643</v>
      </c>
      <c r="G23" s="4">
        <f t="shared" si="3"/>
        <v>3.1739670953391461</v>
      </c>
      <c r="I23" s="4">
        <f t="shared" si="4"/>
        <v>1.0225525526432644</v>
      </c>
    </row>
    <row r="24" spans="1:9" x14ac:dyDescent="0.2">
      <c r="A24" s="4">
        <f>IF('True_Odds_Calculator_3-way'!A25="","",'True_Odds_Calculator_3-way'!A25)</f>
        <v>3.21</v>
      </c>
      <c r="B24" s="4">
        <f>IF('True_Odds_Calculator_3-way'!B25="","",'True_Odds_Calculator_3-way'!B25)</f>
        <v>3.81</v>
      </c>
      <c r="C24" s="4">
        <f>IF('True_Odds_Calculator_3-way'!C25="","",'True_Odds_Calculator_3-way'!C25)</f>
        <v>2.23</v>
      </c>
      <c r="D24" s="4">
        <f t="shared" si="0"/>
        <v>2.2424164625371334E-2</v>
      </c>
      <c r="E24" s="4">
        <f t="shared" si="1"/>
        <v>3.2889137227506353</v>
      </c>
      <c r="F24" s="4">
        <f t="shared" si="2"/>
        <v>3.9216844315740116</v>
      </c>
      <c r="G24" s="4">
        <f t="shared" si="3"/>
        <v>2.2678011358661445</v>
      </c>
      <c r="I24" s="4">
        <f t="shared" si="4"/>
        <v>1.0224241646253713</v>
      </c>
    </row>
    <row r="25" spans="1:9" x14ac:dyDescent="0.2">
      <c r="A25" s="4">
        <f>IF('True_Odds_Calculator_3-way'!A26="","",'True_Odds_Calculator_3-way'!A26)</f>
        <v>3.76</v>
      </c>
      <c r="B25" s="4">
        <f>IF('True_Odds_Calculator_3-way'!B26="","",'True_Odds_Calculator_3-way'!B26)</f>
        <v>3.68</v>
      </c>
      <c r="C25" s="4">
        <f>IF('True_Odds_Calculator_3-way'!C26="","",'True_Odds_Calculator_3-way'!C26)</f>
        <v>2.04</v>
      </c>
      <c r="D25" s="4">
        <f t="shared" si="0"/>
        <v>2.7892655674665701E-2</v>
      </c>
      <c r="E25" s="4">
        <f t="shared" si="1"/>
        <v>3.8962066914410558</v>
      </c>
      <c r="F25" s="4">
        <f t="shared" si="2"/>
        <v>3.8103718379947469</v>
      </c>
      <c r="G25" s="4">
        <f t="shared" si="3"/>
        <v>2.0794407651760651</v>
      </c>
      <c r="I25" s="4">
        <f t="shared" si="4"/>
        <v>1.0278926556746657</v>
      </c>
    </row>
    <row r="26" spans="1:9" x14ac:dyDescent="0.2">
      <c r="A26" s="4">
        <f>IF('True_Odds_Calculator_3-way'!A27="","",'True_Odds_Calculator_3-way'!A27)</f>
        <v>2.1</v>
      </c>
      <c r="B26" s="4">
        <f>IF('True_Odds_Calculator_3-way'!B27="","",'True_Odds_Calculator_3-way'!B27)</f>
        <v>3.79</v>
      </c>
      <c r="C26" s="4">
        <f>IF('True_Odds_Calculator_3-way'!C27="","",'True_Odds_Calculator_3-way'!C27)</f>
        <v>3.46</v>
      </c>
      <c r="D26" s="4">
        <f t="shared" si="0"/>
        <v>2.9060059975001939E-2</v>
      </c>
      <c r="E26" s="4">
        <f t="shared" si="1"/>
        <v>2.1436053091935277</v>
      </c>
      <c r="F26" s="4">
        <f t="shared" si="2"/>
        <v>3.9344434210538854</v>
      </c>
      <c r="G26" s="4">
        <f t="shared" si="3"/>
        <v>3.579986601227036</v>
      </c>
      <c r="I26" s="4">
        <f t="shared" si="4"/>
        <v>1.0290600599750019</v>
      </c>
    </row>
    <row r="27" spans="1:9" x14ac:dyDescent="0.2">
      <c r="A27" s="4">
        <f>IF('True_Odds_Calculator_3-way'!A28="","",'True_Odds_Calculator_3-way'!A28)</f>
        <v>2.35</v>
      </c>
      <c r="B27" s="4">
        <f>IF('True_Odds_Calculator_3-way'!B28="","",'True_Odds_Calculator_3-way'!B28)</f>
        <v>3.47</v>
      </c>
      <c r="C27" s="4">
        <f>IF('True_Odds_Calculator_3-way'!C28="","",'True_Odds_Calculator_3-way'!C28)</f>
        <v>3.19</v>
      </c>
      <c r="D27" s="4">
        <f t="shared" si="0"/>
        <v>2.7195976758414231E-2</v>
      </c>
      <c r="E27" s="4">
        <f t="shared" si="1"/>
        <v>2.4011529992426262</v>
      </c>
      <c r="F27" s="4">
        <f t="shared" si="2"/>
        <v>3.5826998416816047</v>
      </c>
      <c r="G27" s="4">
        <f t="shared" si="3"/>
        <v>3.2849968144963464</v>
      </c>
      <c r="I27" s="4">
        <f t="shared" si="4"/>
        <v>1.0271959767584142</v>
      </c>
    </row>
    <row r="28" spans="1:9" x14ac:dyDescent="0.2">
      <c r="A28" s="4">
        <f>IF('True_Odds_Calculator_3-way'!A29="","",'True_Odds_Calculator_3-way'!A29)</f>
        <v>1.82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4.42</v>
      </c>
      <c r="D28" s="4">
        <f t="shared" si="0"/>
        <v>2.8859450303977408E-2</v>
      </c>
      <c r="E28" s="4">
        <f t="shared" si="1"/>
        <v>1.8524325116333118</v>
      </c>
      <c r="F28" s="4">
        <f t="shared" si="2"/>
        <v>4.1060217486253121</v>
      </c>
      <c r="G28" s="4">
        <f t="shared" si="3"/>
        <v>4.6162824370774205</v>
      </c>
      <c r="I28" s="4">
        <f t="shared" si="4"/>
        <v>1.0288594503039774</v>
      </c>
    </row>
    <row r="29" spans="1:9" x14ac:dyDescent="0.2">
      <c r="A29" s="4">
        <f>IF('True_Odds_Calculator_3-way'!A30="","",'True_Odds_Calculator_3-way'!A30)</f>
        <v>1.83</v>
      </c>
      <c r="B29" s="4">
        <f>IF('True_Odds_Calculator_3-way'!B30="","",'True_Odds_Calculator_3-way'!B30)</f>
        <v>3.55</v>
      </c>
      <c r="C29" s="4">
        <f>IF('True_Odds_Calculator_3-way'!C30="","",'True_Odds_Calculator_3-way'!C30)</f>
        <v>5.12</v>
      </c>
      <c r="D29" s="4">
        <f t="shared" si="0"/>
        <v>2.3450728276764421E-2</v>
      </c>
      <c r="E29" s="4">
        <f t="shared" si="1"/>
        <v>1.8565579580851226</v>
      </c>
      <c r="F29" s="4">
        <f t="shared" si="2"/>
        <v>3.6513243547644638</v>
      </c>
      <c r="G29" s="4">
        <f t="shared" si="3"/>
        <v>5.3334587599441567</v>
      </c>
      <c r="I29" s="4">
        <f t="shared" si="4"/>
        <v>1.0234507282767644</v>
      </c>
    </row>
    <row r="30" spans="1:9" x14ac:dyDescent="0.2">
      <c r="A30" s="4">
        <f>IF('True_Odds_Calculator_3-way'!A31="","",'True_Odds_Calculator_3-way'!A31)</f>
        <v>1.58</v>
      </c>
      <c r="B30" s="4">
        <f>IF('True_Odds_Calculator_3-way'!B31="","",'True_Odds_Calculator_3-way'!B31)</f>
        <v>4.34</v>
      </c>
      <c r="C30" s="4">
        <f>IF('True_Odds_Calculator_3-way'!C31="","",'True_Odds_Calculator_3-way'!C31)</f>
        <v>6.22</v>
      </c>
      <c r="D30" s="4">
        <f t="shared" si="0"/>
        <v>2.4097843128906282E-2</v>
      </c>
      <c r="E30" s="4">
        <f t="shared" si="1"/>
        <v>1.6003103884478105</v>
      </c>
      <c r="F30" s="4">
        <f t="shared" si="2"/>
        <v>4.4967641521077635</v>
      </c>
      <c r="G30" s="4">
        <f t="shared" si="3"/>
        <v>6.5471124732037547</v>
      </c>
      <c r="I30" s="4">
        <f t="shared" si="4"/>
        <v>1.0240978431289063</v>
      </c>
    </row>
    <row r="31" spans="1:9" x14ac:dyDescent="0.2">
      <c r="A31" s="4">
        <f>IF('True_Odds_Calculator_3-way'!A32="","",'True_Odds_Calculator_3-way'!A32)</f>
        <v>2.48</v>
      </c>
      <c r="B31" s="4">
        <f>IF('True_Odds_Calculator_3-way'!B32="","",'True_Odds_Calculator_3-way'!B32)</f>
        <v>3.24</v>
      </c>
      <c r="C31" s="4">
        <f>IF('True_Odds_Calculator_3-way'!C32="","",'True_Odds_Calculator_3-way'!C32)</f>
        <v>3.22</v>
      </c>
      <c r="D31" s="4">
        <f t="shared" si="0"/>
        <v>2.2426787971435047E-2</v>
      </c>
      <c r="E31" s="4">
        <f t="shared" si="1"/>
        <v>2.5268464136374904</v>
      </c>
      <c r="F31" s="4">
        <f t="shared" si="2"/>
        <v>3.3204237546833277</v>
      </c>
      <c r="G31" s="4">
        <f t="shared" si="3"/>
        <v>3.2994217640345664</v>
      </c>
      <c r="I31" s="4">
        <f t="shared" si="4"/>
        <v>1.022426787971435</v>
      </c>
    </row>
    <row r="32" spans="1:9" x14ac:dyDescent="0.2">
      <c r="A32" s="4">
        <f>IF('True_Odds_Calculator_3-way'!A33="","",'True_Odds_Calculator_3-way'!A33)</f>
        <v>1.07</v>
      </c>
      <c r="B32" s="4">
        <f>IF('True_Odds_Calculator_3-way'!B33="","",'True_Odds_Calculator_3-way'!B33)</f>
        <v>13.82</v>
      </c>
      <c r="C32" s="4">
        <f>IF('True_Odds_Calculator_3-way'!C33="","",'True_Odds_Calculator_3-way'!C33)</f>
        <v>41</v>
      </c>
      <c r="D32" s="4">
        <f t="shared" si="0"/>
        <v>3.1328583299493395E-2</v>
      </c>
      <c r="E32" s="4">
        <f t="shared" si="1"/>
        <v>1.0820911363547125</v>
      </c>
      <c r="F32" s="4">
        <f t="shared" si="2"/>
        <v>16.150903956808989</v>
      </c>
      <c r="G32" s="4">
        <f t="shared" si="3"/>
        <v>71.698039277520891</v>
      </c>
      <c r="I32" s="4">
        <f t="shared" si="4"/>
        <v>1.0313285832994934</v>
      </c>
    </row>
    <row r="33" spans="1:9" x14ac:dyDescent="0.2">
      <c r="A33" s="4">
        <f>IF('True_Odds_Calculator_3-way'!A34="","",'True_Odds_Calculator_3-way'!A34)</f>
        <v>2.34</v>
      </c>
      <c r="B33" s="4">
        <f>IF('True_Odds_Calculator_3-way'!B34="","",'True_Odds_Calculator_3-way'!B34)</f>
        <v>3.55</v>
      </c>
      <c r="C33" s="4">
        <f>IF('True_Odds_Calculator_3-way'!C34="","",'True_Odds_Calculator_3-way'!C34)</f>
        <v>3.18</v>
      </c>
      <c r="D33" s="4">
        <f t="shared" si="0"/>
        <v>2.3505977000529255E-2</v>
      </c>
      <c r="E33" s="4">
        <f t="shared" si="1"/>
        <v>2.3837044148990887</v>
      </c>
      <c r="F33" s="4">
        <f t="shared" si="2"/>
        <v>3.6515698997265766</v>
      </c>
      <c r="G33" s="4">
        <f t="shared" si="3"/>
        <v>3.2612586141762616</v>
      </c>
      <c r="I33" s="4">
        <f t="shared" si="4"/>
        <v>1.0235059770005293</v>
      </c>
    </row>
    <row r="34" spans="1:9" x14ac:dyDescent="0.2">
      <c r="A34" s="4">
        <f>IF('True_Odds_Calculator_3-way'!A35="","",'True_Odds_Calculator_3-way'!A35)</f>
        <v>2.44</v>
      </c>
      <c r="B34" s="4">
        <f>IF('True_Odds_Calculator_3-way'!B35="","",'True_Odds_Calculator_3-way'!B35)</f>
        <v>3.24</v>
      </c>
      <c r="C34" s="4">
        <f>IF('True_Odds_Calculator_3-way'!C35="","",'True_Odds_Calculator_3-way'!C35)</f>
        <v>3.29</v>
      </c>
      <c r="D34" s="4">
        <f t="shared" si="0"/>
        <v>2.2429408663567463E-2</v>
      </c>
      <c r="E34" s="4">
        <f t="shared" si="1"/>
        <v>2.4853390099143109</v>
      </c>
      <c r="F34" s="4">
        <f t="shared" si="2"/>
        <v>3.320433385941715</v>
      </c>
      <c r="G34" s="4">
        <f t="shared" si="3"/>
        <v>3.3729668379397708</v>
      </c>
      <c r="I34" s="4">
        <f t="shared" si="4"/>
        <v>1.0224294086635675</v>
      </c>
    </row>
    <row r="35" spans="1: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3.64</v>
      </c>
      <c r="C35" s="4">
        <f>IF('True_Odds_Calculator_3-way'!C36="","",'True_Odds_Calculator_3-way'!C36)</f>
        <v>2.06</v>
      </c>
      <c r="D35" s="4">
        <f t="shared" si="0"/>
        <v>2.1942272641199967E-2</v>
      </c>
      <c r="E35" s="4">
        <f t="shared" si="1"/>
        <v>3.9297978733679275</v>
      </c>
      <c r="F35" s="4">
        <f t="shared" si="2"/>
        <v>3.739559376768999</v>
      </c>
      <c r="G35" s="4">
        <f t="shared" si="3"/>
        <v>2.0915128815032547</v>
      </c>
      <c r="I35" s="4">
        <f t="shared" si="4"/>
        <v>1.0219422726412</v>
      </c>
    </row>
    <row r="36" spans="1:9" x14ac:dyDescent="0.2">
      <c r="A36" s="4">
        <f>IF('True_Odds_Calculator_3-way'!A37="","",'True_Odds_Calculator_3-way'!A37)</f>
        <v>2.2999999999999998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3.42</v>
      </c>
      <c r="D36" s="4">
        <f t="shared" si="0"/>
        <v>2.7480569814665845E-2</v>
      </c>
      <c r="E36" s="4">
        <f t="shared" si="1"/>
        <v>2.3495002986906046</v>
      </c>
      <c r="F36" s="4">
        <f t="shared" si="2"/>
        <v>3.4347723464016804</v>
      </c>
      <c r="G36" s="4">
        <f t="shared" si="3"/>
        <v>3.5306063032243973</v>
      </c>
      <c r="I36" s="4">
        <f t="shared" si="4"/>
        <v>1.0274805698146658</v>
      </c>
    </row>
    <row r="37" spans="1: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3.4</v>
      </c>
      <c r="C37" s="4">
        <f>IF('True_Odds_Calculator_3-way'!C38="","",'True_Odds_Calculator_3-way'!C38)</f>
        <v>3.05</v>
      </c>
      <c r="D37" s="4">
        <f t="shared" si="0"/>
        <v>2.6844799112981654E-2</v>
      </c>
      <c r="E37" s="4">
        <f t="shared" si="1"/>
        <v>2.5258263647838435</v>
      </c>
      <c r="F37" s="4">
        <f t="shared" si="2"/>
        <v>3.5066878414084854</v>
      </c>
      <c r="G37" s="4">
        <f t="shared" si="3"/>
        <v>3.1355768289099988</v>
      </c>
      <c r="I37" s="4">
        <f t="shared" si="4"/>
        <v>1.0268447991129817</v>
      </c>
    </row>
    <row r="38" spans="1:9" x14ac:dyDescent="0.2">
      <c r="A38" s="4">
        <f>IF('True_Odds_Calculator_3-way'!A39="","",'True_Odds_Calculator_3-way'!A39)</f>
        <v>2.86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2.72</v>
      </c>
      <c r="D38" s="4">
        <f t="shared" si="0"/>
        <v>2.7856414685059283E-2</v>
      </c>
      <c r="E38" s="4">
        <f t="shared" si="1"/>
        <v>2.9380234694471192</v>
      </c>
      <c r="F38" s="4">
        <f t="shared" si="2"/>
        <v>3.3192427644313849</v>
      </c>
      <c r="G38" s="4">
        <f t="shared" si="3"/>
        <v>2.7904776503552347</v>
      </c>
      <c r="I38" s="4">
        <f t="shared" si="4"/>
        <v>1.0278564146850593</v>
      </c>
    </row>
    <row r="39" spans="1:9" x14ac:dyDescent="0.2">
      <c r="A39" s="4">
        <f>IF('True_Odds_Calculator_3-way'!A40="","",'True_Odds_Calculator_3-way'!A40)</f>
        <v>3.66</v>
      </c>
      <c r="B39" s="4">
        <f>IF('True_Odds_Calculator_3-way'!B40="","",'True_Odds_Calculator_3-way'!B40)</f>
        <v>3.56</v>
      </c>
      <c r="C39" s="4">
        <f>IF('True_Odds_Calculator_3-way'!C40="","",'True_Odds_Calculator_3-way'!C40)</f>
        <v>2.11</v>
      </c>
      <c r="D39" s="4">
        <f t="shared" si="0"/>
        <v>2.805656940944079E-2</v>
      </c>
      <c r="E39" s="4">
        <f t="shared" si="1"/>
        <v>3.7897183241485171</v>
      </c>
      <c r="F39" s="4">
        <f t="shared" si="2"/>
        <v>3.6826079983368794</v>
      </c>
      <c r="G39" s="4">
        <f t="shared" si="3"/>
        <v>2.1524750494918035</v>
      </c>
      <c r="I39" s="4">
        <f t="shared" si="4"/>
        <v>1.0280565694094408</v>
      </c>
    </row>
    <row r="40" spans="1:9" x14ac:dyDescent="0.2">
      <c r="A40" s="4">
        <f>IF('True_Odds_Calculator_3-way'!A41="","",'True_Odds_Calculator_3-way'!A41)</f>
        <v>2.4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3.22</v>
      </c>
      <c r="D40" s="4">
        <f t="shared" si="0"/>
        <v>2.6626870482637122E-2</v>
      </c>
      <c r="E40" s="4">
        <f t="shared" si="1"/>
        <v>2.4522363027407179</v>
      </c>
      <c r="F40" s="4">
        <f t="shared" si="2"/>
        <v>3.4420377726175184</v>
      </c>
      <c r="G40" s="4">
        <f t="shared" si="3"/>
        <v>3.3147334499964041</v>
      </c>
      <c r="I40" s="4">
        <f t="shared" si="4"/>
        <v>1.0266268704826371</v>
      </c>
    </row>
    <row r="41" spans="1:9" x14ac:dyDescent="0.2">
      <c r="A41" s="4">
        <f>IF('True_Odds_Calculator_3-way'!A42="","",'True_Odds_Calculator_3-way'!A42)</f>
        <v>2.44</v>
      </c>
      <c r="B41" s="4">
        <f>IF('True_Odds_Calculator_3-way'!B42="","",'True_Odds_Calculator_3-way'!B42)</f>
        <v>3.21</v>
      </c>
      <c r="C41" s="4">
        <f>IF('True_Odds_Calculator_3-way'!C42="","",'True_Odds_Calculator_3-way'!C42)</f>
        <v>3.28</v>
      </c>
      <c r="D41" s="4">
        <f t="shared" si="0"/>
        <v>2.6240594105037207E-2</v>
      </c>
      <c r="E41" s="4">
        <f t="shared" si="1"/>
        <v>2.4932109810627963</v>
      </c>
      <c r="F41" s="4">
        <f t="shared" si="2"/>
        <v>3.3027322524266922</v>
      </c>
      <c r="G41" s="4">
        <f t="shared" si="3"/>
        <v>3.3768817799812405</v>
      </c>
      <c r="I41" s="4">
        <f t="shared" si="4"/>
        <v>1.0262405941050372</v>
      </c>
    </row>
    <row r="42" spans="1:9" x14ac:dyDescent="0.2">
      <c r="A42" s="4">
        <f>IF('True_Odds_Calculator_3-way'!A43="","",'True_Odds_Calculator_3-way'!A43)</f>
        <v>2.13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3.63</v>
      </c>
      <c r="D42" s="4">
        <f t="shared" si="0"/>
        <v>2.8251780719199093E-2</v>
      </c>
      <c r="E42" s="4">
        <f t="shared" si="1"/>
        <v>2.1735997245810239</v>
      </c>
      <c r="F42" s="4">
        <f t="shared" si="2"/>
        <v>3.6513826529936511</v>
      </c>
      <c r="G42" s="4">
        <f t="shared" si="3"/>
        <v>3.758482423739673</v>
      </c>
      <c r="I42" s="4">
        <f t="shared" si="4"/>
        <v>1.0282517807191991</v>
      </c>
    </row>
    <row r="43" spans="1:9" x14ac:dyDescent="0.2">
      <c r="A43" s="4">
        <f>IF('True_Odds_Calculator_3-way'!A44="","",'True_Odds_Calculator_3-way'!A44)</f>
        <v>2.14</v>
      </c>
      <c r="B43" s="4">
        <f>IF('True_Odds_Calculator_3-way'!B44="","",'True_Odds_Calculator_3-way'!B44)</f>
        <v>3.52</v>
      </c>
      <c r="C43" s="4">
        <f>IF('True_Odds_Calculator_3-way'!C44="","",'True_Odds_Calculator_3-way'!C44)</f>
        <v>3.61</v>
      </c>
      <c r="D43" s="4">
        <f t="shared" si="0"/>
        <v>2.8388938966384725E-2</v>
      </c>
      <c r="E43" s="4">
        <f t="shared" si="1"/>
        <v>2.1842324021178481</v>
      </c>
      <c r="F43" s="4">
        <f t="shared" si="2"/>
        <v>3.6412902433328593</v>
      </c>
      <c r="G43" s="4">
        <f t="shared" si="3"/>
        <v>3.7376843684036323</v>
      </c>
      <c r="I43" s="4">
        <f t="shared" si="4"/>
        <v>1.0283889389663847</v>
      </c>
    </row>
    <row r="44" spans="1:9" x14ac:dyDescent="0.2">
      <c r="A44" s="4">
        <f>IF('True_Odds_Calculator_3-way'!A45="","",'True_Odds_Calculator_3-way'!A45)</f>
        <v>2.25</v>
      </c>
      <c r="B44" s="4">
        <f>IF('True_Odds_Calculator_3-way'!B45="","",'True_Odds_Calculator_3-way'!B45)</f>
        <v>3.5</v>
      </c>
      <c r="C44" s="4">
        <f>IF('True_Odds_Calculator_3-way'!C45="","",'True_Odds_Calculator_3-way'!C45)</f>
        <v>3.35</v>
      </c>
      <c r="D44" s="4">
        <f t="shared" si="0"/>
        <v>2.8666192845297367E-2</v>
      </c>
      <c r="E44" s="4">
        <f t="shared" si="1"/>
        <v>2.299437080079898</v>
      </c>
      <c r="F44" s="4">
        <f t="shared" si="2"/>
        <v>3.6211038032599374</v>
      </c>
      <c r="G44" s="4">
        <f t="shared" si="3"/>
        <v>3.4607816343263189</v>
      </c>
      <c r="I44" s="4">
        <f t="shared" si="4"/>
        <v>1.0286661928452974</v>
      </c>
    </row>
    <row r="45" spans="1:9" x14ac:dyDescent="0.2">
      <c r="A45" s="4">
        <f>IF('True_Odds_Calculator_3-way'!A46="","",'True_Odds_Calculator_3-way'!A46)</f>
        <v>2.79</v>
      </c>
      <c r="B45" s="4">
        <f>IF('True_Odds_Calculator_3-way'!B46="","",'True_Odds_Calculator_3-way'!B46)</f>
        <v>3.59</v>
      </c>
      <c r="C45" s="4">
        <f>IF('True_Odds_Calculator_3-way'!C46="","",'True_Odds_Calculator_3-way'!C46)</f>
        <v>2.52</v>
      </c>
      <c r="D45" s="4">
        <f t="shared" si="0"/>
        <v>3.3799867926923355E-2</v>
      </c>
      <c r="E45" s="4">
        <f t="shared" si="1"/>
        <v>2.8805467528163442</v>
      </c>
      <c r="F45" s="4">
        <f t="shared" si="2"/>
        <v>3.7413260714120544</v>
      </c>
      <c r="G45" s="4">
        <f t="shared" si="3"/>
        <v>2.5936382906050359</v>
      </c>
      <c r="I45" s="4">
        <f t="shared" si="4"/>
        <v>1.0337998679269234</v>
      </c>
    </row>
    <row r="46" spans="1:9" x14ac:dyDescent="0.2">
      <c r="A46" s="4">
        <f>IF('True_Odds_Calculator_3-way'!A47="","",'True_Odds_Calculator_3-way'!A47)</f>
        <v>1.95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3.95</v>
      </c>
      <c r="D46" s="4">
        <f t="shared" si="0"/>
        <v>3.5526848758279383E-2</v>
      </c>
      <c r="E46" s="4">
        <f t="shared" si="1"/>
        <v>1.9960947209171962</v>
      </c>
      <c r="F46" s="4">
        <f t="shared" si="2"/>
        <v>3.8804887681327522</v>
      </c>
      <c r="G46" s="4">
        <f t="shared" si="3"/>
        <v>4.1438363034134076</v>
      </c>
      <c r="I46" s="4">
        <f t="shared" si="4"/>
        <v>1.0355268487582794</v>
      </c>
    </row>
    <row r="47" spans="1:9" x14ac:dyDescent="0.2">
      <c r="A47" s="4">
        <f>IF('True_Odds_Calculator_3-way'!A48="","",'True_Odds_Calculator_3-way'!A48)</f>
        <v>2.89</v>
      </c>
      <c r="B47" s="4">
        <f>IF('True_Odds_Calculator_3-way'!B48="","",'True_Odds_Calculator_3-way'!B48)</f>
        <v>3.42</v>
      </c>
      <c r="C47" s="4">
        <f>IF('True_Odds_Calculator_3-way'!C48="","",'True_Odds_Calculator_3-way'!C48)</f>
        <v>2.54</v>
      </c>
      <c r="D47" s="4">
        <f t="shared" si="0"/>
        <v>3.2119209465963028E-2</v>
      </c>
      <c r="E47" s="4">
        <f t="shared" si="1"/>
        <v>2.9822761115721153</v>
      </c>
      <c r="F47" s="4">
        <f t="shared" si="2"/>
        <v>3.5499859253528987</v>
      </c>
      <c r="G47" s="4">
        <f t="shared" si="3"/>
        <v>2.6110043414031634</v>
      </c>
      <c r="I47" s="4">
        <f t="shared" si="4"/>
        <v>1.032119209465963</v>
      </c>
    </row>
    <row r="48" spans="1:9" x14ac:dyDescent="0.2">
      <c r="A48" s="4">
        <f>IF('True_Odds_Calculator_3-way'!A49="","",'True_Odds_Calculator_3-way'!A49)</f>
        <v>3.43</v>
      </c>
      <c r="B48" s="4">
        <f>IF('True_Odds_Calculator_3-way'!B49="","",'True_Odds_Calculator_3-way'!B49)</f>
        <v>3.65</v>
      </c>
      <c r="C48" s="4">
        <f>IF('True_Odds_Calculator_3-way'!C49="","",'True_Odds_Calculator_3-way'!C49)</f>
        <v>2.14</v>
      </c>
      <c r="D48" s="4">
        <f t="shared" si="0"/>
        <v>3.2807511870267314E-2</v>
      </c>
      <c r="E48" s="4">
        <f t="shared" si="1"/>
        <v>3.5636730996633417</v>
      </c>
      <c r="F48" s="4">
        <f t="shared" si="2"/>
        <v>3.8017499123766698</v>
      </c>
      <c r="G48" s="4">
        <f t="shared" si="3"/>
        <v>2.1912818948334394</v>
      </c>
      <c r="I48" s="4">
        <f t="shared" si="4"/>
        <v>1.0328075118702673</v>
      </c>
    </row>
    <row r="49" spans="1:9" x14ac:dyDescent="0.2">
      <c r="A49" s="4">
        <f>IF('True_Odds_Calculator_3-way'!A50="","",'True_Odds_Calculator_3-way'!A50)</f>
        <v>1.88</v>
      </c>
      <c r="B49" s="4">
        <f>IF('True_Odds_Calculator_3-way'!B50="","",'True_Odds_Calculator_3-way'!B50)</f>
        <v>3.47</v>
      </c>
      <c r="C49" s="4">
        <f>IF('True_Odds_Calculator_3-way'!C50="","",'True_Odds_Calculator_3-way'!C50)</f>
        <v>4.6500000000000004</v>
      </c>
      <c r="D49" s="4">
        <f t="shared" si="0"/>
        <v>3.5153095098227283E-2</v>
      </c>
      <c r="E49" s="4">
        <f t="shared" si="1"/>
        <v>1.9223479271501942</v>
      </c>
      <c r="F49" s="4">
        <f t="shared" si="2"/>
        <v>3.6170716274159727</v>
      </c>
      <c r="G49" s="4">
        <f t="shared" si="3"/>
        <v>4.9179667150154236</v>
      </c>
      <c r="I49" s="4">
        <f t="shared" si="4"/>
        <v>1.0351530950982273</v>
      </c>
    </row>
    <row r="50" spans="1:9" x14ac:dyDescent="0.2">
      <c r="A50" s="4">
        <f>IF('True_Odds_Calculator_3-way'!A51="","",'True_Odds_Calculator_3-way'!A51)</f>
        <v>1.82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4.6900000000000004</v>
      </c>
      <c r="D50" s="4">
        <f t="shared" si="0"/>
        <v>3.6642768394966163E-2</v>
      </c>
      <c r="E50" s="4">
        <f t="shared" si="1"/>
        <v>1.8613783402872552</v>
      </c>
      <c r="F50" s="4">
        <f t="shared" si="2"/>
        <v>3.8203175293481455</v>
      </c>
      <c r="G50" s="4">
        <f t="shared" si="3"/>
        <v>4.974991709856142</v>
      </c>
      <c r="I50" s="4">
        <f t="shared" si="4"/>
        <v>1.0366427683949662</v>
      </c>
    </row>
    <row r="51" spans="1:9" x14ac:dyDescent="0.2">
      <c r="A51" s="4">
        <f>IF('True_Odds_Calculator_3-way'!A52="","",'True_Odds_Calculator_3-way'!A52)</f>
        <v>2.56</v>
      </c>
      <c r="B51" s="4">
        <f>IF('True_Odds_Calculator_3-way'!B52="","",'True_Odds_Calculator_3-way'!B52)</f>
        <v>3.36</v>
      </c>
      <c r="C51" s="4">
        <f>IF('True_Odds_Calculator_3-way'!C52="","",'True_Odds_Calculator_3-way'!C52)</f>
        <v>2.9</v>
      </c>
      <c r="D51" s="4">
        <f t="shared" si="0"/>
        <v>3.3071633825944247E-2</v>
      </c>
      <c r="E51" s="4">
        <f t="shared" si="1"/>
        <v>2.6343441625737847</v>
      </c>
      <c r="F51" s="4">
        <f t="shared" si="2"/>
        <v>3.4892423383366657</v>
      </c>
      <c r="G51" s="4">
        <f t="shared" si="3"/>
        <v>2.9957725910173965</v>
      </c>
      <c r="I51" s="4">
        <f t="shared" si="4"/>
        <v>1.0330716338259442</v>
      </c>
    </row>
    <row r="52" spans="1:9" x14ac:dyDescent="0.2">
      <c r="A52" s="4">
        <f>IF('True_Odds_Calculator_3-way'!A53="","",'True_Odds_Calculator_3-way'!A53)</f>
        <v>2.62</v>
      </c>
      <c r="B52" s="4">
        <f>IF('True_Odds_Calculator_3-way'!B53="","",'True_Odds_Calculator_3-way'!B53)</f>
        <v>3.32</v>
      </c>
      <c r="C52" s="4">
        <f>IF('True_Odds_Calculator_3-way'!C53="","",'True_Odds_Calculator_3-way'!C53)</f>
        <v>2.85</v>
      </c>
      <c r="D52" s="4">
        <f t="shared" si="0"/>
        <v>3.3761401572541594E-2</v>
      </c>
      <c r="E52" s="4">
        <f t="shared" si="1"/>
        <v>2.6995975177356453</v>
      </c>
      <c r="F52" s="4">
        <f t="shared" si="2"/>
        <v>3.4488583771872054</v>
      </c>
      <c r="G52" s="4">
        <f t="shared" si="3"/>
        <v>2.9444379339178028</v>
      </c>
      <c r="I52" s="4">
        <f t="shared" si="4"/>
        <v>1.0337614015725416</v>
      </c>
    </row>
    <row r="53" spans="1:9" x14ac:dyDescent="0.2">
      <c r="A53" s="4">
        <f>IF('True_Odds_Calculator_3-way'!A54="","",'True_Odds_Calculator_3-way'!A54)</f>
        <v>2.62</v>
      </c>
      <c r="B53" s="4">
        <f>IF('True_Odds_Calculator_3-way'!B54="","",'True_Odds_Calculator_3-way'!B54)</f>
        <v>3.59</v>
      </c>
      <c r="C53" s="4">
        <f>IF('True_Odds_Calculator_3-way'!C54="","",'True_Odds_Calculator_3-way'!C54)</f>
        <v>2.68</v>
      </c>
      <c r="D53" s="4">
        <f t="shared" si="0"/>
        <v>3.3365249704612188E-2</v>
      </c>
      <c r="E53" s="4">
        <f t="shared" si="1"/>
        <v>2.698635498618541</v>
      </c>
      <c r="F53" s="4">
        <f t="shared" si="2"/>
        <v>3.7392993107507686</v>
      </c>
      <c r="G53" s="4">
        <f t="shared" si="3"/>
        <v>2.7623349560481856</v>
      </c>
      <c r="I53" s="4">
        <f t="shared" si="4"/>
        <v>1.0333652497046122</v>
      </c>
    </row>
    <row r="54" spans="1:9" x14ac:dyDescent="0.2">
      <c r="A54" s="4">
        <f>IF('True_Odds_Calculator_3-way'!A55="","",'True_Odds_Calculator_3-way'!A55)</f>
        <v>3.29</v>
      </c>
      <c r="B54" s="4">
        <f>IF('True_Odds_Calculator_3-way'!B55="","",'True_Odds_Calculator_3-way'!B55)</f>
        <v>3.63</v>
      </c>
      <c r="C54" s="4">
        <f>IF('True_Odds_Calculator_3-way'!C55="","",'True_Odds_Calculator_3-way'!C55)</f>
        <v>2.2000000000000002</v>
      </c>
      <c r="D54" s="4">
        <f t="shared" si="0"/>
        <v>3.3978915990521497E-2</v>
      </c>
      <c r="E54" s="4">
        <f t="shared" si="1"/>
        <v>3.4173422864882399</v>
      </c>
      <c r="F54" s="4">
        <f t="shared" si="2"/>
        <v>3.7856448511231804</v>
      </c>
      <c r="G54" s="4">
        <f t="shared" si="3"/>
        <v>2.2562202056713923</v>
      </c>
      <c r="I54" s="4">
        <f t="shared" si="4"/>
        <v>1.0339789159905215</v>
      </c>
    </row>
    <row r="55" spans="1:9" x14ac:dyDescent="0.2">
      <c r="A55" s="4">
        <f>IF('True_Odds_Calculator_3-way'!A56="","",'True_Odds_Calculator_3-way'!A56)</f>
        <v>1.65</v>
      </c>
      <c r="B55" s="4">
        <f>IF('True_Odds_Calculator_3-way'!B56="","",'True_Odds_Calculator_3-way'!B56)</f>
        <v>3.93</v>
      </c>
      <c r="C55" s="4">
        <f>IF('True_Odds_Calculator_3-way'!C56="","",'True_Odds_Calculator_3-way'!C56)</f>
        <v>5.65</v>
      </c>
      <c r="D55" s="4">
        <f t="shared" si="0"/>
        <v>3.7504682711735349E-2</v>
      </c>
      <c r="E55" s="4">
        <f t="shared" si="1"/>
        <v>1.6847523564163844</v>
      </c>
      <c r="F55" s="4">
        <f t="shared" si="2"/>
        <v>4.1330620256698793</v>
      </c>
      <c r="G55" s="4">
        <f t="shared" si="3"/>
        <v>6.0794120941346312</v>
      </c>
      <c r="I55" s="4">
        <f t="shared" si="4"/>
        <v>1.0375046827117353</v>
      </c>
    </row>
    <row r="56" spans="1: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3.6</v>
      </c>
      <c r="C56" s="4">
        <f>IF('True_Odds_Calculator_3-way'!C57="","",'True_Odds_Calculator_3-way'!C57)</f>
        <v>4.17</v>
      </c>
      <c r="D56" s="4">
        <f t="shared" si="0"/>
        <v>3.5720646280902768E-2</v>
      </c>
      <c r="E56" s="4">
        <f t="shared" si="1"/>
        <v>1.9753951382080341</v>
      </c>
      <c r="F56" s="4">
        <f t="shared" si="2"/>
        <v>3.7612240235125514</v>
      </c>
      <c r="G56" s="4">
        <f t="shared" si="3"/>
        <v>4.3878649466456254</v>
      </c>
      <c r="I56" s="4">
        <f t="shared" si="4"/>
        <v>1.0357206462809028</v>
      </c>
    </row>
    <row r="57" spans="1:9" x14ac:dyDescent="0.2">
      <c r="A57" s="4">
        <f>IF('True_Odds_Calculator_3-way'!A58="","",'True_Odds_Calculator_3-way'!A58)</f>
        <v>2.0099999999999998</v>
      </c>
      <c r="B57" s="4">
        <f>IF('True_Odds_Calculator_3-way'!B58="","",'True_Odds_Calculator_3-way'!B58)</f>
        <v>3.63</v>
      </c>
      <c r="C57" s="4">
        <f>IF('True_Odds_Calculator_3-way'!C58="","",'True_Odds_Calculator_3-way'!C58)</f>
        <v>3.84</v>
      </c>
      <c r="D57" s="4">
        <f t="shared" si="0"/>
        <v>3.3411198141523935E-2</v>
      </c>
      <c r="E57" s="4">
        <f t="shared" si="1"/>
        <v>2.0560251568117915</v>
      </c>
      <c r="F57" s="4">
        <f t="shared" si="2"/>
        <v>3.7829347841937024</v>
      </c>
      <c r="G57" s="4">
        <f t="shared" si="3"/>
        <v>4.0115597004924215</v>
      </c>
      <c r="I57" s="4">
        <f t="shared" si="4"/>
        <v>1.0334111981415239</v>
      </c>
    </row>
    <row r="58" spans="1:9" x14ac:dyDescent="0.2">
      <c r="A58" s="4">
        <f>IF('True_Odds_Calculator_3-way'!A59="","",'True_Odds_Calculator_3-way'!A59)</f>
        <v>2.2999999999999998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3.23</v>
      </c>
      <c r="D58" s="4">
        <f t="shared" si="0"/>
        <v>3.3397472955928986E-2</v>
      </c>
      <c r="E58" s="4">
        <f t="shared" si="1"/>
        <v>2.3604383858184566</v>
      </c>
      <c r="F58" s="4">
        <f t="shared" si="2"/>
        <v>3.5986128779655546</v>
      </c>
      <c r="G58" s="4">
        <f t="shared" si="3"/>
        <v>3.3504762434424742</v>
      </c>
      <c r="I58" s="4">
        <f t="shared" si="4"/>
        <v>1.033397472955929</v>
      </c>
    </row>
    <row r="59" spans="1: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3.51</v>
      </c>
      <c r="C59" s="4">
        <f>IF('True_Odds_Calculator_3-way'!C60="","",'True_Odds_Calculator_3-way'!C60)</f>
        <v>2.77</v>
      </c>
      <c r="D59" s="4">
        <f t="shared" si="0"/>
        <v>3.2011501325580838E-2</v>
      </c>
      <c r="E59" s="4">
        <f t="shared" si="1"/>
        <v>2.6636132023585226</v>
      </c>
      <c r="F59" s="4">
        <f t="shared" si="2"/>
        <v>3.6465769098527945</v>
      </c>
      <c r="G59" s="4">
        <f t="shared" si="3"/>
        <v>2.8543673528360833</v>
      </c>
      <c r="I59" s="4">
        <f t="shared" si="4"/>
        <v>1.0320115013255808</v>
      </c>
    </row>
    <row r="60" spans="1:9" x14ac:dyDescent="0.2">
      <c r="A60" s="4">
        <f>IF('True_Odds_Calculator_3-way'!A61="","",'True_Odds_Calculator_3-way'!A61)</f>
        <v>2.25</v>
      </c>
      <c r="B60" s="4">
        <f>IF('True_Odds_Calculator_3-way'!B61="","",'True_Odds_Calculator_3-way'!B61)</f>
        <v>3.63</v>
      </c>
      <c r="C60" s="4">
        <f>IF('True_Odds_Calculator_3-way'!C61="","",'True_Odds_Calculator_3-way'!C61)</f>
        <v>3.19</v>
      </c>
      <c r="D60" s="4">
        <f t="shared" si="0"/>
        <v>3.3406161932807654E-2</v>
      </c>
      <c r="E60" s="4">
        <f t="shared" si="1"/>
        <v>2.3078215964728521</v>
      </c>
      <c r="F60" s="4">
        <f t="shared" si="2"/>
        <v>3.7829107606308643</v>
      </c>
      <c r="G60" s="4">
        <f t="shared" si="3"/>
        <v>3.3074882178390643</v>
      </c>
      <c r="I60" s="4">
        <f t="shared" si="4"/>
        <v>1.0334061619328077</v>
      </c>
    </row>
    <row r="61" spans="1:9" x14ac:dyDescent="0.2">
      <c r="A61" s="4">
        <f>IF('True_Odds_Calculator_3-way'!A62="","",'True_Odds_Calculator_3-way'!A62)</f>
        <v>2.84</v>
      </c>
      <c r="B61" s="4">
        <f>IF('True_Odds_Calculator_3-way'!B62="","",'True_Odds_Calculator_3-way'!B62)</f>
        <v>3.39</v>
      </c>
      <c r="C61" s="4">
        <f>IF('True_Odds_Calculator_3-way'!C62="","",'True_Odds_Calculator_3-way'!C62)</f>
        <v>2.59</v>
      </c>
      <c r="D61" s="4">
        <f t="shared" si="0"/>
        <v>3.3198312894187287E-2</v>
      </c>
      <c r="E61" s="4">
        <f t="shared" si="1"/>
        <v>2.9321508638672737</v>
      </c>
      <c r="F61" s="4">
        <f t="shared" si="2"/>
        <v>3.5221294954598585</v>
      </c>
      <c r="G61" s="4">
        <f t="shared" si="3"/>
        <v>2.6664229072452863</v>
      </c>
      <c r="I61" s="4">
        <f t="shared" si="4"/>
        <v>1.0331983128941873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3.67</v>
      </c>
      <c r="C62" s="4">
        <f>IF('True_Odds_Calculator_3-way'!C63="","",'True_Odds_Calculator_3-way'!C63)</f>
        <v>4.92</v>
      </c>
      <c r="D62" s="4">
        <f t="shared" si="0"/>
        <v>3.4390814430117711E-2</v>
      </c>
      <c r="E62" s="4">
        <f t="shared" si="1"/>
        <v>1.8275000312867196</v>
      </c>
      <c r="F62" s="4">
        <f t="shared" si="2"/>
        <v>3.831183361270853</v>
      </c>
      <c r="G62" s="4">
        <f t="shared" si="3"/>
        <v>5.214078930302259</v>
      </c>
      <c r="I62" s="4">
        <f t="shared" si="4"/>
        <v>1.0343908144301177</v>
      </c>
    </row>
    <row r="63" spans="1:9" x14ac:dyDescent="0.2">
      <c r="A63" s="4">
        <f>IF('True_Odds_Calculator_3-way'!A64="","",'True_Odds_Calculator_3-way'!A64)</f>
        <v>2.4500000000000002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3.04</v>
      </c>
      <c r="D63" s="4">
        <f t="shared" si="0"/>
        <v>3.384653877168553E-2</v>
      </c>
      <c r="E63" s="4">
        <f t="shared" si="1"/>
        <v>2.5196464028943084</v>
      </c>
      <c r="F63" s="4">
        <f t="shared" si="2"/>
        <v>3.5031947767006013</v>
      </c>
      <c r="G63" s="4">
        <f t="shared" si="3"/>
        <v>3.1479684748636712</v>
      </c>
      <c r="I63" s="4">
        <f t="shared" si="4"/>
        <v>1.0338465387716855</v>
      </c>
    </row>
    <row r="64" spans="1:9" x14ac:dyDescent="0.2">
      <c r="A64" s="4">
        <f>IF('True_Odds_Calculator_3-way'!A65="","",'True_Odds_Calculator_3-way'!A65)</f>
        <v>1.92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4.21</v>
      </c>
      <c r="D64" s="4">
        <f t="shared" si="0"/>
        <v>4.5719346383815251E-2</v>
      </c>
      <c r="E64" s="4">
        <f t="shared" si="1"/>
        <v>1.9778733285182959</v>
      </c>
      <c r="F64" s="4">
        <f t="shared" si="2"/>
        <v>3.6748960613034507</v>
      </c>
      <c r="G64" s="4">
        <f t="shared" si="3"/>
        <v>4.4986297584229558</v>
      </c>
      <c r="I64" s="4">
        <f t="shared" si="4"/>
        <v>1.0457193463838153</v>
      </c>
    </row>
    <row r="65" spans="1:9" x14ac:dyDescent="0.2">
      <c r="A65" s="4">
        <f>IF('True_Odds_Calculator_3-way'!A66="","",'True_Odds_Calculator_3-way'!A66)</f>
        <v>1.64</v>
      </c>
      <c r="B65" s="4">
        <f>IF('True_Odds_Calculator_3-way'!B66="","",'True_Odds_Calculator_3-way'!B66)</f>
        <v>4.17</v>
      </c>
      <c r="C65" s="4">
        <f>IF('True_Odds_Calculator_3-way'!C66="","",'True_Odds_Calculator_3-way'!C66)</f>
        <v>5.35</v>
      </c>
      <c r="D65" s="4">
        <f t="shared" si="0"/>
        <v>3.6480138888661084E-2</v>
      </c>
      <c r="E65" s="4">
        <f t="shared" si="1"/>
        <v>1.6733711641561135</v>
      </c>
      <c r="F65" s="4">
        <f t="shared" si="2"/>
        <v>4.3927446284669633</v>
      </c>
      <c r="G65" s="4">
        <f t="shared" si="3"/>
        <v>5.7222693736940649</v>
      </c>
      <c r="I65" s="4">
        <f t="shared" si="4"/>
        <v>1.0364801388886611</v>
      </c>
    </row>
    <row r="66" spans="1:9" x14ac:dyDescent="0.2">
      <c r="A66" s="4">
        <f>IF('True_Odds_Calculator_3-way'!A67="","",'True_Odds_Calculator_3-way'!A67)</f>
        <v>2.02</v>
      </c>
      <c r="B66" s="4">
        <f>IF('True_Odds_Calculator_3-way'!B67="","",'True_Odds_Calculator_3-way'!B67)</f>
        <v>3.38</v>
      </c>
      <c r="C66" s="4">
        <f>IF('True_Odds_Calculator_3-way'!C67="","",'True_Odds_Calculator_3-way'!C67)</f>
        <v>4.0999999999999996</v>
      </c>
      <c r="D66" s="4">
        <f t="shared" si="0"/>
        <v>3.4809932140565714E-2</v>
      </c>
      <c r="E66" s="4">
        <f t="shared" si="1"/>
        <v>2.0684825155740603</v>
      </c>
      <c r="F66" s="4">
        <f t="shared" si="2"/>
        <v>3.5179720135592309</v>
      </c>
      <c r="G66" s="4">
        <f t="shared" si="3"/>
        <v>4.3047944573505914</v>
      </c>
      <c r="I66" s="4">
        <f t="shared" si="4"/>
        <v>1.0348099321405657</v>
      </c>
    </row>
    <row r="67" spans="1: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3.1</v>
      </c>
      <c r="D67" s="4">
        <f t="shared" ref="D67:D130" si="5">IF(A67="","",((1/A67)+(1/B67)+(1/C67))-1)</f>
        <v>3.2885665811138498E-2</v>
      </c>
      <c r="E67" s="4">
        <f t="shared" ref="E67:E130" si="6">IF(A67="","",(3*A67)/(3-($D67*A67)))</f>
        <v>2.5915899759701713</v>
      </c>
      <c r="F67" s="4">
        <f t="shared" ref="F67:F130" si="7">IF(B67="","",(3*B67)/(3-($D67*B67)))</f>
        <v>3.3055913210190089</v>
      </c>
      <c r="G67" s="4">
        <f t="shared" ref="G67:G130" si="8">IF(C67="","",(3*C67)/(3-($D67*C67)))</f>
        <v>3.2090494521154764</v>
      </c>
      <c r="I67" s="4">
        <f t="shared" ref="I67:I130" si="9">IF(A67="","",D67+1)</f>
        <v>1.0328856658111385</v>
      </c>
    </row>
    <row r="68" spans="1:9" x14ac:dyDescent="0.2">
      <c r="A68" s="4">
        <f>IF('True_Odds_Calculator_3-way'!A69="","",'True_Odds_Calculator_3-way'!A69)</f>
        <v>2.77</v>
      </c>
      <c r="B68" s="4">
        <f>IF('True_Odds_Calculator_3-way'!B69="","",'True_Odds_Calculator_3-way'!B69)</f>
        <v>3.2</v>
      </c>
      <c r="C68" s="4">
        <f>IF('True_Odds_Calculator_3-way'!C69="","",'True_Odds_Calculator_3-way'!C69)</f>
        <v>2.78</v>
      </c>
      <c r="D68" s="4">
        <f t="shared" si="5"/>
        <v>3.3223060540737093E-2</v>
      </c>
      <c r="E68" s="4">
        <f t="shared" si="6"/>
        <v>2.857661507917487</v>
      </c>
      <c r="F68" s="4">
        <f t="shared" si="7"/>
        <v>3.3175677373725052</v>
      </c>
      <c r="G68" s="4">
        <f t="shared" si="8"/>
        <v>2.8683056742398731</v>
      </c>
      <c r="I68" s="4">
        <f t="shared" si="9"/>
        <v>1.0332230605407371</v>
      </c>
    </row>
    <row r="69" spans="1:9" x14ac:dyDescent="0.2">
      <c r="A69" s="4">
        <f>IF('True_Odds_Calculator_3-way'!A70="","",'True_Odds_Calculator_3-way'!A70)</f>
        <v>3.19</v>
      </c>
      <c r="B69" s="4">
        <f>IF('True_Odds_Calculator_3-way'!B70="","",'True_Odds_Calculator_3-way'!B70)</f>
        <v>3.56</v>
      </c>
      <c r="C69" s="4">
        <f>IF('True_Odds_Calculator_3-way'!C70="","",'True_Odds_Calculator_3-way'!C70)</f>
        <v>2.2200000000000002</v>
      </c>
      <c r="D69" s="4">
        <f t="shared" si="5"/>
        <v>4.4828950679396407E-2</v>
      </c>
      <c r="E69" s="4">
        <f t="shared" si="6"/>
        <v>3.3496725866329187</v>
      </c>
      <c r="F69" s="4">
        <f t="shared" si="7"/>
        <v>3.7600219694471968</v>
      </c>
      <c r="G69" s="4">
        <f t="shared" si="8"/>
        <v>2.2961718822861941</v>
      </c>
      <c r="I69" s="4">
        <f t="shared" si="9"/>
        <v>1.0448289506793964</v>
      </c>
    </row>
    <row r="70" spans="1:9" x14ac:dyDescent="0.2">
      <c r="A70" s="4">
        <f>IF('True_Odds_Calculator_3-way'!A71="","",'True_Odds_Calculator_3-way'!A71)</f>
        <v>1.88</v>
      </c>
      <c r="B70" s="4">
        <f>IF('True_Odds_Calculator_3-way'!B71="","",'True_Odds_Calculator_3-way'!B71)</f>
        <v>3.88</v>
      </c>
      <c r="C70" s="4">
        <f>IF('True_Odds_Calculator_3-way'!C71="","",'True_Odds_Calculator_3-way'!C71)</f>
        <v>3.74</v>
      </c>
      <c r="D70" s="4">
        <f t="shared" si="5"/>
        <v>5.7026531524292823E-2</v>
      </c>
      <c r="E70" s="4">
        <f t="shared" si="6"/>
        <v>1.9496747999707273</v>
      </c>
      <c r="F70" s="4">
        <f t="shared" si="7"/>
        <v>4.1889533836261252</v>
      </c>
      <c r="G70" s="4">
        <f t="shared" si="8"/>
        <v>4.0262376167484994</v>
      </c>
      <c r="I70" s="4">
        <f t="shared" si="9"/>
        <v>1.0570265315242928</v>
      </c>
    </row>
    <row r="71" spans="1:9" x14ac:dyDescent="0.2">
      <c r="A71" s="4">
        <f>IF('True_Odds_Calculator_3-way'!A72="","",'True_Odds_Calculator_3-way'!A72)</f>
        <v>1.45</v>
      </c>
      <c r="B71" s="4">
        <f>IF('True_Odds_Calculator_3-way'!B72="","",'True_Odds_Calculator_3-way'!B72)</f>
        <v>4.5199999999999996</v>
      </c>
      <c r="C71" s="4">
        <f>IF('True_Odds_Calculator_3-way'!C72="","",'True_Odds_Calculator_3-way'!C72)</f>
        <v>7.09</v>
      </c>
      <c r="D71" s="4">
        <f t="shared" si="5"/>
        <v>5.1937834021192231E-2</v>
      </c>
      <c r="E71" s="4">
        <f t="shared" si="6"/>
        <v>1.4873370479529047</v>
      </c>
      <c r="F71" s="4">
        <f t="shared" si="7"/>
        <v>4.9037317354754419</v>
      </c>
      <c r="G71" s="4">
        <f t="shared" si="8"/>
        <v>8.0820416313013936</v>
      </c>
      <c r="I71" s="4">
        <f t="shared" si="9"/>
        <v>1.0519378340211922</v>
      </c>
    </row>
    <row r="72" spans="1:9" x14ac:dyDescent="0.2">
      <c r="A72" s="4">
        <f>IF('True_Odds_Calculator_3-way'!A73="","",'True_Odds_Calculator_3-way'!A73)</f>
        <v>2.25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3.05</v>
      </c>
      <c r="D72" s="4">
        <f t="shared" si="5"/>
        <v>5.6404205994370127E-2</v>
      </c>
      <c r="E72" s="4">
        <f t="shared" si="6"/>
        <v>2.3493864583164488</v>
      </c>
      <c r="F72" s="4">
        <f t="shared" si="7"/>
        <v>3.7694668400520164</v>
      </c>
      <c r="G72" s="4">
        <f t="shared" si="8"/>
        <v>3.2355396807679431</v>
      </c>
      <c r="I72" s="4">
        <f t="shared" si="9"/>
        <v>1.0564042059943701</v>
      </c>
    </row>
    <row r="73" spans="1:9" x14ac:dyDescent="0.2">
      <c r="A73" s="4">
        <f>IF('True_Odds_Calculator_3-way'!A74="","",'True_Odds_Calculator_3-way'!A74)</f>
        <v>1.94</v>
      </c>
      <c r="B73" s="4">
        <f>IF('True_Odds_Calculator_3-way'!B74="","",'True_Odds_Calculator_3-way'!B74)</f>
        <v>4.09</v>
      </c>
      <c r="C73" s="4">
        <f>IF('True_Odds_Calculator_3-way'!C74="","",'True_Odds_Calculator_3-way'!C74)</f>
        <v>3.49</v>
      </c>
      <c r="D73" s="4">
        <f t="shared" si="5"/>
        <v>4.6495646321284001E-2</v>
      </c>
      <c r="E73" s="4">
        <f t="shared" si="6"/>
        <v>2.0001385345872036</v>
      </c>
      <c r="F73" s="4">
        <f t="shared" si="7"/>
        <v>4.3668078653701743</v>
      </c>
      <c r="G73" s="4">
        <f t="shared" si="8"/>
        <v>3.6895685223661099</v>
      </c>
      <c r="I73" s="4">
        <f t="shared" si="9"/>
        <v>1.046495646321284</v>
      </c>
    </row>
    <row r="74" spans="1:9" x14ac:dyDescent="0.2">
      <c r="A74" s="4">
        <f>IF('True_Odds_Calculator_3-way'!A75="","",'True_Odds_Calculator_3-way'!A75)</f>
        <v>1.98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3.85</v>
      </c>
      <c r="D74" s="4">
        <f t="shared" si="5"/>
        <v>4.6480905635835068E-2</v>
      </c>
      <c r="E74" s="4">
        <f t="shared" si="6"/>
        <v>2.0426636037806341</v>
      </c>
      <c r="F74" s="4">
        <f t="shared" si="7"/>
        <v>3.7566233171302765</v>
      </c>
      <c r="G74" s="4">
        <f t="shared" si="8"/>
        <v>4.0942223948076437</v>
      </c>
      <c r="I74" s="4">
        <f t="shared" si="9"/>
        <v>1.0464809056358351</v>
      </c>
    </row>
    <row r="75" spans="1:9" x14ac:dyDescent="0.2">
      <c r="A75" s="4">
        <f>IF('True_Odds_Calculator_3-way'!A76="","",'True_Odds_Calculator_3-way'!A76)</f>
        <v>2.34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2.97</v>
      </c>
      <c r="D75" s="4">
        <f t="shared" si="5"/>
        <v>4.4162808868691172E-2</v>
      </c>
      <c r="E75" s="4">
        <f t="shared" si="6"/>
        <v>2.423481650400257</v>
      </c>
      <c r="F75" s="4">
        <f t="shared" si="7"/>
        <v>3.7680237500990952</v>
      </c>
      <c r="G75" s="4">
        <f t="shared" si="8"/>
        <v>3.1057887514674105</v>
      </c>
      <c r="I75" s="4">
        <f t="shared" si="9"/>
        <v>1.0441628088686912</v>
      </c>
    </row>
    <row r="76" spans="1:9" x14ac:dyDescent="0.2">
      <c r="A76" s="4">
        <f>IF('True_Odds_Calculator_3-way'!A77="","",'True_Odds_Calculator_3-way'!A77)</f>
        <v>2.17</v>
      </c>
      <c r="B76" s="4">
        <f>IF('True_Odds_Calculator_3-way'!B77="","",'True_Odds_Calculator_3-way'!B77)</f>
        <v>3.79</v>
      </c>
      <c r="C76" s="4">
        <f>IF('True_Odds_Calculator_3-way'!C77="","",'True_Odds_Calculator_3-way'!C77)</f>
        <v>3.13</v>
      </c>
      <c r="D76" s="4">
        <f t="shared" si="5"/>
        <v>4.417055372299461E-2</v>
      </c>
      <c r="E76" s="4">
        <f t="shared" si="6"/>
        <v>2.241619829451396</v>
      </c>
      <c r="F76" s="4">
        <f t="shared" si="7"/>
        <v>4.0139891562351746</v>
      </c>
      <c r="G76" s="4">
        <f t="shared" si="8"/>
        <v>3.2812134454068573</v>
      </c>
      <c r="I76" s="4">
        <f t="shared" si="9"/>
        <v>1.0441705537229946</v>
      </c>
    </row>
    <row r="77" spans="1:9" x14ac:dyDescent="0.2">
      <c r="A77" s="4">
        <f>IF('True_Odds_Calculator_3-way'!A78="","",'True_Odds_Calculator_3-way'!A78)</f>
        <v>1.7</v>
      </c>
      <c r="B77" s="4">
        <f>IF('True_Odds_Calculator_3-way'!B78="","",'True_Odds_Calculator_3-way'!B78)</f>
        <v>4.0199999999999996</v>
      </c>
      <c r="C77" s="4">
        <f>IF('True_Odds_Calculator_3-way'!C78="","",'True_Odds_Calculator_3-way'!C78)</f>
        <v>4.74</v>
      </c>
      <c r="D77" s="4">
        <f t="shared" si="5"/>
        <v>4.7961977158140989E-2</v>
      </c>
      <c r="E77" s="4">
        <f t="shared" si="6"/>
        <v>1.7474941899733074</v>
      </c>
      <c r="F77" s="4">
        <f t="shared" si="7"/>
        <v>4.2961066932621774</v>
      </c>
      <c r="G77" s="4">
        <f t="shared" si="8"/>
        <v>5.1286486007232313</v>
      </c>
      <c r="I77" s="4">
        <f t="shared" si="9"/>
        <v>1.047961977158141</v>
      </c>
    </row>
    <row r="78" spans="1:9" x14ac:dyDescent="0.2">
      <c r="A78" s="4">
        <f>IF('True_Odds_Calculator_3-way'!A79="","",'True_Odds_Calculator_3-way'!A79)</f>
        <v>3.22</v>
      </c>
      <c r="B78" s="4">
        <f>IF('True_Odds_Calculator_3-way'!B79="","",'True_Odds_Calculator_3-way'!B79)</f>
        <v>3.85</v>
      </c>
      <c r="C78" s="4">
        <f>IF('True_Odds_Calculator_3-way'!C79="","",'True_Odds_Calculator_3-way'!C79)</f>
        <v>2.1</v>
      </c>
      <c r="D78" s="4">
        <f t="shared" si="5"/>
        <v>4.6489742141916146E-2</v>
      </c>
      <c r="E78" s="4">
        <f t="shared" si="6"/>
        <v>3.3891133319157989</v>
      </c>
      <c r="F78" s="4">
        <f t="shared" si="7"/>
        <v>4.0942717698433091</v>
      </c>
      <c r="G78" s="4">
        <f t="shared" si="8"/>
        <v>2.1706387035271693</v>
      </c>
      <c r="I78" s="4">
        <f t="shared" si="9"/>
        <v>1.0464897421419161</v>
      </c>
    </row>
    <row r="79" spans="1:9" x14ac:dyDescent="0.2">
      <c r="A79" s="4">
        <f>IF('True_Odds_Calculator_3-way'!A80="","",'True_Odds_Calculator_3-way'!A80)</f>
        <v>6.15</v>
      </c>
      <c r="B79" s="4">
        <f>IF('True_Odds_Calculator_3-way'!B80="","",'True_Odds_Calculator_3-way'!B80)</f>
        <v>4.6900000000000004</v>
      </c>
      <c r="C79" s="4">
        <f>IF('True_Odds_Calculator_3-way'!C80="","",'True_Odds_Calculator_3-way'!C80)</f>
        <v>1.48</v>
      </c>
      <c r="D79" s="4">
        <f t="shared" si="5"/>
        <v>5.1496917896626693E-2</v>
      </c>
      <c r="E79" s="4">
        <f t="shared" si="6"/>
        <v>6.875877302247269</v>
      </c>
      <c r="F79" s="4">
        <f t="shared" si="7"/>
        <v>5.1006361400177163</v>
      </c>
      <c r="G79" s="4">
        <f t="shared" si="8"/>
        <v>1.5185797402604793</v>
      </c>
      <c r="I79" s="4">
        <f t="shared" si="9"/>
        <v>1.0514969178966267</v>
      </c>
    </row>
    <row r="80" spans="1:9" x14ac:dyDescent="0.2">
      <c r="A80" s="4">
        <f>IF('True_Odds_Calculator_3-way'!A81="","",'True_Odds_Calculator_3-way'!A81)</f>
        <v>1.9</v>
      </c>
      <c r="B80" s="4">
        <f>IF('True_Odds_Calculator_3-way'!B81="","",'True_Odds_Calculator_3-way'!B81)</f>
        <v>4.0999999999999996</v>
      </c>
      <c r="C80" s="4">
        <f>IF('True_Odds_Calculator_3-way'!C81="","",'True_Odds_Calculator_3-way'!C81)</f>
        <v>3.6</v>
      </c>
      <c r="D80" s="4">
        <f t="shared" si="5"/>
        <v>4.799600627585221E-2</v>
      </c>
      <c r="E80" s="4">
        <f t="shared" si="6"/>
        <v>1.9595658452508498</v>
      </c>
      <c r="F80" s="4">
        <f t="shared" si="7"/>
        <v>4.3878168352977989</v>
      </c>
      <c r="G80" s="4">
        <f t="shared" si="8"/>
        <v>3.8200145296040686</v>
      </c>
      <c r="I80" s="4">
        <f t="shared" si="9"/>
        <v>1.0479960062758522</v>
      </c>
    </row>
    <row r="81" spans="1:9" x14ac:dyDescent="0.2">
      <c r="A81" s="4">
        <f>IF('True_Odds_Calculator_3-way'!A82="","",'True_Odds_Calculator_3-way'!A82)</f>
        <v>2.21</v>
      </c>
      <c r="B81" s="4">
        <f>IF('True_Odds_Calculator_3-way'!B82="","",'True_Odds_Calculator_3-way'!B82)</f>
        <v>3.68</v>
      </c>
      <c r="C81" s="4">
        <f>IF('True_Odds_Calculator_3-way'!C82="","",'True_Odds_Calculator_3-way'!C82)</f>
        <v>3.36</v>
      </c>
      <c r="D81" s="4">
        <f t="shared" si="5"/>
        <v>2.1846865836635754E-2</v>
      </c>
      <c r="E81" s="4">
        <f t="shared" si="6"/>
        <v>2.2461492059929298</v>
      </c>
      <c r="F81" s="4">
        <f t="shared" si="7"/>
        <v>3.7813353328590371</v>
      </c>
      <c r="G81" s="4">
        <f t="shared" si="8"/>
        <v>3.4442762377755134</v>
      </c>
      <c r="I81" s="4">
        <f t="shared" si="9"/>
        <v>1.0218468658366358</v>
      </c>
    </row>
    <row r="82" spans="1:9" x14ac:dyDescent="0.2">
      <c r="A82" s="4">
        <f>IF('True_Odds_Calculator_3-way'!A83="","",'True_Odds_Calculator_3-way'!A83)</f>
        <v>1.1000000000000001</v>
      </c>
      <c r="B82" s="4">
        <f>IF('True_Odds_Calculator_3-way'!B83="","",'True_Odds_Calculator_3-way'!B83)</f>
        <v>11.52</v>
      </c>
      <c r="C82" s="4">
        <f>IF('True_Odds_Calculator_3-way'!C83="","",'True_Odds_Calculator_3-way'!C83)</f>
        <v>25.32</v>
      </c>
      <c r="D82" s="4">
        <f t="shared" si="5"/>
        <v>3.5390935420556158E-2</v>
      </c>
      <c r="E82" s="4">
        <f t="shared" si="6"/>
        <v>1.1144620128121694</v>
      </c>
      <c r="F82" s="4">
        <f t="shared" si="7"/>
        <v>13.331808693108533</v>
      </c>
      <c r="G82" s="4">
        <f t="shared" si="8"/>
        <v>36.104351583457813</v>
      </c>
      <c r="I82" s="4">
        <f t="shared" si="9"/>
        <v>1.0353909354205562</v>
      </c>
    </row>
    <row r="83" spans="1:9" x14ac:dyDescent="0.2">
      <c r="A83" s="4">
        <f>IF('True_Odds_Calculator_3-way'!A84="","",'True_Odds_Calculator_3-way'!A84)</f>
        <v>2.63</v>
      </c>
      <c r="B83" s="4">
        <f>IF('True_Odds_Calculator_3-way'!B84="","",'True_Odds_Calculator_3-way'!B84)</f>
        <v>3.14</v>
      </c>
      <c r="C83" s="4">
        <f>IF('True_Odds_Calculator_3-way'!C84="","",'True_Odds_Calculator_3-way'!C84)</f>
        <v>3</v>
      </c>
      <c r="D83" s="4">
        <f t="shared" si="5"/>
        <v>3.2032807795080442E-2</v>
      </c>
      <c r="E83" s="4">
        <f t="shared" si="6"/>
        <v>2.7059898639792621</v>
      </c>
      <c r="F83" s="4">
        <f t="shared" si="7"/>
        <v>3.2489290272945044</v>
      </c>
      <c r="G83" s="4">
        <f t="shared" si="8"/>
        <v>3.0992785955548139</v>
      </c>
      <c r="I83" s="4">
        <f t="shared" si="9"/>
        <v>1.0320328077950804</v>
      </c>
    </row>
    <row r="84" spans="1:9" x14ac:dyDescent="0.2">
      <c r="A84" s="4">
        <f>IF('True_Odds_Calculator_3-way'!A85="","",'True_Odds_Calculator_3-way'!A85)</f>
        <v>2.4500000000000002</v>
      </c>
      <c r="B84" s="4">
        <f>IF('True_Odds_Calculator_3-way'!B85="","",'True_Odds_Calculator_3-way'!B85)</f>
        <v>3.11</v>
      </c>
      <c r="C84" s="4">
        <f>IF('True_Odds_Calculator_3-way'!C85="","",'True_Odds_Calculator_3-way'!C85)</f>
        <v>3.3</v>
      </c>
      <c r="D84" s="4">
        <f t="shared" si="5"/>
        <v>3.2736976696553954E-2</v>
      </c>
      <c r="E84" s="4">
        <f t="shared" si="6"/>
        <v>2.5173005271000153</v>
      </c>
      <c r="F84" s="4">
        <f t="shared" si="7"/>
        <v>3.2192528545548043</v>
      </c>
      <c r="G84" s="4">
        <f t="shared" si="8"/>
        <v>3.423274420419915</v>
      </c>
      <c r="I84" s="4">
        <f t="shared" si="9"/>
        <v>1.032736976696554</v>
      </c>
    </row>
    <row r="85" spans="1: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3.14</v>
      </c>
      <c r="C85" s="4">
        <f>IF('True_Odds_Calculator_3-way'!C86="","",'True_Odds_Calculator_3-way'!C86)</f>
        <v>4.1500000000000004</v>
      </c>
      <c r="D85" s="4">
        <f t="shared" si="5"/>
        <v>3.3368842290403933E-2</v>
      </c>
      <c r="E85" s="4">
        <f t="shared" si="6"/>
        <v>2.1607106231193765</v>
      </c>
      <c r="F85" s="4">
        <f t="shared" si="7"/>
        <v>3.2536366938952761</v>
      </c>
      <c r="G85" s="4">
        <f t="shared" si="8"/>
        <v>4.3508355790030011</v>
      </c>
      <c r="I85" s="4">
        <f t="shared" si="9"/>
        <v>1.0333688422904039</v>
      </c>
    </row>
    <row r="86" spans="1:9" x14ac:dyDescent="0.2">
      <c r="A86" s="4">
        <f>IF('True_Odds_Calculator_3-way'!A87="","",'True_Odds_Calculator_3-way'!A87)</f>
        <v>1.85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4.59</v>
      </c>
      <c r="D86" s="4">
        <f t="shared" si="5"/>
        <v>3.7735073226364602E-2</v>
      </c>
      <c r="E86" s="4">
        <f t="shared" si="6"/>
        <v>1.8940750542010121</v>
      </c>
      <c r="F86" s="4">
        <f t="shared" si="7"/>
        <v>3.7488109072209612</v>
      </c>
      <c r="G86" s="4">
        <f t="shared" si="8"/>
        <v>4.8712393580342122</v>
      </c>
      <c r="I86" s="4">
        <f t="shared" si="9"/>
        <v>1.0377350732263646</v>
      </c>
    </row>
    <row r="87" spans="1:9" x14ac:dyDescent="0.2">
      <c r="A87" s="4">
        <f>IF('True_Odds_Calculator_3-way'!A88="","",'True_Odds_Calculator_3-way'!A88)</f>
        <v>2.6</v>
      </c>
      <c r="B87" s="4">
        <f>IF('True_Odds_Calculator_3-way'!B88="","",'True_Odds_Calculator_3-way'!B88)</f>
        <v>3.25</v>
      </c>
      <c r="C87" s="4">
        <f>IF('True_Odds_Calculator_3-way'!C88="","",'True_Odds_Calculator_3-way'!C88)</f>
        <v>2.93</v>
      </c>
      <c r="D87" s="4">
        <f t="shared" si="5"/>
        <v>3.3604620635337312E-2</v>
      </c>
      <c r="E87" s="4">
        <f t="shared" si="6"/>
        <v>2.6779939067260372</v>
      </c>
      <c r="F87" s="4">
        <f t="shared" si="7"/>
        <v>3.3727863046044861</v>
      </c>
      <c r="G87" s="4">
        <f t="shared" si="8"/>
        <v>3.0294273594909864</v>
      </c>
      <c r="I87" s="4">
        <f t="shared" si="9"/>
        <v>1.0336046206353373</v>
      </c>
    </row>
    <row r="88" spans="1:9" x14ac:dyDescent="0.2">
      <c r="A88" s="4">
        <f>IF('True_Odds_Calculator_3-way'!A89="","",'True_Odds_Calculator_3-way'!A89)</f>
        <v>2.12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3.96</v>
      </c>
      <c r="D88" s="4">
        <f t="shared" si="5"/>
        <v>3.3820888952613926E-2</v>
      </c>
      <c r="E88" s="4">
        <f t="shared" si="6"/>
        <v>2.1719088269920497</v>
      </c>
      <c r="F88" s="4">
        <f t="shared" si="7"/>
        <v>3.3520613720767862</v>
      </c>
      <c r="G88" s="4">
        <f t="shared" si="8"/>
        <v>4.1450498367038797</v>
      </c>
      <c r="I88" s="4">
        <f t="shared" si="9"/>
        <v>1.0338208889526139</v>
      </c>
    </row>
    <row r="89" spans="1:9" x14ac:dyDescent="0.2">
      <c r="A89" s="4">
        <f>IF('True_Odds_Calculator_3-way'!A90="","",'True_Odds_Calculator_3-way'!A90)</f>
        <v>1.95</v>
      </c>
      <c r="B89" s="4">
        <f>IF('True_Odds_Calculator_3-way'!B90="","",'True_Odds_Calculator_3-way'!B90)</f>
        <v>3.27</v>
      </c>
      <c r="C89" s="4">
        <f>IF('True_Odds_Calculator_3-way'!C90="","",'True_Odds_Calculator_3-way'!C90)</f>
        <v>4.6100000000000003</v>
      </c>
      <c r="D89" s="4">
        <f t="shared" si="5"/>
        <v>3.5550650070341971E-2</v>
      </c>
      <c r="E89" s="4">
        <f t="shared" si="6"/>
        <v>1.9961263326872127</v>
      </c>
      <c r="F89" s="4">
        <f t="shared" si="7"/>
        <v>3.4018212843074802</v>
      </c>
      <c r="G89" s="4">
        <f t="shared" si="8"/>
        <v>4.8763950163856107</v>
      </c>
      <c r="I89" s="4">
        <f t="shared" si="9"/>
        <v>1.035550650070342</v>
      </c>
    </row>
    <row r="90" spans="1: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3.21</v>
      </c>
      <c r="C90" s="4">
        <f>IF('True_Odds_Calculator_3-way'!C91="","",'True_Odds_Calculator_3-way'!C91)</f>
        <v>3.7</v>
      </c>
      <c r="D90" s="4">
        <f t="shared" si="5"/>
        <v>3.4285437803854402E-2</v>
      </c>
      <c r="E90" s="4">
        <f t="shared" si="6"/>
        <v>2.2672641528176354</v>
      </c>
      <c r="F90" s="4">
        <f t="shared" si="7"/>
        <v>3.3322447946707441</v>
      </c>
      <c r="G90" s="4">
        <f t="shared" si="8"/>
        <v>3.8633637795800979</v>
      </c>
      <c r="I90" s="4">
        <f t="shared" si="9"/>
        <v>1.0342854378038544</v>
      </c>
    </row>
    <row r="91" spans="1:9" x14ac:dyDescent="0.2">
      <c r="A91" s="4">
        <f>IF('True_Odds_Calculator_3-way'!A92="","",'True_Odds_Calculator_3-way'!A92)</f>
        <v>1.94</v>
      </c>
      <c r="B91" s="4">
        <f>IF('True_Odds_Calculator_3-way'!B92="","",'True_Odds_Calculator_3-way'!B92)</f>
        <v>3.39</v>
      </c>
      <c r="C91" s="4">
        <f>IF('True_Odds_Calculator_3-way'!C92="","",'True_Odds_Calculator_3-way'!C92)</f>
        <v>4.43</v>
      </c>
      <c r="D91" s="4">
        <f t="shared" si="5"/>
        <v>3.6182802574748818E-2</v>
      </c>
      <c r="E91" s="4">
        <f t="shared" si="6"/>
        <v>1.9864800827692706</v>
      </c>
      <c r="F91" s="4">
        <f t="shared" si="7"/>
        <v>3.5345141492560108</v>
      </c>
      <c r="G91" s="4">
        <f t="shared" si="8"/>
        <v>4.6800550535408751</v>
      </c>
      <c r="I91" s="4">
        <f t="shared" si="9"/>
        <v>1.0361828025747488</v>
      </c>
    </row>
    <row r="92" spans="1:9" x14ac:dyDescent="0.2">
      <c r="A92" s="4">
        <f>IF('True_Odds_Calculator_3-way'!A93="","",'True_Odds_Calculator_3-way'!A93)</f>
        <v>1.43</v>
      </c>
      <c r="B92" s="4">
        <f>IF('True_Odds_Calculator_3-way'!B93="","",'True_Odds_Calculator_3-way'!B93)</f>
        <v>4.66</v>
      </c>
      <c r="C92" s="4">
        <f>IF('True_Odds_Calculator_3-way'!C93="","",'True_Odds_Calculator_3-way'!C93)</f>
        <v>8.84</v>
      </c>
      <c r="D92" s="4">
        <f t="shared" si="5"/>
        <v>2.7015145924512263E-2</v>
      </c>
      <c r="E92" s="4">
        <f t="shared" si="6"/>
        <v>1.4486546439124364</v>
      </c>
      <c r="F92" s="4">
        <f t="shared" si="7"/>
        <v>4.8641154379014626</v>
      </c>
      <c r="G92" s="4">
        <f t="shared" si="8"/>
        <v>9.6045680889426475</v>
      </c>
      <c r="I92" s="4">
        <f t="shared" si="9"/>
        <v>1.0270151459245123</v>
      </c>
    </row>
    <row r="93" spans="1:9" x14ac:dyDescent="0.2">
      <c r="A93" s="4">
        <f>IF('True_Odds_Calculator_3-way'!A94="","",'True_Odds_Calculator_3-way'!A94)</f>
        <v>4.72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1.78</v>
      </c>
      <c r="D93" s="4">
        <f t="shared" si="5"/>
        <v>2.4918440995684854E-2</v>
      </c>
      <c r="E93" s="4">
        <f t="shared" si="6"/>
        <v>4.912598491829173</v>
      </c>
      <c r="F93" s="4">
        <f t="shared" si="7"/>
        <v>4.1160709889490894</v>
      </c>
      <c r="G93" s="4">
        <f t="shared" si="8"/>
        <v>1.8067121334853695</v>
      </c>
      <c r="I93" s="4">
        <f t="shared" si="9"/>
        <v>1.0249184409956849</v>
      </c>
    </row>
    <row r="94" spans="1:9" x14ac:dyDescent="0.2">
      <c r="A94" s="4">
        <f>IF('True_Odds_Calculator_3-way'!A95="","",'True_Odds_Calculator_3-way'!A95)</f>
        <v>10.75</v>
      </c>
      <c r="B94" s="4">
        <f>IF('True_Odds_Calculator_3-way'!B95="","",'True_Odds_Calculator_3-way'!B95)</f>
        <v>5.92</v>
      </c>
      <c r="C94" s="4">
        <f>IF('True_Odds_Calculator_3-way'!C95="","",'True_Odds_Calculator_3-way'!C95)</f>
        <v>1.31</v>
      </c>
      <c r="D94" s="4">
        <f t="shared" si="5"/>
        <v>2.530095335882665E-2</v>
      </c>
      <c r="E94" s="4">
        <f t="shared" si="6"/>
        <v>11.821783582195376</v>
      </c>
      <c r="F94" s="4">
        <f t="shared" si="7"/>
        <v>6.2311015441649102</v>
      </c>
      <c r="G94" s="4">
        <f t="shared" si="8"/>
        <v>1.3246346737764332</v>
      </c>
      <c r="I94" s="4">
        <f t="shared" si="9"/>
        <v>1.0253009533588266</v>
      </c>
    </row>
    <row r="95" spans="1:9" x14ac:dyDescent="0.2">
      <c r="A95" s="4">
        <f>IF('True_Odds_Calculator_3-way'!A96="","",'True_Odds_Calculator_3-way'!A96)</f>
        <v>2.64</v>
      </c>
      <c r="B95" s="4">
        <f>IF('True_Odds_Calculator_3-way'!B96="","",'True_Odds_Calculator_3-way'!B96)</f>
        <v>3.36</v>
      </c>
      <c r="C95" s="4">
        <f>IF('True_Odds_Calculator_3-way'!C96="","",'True_Odds_Calculator_3-way'!C96)</f>
        <v>2.9</v>
      </c>
      <c r="D95" s="4">
        <f t="shared" si="5"/>
        <v>2.123451261382292E-2</v>
      </c>
      <c r="E95" s="4">
        <f t="shared" si="6"/>
        <v>2.6902714099260399</v>
      </c>
      <c r="F95" s="4">
        <f t="shared" si="7"/>
        <v>3.4418564822743622</v>
      </c>
      <c r="G95" s="4">
        <f t="shared" si="8"/>
        <v>2.9607749254171112</v>
      </c>
      <c r="I95" s="4">
        <f t="shared" si="9"/>
        <v>1.0212345126138229</v>
      </c>
    </row>
    <row r="96" spans="1:9" x14ac:dyDescent="0.2">
      <c r="A96" s="4">
        <f>IF('True_Odds_Calculator_3-way'!A97="","",'True_Odds_Calculator_3-way'!A97)</f>
        <v>2.4500000000000002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3.2</v>
      </c>
      <c r="D96" s="4">
        <f t="shared" si="5"/>
        <v>2.7411731563791175E-2</v>
      </c>
      <c r="E96" s="4">
        <f t="shared" si="6"/>
        <v>2.5061022245174116</v>
      </c>
      <c r="F96" s="4">
        <f t="shared" si="7"/>
        <v>3.3600883458811359</v>
      </c>
      <c r="G96" s="4">
        <f t="shared" si="8"/>
        <v>3.2963835531633165</v>
      </c>
      <c r="I96" s="4">
        <f t="shared" si="9"/>
        <v>1.0274117315637912</v>
      </c>
    </row>
    <row r="97" spans="1:9" x14ac:dyDescent="0.2">
      <c r="A97" s="4">
        <f>IF('True_Odds_Calculator_3-way'!A98="","",'True_Odds_Calculator_3-way'!A98)</f>
        <v>3.87</v>
      </c>
      <c r="B97" s="4">
        <f>IF('True_Odds_Calculator_3-way'!B98="","",'True_Odds_Calculator_3-way'!B98)</f>
        <v>3.36</v>
      </c>
      <c r="C97" s="4">
        <f>IF('True_Odds_Calculator_3-way'!C98="","",'True_Odds_Calculator_3-way'!C98)</f>
        <v>2.11</v>
      </c>
      <c r="D97" s="4">
        <f t="shared" si="5"/>
        <v>2.9950629724684541E-2</v>
      </c>
      <c r="E97" s="4">
        <f t="shared" si="6"/>
        <v>4.0255317001198998</v>
      </c>
      <c r="F97" s="4">
        <f t="shared" si="7"/>
        <v>3.476622269438697</v>
      </c>
      <c r="G97" s="4">
        <f t="shared" si="8"/>
        <v>2.1554041845558634</v>
      </c>
      <c r="I97" s="4">
        <f t="shared" si="9"/>
        <v>1.0299506297246845</v>
      </c>
    </row>
    <row r="98" spans="1:9" x14ac:dyDescent="0.2">
      <c r="A98" s="4">
        <f>IF('True_Odds_Calculator_3-way'!A99="","",'True_Odds_Calculator_3-way'!A99)</f>
        <v>2.34</v>
      </c>
      <c r="B98" s="4">
        <f>IF('True_Odds_Calculator_3-way'!B99="","",'True_Odds_Calculator_3-way'!B99)</f>
        <v>3.34</v>
      </c>
      <c r="C98" s="4">
        <f>IF('True_Odds_Calculator_3-way'!C99="","",'True_Odds_Calculator_3-way'!C99)</f>
        <v>3.33</v>
      </c>
      <c r="D98" s="4">
        <f t="shared" si="5"/>
        <v>2.7051925255518139E-2</v>
      </c>
      <c r="E98" s="4">
        <f t="shared" si="6"/>
        <v>2.3904394721440592</v>
      </c>
      <c r="F98" s="4">
        <f t="shared" si="7"/>
        <v>3.4437172213727369</v>
      </c>
      <c r="G98" s="4">
        <f t="shared" si="8"/>
        <v>3.4330875055204415</v>
      </c>
      <c r="I98" s="4">
        <f t="shared" si="9"/>
        <v>1.0270519252555181</v>
      </c>
    </row>
    <row r="99" spans="1:9" x14ac:dyDescent="0.2">
      <c r="A99" s="4">
        <f>IF('True_Odds_Calculator_3-way'!A100="","",'True_Odds_Calculator_3-way'!A100)</f>
        <v>8.0299999999999994</v>
      </c>
      <c r="B99" s="4">
        <f>IF('True_Odds_Calculator_3-way'!B100="","",'True_Odds_Calculator_3-way'!B100)</f>
        <v>5.49</v>
      </c>
      <c r="C99" s="4">
        <f>IF('True_Odds_Calculator_3-way'!C100="","",'True_Odds_Calculator_3-way'!C100)</f>
        <v>1.38</v>
      </c>
      <c r="D99" s="4">
        <f t="shared" si="5"/>
        <v>3.1320044881981701E-2</v>
      </c>
      <c r="E99" s="4">
        <f t="shared" si="6"/>
        <v>8.7647806632472101</v>
      </c>
      <c r="F99" s="4">
        <f t="shared" si="7"/>
        <v>5.823794769842074</v>
      </c>
      <c r="G99" s="4">
        <f t="shared" si="8"/>
        <v>1.4001725955258191</v>
      </c>
      <c r="I99" s="4">
        <f t="shared" si="9"/>
        <v>1.0313200448819817</v>
      </c>
    </row>
    <row r="100" spans="1:9" x14ac:dyDescent="0.2">
      <c r="A100" s="4">
        <f>IF('True_Odds_Calculator_3-way'!A101="","",'True_Odds_Calculator_3-way'!A101)</f>
        <v>1.93</v>
      </c>
      <c r="B100" s="4">
        <f>IF('True_Odds_Calculator_3-way'!B101="","",'True_Odds_Calculator_3-way'!B101)</f>
        <v>3.77</v>
      </c>
      <c r="C100" s="4">
        <f>IF('True_Odds_Calculator_3-way'!C101="","",'True_Odds_Calculator_3-way'!C101)</f>
        <v>4.03</v>
      </c>
      <c r="D100" s="4">
        <f t="shared" si="5"/>
        <v>3.1525662232204432E-2</v>
      </c>
      <c r="E100" s="4">
        <f t="shared" si="6"/>
        <v>1.9699536330662877</v>
      </c>
      <c r="F100" s="4">
        <f t="shared" si="7"/>
        <v>3.9255182327788005</v>
      </c>
      <c r="G100" s="4">
        <f t="shared" si="8"/>
        <v>4.2082157176252863</v>
      </c>
      <c r="I100" s="4">
        <f t="shared" si="9"/>
        <v>1.0315256622322044</v>
      </c>
    </row>
    <row r="101" spans="1:9" x14ac:dyDescent="0.2">
      <c r="A101" s="4">
        <f>IF('True_Odds_Calculator_3-way'!A102="","",'True_Odds_Calculator_3-way'!A102)</f>
        <v>1.52</v>
      </c>
      <c r="B101" s="4">
        <f>IF('True_Odds_Calculator_3-way'!B102="","",'True_Odds_Calculator_3-way'!B102)</f>
        <v>4.5599999999999996</v>
      </c>
      <c r="C101" s="4">
        <f>IF('True_Odds_Calculator_3-way'!C102="","",'True_Odds_Calculator_3-way'!C102)</f>
        <v>6.57</v>
      </c>
      <c r="D101" s="4">
        <f t="shared" si="5"/>
        <v>2.939998397821042E-2</v>
      </c>
      <c r="E101" s="4">
        <f t="shared" si="6"/>
        <v>1.5429842813291859</v>
      </c>
      <c r="F101" s="4">
        <f t="shared" si="7"/>
        <v>4.7733095405009243</v>
      </c>
      <c r="G101" s="4">
        <f t="shared" si="8"/>
        <v>7.0221263828989331</v>
      </c>
      <c r="I101" s="4">
        <f t="shared" si="9"/>
        <v>1.0293999839782104</v>
      </c>
    </row>
    <row r="102" spans="1:9" x14ac:dyDescent="0.2">
      <c r="A102" s="4">
        <f>IF('True_Odds_Calculator_3-way'!A103="","",'True_Odds_Calculator_3-way'!A103)</f>
        <v>1.31</v>
      </c>
      <c r="B102" s="4">
        <f>IF('True_Odds_Calculator_3-way'!B103="","",'True_Odds_Calculator_3-way'!B103)</f>
        <v>6.13</v>
      </c>
      <c r="C102" s="4">
        <f>IF('True_Odds_Calculator_3-way'!C103="","",'True_Odds_Calculator_3-way'!C103)</f>
        <v>9.49</v>
      </c>
      <c r="D102" s="4">
        <f t="shared" si="5"/>
        <v>3.1864993633766936E-2</v>
      </c>
      <c r="E102" s="4">
        <f t="shared" si="6"/>
        <v>1.3284850464964686</v>
      </c>
      <c r="F102" s="4">
        <f t="shared" si="7"/>
        <v>6.5569267716296276</v>
      </c>
      <c r="G102" s="4">
        <f t="shared" si="8"/>
        <v>10.553820887266854</v>
      </c>
      <c r="I102" s="4">
        <f t="shared" si="9"/>
        <v>1.0318649936337669</v>
      </c>
    </row>
    <row r="103" spans="1:9" x14ac:dyDescent="0.2">
      <c r="A103" s="4">
        <f>IF('True_Odds_Calculator_3-way'!A104="","",'True_Odds_Calculator_3-way'!A104)</f>
        <v>14.87</v>
      </c>
      <c r="B103" s="4">
        <f>IF('True_Odds_Calculator_3-way'!B104="","",'True_Odds_Calculator_3-way'!B104)</f>
        <v>6.08</v>
      </c>
      <c r="C103" s="4">
        <f>IF('True_Odds_Calculator_3-way'!C104="","",'True_Odds_Calculator_3-way'!C104)</f>
        <v>1.24</v>
      </c>
      <c r="D103" s="4">
        <f t="shared" si="5"/>
        <v>3.817479274253488E-2</v>
      </c>
      <c r="E103" s="4">
        <f t="shared" si="6"/>
        <v>18.340357327642238</v>
      </c>
      <c r="F103" s="4">
        <f t="shared" si="7"/>
        <v>6.5898399708570521</v>
      </c>
      <c r="G103" s="4">
        <f t="shared" si="8"/>
        <v>1.2598795311933317</v>
      </c>
      <c r="I103" s="4">
        <f t="shared" si="9"/>
        <v>1.0381747927425349</v>
      </c>
    </row>
    <row r="104" spans="1:9" x14ac:dyDescent="0.2">
      <c r="A104" s="4">
        <f>IF('True_Odds_Calculator_3-way'!A105="","",'True_Odds_Calculator_3-way'!A105)</f>
        <v>1.2</v>
      </c>
      <c r="B104" s="4">
        <f>IF('True_Odds_Calculator_3-way'!B105="","",'True_Odds_Calculator_3-way'!B105)</f>
        <v>6.76</v>
      </c>
      <c r="C104" s="4">
        <f>IF('True_Odds_Calculator_3-way'!C105="","",'True_Odds_Calculator_3-way'!C105)</f>
        <v>17.54</v>
      </c>
      <c r="D104" s="4">
        <f t="shared" si="5"/>
        <v>3.8274870175580622E-2</v>
      </c>
      <c r="E104" s="4">
        <f t="shared" si="6"/>
        <v>1.2186575843315099</v>
      </c>
      <c r="F104" s="4">
        <f t="shared" si="7"/>
        <v>7.3980527601611703</v>
      </c>
      <c r="G104" s="4">
        <f t="shared" si="8"/>
        <v>22.596698372902598</v>
      </c>
      <c r="I104" s="4">
        <f t="shared" si="9"/>
        <v>1.0382748701755806</v>
      </c>
    </row>
    <row r="105" spans="1:9" x14ac:dyDescent="0.2">
      <c r="A105" s="4">
        <f>IF('True_Odds_Calculator_3-way'!A106="","",'True_Odds_Calculator_3-way'!A106)</f>
        <v>1.8</v>
      </c>
      <c r="B105" s="4">
        <f>IF('True_Odds_Calculator_3-way'!B106="","",'True_Odds_Calculator_3-way'!B106)</f>
        <v>3.63</v>
      </c>
      <c r="C105" s="4">
        <f>IF('True_Odds_Calculator_3-way'!C106="","",'True_Odds_Calculator_3-way'!C106)</f>
        <v>5.0199999999999996</v>
      </c>
      <c r="D105" s="4">
        <f t="shared" si="5"/>
        <v>3.0240836470463384E-2</v>
      </c>
      <c r="E105" s="4">
        <f t="shared" si="6"/>
        <v>1.8332636558543616</v>
      </c>
      <c r="F105" s="4">
        <f t="shared" si="7"/>
        <v>3.7678717479805544</v>
      </c>
      <c r="G105" s="4">
        <f t="shared" si="8"/>
        <v>5.2875667380258431</v>
      </c>
      <c r="I105" s="4">
        <f t="shared" si="9"/>
        <v>1.0302408364704634</v>
      </c>
    </row>
    <row r="106" spans="1:9" x14ac:dyDescent="0.2">
      <c r="A106" s="4">
        <f>IF('True_Odds_Calculator_3-way'!A107="","",'True_Odds_Calculator_3-way'!A107)</f>
        <v>3.29</v>
      </c>
      <c r="B106" s="4">
        <f>IF('True_Odds_Calculator_3-way'!B107="","",'True_Odds_Calculator_3-way'!B107)</f>
        <v>3.13</v>
      </c>
      <c r="C106" s="4">
        <f>IF('True_Odds_Calculator_3-way'!C107="","",'True_Odds_Calculator_3-way'!C107)</f>
        <v>2.48</v>
      </c>
      <c r="D106" s="4">
        <f t="shared" si="5"/>
        <v>2.6665992124141669E-2</v>
      </c>
      <c r="E106" s="4">
        <f t="shared" si="6"/>
        <v>3.3891101359998825</v>
      </c>
      <c r="F106" s="4">
        <f t="shared" si="7"/>
        <v>3.2195734213414386</v>
      </c>
      <c r="G106" s="4">
        <f t="shared" si="8"/>
        <v>2.5359011172213934</v>
      </c>
      <c r="I106" s="4">
        <f t="shared" si="9"/>
        <v>1.0266659921241417</v>
      </c>
    </row>
    <row r="107" spans="1:9" x14ac:dyDescent="0.2">
      <c r="A107" s="4">
        <f>IF('True_Odds_Calculator_3-way'!A108="","",'True_Odds_Calculator_3-way'!A108)</f>
        <v>1.19</v>
      </c>
      <c r="B107" s="4">
        <f>IF('True_Odds_Calculator_3-way'!B108="","",'True_Odds_Calculator_3-way'!B108)</f>
        <v>7.16</v>
      </c>
      <c r="C107" s="4">
        <f>IF('True_Odds_Calculator_3-way'!C108="","",'True_Odds_Calculator_3-way'!C108)</f>
        <v>18.43</v>
      </c>
      <c r="D107" s="4">
        <f t="shared" si="5"/>
        <v>3.4260298662610378E-2</v>
      </c>
      <c r="E107" s="4">
        <f t="shared" si="6"/>
        <v>1.2063948070701136</v>
      </c>
      <c r="F107" s="4">
        <f t="shared" si="7"/>
        <v>7.7975928960361163</v>
      </c>
      <c r="G107" s="4">
        <f t="shared" si="8"/>
        <v>23.343073518854521</v>
      </c>
      <c r="I107" s="4">
        <f t="shared" si="9"/>
        <v>1.0342602986626104</v>
      </c>
    </row>
    <row r="108" spans="1:9" x14ac:dyDescent="0.2">
      <c r="A108" s="4">
        <f>IF('True_Odds_Calculator_3-way'!A109="","",'True_Odds_Calculator_3-way'!A109)</f>
        <v>2.41</v>
      </c>
      <c r="B108" s="4">
        <f>IF('True_Odds_Calculator_3-way'!B109="","",'True_Odds_Calculator_3-way'!B109)</f>
        <v>3.33</v>
      </c>
      <c r="C108" s="4">
        <f>IF('True_Odds_Calculator_3-way'!C109="","",'True_Odds_Calculator_3-way'!C109)</f>
        <v>3.2</v>
      </c>
      <c r="D108" s="4">
        <f t="shared" si="5"/>
        <v>2.7738059636399859E-2</v>
      </c>
      <c r="E108" s="4">
        <f t="shared" si="6"/>
        <v>2.464925712654924</v>
      </c>
      <c r="F108" s="4">
        <f t="shared" si="7"/>
        <v>3.4357852375571158</v>
      </c>
      <c r="G108" s="4">
        <f t="shared" si="8"/>
        <v>3.297565953133855</v>
      </c>
      <c r="I108" s="4">
        <f t="shared" si="9"/>
        <v>1.0277380596363999</v>
      </c>
    </row>
    <row r="109" spans="1:9" x14ac:dyDescent="0.2">
      <c r="A109" s="4">
        <f>IF('True_Odds_Calculator_3-way'!A110="","",'True_Odds_Calculator_3-way'!A110)</f>
        <v>2.1</v>
      </c>
      <c r="B109" s="4">
        <f>IF('True_Odds_Calculator_3-way'!B110="","",'True_Odds_Calculator_3-way'!B110)</f>
        <v>3.27</v>
      </c>
      <c r="C109" s="4">
        <f>IF('True_Odds_Calculator_3-way'!C110="","",'True_Odds_Calculator_3-way'!C110)</f>
        <v>3.63</v>
      </c>
      <c r="D109" s="4">
        <f t="shared" si="5"/>
        <v>5.7482967407904706E-2</v>
      </c>
      <c r="E109" s="4">
        <f t="shared" si="6"/>
        <v>2.1880426281570196</v>
      </c>
      <c r="F109" s="4">
        <f t="shared" si="7"/>
        <v>3.4885821168113056</v>
      </c>
      <c r="G109" s="4">
        <f t="shared" si="8"/>
        <v>3.9013564717648213</v>
      </c>
      <c r="I109" s="4">
        <f t="shared" si="9"/>
        <v>1.0574829674079047</v>
      </c>
    </row>
    <row r="110" spans="1: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3.42</v>
      </c>
      <c r="C110" s="4">
        <f>IF('True_Odds_Calculator_3-way'!C111="","",'True_Odds_Calculator_3-way'!C111)</f>
        <v>3.66</v>
      </c>
      <c r="D110" s="4">
        <f t="shared" si="5"/>
        <v>4.4090604056091554E-2</v>
      </c>
      <c r="E110" s="4">
        <f t="shared" si="6"/>
        <v>2.1562317950902337</v>
      </c>
      <c r="F110" s="4">
        <f t="shared" si="7"/>
        <v>3.6009980019039447</v>
      </c>
      <c r="G110" s="4">
        <f t="shared" si="8"/>
        <v>3.8680653099751665</v>
      </c>
      <c r="I110" s="4">
        <f t="shared" si="9"/>
        <v>1.0440906040560916</v>
      </c>
    </row>
    <row r="111" spans="1:9" x14ac:dyDescent="0.2">
      <c r="A111" s="4">
        <f>IF('True_Odds_Calculator_3-way'!A112="","",'True_Odds_Calculator_3-way'!A112)</f>
        <v>2.97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2.4500000000000002</v>
      </c>
      <c r="D111" s="4">
        <f t="shared" si="5"/>
        <v>4.3371064693026318E-2</v>
      </c>
      <c r="E111" s="4">
        <f t="shared" si="6"/>
        <v>3.1032451350557122</v>
      </c>
      <c r="F111" s="4">
        <f t="shared" si="7"/>
        <v>3.5205014857544494</v>
      </c>
      <c r="G111" s="4">
        <f t="shared" si="8"/>
        <v>2.5399647983633931</v>
      </c>
      <c r="I111" s="4">
        <f t="shared" si="9"/>
        <v>1.0433710646930263</v>
      </c>
    </row>
    <row r="112" spans="1:9" x14ac:dyDescent="0.2">
      <c r="A112" s="4">
        <f>IF('True_Odds_Calculator_3-way'!A113="","",'True_Odds_Calculator_3-way'!A113)</f>
        <v>2.1</v>
      </c>
      <c r="B112" s="4">
        <f>IF('True_Odds_Calculator_3-way'!B113="","",'True_Odds_Calculator_3-way'!B113)</f>
        <v>3.06</v>
      </c>
      <c r="C112" s="4">
        <f>IF('True_Odds_Calculator_3-way'!C113="","",'True_Odds_Calculator_3-way'!C113)</f>
        <v>3.95</v>
      </c>
      <c r="D112" s="4">
        <f t="shared" si="5"/>
        <v>5.615241877341659E-2</v>
      </c>
      <c r="E112" s="4">
        <f t="shared" si="6"/>
        <v>2.1859213393157026</v>
      </c>
      <c r="F112" s="4">
        <f t="shared" si="7"/>
        <v>3.2459110730316247</v>
      </c>
      <c r="G112" s="4">
        <f t="shared" si="8"/>
        <v>4.2653548202792866</v>
      </c>
      <c r="I112" s="4">
        <f t="shared" si="9"/>
        <v>1.0561524187734166</v>
      </c>
    </row>
    <row r="113" spans="1:9" x14ac:dyDescent="0.2">
      <c r="A113" s="4">
        <f>IF('True_Odds_Calculator_3-way'!A114="","",'True_Odds_Calculator_3-way'!A114)</f>
        <v>1.63</v>
      </c>
      <c r="B113" s="4">
        <f>IF('True_Odds_Calculator_3-way'!B114="","",'True_Odds_Calculator_3-way'!B114)</f>
        <v>4</v>
      </c>
      <c r="C113" s="4">
        <f>IF('True_Odds_Calculator_3-way'!C114="","",'True_Odds_Calculator_3-way'!C114)</f>
        <v>5.03</v>
      </c>
      <c r="D113" s="4">
        <f t="shared" si="5"/>
        <v>6.2304089572991384E-2</v>
      </c>
      <c r="E113" s="4">
        <f t="shared" si="6"/>
        <v>1.6871119250574875</v>
      </c>
      <c r="F113" s="4">
        <f t="shared" si="7"/>
        <v>4.3623932533453926</v>
      </c>
      <c r="G113" s="4">
        <f t="shared" si="8"/>
        <v>5.616742879651988</v>
      </c>
      <c r="I113" s="4">
        <f t="shared" si="9"/>
        <v>1.0623040895729914</v>
      </c>
    </row>
    <row r="114" spans="1:9" x14ac:dyDescent="0.2">
      <c r="A114" s="4">
        <f>IF('True_Odds_Calculator_3-way'!A115="","",'True_Odds_Calculator_3-way'!A115)</f>
        <v>2.56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2.5099999999999998</v>
      </c>
      <c r="D114" s="4">
        <f t="shared" si="5"/>
        <v>6.4513468165903864E-2</v>
      </c>
      <c r="E114" s="4">
        <f t="shared" si="6"/>
        <v>2.7091423295436066</v>
      </c>
      <c r="F114" s="4">
        <f t="shared" si="7"/>
        <v>3.9373550390535055</v>
      </c>
      <c r="G114" s="4">
        <f t="shared" si="8"/>
        <v>2.6532103963853584</v>
      </c>
      <c r="I114" s="4">
        <f t="shared" si="9"/>
        <v>1.0645134681659039</v>
      </c>
    </row>
    <row r="115" spans="1:9" x14ac:dyDescent="0.2">
      <c r="A115" s="4">
        <f>IF('True_Odds_Calculator_3-way'!A116="","",'True_Odds_Calculator_3-way'!A116)</f>
        <v>1.82</v>
      </c>
      <c r="B115" s="4">
        <f>IF('True_Odds_Calculator_3-way'!B116="","",'True_Odds_Calculator_3-way'!B116)</f>
        <v>3.94</v>
      </c>
      <c r="C115" s="4">
        <f>IF('True_Odds_Calculator_3-way'!C116="","",'True_Odds_Calculator_3-way'!C116)</f>
        <v>3.83</v>
      </c>
      <c r="D115" s="4">
        <f t="shared" si="5"/>
        <v>6.435426179365944E-2</v>
      </c>
      <c r="E115" s="4">
        <f t="shared" si="6"/>
        <v>1.8939425187556473</v>
      </c>
      <c r="F115" s="4">
        <f t="shared" si="7"/>
        <v>4.3037466274669658</v>
      </c>
      <c r="G115" s="4">
        <f t="shared" si="8"/>
        <v>4.1728357671353562</v>
      </c>
      <c r="I115" s="4">
        <f t="shared" si="9"/>
        <v>1.0643542617936594</v>
      </c>
    </row>
    <row r="116" spans="1:9" x14ac:dyDescent="0.2">
      <c r="A116" s="4">
        <f>IF('True_Odds_Calculator_3-way'!A117="","",'True_Odds_Calculator_3-way'!A117)</f>
        <v>1.51</v>
      </c>
      <c r="B116" s="4">
        <f>IF('True_Odds_Calculator_3-way'!B117="","",'True_Odds_Calculator_3-way'!B117)</f>
        <v>4.04</v>
      </c>
      <c r="C116" s="4">
        <f>IF('True_Odds_Calculator_3-way'!C117="","",'True_Odds_Calculator_3-way'!C117)</f>
        <v>6.04</v>
      </c>
      <c r="D116" s="4">
        <f t="shared" si="5"/>
        <v>7.5339322011671372E-2</v>
      </c>
      <c r="E116" s="4">
        <f t="shared" si="6"/>
        <v>1.5695173407430276</v>
      </c>
      <c r="F116" s="4">
        <f t="shared" si="7"/>
        <v>4.4961674528301891</v>
      </c>
      <c r="G116" s="4">
        <f t="shared" si="8"/>
        <v>7.1199813258636793</v>
      </c>
      <c r="I116" s="4">
        <f t="shared" si="9"/>
        <v>1.0753393220116714</v>
      </c>
    </row>
    <row r="117" spans="1:9" x14ac:dyDescent="0.2">
      <c r="A117" s="4">
        <f>IF('True_Odds_Calculator_3-way'!A118="","",'True_Odds_Calculator_3-way'!A118)</f>
        <v>2.58</v>
      </c>
      <c r="B117" s="4">
        <f>IF('True_Odds_Calculator_3-way'!B118="","",'True_Odds_Calculator_3-way'!B118)</f>
        <v>3.67</v>
      </c>
      <c r="C117" s="4">
        <f>IF('True_Odds_Calculator_3-way'!C118="","",'True_Odds_Calculator_3-way'!C118)</f>
        <v>2.48</v>
      </c>
      <c r="D117" s="4">
        <f t="shared" si="5"/>
        <v>6.3302269709116787E-2</v>
      </c>
      <c r="E117" s="4">
        <f t="shared" si="6"/>
        <v>2.7285416778344445</v>
      </c>
      <c r="F117" s="4">
        <f t="shared" si="7"/>
        <v>3.9780600842703109</v>
      </c>
      <c r="G117" s="4">
        <f t="shared" si="8"/>
        <v>2.6169443754316601</v>
      </c>
      <c r="I117" s="4">
        <f t="shared" si="9"/>
        <v>1.0633022697091168</v>
      </c>
    </row>
    <row r="118" spans="1:9" x14ac:dyDescent="0.2">
      <c r="A118" s="4">
        <f>IF('True_Odds_Calculator_3-way'!A119="","",'True_Odds_Calculator_3-way'!A119)</f>
        <v>2.46</v>
      </c>
      <c r="B118" s="4">
        <f>IF('True_Odds_Calculator_3-way'!B119="","",'True_Odds_Calculator_3-way'!B119)</f>
        <v>3.66</v>
      </c>
      <c r="C118" s="4">
        <f>IF('True_Odds_Calculator_3-way'!C119="","",'True_Odds_Calculator_3-way'!C119)</f>
        <v>2.6</v>
      </c>
      <c r="D118" s="4">
        <f t="shared" si="5"/>
        <v>6.4343493371882055E-2</v>
      </c>
      <c r="E118" s="4">
        <f t="shared" si="6"/>
        <v>2.5970232706746899</v>
      </c>
      <c r="F118" s="4">
        <f t="shared" si="7"/>
        <v>3.9717810896652828</v>
      </c>
      <c r="G118" s="4">
        <f t="shared" si="8"/>
        <v>2.7535499534200945</v>
      </c>
      <c r="I118" s="4">
        <f t="shared" si="9"/>
        <v>1.0643434933718821</v>
      </c>
    </row>
    <row r="119" spans="1:9" x14ac:dyDescent="0.2">
      <c r="A119" s="4">
        <f>IF('True_Odds_Calculator_3-way'!A120="","",'True_Odds_Calculator_3-way'!A120)</f>
        <v>2.23</v>
      </c>
      <c r="B119" s="4">
        <f>IF('True_Odds_Calculator_3-way'!B120="","",'True_Odds_Calculator_3-way'!B120)</f>
        <v>3.41</v>
      </c>
      <c r="C119" s="4">
        <f>IF('True_Odds_Calculator_3-way'!C120="","",'True_Odds_Calculator_3-way'!C120)</f>
        <v>2.76</v>
      </c>
      <c r="D119" s="4">
        <f t="shared" si="5"/>
        <v>0.10400446581806211</v>
      </c>
      <c r="E119" s="4">
        <f t="shared" si="6"/>
        <v>2.4168463587856395</v>
      </c>
      <c r="F119" s="4">
        <f t="shared" si="7"/>
        <v>3.8671707786375369</v>
      </c>
      <c r="G119" s="4">
        <f t="shared" si="8"/>
        <v>3.0520308512797918</v>
      </c>
      <c r="I119" s="4">
        <f t="shared" si="9"/>
        <v>1.1040044658180621</v>
      </c>
    </row>
    <row r="120" spans="1:9" x14ac:dyDescent="0.2">
      <c r="A120" s="4">
        <f>IF('True_Odds_Calculator_3-way'!A121="","",'True_Odds_Calculator_3-way'!A121)</f>
        <v>1.92</v>
      </c>
      <c r="B120" s="4">
        <f>IF('True_Odds_Calculator_3-way'!B121="","",'True_Odds_Calculator_3-way'!B121)</f>
        <v>3.65</v>
      </c>
      <c r="C120" s="4">
        <f>IF('True_Odds_Calculator_3-way'!C121="","",'True_Odds_Calculator_3-way'!C121)</f>
        <v>3.71</v>
      </c>
      <c r="D120" s="4">
        <f t="shared" si="5"/>
        <v>6.4347715048800547E-2</v>
      </c>
      <c r="E120" s="4">
        <f t="shared" si="6"/>
        <v>2.0024666585197788</v>
      </c>
      <c r="F120" s="4">
        <f t="shared" si="7"/>
        <v>3.9600296092011908</v>
      </c>
      <c r="G120" s="4">
        <f t="shared" si="8"/>
        <v>4.0307539979887315</v>
      </c>
      <c r="I120" s="4">
        <f t="shared" si="9"/>
        <v>1.0643477150488005</v>
      </c>
    </row>
    <row r="121" spans="1:9" x14ac:dyDescent="0.2">
      <c r="A121" s="4">
        <f>IF('True_Odds_Calculator_3-way'!A122="","",'True_Odds_Calculator_3-way'!A122)</f>
        <v>2.2999999999999998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2.89</v>
      </c>
      <c r="D121" s="4">
        <f t="shared" si="5"/>
        <v>6.4089488921496907E-2</v>
      </c>
      <c r="E121" s="4">
        <f t="shared" si="6"/>
        <v>2.4188509039627424</v>
      </c>
      <c r="F121" s="4">
        <f t="shared" si="7"/>
        <v>3.8179165936711685</v>
      </c>
      <c r="G121" s="4">
        <f t="shared" si="8"/>
        <v>3.0801681689355678</v>
      </c>
      <c r="I121" s="4">
        <f t="shared" si="9"/>
        <v>1.0640894889214969</v>
      </c>
    </row>
    <row r="122" spans="1:9" x14ac:dyDescent="0.2">
      <c r="A122" s="4">
        <f>IF('True_Odds_Calculator_3-way'!A123="","",'True_Odds_Calculator_3-way'!A123)</f>
        <v>2.91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2.31</v>
      </c>
      <c r="D122" s="4">
        <f t="shared" si="5"/>
        <v>6.4727482624627575E-2</v>
      </c>
      <c r="E122" s="4">
        <f t="shared" si="6"/>
        <v>3.1049460833506717</v>
      </c>
      <c r="F122" s="4">
        <f t="shared" si="7"/>
        <v>3.7508165926414767</v>
      </c>
      <c r="G122" s="4">
        <f t="shared" si="8"/>
        <v>2.4311699007830483</v>
      </c>
      <c r="I122" s="4">
        <f t="shared" si="9"/>
        <v>1.0647274826246276</v>
      </c>
    </row>
    <row r="123" spans="1:9" x14ac:dyDescent="0.2">
      <c r="A123" s="4">
        <f>IF('True_Odds_Calculator_3-way'!A124="","",'True_Odds_Calculator_3-way'!A124)</f>
        <v>1.81</v>
      </c>
      <c r="B123" s="4">
        <f>IF('True_Odds_Calculator_3-way'!B124="","",'True_Odds_Calculator_3-way'!B124)</f>
        <v>3.75</v>
      </c>
      <c r="C123" s="4">
        <f>IF('True_Odds_Calculator_3-way'!C124="","",'True_Odds_Calculator_3-way'!C124)</f>
        <v>4.87</v>
      </c>
      <c r="D123" s="4">
        <f t="shared" si="5"/>
        <v>2.4491663546878151E-2</v>
      </c>
      <c r="E123" s="4">
        <f t="shared" si="6"/>
        <v>1.8371468521622496</v>
      </c>
      <c r="F123" s="4">
        <f t="shared" si="7"/>
        <v>3.8684303688092521</v>
      </c>
      <c r="G123" s="4">
        <f t="shared" si="8"/>
        <v>5.0716388980165377</v>
      </c>
      <c r="I123" s="4">
        <f t="shared" si="9"/>
        <v>1.0244916635468782</v>
      </c>
    </row>
    <row r="124" spans="1:9" x14ac:dyDescent="0.2">
      <c r="A124" s="4">
        <f>IF('True_Odds_Calculator_3-way'!A125="","",'True_Odds_Calculator_3-way'!A125)</f>
        <v>4.05</v>
      </c>
      <c r="B124" s="4">
        <f>IF('True_Odds_Calculator_3-way'!B125="","",'True_Odds_Calculator_3-way'!B125)</f>
        <v>3.78</v>
      </c>
      <c r="C124" s="4">
        <f>IF('True_Odds_Calculator_3-way'!C125="","",'True_Odds_Calculator_3-way'!C125)</f>
        <v>1.95</v>
      </c>
      <c r="D124" s="4">
        <f t="shared" si="5"/>
        <v>2.428435761769121E-2</v>
      </c>
      <c r="E124" s="4">
        <f t="shared" si="6"/>
        <v>4.1872751372846064</v>
      </c>
      <c r="F124" s="4">
        <f t="shared" si="7"/>
        <v>3.8993122906013062</v>
      </c>
      <c r="G124" s="4">
        <f t="shared" si="8"/>
        <v>1.9812740793835681</v>
      </c>
      <c r="I124" s="4">
        <f t="shared" si="9"/>
        <v>1.0242843576176912</v>
      </c>
    </row>
    <row r="125" spans="1:9" x14ac:dyDescent="0.2">
      <c r="A125" s="4">
        <f>IF('True_Odds_Calculator_3-way'!A126="","",'True_Odds_Calculator_3-way'!A126)</f>
        <v>1.22</v>
      </c>
      <c r="B125" s="4">
        <f>IF('True_Odds_Calculator_3-way'!B126="","",'True_Odds_Calculator_3-way'!B126)</f>
        <v>6.83</v>
      </c>
      <c r="C125" s="4">
        <f>IF('True_Odds_Calculator_3-way'!C126="","",'True_Odds_Calculator_3-way'!C126)</f>
        <v>15</v>
      </c>
      <c r="D125" s="4">
        <f t="shared" si="5"/>
        <v>3.2751682148029149E-2</v>
      </c>
      <c r="E125" s="4">
        <f t="shared" si="6"/>
        <v>1.2364685460883926</v>
      </c>
      <c r="F125" s="4">
        <f t="shared" si="7"/>
        <v>7.380310354600998</v>
      </c>
      <c r="G125" s="4">
        <f t="shared" si="8"/>
        <v>17.937400139684861</v>
      </c>
      <c r="I125" s="4">
        <f t="shared" si="9"/>
        <v>1.0327516821480291</v>
      </c>
    </row>
    <row r="126" spans="1:9" x14ac:dyDescent="0.2">
      <c r="A126" s="4">
        <f>IF('True_Odds_Calculator_3-way'!A127="","",'True_Odds_Calculator_3-way'!A127)</f>
        <v>2.17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4.2300000000000004</v>
      </c>
      <c r="D126" s="4">
        <f t="shared" si="5"/>
        <v>2.7269115773230324E-2</v>
      </c>
      <c r="E126" s="4">
        <f t="shared" si="6"/>
        <v>2.2136637660456295</v>
      </c>
      <c r="F126" s="4">
        <f t="shared" si="7"/>
        <v>3.1158151801235245</v>
      </c>
      <c r="G126" s="4">
        <f t="shared" si="8"/>
        <v>4.3991447087772455</v>
      </c>
      <c r="I126" s="4">
        <f t="shared" si="9"/>
        <v>1.0272691157732303</v>
      </c>
    </row>
    <row r="127" spans="1:9" x14ac:dyDescent="0.2">
      <c r="A127" s="4">
        <f>IF('True_Odds_Calculator_3-way'!A128="","",'True_Odds_Calculator_3-way'!A128)</f>
        <v>2.68</v>
      </c>
      <c r="B127" s="4">
        <f>IF('True_Odds_Calculator_3-way'!B128="","",'True_Odds_Calculator_3-way'!B128)</f>
        <v>3.34</v>
      </c>
      <c r="C127" s="4">
        <f>IF('True_Odds_Calculator_3-way'!C128="","",'True_Odds_Calculator_3-way'!C128)</f>
        <v>2.82</v>
      </c>
      <c r="D127" s="4">
        <f t="shared" si="5"/>
        <v>2.7145455041013511E-2</v>
      </c>
      <c r="E127" s="4">
        <f t="shared" si="6"/>
        <v>2.746605006154252</v>
      </c>
      <c r="F127" s="4">
        <f t="shared" si="7"/>
        <v>3.4440869901850055</v>
      </c>
      <c r="G127" s="4">
        <f t="shared" si="8"/>
        <v>2.8938413621567149</v>
      </c>
      <c r="I127" s="4">
        <f t="shared" si="9"/>
        <v>1.0271454550410135</v>
      </c>
    </row>
    <row r="128" spans="1:9" x14ac:dyDescent="0.2">
      <c r="A128" s="4">
        <f>IF('True_Odds_Calculator_3-way'!A129="","",'True_Odds_Calculator_3-way'!A129)</f>
        <v>2.81</v>
      </c>
      <c r="B128" s="4">
        <f>IF('True_Odds_Calculator_3-way'!B129="","",'True_Odds_Calculator_3-way'!B129)</f>
        <v>3.15</v>
      </c>
      <c r="C128" s="4">
        <f>IF('True_Odds_Calculator_3-way'!C129="","",'True_Odds_Calculator_3-way'!C129)</f>
        <v>2.83</v>
      </c>
      <c r="D128" s="4">
        <f t="shared" si="5"/>
        <v>2.6689094040677874E-2</v>
      </c>
      <c r="E128" s="4">
        <f t="shared" si="6"/>
        <v>2.8820476898417233</v>
      </c>
      <c r="F128" s="4">
        <f t="shared" si="7"/>
        <v>3.2408192563979874</v>
      </c>
      <c r="G128" s="4">
        <f t="shared" si="8"/>
        <v>2.9030902677109145</v>
      </c>
      <c r="I128" s="4">
        <f t="shared" si="9"/>
        <v>1.0266890940406779</v>
      </c>
    </row>
    <row r="129" spans="1: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3.43</v>
      </c>
      <c r="C129" s="4">
        <f>IF('True_Odds_Calculator_3-way'!C130="","",'True_Odds_Calculator_3-way'!C130)</f>
        <v>4.2699999999999996</v>
      </c>
      <c r="D129" s="4">
        <f t="shared" si="5"/>
        <v>2.8249789789169366E-2</v>
      </c>
      <c r="E129" s="4">
        <f t="shared" si="6"/>
        <v>2.0280027996792476</v>
      </c>
      <c r="F129" s="4">
        <f t="shared" si="7"/>
        <v>3.5444829951218431</v>
      </c>
      <c r="G129" s="4">
        <f t="shared" si="8"/>
        <v>4.4488846117270597</v>
      </c>
      <c r="I129" s="4">
        <f t="shared" si="9"/>
        <v>1.0282497897891694</v>
      </c>
    </row>
    <row r="130" spans="1:9" x14ac:dyDescent="0.2">
      <c r="A130" s="4">
        <f>IF('True_Odds_Calculator_3-way'!A131="","",'True_Odds_Calculator_3-way'!A131)</f>
        <v>1.86</v>
      </c>
      <c r="B130" s="4">
        <f>IF('True_Odds_Calculator_3-way'!B131="","",'True_Odds_Calculator_3-way'!B131)</f>
        <v>3.97</v>
      </c>
      <c r="C130" s="4">
        <f>IF('True_Odds_Calculator_3-way'!C131="","",'True_Odds_Calculator_3-way'!C131)</f>
        <v>4.1500000000000004</v>
      </c>
      <c r="D130" s="4">
        <f t="shared" si="5"/>
        <v>3.0487432789580327E-2</v>
      </c>
      <c r="E130" s="4">
        <f t="shared" si="6"/>
        <v>1.8958354771475758</v>
      </c>
      <c r="F130" s="4">
        <f t="shared" si="7"/>
        <v>4.1369035217545278</v>
      </c>
      <c r="G130" s="4">
        <f t="shared" si="8"/>
        <v>4.332729767140016</v>
      </c>
      <c r="I130" s="4">
        <f t="shared" si="9"/>
        <v>1.0304874327895803</v>
      </c>
    </row>
    <row r="131" spans="1:9" x14ac:dyDescent="0.2">
      <c r="A131" s="4">
        <f>IF('True_Odds_Calculator_3-way'!A132="","",'True_Odds_Calculator_3-way'!A132)</f>
        <v>1.96</v>
      </c>
      <c r="B131" s="4">
        <f>IF('True_Odds_Calculator_3-way'!B132="","",'True_Odds_Calculator_3-way'!B132)</f>
        <v>3.81</v>
      </c>
      <c r="C131" s="4">
        <f>IF('True_Odds_Calculator_3-way'!C132="","",'True_Odds_Calculator_3-way'!C132)</f>
        <v>3.88</v>
      </c>
      <c r="D131" s="4">
        <f t="shared" ref="D131:D194" si="10">IF(A131="","",((1/A131)+(1/B131)+(1/C131))-1)</f>
        <v>3.0403231996589453E-2</v>
      </c>
      <c r="E131" s="4">
        <f t="shared" ref="E131:E194" si="11">IF(A131="","",(3*A131)/(3-($D131*A131)))</f>
        <v>1.9997213549584461</v>
      </c>
      <c r="F131" s="4">
        <f t="shared" ref="F131:F194" si="12">IF(B131="","",(3*B131)/(3-($D131*B131)))</f>
        <v>3.9630205647182062</v>
      </c>
      <c r="G131" s="4">
        <f t="shared" ref="G131:G194" si="13">IF(C131="","",(3*C131)/(3-($D131*C131)))</f>
        <v>4.0388122082969673</v>
      </c>
      <c r="I131" s="4">
        <f t="shared" ref="I131:I194" si="14">IF(A131="","",D131+1)</f>
        <v>1.0304032319965895</v>
      </c>
    </row>
    <row r="132" spans="1:9" x14ac:dyDescent="0.2">
      <c r="A132" s="4">
        <f>IF('True_Odds_Calculator_3-way'!A133="","",'True_Odds_Calculator_3-way'!A133)</f>
        <v>1.44</v>
      </c>
      <c r="B132" s="4">
        <f>IF('True_Odds_Calculator_3-way'!B133="","",'True_Odds_Calculator_3-way'!B133)</f>
        <v>4.8499999999999996</v>
      </c>
      <c r="C132" s="4">
        <f>IF('True_Odds_Calculator_3-way'!C133="","",'True_Odds_Calculator_3-way'!C133)</f>
        <v>7.58</v>
      </c>
      <c r="D132" s="4">
        <f t="shared" si="10"/>
        <v>3.2556132826785378E-2</v>
      </c>
      <c r="E132" s="4">
        <f t="shared" si="11"/>
        <v>1.462860031435395</v>
      </c>
      <c r="F132" s="4">
        <f t="shared" si="12"/>
        <v>5.1194489609349709</v>
      </c>
      <c r="G132" s="4">
        <f t="shared" si="13"/>
        <v>8.2594063401655475</v>
      </c>
      <c r="I132" s="4">
        <f t="shared" si="14"/>
        <v>1.0325561328267854</v>
      </c>
    </row>
    <row r="133" spans="1:9" x14ac:dyDescent="0.2">
      <c r="A133" s="4">
        <f>IF('True_Odds_Calculator_3-way'!A134="","",'True_Odds_Calculator_3-way'!A134)</f>
        <v>3.59</v>
      </c>
      <c r="B133" s="4">
        <f>IF('True_Odds_Calculator_3-way'!B134="","",'True_Odds_Calculator_3-way'!B134)</f>
        <v>3.5</v>
      </c>
      <c r="C133" s="4">
        <f>IF('True_Odds_Calculator_3-way'!C134="","",'True_Odds_Calculator_3-way'!C134)</f>
        <v>2.08</v>
      </c>
      <c r="D133" s="4">
        <f t="shared" si="10"/>
        <v>4.5035048516942622E-2</v>
      </c>
      <c r="E133" s="4">
        <f t="shared" si="11"/>
        <v>3.7944925712626429</v>
      </c>
      <c r="F133" s="4">
        <f t="shared" si="12"/>
        <v>3.6940908191438235</v>
      </c>
      <c r="G133" s="4">
        <f t="shared" si="13"/>
        <v>2.1470398159811599</v>
      </c>
      <c r="I133" s="4">
        <f t="shared" si="14"/>
        <v>1.0450350485169426</v>
      </c>
    </row>
    <row r="134" spans="1:9" x14ac:dyDescent="0.2">
      <c r="A134" s="4">
        <f>IF('True_Odds_Calculator_3-way'!A135="","",'True_Odds_Calculator_3-way'!A135)</f>
        <v>3.65</v>
      </c>
      <c r="B134" s="4">
        <f>IF('True_Odds_Calculator_3-way'!B135="","",'True_Odds_Calculator_3-way'!B135)</f>
        <v>3.85</v>
      </c>
      <c r="C134" s="4">
        <f>IF('True_Odds_Calculator_3-way'!C135="","",'True_Odds_Calculator_3-way'!C135)</f>
        <v>1.95</v>
      </c>
      <c r="D134" s="4">
        <f t="shared" si="10"/>
        <v>4.6533375300498614E-2</v>
      </c>
      <c r="E134" s="4">
        <f t="shared" si="11"/>
        <v>3.8690485295242354</v>
      </c>
      <c r="F134" s="4">
        <f t="shared" si="12"/>
        <v>4.094515592800354</v>
      </c>
      <c r="G134" s="4">
        <f t="shared" si="13"/>
        <v>2.0108206776147424</v>
      </c>
      <c r="I134" s="4">
        <f t="shared" si="14"/>
        <v>1.0465333753004986</v>
      </c>
    </row>
    <row r="135" spans="1:9" x14ac:dyDescent="0.2">
      <c r="A135" s="4">
        <f>IF('True_Odds_Calculator_3-way'!A136="","",'True_Odds_Calculator_3-way'!A136)</f>
        <v>4.62</v>
      </c>
      <c r="B135" s="4">
        <f>IF('True_Odds_Calculator_3-way'!B136="","",'True_Odds_Calculator_3-way'!B136)</f>
        <v>4.1900000000000004</v>
      </c>
      <c r="C135" s="4">
        <f>IF('True_Odds_Calculator_3-way'!C136="","",'True_Odds_Calculator_3-way'!C136)</f>
        <v>1.68</v>
      </c>
      <c r="D135" s="4">
        <f t="shared" si="10"/>
        <v>5.0351796175185148E-2</v>
      </c>
      <c r="E135" s="4">
        <f t="shared" si="11"/>
        <v>5.0083568342345606</v>
      </c>
      <c r="F135" s="4">
        <f t="shared" si="12"/>
        <v>4.5069497799818397</v>
      </c>
      <c r="G135" s="4">
        <f t="shared" si="13"/>
        <v>1.728745445452597</v>
      </c>
      <c r="I135" s="4">
        <f t="shared" si="14"/>
        <v>1.0503517961751851</v>
      </c>
    </row>
    <row r="136" spans="1:9" x14ac:dyDescent="0.2">
      <c r="A136" s="4">
        <f>IF('True_Odds_Calculator_3-way'!A137="","",'True_Odds_Calculator_3-way'!A137)</f>
        <v>4.1900000000000004</v>
      </c>
      <c r="B136" s="4">
        <f>IF('True_Odds_Calculator_3-way'!B137="","",'True_Odds_Calculator_3-way'!B137)</f>
        <v>4.41</v>
      </c>
      <c r="C136" s="4">
        <f>IF('True_Odds_Calculator_3-way'!C137="","",'True_Odds_Calculator_3-way'!C137)</f>
        <v>1.71</v>
      </c>
      <c r="D136" s="4">
        <f t="shared" si="10"/>
        <v>5.0216175738812874E-2</v>
      </c>
      <c r="E136" s="4">
        <f t="shared" si="11"/>
        <v>4.5060316993104728</v>
      </c>
      <c r="F136" s="4">
        <f t="shared" si="12"/>
        <v>4.7614820246464626</v>
      </c>
      <c r="G136" s="4">
        <f t="shared" si="13"/>
        <v>1.7603879725241562</v>
      </c>
      <c r="I136" s="4">
        <f t="shared" si="14"/>
        <v>1.0502161757388129</v>
      </c>
    </row>
    <row r="137" spans="1:9" x14ac:dyDescent="0.2">
      <c r="A137" s="4">
        <f>IF('True_Odds_Calculator_3-way'!A138="","",'True_Odds_Calculator_3-way'!A138)</f>
        <v>2.2999999999999998</v>
      </c>
      <c r="B137" s="4">
        <f>IF('True_Odds_Calculator_3-way'!B138="","",'True_Odds_Calculator_3-way'!B138)</f>
        <v>3.23</v>
      </c>
      <c r="C137" s="4">
        <f>IF('True_Odds_Calculator_3-way'!C138="","",'True_Odds_Calculator_3-way'!C138)</f>
        <v>3.6</v>
      </c>
      <c r="D137" s="4">
        <f t="shared" si="10"/>
        <v>2.2157909693244271E-2</v>
      </c>
      <c r="E137" s="4">
        <f t="shared" si="11"/>
        <v>2.3397469919571674</v>
      </c>
      <c r="F137" s="4">
        <f t="shared" si="12"/>
        <v>3.3089403399952158</v>
      </c>
      <c r="G137" s="4">
        <f t="shared" si="13"/>
        <v>3.6983368980013278</v>
      </c>
      <c r="I137" s="4">
        <f t="shared" si="14"/>
        <v>1.0221579096932443</v>
      </c>
    </row>
    <row r="138" spans="1:9" x14ac:dyDescent="0.2">
      <c r="A138" s="4">
        <f>IF('True_Odds_Calculator_3-way'!A139="","",'True_Odds_Calculator_3-way'!A139)</f>
        <v>1.17</v>
      </c>
      <c r="B138" s="4">
        <f>IF('True_Odds_Calculator_3-way'!B139="","",'True_Odds_Calculator_3-way'!B139)</f>
        <v>9.2899999999999991</v>
      </c>
      <c r="C138" s="4">
        <f>IF('True_Odds_Calculator_3-way'!C139="","",'True_Odds_Calculator_3-way'!C139)</f>
        <v>14.98</v>
      </c>
      <c r="D138" s="4">
        <f t="shared" si="10"/>
        <v>2.9099155413250699E-2</v>
      </c>
      <c r="E138" s="4">
        <f t="shared" si="11"/>
        <v>1.1834303613623567</v>
      </c>
      <c r="F138" s="4">
        <f t="shared" si="12"/>
        <v>10.21002970330515</v>
      </c>
      <c r="G138" s="4">
        <f t="shared" si="13"/>
        <v>17.52665408296561</v>
      </c>
      <c r="I138" s="4">
        <f t="shared" si="14"/>
        <v>1.0290991554132507</v>
      </c>
    </row>
    <row r="139" spans="1:9" x14ac:dyDescent="0.2">
      <c r="A139" s="4">
        <f>IF('True_Odds_Calculator_3-way'!A140="","",'True_Odds_Calculator_3-way'!A140)</f>
        <v>2.09</v>
      </c>
      <c r="B139" s="4">
        <f>IF('True_Odds_Calculator_3-way'!B140="","",'True_Odds_Calculator_3-way'!B140)</f>
        <v>3.64</v>
      </c>
      <c r="C139" s="4">
        <f>IF('True_Odds_Calculator_3-way'!C140="","",'True_Odds_Calculator_3-way'!C140)</f>
        <v>3.64</v>
      </c>
      <c r="D139" s="4">
        <f t="shared" si="10"/>
        <v>2.791944897208043E-2</v>
      </c>
      <c r="E139" s="4">
        <f t="shared" si="11"/>
        <v>2.1314580298106014</v>
      </c>
      <c r="F139" s="4">
        <f t="shared" si="12"/>
        <v>3.7676307448494448</v>
      </c>
      <c r="G139" s="4">
        <f t="shared" si="13"/>
        <v>3.7676307448494448</v>
      </c>
      <c r="I139" s="4">
        <f t="shared" si="14"/>
        <v>1.0279194489720804</v>
      </c>
    </row>
    <row r="140" spans="1:9" x14ac:dyDescent="0.2">
      <c r="A140" s="4">
        <f>IF('True_Odds_Calculator_3-way'!A141="","",'True_Odds_Calculator_3-way'!A141)</f>
        <v>2.17</v>
      </c>
      <c r="B140" s="4">
        <f>IF('True_Odds_Calculator_3-way'!B141="","",'True_Odds_Calculator_3-way'!B141)</f>
        <v>3.69</v>
      </c>
      <c r="C140" s="4">
        <f>IF('True_Odds_Calculator_3-way'!C141="","",'True_Odds_Calculator_3-way'!C141)</f>
        <v>3.37</v>
      </c>
      <c r="D140" s="4">
        <f t="shared" si="10"/>
        <v>2.8568108159168215E-2</v>
      </c>
      <c r="E140" s="4">
        <f t="shared" si="11"/>
        <v>2.2157876223953021</v>
      </c>
      <c r="F140" s="4">
        <f t="shared" si="12"/>
        <v>3.8243841672547845</v>
      </c>
      <c r="G140" s="4">
        <f t="shared" si="13"/>
        <v>3.4817340982437699</v>
      </c>
      <c r="I140" s="4">
        <f t="shared" si="14"/>
        <v>1.0285681081591682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3.41</v>
      </c>
      <c r="D141" s="4">
        <f t="shared" si="10"/>
        <v>2.7996720008559794E-2</v>
      </c>
      <c r="E141" s="4">
        <f t="shared" si="11"/>
        <v>2.0691998472647399</v>
      </c>
      <c r="F141" s="4">
        <f t="shared" si="12"/>
        <v>4.2955601279923927</v>
      </c>
      <c r="G141" s="4">
        <f t="shared" si="13"/>
        <v>3.5220830313816109</v>
      </c>
      <c r="I141" s="4">
        <f t="shared" si="14"/>
        <v>1.0279967200085598</v>
      </c>
    </row>
    <row r="142" spans="1:9" x14ac:dyDescent="0.2">
      <c r="A142" s="4">
        <f>IF('True_Odds_Calculator_3-way'!A143="","",'True_Odds_Calculator_3-way'!A143)</f>
        <v>4.28</v>
      </c>
      <c r="B142" s="4">
        <f>IF('True_Odds_Calculator_3-way'!B143="","",'True_Odds_Calculator_3-way'!B143)</f>
        <v>3.72</v>
      </c>
      <c r="C142" s="4">
        <f>IF('True_Odds_Calculator_3-way'!C143="","",'True_Odds_Calculator_3-way'!C143)</f>
        <v>1.92</v>
      </c>
      <c r="D142" s="4">
        <f t="shared" si="10"/>
        <v>2.3295397447492761E-2</v>
      </c>
      <c r="E142" s="4">
        <f t="shared" si="11"/>
        <v>4.4271347934489444</v>
      </c>
      <c r="F142" s="4">
        <f t="shared" si="12"/>
        <v>3.8306533751433545</v>
      </c>
      <c r="G142" s="4">
        <f t="shared" si="13"/>
        <v>1.9490586209429297</v>
      </c>
      <c r="I142" s="4">
        <f t="shared" si="14"/>
        <v>1.0232953974474928</v>
      </c>
    </row>
    <row r="143" spans="1:9" x14ac:dyDescent="0.2">
      <c r="A143" s="4">
        <f>IF('True_Odds_Calculator_3-way'!A144="","",'True_Odds_Calculator_3-way'!A144)</f>
        <v>2.2799999999999998</v>
      </c>
      <c r="B143" s="4">
        <f>IF('True_Odds_Calculator_3-way'!B144="","",'True_Odds_Calculator_3-way'!B144)</f>
        <v>3.52</v>
      </c>
      <c r="C143" s="4">
        <f>IF('True_Odds_Calculator_3-way'!C144="","",'True_Odds_Calculator_3-way'!C144)</f>
        <v>3.35</v>
      </c>
      <c r="D143" s="4">
        <f t="shared" si="10"/>
        <v>2.1194863005546516E-2</v>
      </c>
      <c r="E143" s="4">
        <f t="shared" si="11"/>
        <v>2.317327737389014</v>
      </c>
      <c r="F143" s="4">
        <f t="shared" si="12"/>
        <v>3.609770069673687</v>
      </c>
      <c r="G143" s="4">
        <f t="shared" si="13"/>
        <v>3.4312084591116849</v>
      </c>
      <c r="I143" s="4">
        <f t="shared" si="14"/>
        <v>1.0211948630055465</v>
      </c>
    </row>
    <row r="144" spans="1:9" x14ac:dyDescent="0.2">
      <c r="A144" s="4">
        <f>IF('True_Odds_Calculator_3-way'!A145="","",'True_Odds_Calculator_3-way'!A145)</f>
        <v>2.5499999999999998</v>
      </c>
      <c r="B144" s="4">
        <f>IF('True_Odds_Calculator_3-way'!B145="","",'True_Odds_Calculator_3-way'!B145)</f>
        <v>3.41</v>
      </c>
      <c r="C144" s="4">
        <f>IF('True_Odds_Calculator_3-way'!C145="","",'True_Odds_Calculator_3-way'!C145)</f>
        <v>2.92</v>
      </c>
      <c r="D144" s="4">
        <f t="shared" si="10"/>
        <v>2.7877748134564895E-2</v>
      </c>
      <c r="E144" s="4">
        <f t="shared" si="11"/>
        <v>2.6118916079408141</v>
      </c>
      <c r="F144" s="4">
        <f t="shared" si="12"/>
        <v>3.5215911486553959</v>
      </c>
      <c r="G144" s="4">
        <f t="shared" si="13"/>
        <v>3.0014421565204779</v>
      </c>
      <c r="I144" s="4">
        <f t="shared" si="14"/>
        <v>1.0278777481345649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3.28</v>
      </c>
      <c r="C145" s="4">
        <f>IF('True_Odds_Calculator_3-way'!C146="","",'True_Odds_Calculator_3-way'!C146)</f>
        <v>2.7</v>
      </c>
      <c r="D145" s="4">
        <f t="shared" si="10"/>
        <v>2.7361095207196318E-2</v>
      </c>
      <c r="E145" s="4">
        <f t="shared" si="11"/>
        <v>2.915517252038653</v>
      </c>
      <c r="F145" s="4">
        <f t="shared" si="12"/>
        <v>3.3811463068385508</v>
      </c>
      <c r="G145" s="4">
        <f t="shared" si="13"/>
        <v>2.768166049342859</v>
      </c>
      <c r="I145" s="4">
        <f t="shared" si="14"/>
        <v>1.0273610952071963</v>
      </c>
    </row>
    <row r="146" spans="1:9" x14ac:dyDescent="0.2">
      <c r="A146" s="4">
        <f>IF('True_Odds_Calculator_3-way'!A147="","",'True_Odds_Calculator_3-way'!A147)</f>
        <v>4.4400000000000004</v>
      </c>
      <c r="B146" s="4">
        <f>IF('True_Odds_Calculator_3-way'!B147="","",'True_Odds_Calculator_3-way'!B147)</f>
        <v>4.1100000000000003</v>
      </c>
      <c r="C146" s="4">
        <f>IF('True_Odds_Calculator_3-way'!C147="","",'True_Odds_Calculator_3-way'!C147)</f>
        <v>1.8</v>
      </c>
      <c r="D146" s="4">
        <f t="shared" si="10"/>
        <v>2.4089783213870675E-2</v>
      </c>
      <c r="E146" s="4">
        <f t="shared" si="11"/>
        <v>4.6041512480656657</v>
      </c>
      <c r="F146" s="4">
        <f t="shared" si="12"/>
        <v>4.2502717306915931</v>
      </c>
      <c r="G146" s="4">
        <f t="shared" si="13"/>
        <v>1.8263985267428207</v>
      </c>
      <c r="I146" s="4">
        <f t="shared" si="14"/>
        <v>1.0240897832138707</v>
      </c>
    </row>
    <row r="147" spans="1:9" x14ac:dyDescent="0.2">
      <c r="A147" s="4">
        <f>IF('True_Odds_Calculator_3-way'!A148="","",'True_Odds_Calculator_3-way'!A148)</f>
        <v>3.31</v>
      </c>
      <c r="B147" s="4">
        <f>IF('True_Odds_Calculator_3-way'!B148="","",'True_Odds_Calculator_3-way'!B148)</f>
        <v>3.29</v>
      </c>
      <c r="C147" s="4">
        <f>IF('True_Odds_Calculator_3-way'!C148="","",'True_Odds_Calculator_3-way'!C148)</f>
        <v>2.4</v>
      </c>
      <c r="D147" s="4">
        <f t="shared" si="10"/>
        <v>2.2732838073199257E-2</v>
      </c>
      <c r="E147" s="4">
        <f t="shared" si="11"/>
        <v>3.3951569811196567</v>
      </c>
      <c r="F147" s="4">
        <f t="shared" si="12"/>
        <v>3.3741179265216332</v>
      </c>
      <c r="G147" s="4">
        <f t="shared" si="13"/>
        <v>2.4444555293812482</v>
      </c>
      <c r="I147" s="4">
        <f t="shared" si="14"/>
        <v>1.0227328380731993</v>
      </c>
    </row>
    <row r="148" spans="1:9" x14ac:dyDescent="0.2">
      <c r="A148" s="4">
        <f>IF('True_Odds_Calculator_3-way'!A149="","",'True_Odds_Calculator_3-way'!A149)</f>
        <v>2.31</v>
      </c>
      <c r="B148" s="4">
        <f>IF('True_Odds_Calculator_3-way'!B149="","",'True_Odds_Calculator_3-way'!B149)</f>
        <v>3.18</v>
      </c>
      <c r="C148" s="4">
        <f>IF('True_Odds_Calculator_3-way'!C149="","",'True_Odds_Calculator_3-way'!C149)</f>
        <v>3.64</v>
      </c>
      <c r="D148" s="4">
        <f t="shared" si="10"/>
        <v>2.2091116430738911E-2</v>
      </c>
      <c r="E148" s="4">
        <f t="shared" si="11"/>
        <v>2.3499734231041809</v>
      </c>
      <c r="F148" s="4">
        <f t="shared" si="12"/>
        <v>3.2562502557387782</v>
      </c>
      <c r="G148" s="4">
        <f t="shared" si="13"/>
        <v>3.7402533311399897</v>
      </c>
      <c r="I148" s="4">
        <f t="shared" si="14"/>
        <v>1.0220911164307389</v>
      </c>
    </row>
    <row r="149" spans="1:9" x14ac:dyDescent="0.2">
      <c r="A149" s="4">
        <f>IF('True_Odds_Calculator_3-way'!A150="","",'True_Odds_Calculator_3-way'!A150)</f>
        <v>2.1800000000000002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3.93</v>
      </c>
      <c r="D149" s="4">
        <f t="shared" si="10"/>
        <v>2.1810497847568611E-2</v>
      </c>
      <c r="E149" s="4">
        <f t="shared" si="11"/>
        <v>2.2151071485115144</v>
      </c>
      <c r="F149" s="4">
        <f t="shared" si="12"/>
        <v>3.3181603884100497</v>
      </c>
      <c r="G149" s="4">
        <f t="shared" si="13"/>
        <v>4.0455895829884083</v>
      </c>
      <c r="I149" s="4">
        <f t="shared" si="14"/>
        <v>1.0218104978475686</v>
      </c>
    </row>
    <row r="150" spans="1:9" x14ac:dyDescent="0.2">
      <c r="A150" s="4">
        <f>IF('True_Odds_Calculator_3-way'!A151="","",'True_Odds_Calculator_3-way'!A151)</f>
        <v>2.75</v>
      </c>
      <c r="B150" s="4">
        <f>IF('True_Odds_Calculator_3-way'!B151="","",'True_Odds_Calculator_3-way'!B151)</f>
        <v>3.42</v>
      </c>
      <c r="C150" s="4">
        <f>IF('True_Odds_Calculator_3-way'!C151="","",'True_Odds_Calculator_3-way'!C151)</f>
        <v>2.73</v>
      </c>
      <c r="D150" s="4">
        <f t="shared" si="10"/>
        <v>2.2334390755443412E-2</v>
      </c>
      <c r="E150" s="4">
        <f t="shared" si="11"/>
        <v>2.8074780355258628</v>
      </c>
      <c r="F150" s="4">
        <f t="shared" si="12"/>
        <v>3.5093523409897012</v>
      </c>
      <c r="G150" s="4">
        <f t="shared" si="13"/>
        <v>2.7866364223424518</v>
      </c>
      <c r="I150" s="4">
        <f t="shared" si="14"/>
        <v>1.0223343907554434</v>
      </c>
    </row>
    <row r="151" spans="1:9" x14ac:dyDescent="0.2">
      <c r="A151" s="4">
        <f>IF('True_Odds_Calculator_3-way'!A152="","",'True_Odds_Calculator_3-way'!A152)</f>
        <v>2.2200000000000002</v>
      </c>
      <c r="B151" s="4">
        <f>IF('True_Odds_Calculator_3-way'!B152="","",'True_Odds_Calculator_3-way'!B152)</f>
        <v>3.37</v>
      </c>
      <c r="C151" s="4">
        <f>IF('True_Odds_Calculator_3-way'!C152="","",'True_Odds_Calculator_3-way'!C152)</f>
        <v>3.63</v>
      </c>
      <c r="D151" s="4">
        <f t="shared" si="10"/>
        <v>2.2668449158872672E-2</v>
      </c>
      <c r="E151" s="4">
        <f t="shared" si="11"/>
        <v>2.2578750694011771</v>
      </c>
      <c r="F151" s="4">
        <f t="shared" si="12"/>
        <v>3.4580567331780374</v>
      </c>
      <c r="G151" s="4">
        <f t="shared" si="13"/>
        <v>3.7323746453159439</v>
      </c>
      <c r="I151" s="4">
        <f t="shared" si="14"/>
        <v>1.0226684491588727</v>
      </c>
    </row>
    <row r="152" spans="1:9" x14ac:dyDescent="0.2">
      <c r="A152" s="4">
        <f>IF('True_Odds_Calculator_3-way'!A153="","",'True_Odds_Calculator_3-way'!A153)</f>
        <v>4.16</v>
      </c>
      <c r="B152" s="4">
        <f>IF('True_Odds_Calculator_3-way'!B153="","",'True_Odds_Calculator_3-way'!B153)</f>
        <v>4.0199999999999996</v>
      </c>
      <c r="C152" s="4">
        <f>IF('True_Odds_Calculator_3-way'!C153="","",'True_Odds_Calculator_3-way'!C153)</f>
        <v>1.87</v>
      </c>
      <c r="D152" s="4">
        <f t="shared" si="10"/>
        <v>2.3900192578858004E-2</v>
      </c>
      <c r="E152" s="4">
        <f t="shared" si="11"/>
        <v>4.302594880096037</v>
      </c>
      <c r="F152" s="4">
        <f t="shared" si="12"/>
        <v>4.1530052167791096</v>
      </c>
      <c r="G152" s="4">
        <f t="shared" si="13"/>
        <v>1.8982801731303498</v>
      </c>
      <c r="I152" s="4">
        <f t="shared" si="14"/>
        <v>1.023900192578858</v>
      </c>
    </row>
    <row r="153" spans="1:9" x14ac:dyDescent="0.2">
      <c r="A153" s="4">
        <f>IF('True_Odds_Calculator_3-way'!A154="","",'True_Odds_Calculator_3-way'!A154)</f>
        <v>1.39</v>
      </c>
      <c r="B153" s="4">
        <f>IF('True_Odds_Calculator_3-way'!B154="","",'True_Odds_Calculator_3-way'!B154)</f>
        <v>5.33</v>
      </c>
      <c r="C153" s="4">
        <f>IF('True_Odds_Calculator_3-way'!C154="","",'True_Odds_Calculator_3-way'!C154)</f>
        <v>8.49</v>
      </c>
      <c r="D153" s="4">
        <f t="shared" si="10"/>
        <v>2.4827351372768591E-2</v>
      </c>
      <c r="E153" s="4">
        <f t="shared" si="11"/>
        <v>1.4061757166219044</v>
      </c>
      <c r="F153" s="4">
        <f t="shared" si="12"/>
        <v>5.5759549700616082</v>
      </c>
      <c r="G153" s="4">
        <f t="shared" si="13"/>
        <v>9.1315989677544511</v>
      </c>
      <c r="I153" s="4">
        <f t="shared" si="14"/>
        <v>1.0248273513727686</v>
      </c>
    </row>
    <row r="154" spans="1:9" x14ac:dyDescent="0.2">
      <c r="A154" s="4">
        <f>IF('True_Odds_Calculator_3-way'!A155="","",'True_Odds_Calculator_3-way'!A155)</f>
        <v>1.62</v>
      </c>
      <c r="B154" s="4">
        <f>IF('True_Odds_Calculator_3-way'!B155="","",'True_Odds_Calculator_3-way'!B155)</f>
        <v>4.29</v>
      </c>
      <c r="C154" s="4">
        <f>IF('True_Odds_Calculator_3-way'!C155="","",'True_Odds_Calculator_3-way'!C155)</f>
        <v>5.7</v>
      </c>
      <c r="D154" s="4">
        <f t="shared" si="10"/>
        <v>2.5822780208744955E-2</v>
      </c>
      <c r="E154" s="4">
        <f t="shared" si="11"/>
        <v>1.6429092212100023</v>
      </c>
      <c r="F154" s="4">
        <f t="shared" si="12"/>
        <v>4.4544890262250609</v>
      </c>
      <c r="G154" s="4">
        <f t="shared" si="13"/>
        <v>5.9940897164698068</v>
      </c>
      <c r="I154" s="4">
        <f t="shared" si="14"/>
        <v>1.025822780208745</v>
      </c>
    </row>
    <row r="155" spans="1:9" x14ac:dyDescent="0.2">
      <c r="A155" s="4">
        <f>IF('True_Odds_Calculator_3-way'!A156="","",'True_Odds_Calculator_3-way'!A156)</f>
        <v>6.65</v>
      </c>
      <c r="B155" s="4">
        <f>IF('True_Odds_Calculator_3-way'!B156="","",'True_Odds_Calculator_3-way'!B156)</f>
        <v>4.79</v>
      </c>
      <c r="C155" s="4">
        <f>IF('True_Odds_Calculator_3-way'!C156="","",'True_Odds_Calculator_3-way'!C156)</f>
        <v>1.5</v>
      </c>
      <c r="D155" s="4">
        <f t="shared" si="10"/>
        <v>2.5810873739672724E-2</v>
      </c>
      <c r="E155" s="4">
        <f t="shared" si="11"/>
        <v>7.0535633004047398</v>
      </c>
      <c r="F155" s="4">
        <f t="shared" si="12"/>
        <v>4.9958873195256475</v>
      </c>
      <c r="G155" s="4">
        <f t="shared" si="13"/>
        <v>1.519611247015046</v>
      </c>
      <c r="I155" s="4">
        <f t="shared" si="14"/>
        <v>1.0258108737396727</v>
      </c>
    </row>
    <row r="156" spans="1:9" x14ac:dyDescent="0.2">
      <c r="A156" s="4">
        <f>IF('True_Odds_Calculator_3-way'!A157="","",'True_Odds_Calculator_3-way'!A157)</f>
        <v>2.61</v>
      </c>
      <c r="B156" s="4">
        <f>IF('True_Odds_Calculator_3-way'!B157="","",'True_Odds_Calculator_3-way'!B157)</f>
        <v>3.26</v>
      </c>
      <c r="C156" s="4">
        <f>IF('True_Odds_Calculator_3-way'!C157="","",'True_Odds_Calculator_3-way'!C157)</f>
        <v>3.01</v>
      </c>
      <c r="D156" s="4">
        <f t="shared" si="10"/>
        <v>2.2116142331038535E-2</v>
      </c>
      <c r="E156" s="4">
        <f t="shared" si="11"/>
        <v>2.6612043495244739</v>
      </c>
      <c r="F156" s="4">
        <f t="shared" si="12"/>
        <v>3.3402764451575844</v>
      </c>
      <c r="G156" s="4">
        <f t="shared" si="13"/>
        <v>3.0783072147688251</v>
      </c>
      <c r="I156" s="4">
        <f t="shared" si="14"/>
        <v>1.0221161423310385</v>
      </c>
    </row>
    <row r="157" spans="1:9" x14ac:dyDescent="0.2">
      <c r="A157" s="4">
        <f>IF('True_Odds_Calculator_3-way'!A158="","",'True_Odds_Calculator_3-way'!A158)</f>
        <v>2.19</v>
      </c>
      <c r="B157" s="4">
        <f>IF('True_Odds_Calculator_3-way'!B158="","",'True_Odds_Calculator_3-way'!B158)</f>
        <v>3.43</v>
      </c>
      <c r="C157" s="4">
        <f>IF('True_Odds_Calculator_3-way'!C158="","",'True_Odds_Calculator_3-way'!C158)</f>
        <v>3.57</v>
      </c>
      <c r="D157" s="4">
        <f t="shared" si="10"/>
        <v>2.8278238888510554E-2</v>
      </c>
      <c r="E157" s="4">
        <f t="shared" si="11"/>
        <v>2.2361613342135636</v>
      </c>
      <c r="F157" s="4">
        <f t="shared" si="12"/>
        <v>3.5446021378826034</v>
      </c>
      <c r="G157" s="4">
        <f t="shared" si="13"/>
        <v>3.6943178760816173</v>
      </c>
      <c r="I157" s="4">
        <f t="shared" si="14"/>
        <v>1.0282782388885106</v>
      </c>
    </row>
    <row r="158" spans="1:9" x14ac:dyDescent="0.2">
      <c r="A158" s="4">
        <f>IF('True_Odds_Calculator_3-way'!A159="","",'True_Odds_Calculator_3-way'!A159)</f>
        <v>1.52</v>
      </c>
      <c r="B158" s="4">
        <f>IF('True_Odds_Calculator_3-way'!B159="","",'True_Odds_Calculator_3-way'!B159)</f>
        <v>4.16</v>
      </c>
      <c r="C158" s="4">
        <f>IF('True_Odds_Calculator_3-way'!C159="","",'True_Odds_Calculator_3-way'!C159)</f>
        <v>7.42</v>
      </c>
      <c r="D158" s="4">
        <f t="shared" si="10"/>
        <v>3.3050241714591255E-2</v>
      </c>
      <c r="E158" s="4">
        <f t="shared" si="11"/>
        <v>1.5458865753220528</v>
      </c>
      <c r="F158" s="4">
        <f t="shared" si="12"/>
        <v>4.359808582088073</v>
      </c>
      <c r="G158" s="4">
        <f t="shared" si="13"/>
        <v>8.080537603197989</v>
      </c>
      <c r="I158" s="4">
        <f t="shared" si="14"/>
        <v>1.0330502417145913</v>
      </c>
    </row>
    <row r="159" spans="1:9" x14ac:dyDescent="0.2">
      <c r="A159" s="4">
        <f>IF('True_Odds_Calculator_3-way'!A160="","",'True_Odds_Calculator_3-way'!A160)</f>
        <v>1.54</v>
      </c>
      <c r="B159" s="4">
        <f>IF('True_Odds_Calculator_3-way'!B160="","",'True_Odds_Calculator_3-way'!B160)</f>
        <v>4.29</v>
      </c>
      <c r="C159" s="4">
        <f>IF('True_Odds_Calculator_3-way'!C160="","",'True_Odds_Calculator_3-way'!C160)</f>
        <v>6.64</v>
      </c>
      <c r="D159" s="4">
        <f t="shared" si="10"/>
        <v>3.3053292089436637E-2</v>
      </c>
      <c r="E159" s="4">
        <f t="shared" si="11"/>
        <v>1.5665807339651359</v>
      </c>
      <c r="F159" s="4">
        <f t="shared" si="12"/>
        <v>4.5028317822011719</v>
      </c>
      <c r="G159" s="4">
        <f t="shared" si="13"/>
        <v>7.1641117519688802</v>
      </c>
      <c r="I159" s="4">
        <f t="shared" si="14"/>
        <v>1.0330532920894366</v>
      </c>
    </row>
    <row r="160" spans="1:9" x14ac:dyDescent="0.2">
      <c r="A160" s="4">
        <f>IF('True_Odds_Calculator_3-way'!A161="","",'True_Odds_Calculator_3-way'!A161)</f>
        <v>2.97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2.74</v>
      </c>
      <c r="D160" s="4">
        <f t="shared" si="10"/>
        <v>2.7396739372772982E-2</v>
      </c>
      <c r="E160" s="4">
        <f t="shared" si="11"/>
        <v>3.0528004094017396</v>
      </c>
      <c r="F160" s="4">
        <f t="shared" si="12"/>
        <v>3.1585531864752858</v>
      </c>
      <c r="G160" s="4">
        <f t="shared" si="13"/>
        <v>2.8103208467161012</v>
      </c>
      <c r="I160" s="4">
        <f t="shared" si="14"/>
        <v>1.027396739372773</v>
      </c>
    </row>
    <row r="161" spans="1:9" x14ac:dyDescent="0.2">
      <c r="A161" s="4">
        <f>IF('True_Odds_Calculator_3-way'!A162="","",'True_Odds_Calculator_3-way'!A162)</f>
        <v>1.82</v>
      </c>
      <c r="B161" s="4">
        <f>IF('True_Odds_Calculator_3-way'!B162="","",'True_Odds_Calculator_3-way'!B162)</f>
        <v>3.43</v>
      </c>
      <c r="C161" s="4">
        <f>IF('True_Odds_Calculator_3-way'!C162="","",'True_Odds_Calculator_3-way'!C162)</f>
        <v>5.28</v>
      </c>
      <c r="D161" s="4">
        <f t="shared" si="10"/>
        <v>3.038967834886197E-2</v>
      </c>
      <c r="E161" s="4">
        <f t="shared" si="11"/>
        <v>1.8541844960637941</v>
      </c>
      <c r="F161" s="4">
        <f t="shared" si="12"/>
        <v>3.5534671059119001</v>
      </c>
      <c r="G161" s="4">
        <f t="shared" si="13"/>
        <v>5.5783634192419225</v>
      </c>
      <c r="I161" s="4">
        <f t="shared" si="14"/>
        <v>1.030389678348862</v>
      </c>
    </row>
    <row r="162" spans="1:9" x14ac:dyDescent="0.2">
      <c r="A162" s="4">
        <f>IF('True_Odds_Calculator_3-way'!A163="","",'True_Odds_Calculator_3-way'!A163)</f>
        <v>3.69</v>
      </c>
      <c r="B162" s="4">
        <f>IF('True_Odds_Calculator_3-way'!B163="","",'True_Odds_Calculator_3-way'!B163)</f>
        <v>3.28</v>
      </c>
      <c r="C162" s="4">
        <f>IF('True_Odds_Calculator_3-way'!C163="","",'True_Odds_Calculator_3-way'!C163)</f>
        <v>2.21</v>
      </c>
      <c r="D162" s="4">
        <f t="shared" si="10"/>
        <v>2.8369446590393421E-2</v>
      </c>
      <c r="E162" s="4">
        <f t="shared" si="11"/>
        <v>3.8234158767865094</v>
      </c>
      <c r="F162" s="4">
        <f t="shared" si="12"/>
        <v>3.3849932202451778</v>
      </c>
      <c r="G162" s="4">
        <f t="shared" si="13"/>
        <v>2.2571722493114916</v>
      </c>
      <c r="I162" s="4">
        <f t="shared" si="14"/>
        <v>1.0283694465903934</v>
      </c>
    </row>
    <row r="163" spans="1:9" x14ac:dyDescent="0.2">
      <c r="A163" s="4">
        <f>IF('True_Odds_Calculator_3-way'!A164="","",'True_Odds_Calculator_3-way'!A164)</f>
        <v>2.66</v>
      </c>
      <c r="B163" s="4">
        <f>IF('True_Odds_Calculator_3-way'!B164="","",'True_Odds_Calculator_3-way'!B164)</f>
        <v>3.82</v>
      </c>
      <c r="C163" s="4">
        <f>IF('True_Odds_Calculator_3-way'!C164="","",'True_Odds_Calculator_3-way'!C164)</f>
        <v>2.56</v>
      </c>
      <c r="D163" s="4">
        <f t="shared" si="10"/>
        <v>2.8344954336102068E-2</v>
      </c>
      <c r="E163" s="4">
        <f t="shared" si="11"/>
        <v>2.728576007948456</v>
      </c>
      <c r="F163" s="4">
        <f t="shared" si="12"/>
        <v>3.9630361813479458</v>
      </c>
      <c r="G163" s="4">
        <f t="shared" si="13"/>
        <v>2.623455335848472</v>
      </c>
      <c r="I163" s="4">
        <f t="shared" si="14"/>
        <v>1.0283449543361021</v>
      </c>
    </row>
    <row r="164" spans="1:9" x14ac:dyDescent="0.2">
      <c r="A164" s="4">
        <f>IF('True_Odds_Calculator_3-way'!A165="","",'True_Odds_Calculator_3-way'!A165)</f>
        <v>1.18</v>
      </c>
      <c r="B164" s="4">
        <f>IF('True_Odds_Calculator_3-way'!B165="","",'True_Odds_Calculator_3-way'!B165)</f>
        <v>8.3699999999999992</v>
      </c>
      <c r="C164" s="4">
        <f>IF('True_Odds_Calculator_3-way'!C165="","",'True_Odds_Calculator_3-way'!C165)</f>
        <v>14.21</v>
      </c>
      <c r="D164" s="4">
        <f t="shared" si="10"/>
        <v>3.7304916918261988E-2</v>
      </c>
      <c r="E164" s="4">
        <f t="shared" si="11"/>
        <v>1.1975722984719221</v>
      </c>
      <c r="F164" s="4">
        <f t="shared" si="12"/>
        <v>9.3423594848879468</v>
      </c>
      <c r="G164" s="4">
        <f t="shared" si="13"/>
        <v>17.259828141016893</v>
      </c>
      <c r="I164" s="4">
        <f t="shared" si="14"/>
        <v>1.037304916918262</v>
      </c>
    </row>
    <row r="165" spans="1:9" x14ac:dyDescent="0.2">
      <c r="A165" s="4">
        <f>IF('True_Odds_Calculator_3-way'!A166="","",'True_Odds_Calculator_3-way'!A166)</f>
        <v>1.5</v>
      </c>
      <c r="B165" s="4">
        <f>IF('True_Odds_Calculator_3-way'!B166="","",'True_Odds_Calculator_3-way'!B166)</f>
        <v>4.45</v>
      </c>
      <c r="C165" s="4">
        <f>IF('True_Odds_Calculator_3-way'!C166="","",'True_Odds_Calculator_3-way'!C166)</f>
        <v>7.22</v>
      </c>
      <c r="D165" s="4">
        <f t="shared" si="10"/>
        <v>2.9889922914915878E-2</v>
      </c>
      <c r="E165" s="4">
        <f t="shared" si="11"/>
        <v>1.5227575529377071</v>
      </c>
      <c r="F165" s="4">
        <f t="shared" si="12"/>
        <v>4.6564517947148909</v>
      </c>
      <c r="G165" s="4">
        <f t="shared" si="13"/>
        <v>7.7796281847776365</v>
      </c>
      <c r="I165" s="4">
        <f t="shared" si="14"/>
        <v>1.0298899229149159</v>
      </c>
    </row>
    <row r="166" spans="1:9" x14ac:dyDescent="0.2">
      <c r="A166" s="4">
        <f>IF('True_Odds_Calculator_3-way'!A167="","",'True_Odds_Calculator_3-way'!A167)</f>
        <v>4.25</v>
      </c>
      <c r="B166" s="4">
        <f>IF('True_Odds_Calculator_3-way'!B167="","",'True_Odds_Calculator_3-way'!B167)</f>
        <v>3.66</v>
      </c>
      <c r="C166" s="4">
        <f>IF('True_Odds_Calculator_3-way'!C167="","",'True_Odds_Calculator_3-way'!C167)</f>
        <v>1.92</v>
      </c>
      <c r="D166" s="4">
        <f t="shared" si="10"/>
        <v>2.9351494696239211E-2</v>
      </c>
      <c r="E166" s="4">
        <f t="shared" si="11"/>
        <v>4.4343875278396441</v>
      </c>
      <c r="F166" s="4">
        <f t="shared" si="12"/>
        <v>3.795927705330588</v>
      </c>
      <c r="G166" s="4">
        <f t="shared" si="13"/>
        <v>1.9567576067300889</v>
      </c>
      <c r="I166" s="4">
        <f t="shared" si="14"/>
        <v>1.0293514946962392</v>
      </c>
    </row>
    <row r="167" spans="1:9" x14ac:dyDescent="0.2">
      <c r="A167" s="4">
        <f>IF('True_Odds_Calculator_3-way'!A168="","",'True_Odds_Calculator_3-way'!A168)</f>
        <v>2.6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3.09</v>
      </c>
      <c r="D167" s="4">
        <f t="shared" si="10"/>
        <v>2.8752800597460659E-2</v>
      </c>
      <c r="E167" s="4">
        <f t="shared" si="11"/>
        <v>2.6664454032525722</v>
      </c>
      <c r="F167" s="4">
        <f t="shared" si="12"/>
        <v>3.2161729383506801</v>
      </c>
      <c r="G167" s="4">
        <f t="shared" si="13"/>
        <v>3.1843043995243749</v>
      </c>
      <c r="I167" s="4">
        <f t="shared" si="14"/>
        <v>1.0287528005974607</v>
      </c>
    </row>
    <row r="168" spans="1:9" x14ac:dyDescent="0.2">
      <c r="A168" s="4">
        <f>IF('True_Odds_Calculator_3-way'!A169="","",'True_Odds_Calculator_3-way'!A169)</f>
        <v>11.5</v>
      </c>
      <c r="B168" s="4">
        <f>IF('True_Odds_Calculator_3-way'!B169="","",'True_Odds_Calculator_3-way'!B169)</f>
        <v>5.67</v>
      </c>
      <c r="C168" s="4">
        <f>IF('True_Odds_Calculator_3-way'!C169="","",'True_Odds_Calculator_3-way'!C169)</f>
        <v>1.3</v>
      </c>
      <c r="D168" s="4">
        <f t="shared" si="10"/>
        <v>3.255413400340923E-2</v>
      </c>
      <c r="E168" s="4">
        <f t="shared" si="11"/>
        <v>13.13971633037951</v>
      </c>
      <c r="F168" s="4">
        <f t="shared" si="12"/>
        <v>6.0417315071096782</v>
      </c>
      <c r="G168" s="4">
        <f t="shared" si="13"/>
        <v>1.318601232529018</v>
      </c>
      <c r="I168" s="4">
        <f t="shared" si="14"/>
        <v>1.0325541340034092</v>
      </c>
    </row>
    <row r="169" spans="1:9" x14ac:dyDescent="0.2">
      <c r="A169" s="4">
        <f>IF('True_Odds_Calculator_3-way'!A170="","",'True_Odds_Calculator_3-way'!A170)</f>
        <v>2.0299999999999998</v>
      </c>
      <c r="B169" s="4">
        <f>IF('True_Odds_Calculator_3-way'!B170="","",'True_Odds_Calculator_3-way'!B170)</f>
        <v>3.31</v>
      </c>
      <c r="C169" s="4">
        <f>IF('True_Odds_Calculator_3-way'!C170="","",'True_Odds_Calculator_3-way'!C170)</f>
        <v>4.26</v>
      </c>
      <c r="D169" s="4">
        <f t="shared" si="10"/>
        <v>2.9467425101360023E-2</v>
      </c>
      <c r="E169" s="4">
        <f t="shared" si="11"/>
        <v>2.0713009630540244</v>
      </c>
      <c r="F169" s="4">
        <f t="shared" si="12"/>
        <v>3.4212324518351021</v>
      </c>
      <c r="G169" s="4">
        <f t="shared" si="13"/>
        <v>4.4460389124849637</v>
      </c>
      <c r="I169" s="4">
        <f t="shared" si="14"/>
        <v>1.02946742510136</v>
      </c>
    </row>
    <row r="170" spans="1:9" x14ac:dyDescent="0.2">
      <c r="A170" s="4">
        <f>IF('True_Odds_Calculator_3-way'!A171="","",'True_Odds_Calculator_3-way'!A171)</f>
        <v>13.83</v>
      </c>
      <c r="B170" s="4">
        <f>IF('True_Odds_Calculator_3-way'!B171="","",'True_Odds_Calculator_3-way'!B171)</f>
        <v>7.05</v>
      </c>
      <c r="C170" s="4">
        <f>IF('True_Odds_Calculator_3-way'!C171="","",'True_Odds_Calculator_3-way'!C171)</f>
        <v>1.22</v>
      </c>
      <c r="D170" s="4">
        <f t="shared" si="10"/>
        <v>3.3822682677517424E-2</v>
      </c>
      <c r="E170" s="4">
        <f t="shared" si="11"/>
        <v>16.38475270354591</v>
      </c>
      <c r="F170" s="4">
        <f t="shared" si="12"/>
        <v>7.6587421313188466</v>
      </c>
      <c r="G170" s="4">
        <f t="shared" si="13"/>
        <v>1.237014588436135</v>
      </c>
      <c r="I170" s="4">
        <f t="shared" si="14"/>
        <v>1.0338226826775174</v>
      </c>
    </row>
    <row r="171" spans="1:9" x14ac:dyDescent="0.2">
      <c r="A171" s="4">
        <f>IF('True_Odds_Calculator_3-way'!A172="","",'True_Odds_Calculator_3-way'!A172)</f>
        <v>1.6</v>
      </c>
      <c r="B171" s="4">
        <f>IF('True_Odds_Calculator_3-way'!B172="","",'True_Odds_Calculator_3-way'!B172)</f>
        <v>4.13</v>
      </c>
      <c r="C171" s="4">
        <f>IF('True_Odds_Calculator_3-way'!C172="","",'True_Odds_Calculator_3-way'!C172)</f>
        <v>6.05</v>
      </c>
      <c r="D171" s="4">
        <f t="shared" si="10"/>
        <v>3.2420006803673962E-2</v>
      </c>
      <c r="E171" s="4">
        <f t="shared" si="11"/>
        <v>1.6281518365972791</v>
      </c>
      <c r="F171" s="4">
        <f t="shared" si="12"/>
        <v>4.3229394569617101</v>
      </c>
      <c r="G171" s="4">
        <f t="shared" si="13"/>
        <v>6.4732214660053202</v>
      </c>
      <c r="I171" s="4">
        <f t="shared" si="14"/>
        <v>1.032420006803674</v>
      </c>
    </row>
    <row r="172" spans="1:9" x14ac:dyDescent="0.2">
      <c r="A172" s="4">
        <f>IF('True_Odds_Calculator_3-way'!A173="","",'True_Odds_Calculator_3-way'!A173)</f>
        <v>3.62</v>
      </c>
      <c r="B172" s="4">
        <f>IF('True_Odds_Calculator_3-way'!B173="","",'True_Odds_Calculator_3-way'!B173)</f>
        <v>3.29</v>
      </c>
      <c r="C172" s="4">
        <f>IF('True_Odds_Calculator_3-way'!C173="","",'True_Odds_Calculator_3-way'!C173)</f>
        <v>2.2599999999999998</v>
      </c>
      <c r="D172" s="4">
        <f t="shared" si="10"/>
        <v>2.2672337810001775E-2</v>
      </c>
      <c r="E172" s="4">
        <f t="shared" si="11"/>
        <v>3.7218214202947024</v>
      </c>
      <c r="F172" s="4">
        <f t="shared" si="12"/>
        <v>3.3738883502634076</v>
      </c>
      <c r="G172" s="4">
        <f t="shared" si="13"/>
        <v>2.2992711554391922</v>
      </c>
      <c r="I172" s="4">
        <f t="shared" si="14"/>
        <v>1.0226723378100018</v>
      </c>
    </row>
    <row r="173" spans="1:9" x14ac:dyDescent="0.2">
      <c r="A173" s="4">
        <f>IF('True_Odds_Calculator_3-way'!A174="","",'True_Odds_Calculator_3-way'!A174)</f>
        <v>1.94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4.6500000000000004</v>
      </c>
      <c r="D173" s="4">
        <f t="shared" si="10"/>
        <v>2.2915341785346932E-2</v>
      </c>
      <c r="E173" s="4">
        <f t="shared" si="11"/>
        <v>1.9691804735200744</v>
      </c>
      <c r="F173" s="4">
        <f t="shared" si="12"/>
        <v>3.5117388740788638</v>
      </c>
      <c r="G173" s="4">
        <f t="shared" si="13"/>
        <v>4.8212447297605623</v>
      </c>
      <c r="I173" s="4">
        <f t="shared" si="14"/>
        <v>1.0229153417853469</v>
      </c>
    </row>
    <row r="174" spans="1:9" x14ac:dyDescent="0.2">
      <c r="A174" s="4">
        <f>IF('True_Odds_Calculator_3-way'!A175="","",'True_Odds_Calculator_3-way'!A175)</f>
        <v>7.38</v>
      </c>
      <c r="B174" s="4">
        <f>IF('True_Odds_Calculator_3-way'!B175="","",'True_Odds_Calculator_3-way'!B175)</f>
        <v>5</v>
      </c>
      <c r="C174" s="4">
        <f>IF('True_Odds_Calculator_3-way'!C175="","",'True_Odds_Calculator_3-way'!C175)</f>
        <v>1.45</v>
      </c>
      <c r="D174" s="4">
        <f t="shared" si="10"/>
        <v>2.5156527427343311E-2</v>
      </c>
      <c r="E174" s="4">
        <f t="shared" si="11"/>
        <v>7.8668398353264077</v>
      </c>
      <c r="F174" s="4">
        <f t="shared" si="12"/>
        <v>5.2188119777611615</v>
      </c>
      <c r="G174" s="4">
        <f t="shared" si="13"/>
        <v>1.4678475410135887</v>
      </c>
      <c r="I174" s="4">
        <f t="shared" si="14"/>
        <v>1.0251565274273433</v>
      </c>
    </row>
    <row r="175" spans="1:9" x14ac:dyDescent="0.2">
      <c r="A175" s="4">
        <f>IF('True_Odds_Calculator_3-way'!A176="","",'True_Odds_Calculator_3-way'!A176)</f>
        <v>2.16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3.96</v>
      </c>
      <c r="D175" s="4">
        <f t="shared" si="10"/>
        <v>3.8068860649505876E-2</v>
      </c>
      <c r="E175" s="4">
        <f t="shared" si="11"/>
        <v>2.2208732009327012</v>
      </c>
      <c r="F175" s="4">
        <f t="shared" si="12"/>
        <v>3.2269408259828265</v>
      </c>
      <c r="G175" s="4">
        <f t="shared" si="13"/>
        <v>4.1695222280926858</v>
      </c>
      <c r="I175" s="4">
        <f t="shared" si="14"/>
        <v>1.0380688606495059</v>
      </c>
    </row>
    <row r="176" spans="1:9" x14ac:dyDescent="0.2">
      <c r="A176" s="4">
        <f>IF('True_Odds_Calculator_3-way'!A177="","",'True_Odds_Calculator_3-way'!A177)</f>
        <v>3.27</v>
      </c>
      <c r="B176" s="4">
        <f>IF('True_Odds_Calculator_3-way'!B177="","",'True_Odds_Calculator_3-way'!B177)</f>
        <v>3.13</v>
      </c>
      <c r="C176" s="4">
        <f>IF('True_Odds_Calculator_3-way'!C177="","",'True_Odds_Calculator_3-way'!C177)</f>
        <v>2.42</v>
      </c>
      <c r="D176" s="4">
        <f t="shared" si="10"/>
        <v>3.8522355940758368E-2</v>
      </c>
      <c r="E176" s="4">
        <f t="shared" si="11"/>
        <v>3.4133232875395931</v>
      </c>
      <c r="F176" s="4">
        <f t="shared" si="12"/>
        <v>3.2610677185620918</v>
      </c>
      <c r="G176" s="4">
        <f t="shared" si="13"/>
        <v>2.4976125622337455</v>
      </c>
      <c r="I176" s="4">
        <f t="shared" si="14"/>
        <v>1.0385223559407584</v>
      </c>
    </row>
    <row r="177" spans="1:9" x14ac:dyDescent="0.2">
      <c r="A177" s="4">
        <f>IF('True_Odds_Calculator_3-way'!A178="","",'True_Odds_Calculator_3-way'!A178)</f>
        <v>2.67</v>
      </c>
      <c r="B177" s="4">
        <f>IF('True_Odds_Calculator_3-way'!B178="","",'True_Odds_Calculator_3-way'!B178)</f>
        <v>2.94</v>
      </c>
      <c r="C177" s="4">
        <f>IF('True_Odds_Calculator_3-way'!C178="","",'True_Odds_Calculator_3-way'!C178)</f>
        <v>3.1</v>
      </c>
      <c r="D177" s="4">
        <f t="shared" si="10"/>
        <v>3.7248534789051435E-2</v>
      </c>
      <c r="E177" s="4">
        <f t="shared" si="11"/>
        <v>2.7615486401281903</v>
      </c>
      <c r="F177" s="4">
        <f t="shared" si="12"/>
        <v>3.0513864820197467</v>
      </c>
      <c r="G177" s="4">
        <f t="shared" si="13"/>
        <v>3.2240959449683744</v>
      </c>
      <c r="I177" s="4">
        <f t="shared" si="14"/>
        <v>1.0372485347890514</v>
      </c>
    </row>
    <row r="178" spans="1:9" x14ac:dyDescent="0.2">
      <c r="A178" s="4">
        <f>IF('True_Odds_Calculator_3-way'!A179="","",'True_Odds_Calculator_3-way'!A179)</f>
        <v>2.0499999999999998</v>
      </c>
      <c r="B178" s="4">
        <f>IF('True_Odds_Calculator_3-way'!B179="","",'True_Odds_Calculator_3-way'!B179)</f>
        <v>3.43</v>
      </c>
      <c r="C178" s="4">
        <f>IF('True_Odds_Calculator_3-way'!C179="","",'True_Odds_Calculator_3-way'!C179)</f>
        <v>4</v>
      </c>
      <c r="D178" s="4">
        <f t="shared" si="10"/>
        <v>2.9350067553153725E-2</v>
      </c>
      <c r="E178" s="4">
        <f t="shared" si="11"/>
        <v>2.091956017801138</v>
      </c>
      <c r="F178" s="4">
        <f t="shared" si="12"/>
        <v>3.549096721276999</v>
      </c>
      <c r="G178" s="4">
        <f t="shared" si="13"/>
        <v>4.1629088756228727</v>
      </c>
      <c r="I178" s="4">
        <f t="shared" si="14"/>
        <v>1.0293500675531537</v>
      </c>
    </row>
    <row r="179" spans="1:9" x14ac:dyDescent="0.2">
      <c r="A179" s="4">
        <f>IF('True_Odds_Calculator_3-way'!A180="","",'True_Odds_Calculator_3-way'!A180)</f>
        <v>3.05</v>
      </c>
      <c r="B179" s="4">
        <f>IF('True_Odds_Calculator_3-way'!B180="","",'True_Odds_Calculator_3-way'!B180)</f>
        <v>3.62</v>
      </c>
      <c r="C179" s="4">
        <f>IF('True_Odds_Calculator_3-way'!C180="","",'True_Odds_Calculator_3-way'!C180)</f>
        <v>2.36</v>
      </c>
      <c r="D179" s="4">
        <f t="shared" si="10"/>
        <v>2.7840759940990445E-2</v>
      </c>
      <c r="E179" s="4">
        <f t="shared" si="11"/>
        <v>3.1388442734065309</v>
      </c>
      <c r="F179" s="4">
        <f t="shared" si="12"/>
        <v>3.7458396746109939</v>
      </c>
      <c r="G179" s="4">
        <f t="shared" si="13"/>
        <v>2.4128446710184348</v>
      </c>
      <c r="I179" s="4">
        <f t="shared" si="14"/>
        <v>1.0278407599409904</v>
      </c>
    </row>
    <row r="180" spans="1:9" x14ac:dyDescent="0.2">
      <c r="A180" s="4">
        <f>IF('True_Odds_Calculator_3-way'!A181="","",'True_Odds_Calculator_3-way'!A181)</f>
        <v>2.89</v>
      </c>
      <c r="B180" s="4">
        <f>IF('True_Odds_Calculator_3-way'!B181="","",'True_Odds_Calculator_3-way'!B181)</f>
        <v>3.56</v>
      </c>
      <c r="C180" s="4">
        <f>IF('True_Odds_Calculator_3-way'!C181="","",'True_Odds_Calculator_3-way'!C181)</f>
        <v>2.4900000000000002</v>
      </c>
      <c r="D180" s="4">
        <f t="shared" si="10"/>
        <v>2.8526063352980247E-2</v>
      </c>
      <c r="E180" s="4">
        <f t="shared" si="11"/>
        <v>2.9716615802638078</v>
      </c>
      <c r="F180" s="4">
        <f t="shared" si="12"/>
        <v>3.6847315854869769</v>
      </c>
      <c r="G180" s="4">
        <f t="shared" si="13"/>
        <v>2.5503845171580561</v>
      </c>
      <c r="I180" s="4">
        <f t="shared" si="14"/>
        <v>1.0285260633529802</v>
      </c>
    </row>
    <row r="181" spans="1:9" x14ac:dyDescent="0.2">
      <c r="A181" s="4">
        <f>IF('True_Odds_Calculator_3-way'!A182="","",'True_Odds_Calculator_3-way'!A182)</f>
        <v>1.2</v>
      </c>
      <c r="B181" s="4">
        <f>IF('True_Odds_Calculator_3-way'!B182="","",'True_Odds_Calculator_3-way'!B182)</f>
        <v>7.09</v>
      </c>
      <c r="C181" s="4">
        <f>IF('True_Odds_Calculator_3-way'!C182="","",'True_Odds_Calculator_3-way'!C182)</f>
        <v>18.57</v>
      </c>
      <c r="D181" s="4">
        <f t="shared" si="10"/>
        <v>2.8227353064264271E-2</v>
      </c>
      <c r="E181" s="4">
        <f t="shared" si="11"/>
        <v>1.213703858936666</v>
      </c>
      <c r="F181" s="4">
        <f t="shared" si="12"/>
        <v>7.5967865244823658</v>
      </c>
      <c r="G181" s="4">
        <f t="shared" si="13"/>
        <v>22.501653511682846</v>
      </c>
      <c r="I181" s="4">
        <f t="shared" si="14"/>
        <v>1.0282273530642643</v>
      </c>
    </row>
    <row r="182" spans="1:9" x14ac:dyDescent="0.2">
      <c r="A182" s="4">
        <f>IF('True_Odds_Calculator_3-way'!A183="","",'True_Odds_Calculator_3-way'!A183)</f>
        <v>4.24</v>
      </c>
      <c r="B182" s="4">
        <f>IF('True_Odds_Calculator_3-way'!B183="","",'True_Odds_Calculator_3-way'!B183)</f>
        <v>3.13</v>
      </c>
      <c r="C182" s="4">
        <f>IF('True_Odds_Calculator_3-way'!C183="","",'True_Odds_Calculator_3-way'!C183)</f>
        <v>2.04</v>
      </c>
      <c r="D182" s="4">
        <f t="shared" si="10"/>
        <v>4.5533952926519961E-2</v>
      </c>
      <c r="E182" s="4">
        <f t="shared" si="11"/>
        <v>4.5316315799810392</v>
      </c>
      <c r="F182" s="4">
        <f t="shared" si="12"/>
        <v>3.2861137023200473</v>
      </c>
      <c r="G182" s="4">
        <f t="shared" si="13"/>
        <v>2.10518296539257</v>
      </c>
      <c r="I182" s="4">
        <f t="shared" si="14"/>
        <v>1.04553395292652</v>
      </c>
    </row>
    <row r="183" spans="1:9" x14ac:dyDescent="0.2">
      <c r="A183" s="4">
        <f>IF('True_Odds_Calculator_3-way'!A184="","",'True_Odds_Calculator_3-way'!A184)</f>
        <v>3.65</v>
      </c>
      <c r="B183" s="4">
        <f>IF('True_Odds_Calculator_3-way'!B184="","",'True_Odds_Calculator_3-way'!B184)</f>
        <v>3.66</v>
      </c>
      <c r="C183" s="4">
        <f>IF('True_Odds_Calculator_3-way'!C184="","",'True_Odds_Calculator_3-way'!C184)</f>
        <v>2.1</v>
      </c>
      <c r="D183" s="4">
        <f t="shared" si="10"/>
        <v>2.3387122646049141E-2</v>
      </c>
      <c r="E183" s="4">
        <f t="shared" si="11"/>
        <v>3.7569000843678428</v>
      </c>
      <c r="F183" s="4">
        <f t="shared" si="12"/>
        <v>3.7674952661053136</v>
      </c>
      <c r="G183" s="4">
        <f t="shared" si="13"/>
        <v>2.1349512568206208</v>
      </c>
      <c r="I183" s="4">
        <f t="shared" si="14"/>
        <v>1.0233871226460491</v>
      </c>
    </row>
    <row r="184" spans="1:9" x14ac:dyDescent="0.2">
      <c r="A184" s="4">
        <f>IF('True_Odds_Calculator_3-way'!A185="","",'True_Odds_Calculator_3-way'!A185)</f>
        <v>1.5</v>
      </c>
      <c r="B184" s="4">
        <f>IF('True_Odds_Calculator_3-way'!B185="","",'True_Odds_Calculator_3-way'!B185)</f>
        <v>4.83</v>
      </c>
      <c r="C184" s="4">
        <f>IF('True_Odds_Calculator_3-way'!C185="","",'True_Odds_Calculator_3-way'!C185)</f>
        <v>6.61</v>
      </c>
      <c r="D184" s="4">
        <f t="shared" si="10"/>
        <v>2.4991934549258632E-2</v>
      </c>
      <c r="E184" s="4">
        <f t="shared" si="11"/>
        <v>1.5189811385987086</v>
      </c>
      <c r="F184" s="4">
        <f t="shared" si="12"/>
        <v>5.0324924732425735</v>
      </c>
      <c r="G184" s="4">
        <f t="shared" si="13"/>
        <v>6.9951943091271591</v>
      </c>
      <c r="I184" s="4">
        <f t="shared" si="14"/>
        <v>1.0249919345492586</v>
      </c>
    </row>
    <row r="185" spans="1:9" x14ac:dyDescent="0.2">
      <c r="A185" s="4">
        <f>IF('True_Odds_Calculator_3-way'!A186="","",'True_Odds_Calculator_3-way'!A186)</f>
        <v>2.37</v>
      </c>
      <c r="B185" s="4">
        <f>IF('True_Odds_Calculator_3-way'!B186="","",'True_Odds_Calculator_3-way'!B186)</f>
        <v>3.33</v>
      </c>
      <c r="C185" s="4">
        <f>IF('True_Odds_Calculator_3-way'!C186="","",'True_Odds_Calculator_3-way'!C186)</f>
        <v>3.22</v>
      </c>
      <c r="D185" s="4">
        <f t="shared" si="10"/>
        <v>3.2800234781522608E-2</v>
      </c>
      <c r="E185" s="4">
        <f t="shared" si="11"/>
        <v>2.4330455269698072</v>
      </c>
      <c r="F185" s="4">
        <f t="shared" si="12"/>
        <v>3.45582041010374</v>
      </c>
      <c r="G185" s="4">
        <f t="shared" si="13"/>
        <v>3.3374985914575479</v>
      </c>
      <c r="I185" s="4">
        <f t="shared" si="14"/>
        <v>1.0328002347815226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2.8</v>
      </c>
      <c r="D186" s="4">
        <f t="shared" si="10"/>
        <v>3.3549783549783552E-2</v>
      </c>
      <c r="E186" s="4">
        <f t="shared" si="11"/>
        <v>2.7203140333660452</v>
      </c>
      <c r="F186" s="4">
        <f t="shared" si="12"/>
        <v>3.491183879093199</v>
      </c>
      <c r="G186" s="4">
        <f t="shared" si="13"/>
        <v>2.8905109489051086</v>
      </c>
      <c r="I186" s="4">
        <f t="shared" si="14"/>
        <v>1.0335497835497836</v>
      </c>
    </row>
    <row r="187" spans="1:9" x14ac:dyDescent="0.2">
      <c r="A187" s="4">
        <f>IF('True_Odds_Calculator_3-way'!A188="","",'True_Odds_Calculator_3-way'!A188)</f>
        <v>2.4900000000000002</v>
      </c>
      <c r="B187" s="4">
        <f>IF('True_Odds_Calculator_3-way'!B188="","",'True_Odds_Calculator_3-way'!B188)</f>
        <v>3.17</v>
      </c>
      <c r="C187" s="4">
        <f>IF('True_Odds_Calculator_3-way'!C188="","",'True_Odds_Calculator_3-way'!C188)</f>
        <v>3.17</v>
      </c>
      <c r="D187" s="4">
        <f t="shared" si="10"/>
        <v>3.2521252201233919E-2</v>
      </c>
      <c r="E187" s="4">
        <f t="shared" si="11"/>
        <v>2.5590762214561291</v>
      </c>
      <c r="F187" s="4">
        <f t="shared" si="12"/>
        <v>3.2828109187195871</v>
      </c>
      <c r="G187" s="4">
        <f t="shared" si="13"/>
        <v>3.2828109187195871</v>
      </c>
      <c r="I187" s="4">
        <f t="shared" si="14"/>
        <v>1.0325212522012339</v>
      </c>
    </row>
    <row r="188" spans="1:9" x14ac:dyDescent="0.2">
      <c r="A188" s="4">
        <f>IF('True_Odds_Calculator_3-way'!A189="","",'True_Odds_Calculator_3-way'!A189)</f>
        <v>1.61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6.73</v>
      </c>
      <c r="D188" s="4">
        <f t="shared" si="10"/>
        <v>2.3513529125356758E-2</v>
      </c>
      <c r="E188" s="4">
        <f t="shared" si="11"/>
        <v>1.6305761215302628</v>
      </c>
      <c r="F188" s="4">
        <f t="shared" si="12"/>
        <v>4.0655486199293103</v>
      </c>
      <c r="G188" s="4">
        <f t="shared" si="13"/>
        <v>7.1047671130013761</v>
      </c>
      <c r="I188" s="4">
        <f t="shared" si="14"/>
        <v>1.0235135291253568</v>
      </c>
    </row>
    <row r="189" spans="1:9" x14ac:dyDescent="0.2">
      <c r="A189" s="4">
        <f>IF('True_Odds_Calculator_3-way'!A190="","",'True_Odds_Calculator_3-way'!A190)</f>
        <v>4.99</v>
      </c>
      <c r="B189" s="4">
        <f>IF('True_Odds_Calculator_3-way'!B190="","",'True_Odds_Calculator_3-way'!B190)</f>
        <v>3.14</v>
      </c>
      <c r="C189" s="4">
        <f>IF('True_Odds_Calculator_3-way'!C190="","",'True_Odds_Calculator_3-way'!C190)</f>
        <v>1.98</v>
      </c>
      <c r="D189" s="4">
        <f t="shared" si="10"/>
        <v>2.3922644233329127E-2</v>
      </c>
      <c r="E189" s="4">
        <f t="shared" si="11"/>
        <v>5.196787077733581</v>
      </c>
      <c r="F189" s="4">
        <f t="shared" si="12"/>
        <v>3.2206417594756362</v>
      </c>
      <c r="G189" s="4">
        <f t="shared" si="13"/>
        <v>2.0117636256283227</v>
      </c>
      <c r="I189" s="4">
        <f t="shared" si="14"/>
        <v>1.0239226442333291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4.74</v>
      </c>
      <c r="C190" s="4">
        <f>IF('True_Odds_Calculator_3-way'!C191="","",'True_Odds_Calculator_3-way'!C191)</f>
        <v>7.71</v>
      </c>
      <c r="D190" s="4">
        <f t="shared" si="10"/>
        <v>2.5603657106255673E-2</v>
      </c>
      <c r="E190" s="4">
        <f t="shared" si="11"/>
        <v>1.4784217956273127</v>
      </c>
      <c r="F190" s="4">
        <f t="shared" si="12"/>
        <v>4.9398349891327165</v>
      </c>
      <c r="G190" s="4">
        <f t="shared" si="13"/>
        <v>8.253063095782414</v>
      </c>
      <c r="I190" s="4">
        <f t="shared" si="14"/>
        <v>1.0256036571062557</v>
      </c>
    </row>
    <row r="191" spans="1:9" x14ac:dyDescent="0.2">
      <c r="A191" s="4">
        <f>IF('True_Odds_Calculator_3-way'!A192="","",'True_Odds_Calculator_3-way'!A192)</f>
        <v>1.68</v>
      </c>
      <c r="B191" s="4">
        <f>IF('True_Odds_Calculator_3-way'!B192="","",'True_Odds_Calculator_3-way'!B192)</f>
        <v>3.61</v>
      </c>
      <c r="C191" s="4">
        <f>IF('True_Odds_Calculator_3-way'!C192="","",'True_Odds_Calculator_3-way'!C192)</f>
        <v>5.85</v>
      </c>
      <c r="D191" s="4">
        <f t="shared" si="10"/>
        <v>4.318657642757362E-2</v>
      </c>
      <c r="E191" s="4">
        <f t="shared" si="11"/>
        <v>1.7216368979452401</v>
      </c>
      <c r="F191" s="4">
        <f t="shared" si="12"/>
        <v>3.807887726649251</v>
      </c>
      <c r="G191" s="4">
        <f t="shared" si="13"/>
        <v>6.3879540372268204</v>
      </c>
      <c r="I191" s="4">
        <f t="shared" si="14"/>
        <v>1.0431865764275736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3.07</v>
      </c>
      <c r="C192" s="4">
        <f>IF('True_Odds_Calculator_3-way'!C193="","",'True_Odds_Calculator_3-way'!C193)</f>
        <v>3.62</v>
      </c>
      <c r="D192" s="4">
        <f t="shared" si="10"/>
        <v>3.8657215652876831E-2</v>
      </c>
      <c r="E192" s="4">
        <f t="shared" si="11"/>
        <v>2.3596287298587675</v>
      </c>
      <c r="F192" s="4">
        <f t="shared" si="12"/>
        <v>3.1964490215982138</v>
      </c>
      <c r="G192" s="4">
        <f t="shared" si="13"/>
        <v>3.7971219698369021</v>
      </c>
      <c r="I192" s="4">
        <f t="shared" si="14"/>
        <v>1.0386572156528768</v>
      </c>
    </row>
    <row r="193" spans="1:9" x14ac:dyDescent="0.2">
      <c r="A193" s="4">
        <f>IF('True_Odds_Calculator_3-way'!A194="","",'True_Odds_Calculator_3-way'!A194)</f>
        <v>2.2400000000000002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3.57</v>
      </c>
      <c r="D193" s="4">
        <f t="shared" si="10"/>
        <v>4.0020240070949953E-2</v>
      </c>
      <c r="E193" s="4">
        <f t="shared" si="11"/>
        <v>2.308996936760062</v>
      </c>
      <c r="F193" s="4">
        <f t="shared" si="12"/>
        <v>3.3317835675251328</v>
      </c>
      <c r="G193" s="4">
        <f t="shared" si="13"/>
        <v>3.7485198295523889</v>
      </c>
      <c r="I193" s="4">
        <f t="shared" si="14"/>
        <v>1.04002024007095</v>
      </c>
    </row>
    <row r="194" spans="1:9" x14ac:dyDescent="0.2">
      <c r="A194" s="4">
        <f>IF('True_Odds_Calculator_3-way'!A195="","",'True_Odds_Calculator_3-way'!A195)</f>
        <v>2.84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2.52</v>
      </c>
      <c r="D194" s="4">
        <f t="shared" si="10"/>
        <v>3.2224191861904838E-2</v>
      </c>
      <c r="E194" s="4">
        <f t="shared" si="11"/>
        <v>2.9293618479150845</v>
      </c>
      <c r="F194" s="4">
        <f t="shared" si="12"/>
        <v>3.6691226078005048</v>
      </c>
      <c r="G194" s="4">
        <f t="shared" si="13"/>
        <v>2.5901099273639523</v>
      </c>
      <c r="I194" s="4">
        <f t="shared" si="14"/>
        <v>1.0322241918619048</v>
      </c>
    </row>
    <row r="195" spans="1:9" x14ac:dyDescent="0.2">
      <c r="A195" s="4">
        <f>IF('True_Odds_Calculator_3-way'!A196="","",'True_Odds_Calculator_3-way'!A196)</f>
        <v>3.21</v>
      </c>
      <c r="B195" s="4">
        <f>IF('True_Odds_Calculator_3-way'!B196="","",'True_Odds_Calculator_3-way'!B196)</f>
        <v>3.85</v>
      </c>
      <c r="C195" s="4">
        <f>IF('True_Odds_Calculator_3-way'!C196="","",'True_Odds_Calculator_3-way'!C196)</f>
        <v>2.16</v>
      </c>
      <c r="D195" s="4">
        <f t="shared" ref="D195:D258" si="15">IF(A195="","",((1/A195)+(1/B195)+(1/C195))-1)</f>
        <v>3.4229702454001476E-2</v>
      </c>
      <c r="E195" s="4">
        <f t="shared" ref="E195:E258" si="16">IF(A195="","",(3*A195)/(3-($D195*A195)))</f>
        <v>3.3320385150198089</v>
      </c>
      <c r="F195" s="4">
        <f t="shared" ref="F195:F258" si="17">IF(B195="","",(3*B195)/(3-($D195*B195)))</f>
        <v>4.0268938696820946</v>
      </c>
      <c r="G195" s="4">
        <f t="shared" ref="G195:G258" si="18">IF(C195="","",(3*C195)/(3-($D195*C195)))</f>
        <v>2.2145791576516189</v>
      </c>
      <c r="I195" s="4">
        <f t="shared" ref="I195:I258" si="19">IF(A195="","",D195+1)</f>
        <v>1.0342297024540015</v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1.76</v>
      </c>
      <c r="B2" s="4">
        <f>IF('True_Odds_Calculator_2-way'!B3="","",'True_Odds_Calculator_2-way'!B3)</f>
        <v>2.12</v>
      </c>
      <c r="C2" s="4">
        <f>1/A2</f>
        <v>0.56818181818181823</v>
      </c>
      <c r="D2">
        <f>1/B2</f>
        <v>0.47169811320754712</v>
      </c>
      <c r="E2">
        <f>C2+D2-1</f>
        <v>3.9879931389365408E-2</v>
      </c>
      <c r="F2">
        <f>C2+D2-(C2*D2)-1</f>
        <v>-0.22813036020583177</v>
      </c>
      <c r="G2">
        <v>0</v>
      </c>
      <c r="H2">
        <f>C2*D2</f>
        <v>0.26801029159519724</v>
      </c>
      <c r="I2">
        <f>((-4*F2*H2)^0.5)/(2*F2)</f>
        <v>-1.0838874619051502</v>
      </c>
      <c r="J2">
        <f>(-((-4*F2*H2)^0.5))/(2*F2)</f>
        <v>1.0838874619051502</v>
      </c>
      <c r="K2">
        <f>IF(A2="","",(C2/($J2+C2-($J2*C2))))</f>
        <v>0.54831942340648987</v>
      </c>
      <c r="L2">
        <f>IF(B2="","",(D2/($J2+D2-($J2*D2))))</f>
        <v>0.45168057659351019</v>
      </c>
      <c r="M2">
        <f>IF(A2="","",1/K2)</f>
        <v>1.8237544710479137</v>
      </c>
      <c r="N2">
        <f>IF(B2="","",1/L2)</f>
        <v>2.2139539573337679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2.4</v>
      </c>
      <c r="C3" s="4">
        <f t="shared" ref="C3:C66" si="0">1/A3</f>
        <v>0.61349693251533743</v>
      </c>
      <c r="D3">
        <f t="shared" ref="D3:D66" si="1">1/B3</f>
        <v>0.41666666666666669</v>
      </c>
      <c r="E3">
        <f t="shared" ref="E3:E66" si="2">C3+D3-1</f>
        <v>3.0163599182004175E-2</v>
      </c>
      <c r="F3">
        <f t="shared" ref="F3:F66" si="3">C3+D3-(C3*D3)-1</f>
        <v>-0.22546012269938642</v>
      </c>
      <c r="G3">
        <v>0</v>
      </c>
      <c r="H3">
        <f t="shared" ref="H3:H66" si="4">C3*D3</f>
        <v>0.2556237218813906</v>
      </c>
      <c r="I3">
        <f t="shared" ref="I3:I66" si="5">((-4*F3*H3)^0.5)/(2*F3)</f>
        <v>-1.0647942749999</v>
      </c>
      <c r="J3">
        <f t="shared" ref="J3:J66" si="6">(-((-4*F3*H3)^0.5))/(2*F3)</f>
        <v>1.0647942749999</v>
      </c>
      <c r="K3">
        <f t="shared" ref="K3:K66" si="7">IF(A3="","",(C3/($J3+C3-($J3*C3))))</f>
        <v>0.59850837590920558</v>
      </c>
      <c r="L3">
        <f t="shared" ref="L3:L66" si="8">IF(B3="","",(D3/($J3+D3-($J3*D3))))</f>
        <v>0.40149162409079431</v>
      </c>
      <c r="M3">
        <f t="shared" ref="M3:M66" si="9">IF(A3="","",1/K3)</f>
        <v>1.670820393249937</v>
      </c>
      <c r="N3">
        <f t="shared" ref="N3:N66" si="10">IF(B3="","",1/L3)</f>
        <v>2.4907119849998605</v>
      </c>
    </row>
    <row r="4" spans="1:14" x14ac:dyDescent="0.25">
      <c r="A4" s="4">
        <f>IF('True_Odds_Calculator_2-way'!A5="","",'True_Odds_Calculator_2-way'!A5)</f>
        <v>1.65</v>
      </c>
      <c r="B4" s="4">
        <f>IF('True_Odds_Calculator_2-way'!B5="","",'True_Odds_Calculator_2-way'!B5)</f>
        <v>2.34</v>
      </c>
      <c r="C4" s="4">
        <f t="shared" si="0"/>
        <v>0.60606060606060608</v>
      </c>
      <c r="D4">
        <f t="shared" si="1"/>
        <v>0.42735042735042739</v>
      </c>
      <c r="E4">
        <f t="shared" si="2"/>
        <v>3.3411033411033575E-2</v>
      </c>
      <c r="F4">
        <f t="shared" si="3"/>
        <v>-0.22558922558922545</v>
      </c>
      <c r="G4">
        <v>0</v>
      </c>
      <c r="H4">
        <f t="shared" si="4"/>
        <v>0.25900025900025903</v>
      </c>
      <c r="I4">
        <f t="shared" si="5"/>
        <v>-1.0714969088698143</v>
      </c>
      <c r="J4">
        <f t="shared" si="6"/>
        <v>1.0714969088698143</v>
      </c>
      <c r="K4">
        <f t="shared" si="7"/>
        <v>0.58945824981795969</v>
      </c>
      <c r="L4">
        <f t="shared" si="8"/>
        <v>0.41054175018204025</v>
      </c>
      <c r="M4">
        <f t="shared" si="9"/>
        <v>1.6964729907653791</v>
      </c>
      <c r="N4">
        <f t="shared" si="10"/>
        <v>2.4358058578855508</v>
      </c>
    </row>
    <row r="5" spans="1:14" x14ac:dyDescent="0.25">
      <c r="A5" s="4">
        <f>IF('True_Odds_Calculator_2-way'!A6="","",'True_Odds_Calculator_2-way'!A6)</f>
        <v>1.85</v>
      </c>
      <c r="B5" s="4">
        <f>IF('True_Odds_Calculator_2-way'!B6="","",'True_Odds_Calculator_2-way'!B6)</f>
        <v>2.0499999999999998</v>
      </c>
      <c r="C5" s="4">
        <f t="shared" si="0"/>
        <v>0.54054054054054046</v>
      </c>
      <c r="D5">
        <f t="shared" si="1"/>
        <v>0.48780487804878053</v>
      </c>
      <c r="E5">
        <f t="shared" si="2"/>
        <v>2.8345418589321048E-2</v>
      </c>
      <c r="F5">
        <f t="shared" si="3"/>
        <v>-0.2353328938694792</v>
      </c>
      <c r="G5">
        <v>0</v>
      </c>
      <c r="H5">
        <f t="shared" si="4"/>
        <v>0.26367831245880025</v>
      </c>
      <c r="I5">
        <f t="shared" si="5"/>
        <v>-1.0585122480499263</v>
      </c>
      <c r="J5">
        <f t="shared" si="6"/>
        <v>1.0585122480499263</v>
      </c>
      <c r="K5">
        <f t="shared" si="7"/>
        <v>0.52638909307720383</v>
      </c>
      <c r="L5">
        <f t="shared" si="8"/>
        <v>0.47361090692279612</v>
      </c>
      <c r="M5">
        <f t="shared" si="9"/>
        <v>1.8997354108424378</v>
      </c>
      <c r="N5">
        <f t="shared" si="10"/>
        <v>2.1114378604524222</v>
      </c>
    </row>
    <row r="6" spans="1:14" x14ac:dyDescent="0.25">
      <c r="A6" s="4">
        <f>IF('True_Odds_Calculator_2-way'!A7="","",'True_Odds_Calculator_2-way'!A7)</f>
        <v>2.1800000000000002</v>
      </c>
      <c r="B6" s="4">
        <f>IF('True_Odds_Calculator_2-way'!B7="","",'True_Odds_Calculator_2-way'!B7)</f>
        <v>1.74</v>
      </c>
      <c r="C6" s="4">
        <f t="shared" si="0"/>
        <v>0.4587155963302752</v>
      </c>
      <c r="D6">
        <f t="shared" si="1"/>
        <v>0.57471264367816088</v>
      </c>
      <c r="E6">
        <f t="shared" si="2"/>
        <v>3.3428240008436028E-2</v>
      </c>
      <c r="F6">
        <f t="shared" si="3"/>
        <v>-0.23020141305494057</v>
      </c>
      <c r="G6">
        <v>0</v>
      </c>
      <c r="H6">
        <f t="shared" si="4"/>
        <v>0.26362965306337655</v>
      </c>
      <c r="I6">
        <f t="shared" si="5"/>
        <v>-1.0701462561817372</v>
      </c>
      <c r="J6">
        <f t="shared" si="6"/>
        <v>1.0701462561817372</v>
      </c>
      <c r="K6">
        <f t="shared" si="7"/>
        <v>0.44193570658612125</v>
      </c>
      <c r="L6">
        <f t="shared" si="8"/>
        <v>0.55806429341387886</v>
      </c>
      <c r="M6">
        <f t="shared" si="9"/>
        <v>2.26277258229445</v>
      </c>
      <c r="N6">
        <f t="shared" si="10"/>
        <v>1.7919082295744857</v>
      </c>
    </row>
    <row r="7" spans="1:14" x14ac:dyDescent="0.25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0.49751243781094534</v>
      </c>
      <c r="D7">
        <f t="shared" si="1"/>
        <v>0.52631578947368418</v>
      </c>
      <c r="E7">
        <f t="shared" si="2"/>
        <v>2.3828227284629522E-2</v>
      </c>
      <c r="F7">
        <f t="shared" si="3"/>
        <v>-0.23802042419481539</v>
      </c>
      <c r="G7">
        <v>0</v>
      </c>
      <c r="H7">
        <f t="shared" si="4"/>
        <v>0.26184865147944492</v>
      </c>
      <c r="I7">
        <f t="shared" si="5"/>
        <v>-1.0488612925459211</v>
      </c>
      <c r="J7">
        <f t="shared" si="6"/>
        <v>1.0488612925459211</v>
      </c>
      <c r="K7">
        <f t="shared" si="7"/>
        <v>0.48559013567492909</v>
      </c>
      <c r="L7">
        <f t="shared" si="8"/>
        <v>0.51440986432507074</v>
      </c>
      <c r="M7">
        <f t="shared" si="9"/>
        <v>2.0593499054713802</v>
      </c>
      <c r="N7">
        <f t="shared" si="10"/>
        <v>1.9439751632913294</v>
      </c>
    </row>
    <row r="8" spans="1:14" x14ac:dyDescent="0.25">
      <c r="A8" s="4">
        <f>IF('True_Odds_Calculator_2-way'!A9="","",'True_Odds_Calculator_2-way'!A9)</f>
        <v>2.1</v>
      </c>
      <c r="B8" s="4">
        <f>IF('True_Odds_Calculator_2-way'!B9="","",'True_Odds_Calculator_2-way'!B9)</f>
        <v>1.79</v>
      </c>
      <c r="C8" s="4">
        <f t="shared" si="0"/>
        <v>0.47619047619047616</v>
      </c>
      <c r="D8">
        <f t="shared" si="1"/>
        <v>0.55865921787709494</v>
      </c>
      <c r="E8">
        <f t="shared" si="2"/>
        <v>3.4849694067571102E-2</v>
      </c>
      <c r="F8">
        <f t="shared" si="3"/>
        <v>-0.2311785049215217</v>
      </c>
      <c r="G8">
        <v>0</v>
      </c>
      <c r="H8">
        <f t="shared" si="4"/>
        <v>0.2660281989890928</v>
      </c>
      <c r="I8">
        <f t="shared" si="5"/>
        <v>-1.072729223145815</v>
      </c>
      <c r="J8">
        <f t="shared" si="6"/>
        <v>1.072729223145815</v>
      </c>
      <c r="K8">
        <f t="shared" si="7"/>
        <v>0.4587151448829464</v>
      </c>
      <c r="L8">
        <f t="shared" si="8"/>
        <v>0.5412848551170536</v>
      </c>
      <c r="M8">
        <f t="shared" si="9"/>
        <v>2.1800021454603971</v>
      </c>
      <c r="N8">
        <f t="shared" si="10"/>
        <v>1.8474560862851939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2.4300000000000002</v>
      </c>
      <c r="C9" s="4">
        <f t="shared" si="0"/>
        <v>0.6211180124223602</v>
      </c>
      <c r="D9">
        <f t="shared" si="1"/>
        <v>0.41152263374485593</v>
      </c>
      <c r="E9">
        <f t="shared" si="2"/>
        <v>3.2640646167216181E-2</v>
      </c>
      <c r="F9">
        <f t="shared" si="3"/>
        <v>-0.22296347417120366</v>
      </c>
      <c r="G9">
        <v>0</v>
      </c>
      <c r="H9">
        <f t="shared" si="4"/>
        <v>0.25560412033841978</v>
      </c>
      <c r="I9">
        <f t="shared" si="5"/>
        <v>-1.0706981783012146</v>
      </c>
      <c r="J9">
        <f t="shared" si="6"/>
        <v>1.0706981783012146</v>
      </c>
      <c r="K9">
        <f t="shared" si="7"/>
        <v>0.60491460861932955</v>
      </c>
      <c r="L9">
        <f t="shared" si="8"/>
        <v>0.39508539138067028</v>
      </c>
      <c r="M9">
        <f t="shared" si="9"/>
        <v>1.6531258887637414</v>
      </c>
      <c r="N9">
        <f t="shared" si="10"/>
        <v>2.5310983949707371</v>
      </c>
    </row>
    <row r="10" spans="1:14" x14ac:dyDescent="0.25">
      <c r="A10" s="4">
        <f>IF('True_Odds_Calculator_2-way'!A11="","",'True_Odds_Calculator_2-way'!A11)</f>
        <v>1.87</v>
      </c>
      <c r="B10" s="4">
        <f>IF('True_Odds_Calculator_2-way'!B11="","",'True_Odds_Calculator_2-way'!B11)</f>
        <v>2.02</v>
      </c>
      <c r="C10" s="4">
        <f t="shared" si="0"/>
        <v>0.53475935828876997</v>
      </c>
      <c r="D10">
        <f t="shared" si="1"/>
        <v>0.49504950495049505</v>
      </c>
      <c r="E10">
        <f t="shared" si="2"/>
        <v>2.9808863239265015E-2</v>
      </c>
      <c r="F10">
        <f t="shared" si="3"/>
        <v>-0.23492349234923493</v>
      </c>
      <c r="G10">
        <v>0</v>
      </c>
      <c r="H10">
        <f t="shared" si="4"/>
        <v>0.2647323555885</v>
      </c>
      <c r="I10">
        <f t="shared" si="5"/>
        <v>-1.0615495921641367</v>
      </c>
      <c r="J10">
        <f t="shared" si="6"/>
        <v>1.0615495921641367</v>
      </c>
      <c r="K10">
        <f t="shared" si="7"/>
        <v>0.51987261275696728</v>
      </c>
      <c r="L10">
        <f t="shared" si="8"/>
        <v>0.48012738724303272</v>
      </c>
      <c r="M10">
        <f t="shared" si="9"/>
        <v>1.9235481451827992</v>
      </c>
      <c r="N10">
        <f t="shared" si="10"/>
        <v>2.0827805840074194</v>
      </c>
    </row>
    <row r="11" spans="1:14" x14ac:dyDescent="0.25">
      <c r="A11" s="4">
        <f>IF('True_Odds_Calculator_2-way'!A12="","",'True_Odds_Calculator_2-way'!A12)</f>
        <v>2.36</v>
      </c>
      <c r="B11" s="4">
        <f>IF('True_Odds_Calculator_2-way'!B12="","",'True_Odds_Calculator_2-way'!B12)</f>
        <v>1.61</v>
      </c>
      <c r="C11" s="4">
        <f t="shared" si="0"/>
        <v>0.42372881355932207</v>
      </c>
      <c r="D11">
        <f t="shared" si="1"/>
        <v>0.6211180124223602</v>
      </c>
      <c r="E11">
        <f t="shared" si="2"/>
        <v>4.4846825981682326E-2</v>
      </c>
      <c r="F11">
        <f t="shared" si="3"/>
        <v>-0.21833877250236866</v>
      </c>
      <c r="G11">
        <v>0</v>
      </c>
      <c r="H11">
        <f t="shared" si="4"/>
        <v>0.26318559848405093</v>
      </c>
      <c r="I11">
        <f t="shared" si="5"/>
        <v>-1.0979071877276472</v>
      </c>
      <c r="J11">
        <f t="shared" si="6"/>
        <v>1.0979071877276472</v>
      </c>
      <c r="K11">
        <f t="shared" si="7"/>
        <v>0.40109840391847473</v>
      </c>
      <c r="L11">
        <f t="shared" si="8"/>
        <v>0.59890159608152527</v>
      </c>
      <c r="M11">
        <f t="shared" si="9"/>
        <v>2.4931537753095996</v>
      </c>
      <c r="N11">
        <f t="shared" si="10"/>
        <v>1.6697233845138648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1.57</v>
      </c>
      <c r="C12" s="4">
        <f t="shared" si="0"/>
        <v>0.39215686274509809</v>
      </c>
      <c r="D12">
        <f t="shared" si="1"/>
        <v>0.63694267515923564</v>
      </c>
      <c r="E12">
        <f t="shared" si="2"/>
        <v>2.9099537904333728E-2</v>
      </c>
      <c r="F12">
        <f t="shared" si="3"/>
        <v>-0.22068190333458226</v>
      </c>
      <c r="G12">
        <v>0</v>
      </c>
      <c r="H12">
        <f t="shared" si="4"/>
        <v>0.24978144123891596</v>
      </c>
      <c r="I12">
        <f t="shared" si="5"/>
        <v>-1.0638899909514294</v>
      </c>
      <c r="J12">
        <f t="shared" si="6"/>
        <v>1.0638899909514294</v>
      </c>
      <c r="K12">
        <f t="shared" si="7"/>
        <v>0.37749674184243676</v>
      </c>
      <c r="L12">
        <f t="shared" si="8"/>
        <v>0.62250325815756336</v>
      </c>
      <c r="M12">
        <f t="shared" si="9"/>
        <v>2.6490294859747152</v>
      </c>
      <c r="N12">
        <f t="shared" si="10"/>
        <v>1.6064172948423148</v>
      </c>
    </row>
    <row r="13" spans="1:14" x14ac:dyDescent="0.25">
      <c r="A13" s="4">
        <f>IF('True_Odds_Calculator_2-way'!A14="","",'True_Odds_Calculator_2-way'!A14)</f>
        <v>2</v>
      </c>
      <c r="B13" s="4">
        <f>IF('True_Odds_Calculator_2-way'!B14="","",'True_Odds_Calculator_2-way'!B14)</f>
        <v>1.88</v>
      </c>
      <c r="C13" s="4">
        <f t="shared" si="0"/>
        <v>0.5</v>
      </c>
      <c r="D13">
        <f t="shared" si="1"/>
        <v>0.53191489361702127</v>
      </c>
      <c r="E13">
        <f t="shared" si="2"/>
        <v>3.1914893617021267E-2</v>
      </c>
      <c r="F13">
        <f t="shared" si="3"/>
        <v>-0.23404255319148937</v>
      </c>
      <c r="G13">
        <v>0</v>
      </c>
      <c r="H13">
        <f t="shared" si="4"/>
        <v>0.26595744680851063</v>
      </c>
      <c r="I13">
        <f t="shared" si="5"/>
        <v>-1.0660035817780522</v>
      </c>
      <c r="J13">
        <f t="shared" si="6"/>
        <v>1.0660035817780522</v>
      </c>
      <c r="K13">
        <f t="shared" si="7"/>
        <v>0.48402626637238261</v>
      </c>
      <c r="L13">
        <f t="shared" si="8"/>
        <v>0.51597373362761745</v>
      </c>
      <c r="M13">
        <f t="shared" si="9"/>
        <v>2.0660035817780522</v>
      </c>
      <c r="N13">
        <f t="shared" si="10"/>
        <v>1.9380831519646857</v>
      </c>
    </row>
    <row r="14" spans="1:14" x14ac:dyDescent="0.25">
      <c r="A14" s="4">
        <f>IF('True_Odds_Calculator_2-way'!A15="","",'True_Odds_Calculator_2-way'!A15)</f>
        <v>1.7</v>
      </c>
      <c r="B14" s="4">
        <f>IF('True_Odds_Calculator_2-way'!B15="","",'True_Odds_Calculator_2-way'!B15)</f>
        <v>2.2400000000000002</v>
      </c>
      <c r="C14" s="4">
        <f t="shared" si="0"/>
        <v>0.58823529411764708</v>
      </c>
      <c r="D14">
        <f t="shared" si="1"/>
        <v>0.4464285714285714</v>
      </c>
      <c r="E14">
        <f t="shared" si="2"/>
        <v>3.4663865546218364E-2</v>
      </c>
      <c r="F14">
        <f t="shared" si="3"/>
        <v>-0.22794117647058831</v>
      </c>
      <c r="G14">
        <v>0</v>
      </c>
      <c r="H14">
        <f t="shared" si="4"/>
        <v>0.26260504201680673</v>
      </c>
      <c r="I14">
        <f t="shared" si="5"/>
        <v>-1.0733469768527293</v>
      </c>
      <c r="J14">
        <f t="shared" si="6"/>
        <v>1.0733469768527293</v>
      </c>
      <c r="K14">
        <f t="shared" si="7"/>
        <v>0.5709904149848718</v>
      </c>
      <c r="L14">
        <f t="shared" si="8"/>
        <v>0.42900958501512831</v>
      </c>
      <c r="M14">
        <f t="shared" si="9"/>
        <v>1.7513428837969105</v>
      </c>
      <c r="N14">
        <f t="shared" si="10"/>
        <v>2.3309502512973848</v>
      </c>
    </row>
    <row r="15" spans="1:14" x14ac:dyDescent="0.25">
      <c r="A15" s="4">
        <f>IF('True_Odds_Calculator_2-way'!A16="","",'True_Odds_Calculator_2-way'!A16)</f>
        <v>2</v>
      </c>
      <c r="B15" s="4">
        <f>IF('True_Odds_Calculator_2-way'!B16="","",'True_Odds_Calculator_2-way'!B16)</f>
        <v>1.87</v>
      </c>
      <c r="C15" s="4">
        <f t="shared" si="0"/>
        <v>0.5</v>
      </c>
      <c r="D15">
        <f t="shared" si="1"/>
        <v>0.53475935828876997</v>
      </c>
      <c r="E15">
        <f t="shared" si="2"/>
        <v>3.475935828876997E-2</v>
      </c>
      <c r="F15">
        <f t="shared" si="3"/>
        <v>-0.23262032085561501</v>
      </c>
      <c r="G15">
        <v>0</v>
      </c>
      <c r="H15">
        <f t="shared" si="4"/>
        <v>0.26737967914438499</v>
      </c>
      <c r="I15">
        <f t="shared" si="5"/>
        <v>-1.0721125348377947</v>
      </c>
      <c r="J15">
        <f t="shared" si="6"/>
        <v>1.0721125348377947</v>
      </c>
      <c r="K15">
        <f t="shared" si="7"/>
        <v>0.48259927160678084</v>
      </c>
      <c r="L15">
        <f t="shared" si="8"/>
        <v>0.51740072839321916</v>
      </c>
      <c r="M15">
        <f t="shared" si="9"/>
        <v>2.0721125348377947</v>
      </c>
      <c r="N15">
        <f t="shared" si="10"/>
        <v>1.9327379053088816</v>
      </c>
    </row>
    <row r="16" spans="1:14" x14ac:dyDescent="0.25">
      <c r="A16" s="4">
        <f>IF('True_Odds_Calculator_2-way'!A17="","",'True_Odds_Calculator_2-way'!A17)</f>
        <v>1.77</v>
      </c>
      <c r="B16" s="4">
        <f>IF('True_Odds_Calculator_2-way'!B17="","",'True_Odds_Calculator_2-way'!B17)</f>
        <v>2.11</v>
      </c>
      <c r="C16" s="4">
        <f t="shared" si="0"/>
        <v>0.56497175141242939</v>
      </c>
      <c r="D16">
        <f t="shared" si="1"/>
        <v>0.47393364928909953</v>
      </c>
      <c r="E16">
        <f t="shared" si="2"/>
        <v>3.8905400701529036E-2</v>
      </c>
      <c r="F16">
        <f t="shared" si="3"/>
        <v>-0.22885372319061759</v>
      </c>
      <c r="G16">
        <v>0</v>
      </c>
      <c r="H16">
        <f t="shared" si="4"/>
        <v>0.26775912389214662</v>
      </c>
      <c r="I16">
        <f t="shared" si="5"/>
        <v>-1.0816659234722941</v>
      </c>
      <c r="J16">
        <f t="shared" si="6"/>
        <v>1.0816659234722941</v>
      </c>
      <c r="K16">
        <f t="shared" si="7"/>
        <v>0.54558863296538396</v>
      </c>
      <c r="L16">
        <f t="shared" si="8"/>
        <v>0.45441136703461599</v>
      </c>
      <c r="M16">
        <f t="shared" si="9"/>
        <v>1.8328827610736662</v>
      </c>
      <c r="N16">
        <f t="shared" si="10"/>
        <v>2.2006491750542465</v>
      </c>
    </row>
    <row r="17" spans="1:14" x14ac:dyDescent="0.25">
      <c r="A17" s="4">
        <f>IF('True_Odds_Calculator_2-way'!A18="","",'True_Odds_Calculator_2-way'!A18)</f>
        <v>1.86</v>
      </c>
      <c r="B17" s="4">
        <f>IF('True_Odds_Calculator_2-way'!B18="","",'True_Odds_Calculator_2-way'!B18)</f>
        <v>2.02</v>
      </c>
      <c r="C17" s="4">
        <f t="shared" si="0"/>
        <v>0.5376344086021505</v>
      </c>
      <c r="D17">
        <f t="shared" si="1"/>
        <v>0.49504950495049505</v>
      </c>
      <c r="E17">
        <f t="shared" si="2"/>
        <v>3.2683913552645549E-2</v>
      </c>
      <c r="F17">
        <f t="shared" si="3"/>
        <v>-0.23347173427020129</v>
      </c>
      <c r="G17">
        <v>0</v>
      </c>
      <c r="H17">
        <f t="shared" si="4"/>
        <v>0.26615564782284679</v>
      </c>
      <c r="I17">
        <f t="shared" si="5"/>
        <v>-1.0677035543974549</v>
      </c>
      <c r="J17">
        <f t="shared" si="6"/>
        <v>1.0677035543974549</v>
      </c>
      <c r="K17">
        <f t="shared" si="7"/>
        <v>0.52131526301595232</v>
      </c>
      <c r="L17">
        <f t="shared" si="8"/>
        <v>0.47868473698404773</v>
      </c>
      <c r="M17">
        <f t="shared" si="9"/>
        <v>1.9182250567818113</v>
      </c>
      <c r="N17">
        <f t="shared" si="10"/>
        <v>2.0890576254854043</v>
      </c>
    </row>
    <row r="18" spans="1:14" x14ac:dyDescent="0.25">
      <c r="A18" s="4">
        <f>IF('True_Odds_Calculator_2-way'!A19="","",'True_Odds_Calculator_2-way'!A19)</f>
        <v>1.75</v>
      </c>
      <c r="B18" s="4">
        <f>IF('True_Odds_Calculator_2-way'!B19="","",'True_Odds_Calculator_2-way'!B19)</f>
        <v>2.1</v>
      </c>
      <c r="C18" s="4">
        <f t="shared" si="0"/>
        <v>0.5714285714285714</v>
      </c>
      <c r="D18">
        <f t="shared" si="1"/>
        <v>0.47619047619047616</v>
      </c>
      <c r="E18">
        <f t="shared" si="2"/>
        <v>4.761904761904745E-2</v>
      </c>
      <c r="F18">
        <f t="shared" si="3"/>
        <v>-0.22448979591836749</v>
      </c>
      <c r="G18">
        <v>0</v>
      </c>
      <c r="H18">
        <f t="shared" si="4"/>
        <v>0.27210884353741494</v>
      </c>
      <c r="I18">
        <f t="shared" si="5"/>
        <v>-1.1009637651263602</v>
      </c>
      <c r="J18">
        <f t="shared" si="6"/>
        <v>1.1009637651263602</v>
      </c>
      <c r="K18">
        <f t="shared" si="7"/>
        <v>0.54772826791643581</v>
      </c>
      <c r="L18">
        <f t="shared" si="8"/>
        <v>0.4522717320835643</v>
      </c>
      <c r="M18">
        <f t="shared" si="9"/>
        <v>1.8257228238447702</v>
      </c>
      <c r="N18">
        <f t="shared" si="10"/>
        <v>2.2110601416389968</v>
      </c>
    </row>
    <row r="19" spans="1:14" x14ac:dyDescent="0.25">
      <c r="A19" s="4">
        <f>IF('True_Odds_Calculator_2-way'!A20="","",'True_Odds_Calculator_2-way'!A20)</f>
        <v>1.82</v>
      </c>
      <c r="B19" s="4">
        <f>IF('True_Odds_Calculator_2-way'!B20="","",'True_Odds_Calculator_2-way'!B20)</f>
        <v>2.09</v>
      </c>
      <c r="C19" s="4">
        <f t="shared" si="0"/>
        <v>0.54945054945054939</v>
      </c>
      <c r="D19">
        <f t="shared" si="1"/>
        <v>0.47846889952153115</v>
      </c>
      <c r="E19">
        <f t="shared" si="2"/>
        <v>2.7919448972080652E-2</v>
      </c>
      <c r="F19">
        <f t="shared" si="3"/>
        <v>-0.23497555076502441</v>
      </c>
      <c r="G19">
        <v>0</v>
      </c>
      <c r="H19">
        <f t="shared" si="4"/>
        <v>0.26289499973710501</v>
      </c>
      <c r="I19">
        <f t="shared" si="5"/>
        <v>-1.0577421839157299</v>
      </c>
      <c r="J19">
        <f t="shared" si="6"/>
        <v>1.0577421839157299</v>
      </c>
      <c r="K19">
        <f t="shared" si="7"/>
        <v>0.53551865191155801</v>
      </c>
      <c r="L19">
        <f t="shared" si="8"/>
        <v>0.46448134808844194</v>
      </c>
      <c r="M19">
        <f t="shared" si="9"/>
        <v>1.8673485908108987</v>
      </c>
      <c r="N19">
        <f t="shared" si="10"/>
        <v>2.1529389804681456</v>
      </c>
    </row>
    <row r="20" spans="1:14" x14ac:dyDescent="0.25">
      <c r="A20" s="4">
        <f>IF('True_Odds_Calculator_2-way'!A21="","",'True_Odds_Calculator_2-way'!A21)</f>
        <v>1.52</v>
      </c>
      <c r="B20" s="4">
        <f>IF('True_Odds_Calculator_2-way'!B21="","",'True_Odds_Calculator_2-way'!B21)</f>
        <v>2.65</v>
      </c>
      <c r="C20" s="4">
        <f t="shared" si="0"/>
        <v>0.65789473684210531</v>
      </c>
      <c r="D20">
        <f t="shared" si="1"/>
        <v>0.37735849056603776</v>
      </c>
      <c r="E20">
        <f t="shared" si="2"/>
        <v>3.5253227408142962E-2</v>
      </c>
      <c r="F20">
        <f t="shared" si="3"/>
        <v>-0.21300893743793448</v>
      </c>
      <c r="G20">
        <v>0</v>
      </c>
      <c r="H20">
        <f t="shared" si="4"/>
        <v>0.24826216484607749</v>
      </c>
      <c r="I20">
        <f t="shared" si="5"/>
        <v>-1.0795837927188261</v>
      </c>
      <c r="J20">
        <f t="shared" si="6"/>
        <v>1.0795837927188261</v>
      </c>
      <c r="K20">
        <f t="shared" si="7"/>
        <v>0.64045761579402416</v>
      </c>
      <c r="L20">
        <f t="shared" si="8"/>
        <v>0.35954238420597612</v>
      </c>
      <c r="M20">
        <f t="shared" si="9"/>
        <v>1.5613835722137892</v>
      </c>
      <c r="N20">
        <f t="shared" si="10"/>
        <v>2.7813132579860622</v>
      </c>
    </row>
    <row r="21" spans="1:14" x14ac:dyDescent="0.25">
      <c r="A21" s="4">
        <f>IF('True_Odds_Calculator_2-way'!A22="","",'True_Odds_Calculator_2-way'!A22)</f>
        <v>1.5</v>
      </c>
      <c r="B21" s="4">
        <f>IF('True_Odds_Calculator_2-way'!B22="","",'True_Odds_Calculator_2-way'!B22)</f>
        <v>2.74</v>
      </c>
      <c r="C21" s="4">
        <f t="shared" si="0"/>
        <v>0.66666666666666663</v>
      </c>
      <c r="D21">
        <f t="shared" si="1"/>
        <v>0.36496350364963503</v>
      </c>
      <c r="E21">
        <f t="shared" si="2"/>
        <v>3.1630170316301776E-2</v>
      </c>
      <c r="F21">
        <f t="shared" si="3"/>
        <v>-0.21167883211678817</v>
      </c>
      <c r="G21">
        <v>0</v>
      </c>
      <c r="H21">
        <f t="shared" si="4"/>
        <v>0.24330900243309</v>
      </c>
      <c r="I21">
        <f t="shared" si="5"/>
        <v>-1.0721125348377951</v>
      </c>
      <c r="J21">
        <f t="shared" si="6"/>
        <v>1.0721125348377951</v>
      </c>
      <c r="K21">
        <f t="shared" si="7"/>
        <v>0.65101781829928906</v>
      </c>
      <c r="L21">
        <f t="shared" si="8"/>
        <v>0.34898218170071083</v>
      </c>
      <c r="M21">
        <f t="shared" si="9"/>
        <v>1.5360562674188976</v>
      </c>
      <c r="N21">
        <f t="shared" si="10"/>
        <v>2.8654758106177636</v>
      </c>
    </row>
    <row r="22" spans="1:14" x14ac:dyDescent="0.25">
      <c r="A22" s="4">
        <f>IF('True_Odds_Calculator_2-way'!A23="","",'True_Odds_Calculator_2-way'!A23)</f>
        <v>1.59</v>
      </c>
      <c r="B22" s="4">
        <f>IF('True_Odds_Calculator_2-way'!B23="","",'True_Odds_Calculator_2-way'!B23)</f>
        <v>2.5</v>
      </c>
      <c r="C22" s="4">
        <f t="shared" si="0"/>
        <v>0.62893081761006286</v>
      </c>
      <c r="D22">
        <f t="shared" si="1"/>
        <v>0.4</v>
      </c>
      <c r="E22">
        <f t="shared" si="2"/>
        <v>2.8930817610062887E-2</v>
      </c>
      <c r="F22">
        <f t="shared" si="3"/>
        <v>-0.22264150943396221</v>
      </c>
      <c r="G22">
        <v>0</v>
      </c>
      <c r="H22">
        <f t="shared" si="4"/>
        <v>0.25157232704402516</v>
      </c>
      <c r="I22">
        <f t="shared" si="5"/>
        <v>-1.0629880069054678</v>
      </c>
      <c r="J22">
        <f t="shared" si="6"/>
        <v>1.0629880069054678</v>
      </c>
      <c r="K22">
        <f t="shared" si="7"/>
        <v>0.61456660866885815</v>
      </c>
      <c r="L22">
        <f t="shared" si="8"/>
        <v>0.38543339133114163</v>
      </c>
      <c r="M22">
        <f t="shared" si="9"/>
        <v>1.6271629240742262</v>
      </c>
      <c r="N22">
        <f t="shared" si="10"/>
        <v>2.594482010358202</v>
      </c>
    </row>
    <row r="23" spans="1:14" x14ac:dyDescent="0.25">
      <c r="A23" s="4">
        <f>IF('True_Odds_Calculator_2-way'!A24="","",'True_Odds_Calculator_2-way'!A24)</f>
        <v>1.69</v>
      </c>
      <c r="B23" s="4">
        <f>IF('True_Odds_Calculator_2-way'!B24="","",'True_Odds_Calculator_2-way'!B24)</f>
        <v>2.29</v>
      </c>
      <c r="C23" s="4">
        <f t="shared" si="0"/>
        <v>0.59171597633136097</v>
      </c>
      <c r="D23">
        <f t="shared" si="1"/>
        <v>0.4366812227074236</v>
      </c>
      <c r="E23">
        <f t="shared" si="2"/>
        <v>2.8397199038784571E-2</v>
      </c>
      <c r="F23">
        <f t="shared" si="3"/>
        <v>-0.22999405700111109</v>
      </c>
      <c r="G23">
        <v>0</v>
      </c>
      <c r="H23">
        <f t="shared" si="4"/>
        <v>0.25839125603989566</v>
      </c>
      <c r="I23">
        <f t="shared" si="5"/>
        <v>-1.059938334581489</v>
      </c>
      <c r="J23">
        <f t="shared" si="6"/>
        <v>1.059938334581489</v>
      </c>
      <c r="K23">
        <f t="shared" si="7"/>
        <v>0.57758148064836135</v>
      </c>
      <c r="L23">
        <f t="shared" si="8"/>
        <v>0.42241851935163877</v>
      </c>
      <c r="M23">
        <f t="shared" si="9"/>
        <v>1.7313574508612271</v>
      </c>
      <c r="N23">
        <f t="shared" si="10"/>
        <v>2.3673204516101207</v>
      </c>
    </row>
    <row r="24" spans="1:14" x14ac:dyDescent="0.25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0.63291139240506322</v>
      </c>
      <c r="D24">
        <f t="shared" si="1"/>
        <v>0.3968253968253968</v>
      </c>
      <c r="E24">
        <f t="shared" si="2"/>
        <v>2.9736789230460081E-2</v>
      </c>
      <c r="F24">
        <f t="shared" si="3"/>
        <v>-0.22141852521599359</v>
      </c>
      <c r="G24">
        <v>0</v>
      </c>
      <c r="H24">
        <f t="shared" si="4"/>
        <v>0.25115531444645367</v>
      </c>
      <c r="I24">
        <f t="shared" si="5"/>
        <v>-1.0650358071057624</v>
      </c>
      <c r="J24">
        <f t="shared" si="6"/>
        <v>1.0650358071057624</v>
      </c>
      <c r="K24">
        <f t="shared" si="7"/>
        <v>0.61815365154846769</v>
      </c>
      <c r="L24">
        <f t="shared" si="8"/>
        <v>0.38184634845153209</v>
      </c>
      <c r="M24">
        <f t="shared" si="9"/>
        <v>1.6177207681213428</v>
      </c>
      <c r="N24">
        <f t="shared" si="10"/>
        <v>2.618854426800759</v>
      </c>
    </row>
    <row r="25" spans="1:14" x14ac:dyDescent="0.25">
      <c r="A25" s="4">
        <f>IF('True_Odds_Calculator_2-way'!A26="","",'True_Odds_Calculator_2-way'!A26)</f>
        <v>1.79</v>
      </c>
      <c r="B25" s="4">
        <f>IF('True_Odds_Calculator_2-way'!B26="","",'True_Odds_Calculator_2-way'!B26)</f>
        <v>2.11</v>
      </c>
      <c r="C25" s="4">
        <f t="shared" si="0"/>
        <v>0.55865921787709494</v>
      </c>
      <c r="D25">
        <f t="shared" si="1"/>
        <v>0.47393364928909953</v>
      </c>
      <c r="E25">
        <f t="shared" si="2"/>
        <v>3.2592867166194583E-2</v>
      </c>
      <c r="F25">
        <f t="shared" si="3"/>
        <v>-0.23217453467129112</v>
      </c>
      <c r="G25">
        <v>0</v>
      </c>
      <c r="H25">
        <f t="shared" si="4"/>
        <v>0.26476740183748576</v>
      </c>
      <c r="I25">
        <f t="shared" si="5"/>
        <v>-1.0678861770883312</v>
      </c>
      <c r="J25">
        <f t="shared" si="6"/>
        <v>1.0678861770883312</v>
      </c>
      <c r="K25">
        <f t="shared" si="7"/>
        <v>0.54240816034763273</v>
      </c>
      <c r="L25">
        <f t="shared" si="8"/>
        <v>0.45759183965236705</v>
      </c>
      <c r="M25">
        <f t="shared" si="9"/>
        <v>1.8436300798997822</v>
      </c>
      <c r="N25">
        <f t="shared" si="10"/>
        <v>2.1853536565680476</v>
      </c>
    </row>
    <row r="26" spans="1:14" x14ac:dyDescent="0.25">
      <c r="A26" s="4">
        <f>IF('True_Odds_Calculator_2-way'!A27="","",'True_Odds_Calculator_2-way'!A27)</f>
        <v>1.71</v>
      </c>
      <c r="B26" s="4">
        <f>IF('True_Odds_Calculator_2-way'!B27="","",'True_Odds_Calculator_2-way'!B27)</f>
        <v>2.23</v>
      </c>
      <c r="C26" s="4">
        <f t="shared" si="0"/>
        <v>0.58479532163742687</v>
      </c>
      <c r="D26">
        <f t="shared" si="1"/>
        <v>0.44843049327354262</v>
      </c>
      <c r="E26">
        <f t="shared" si="2"/>
        <v>3.3225814910969431E-2</v>
      </c>
      <c r="F26">
        <f t="shared" si="3"/>
        <v>-0.22901423963496192</v>
      </c>
      <c r="G26">
        <v>0</v>
      </c>
      <c r="H26">
        <f t="shared" si="4"/>
        <v>0.26224005454593136</v>
      </c>
      <c r="I26">
        <f t="shared" si="5"/>
        <v>-1.070084984173661</v>
      </c>
      <c r="J26">
        <f t="shared" si="6"/>
        <v>1.070084984173661</v>
      </c>
      <c r="K26">
        <f t="shared" si="7"/>
        <v>0.56825919869450314</v>
      </c>
      <c r="L26">
        <f t="shared" si="8"/>
        <v>0.43174080130549697</v>
      </c>
      <c r="M26">
        <f t="shared" si="9"/>
        <v>1.7597603387632996</v>
      </c>
      <c r="N26">
        <f t="shared" si="10"/>
        <v>2.3162045305336028</v>
      </c>
    </row>
    <row r="27" spans="1:14" x14ac:dyDescent="0.25">
      <c r="A27" s="4">
        <f>IF('True_Odds_Calculator_2-way'!A28="","",'True_Odds_Calculator_2-way'!A28)</f>
        <v>1.87</v>
      </c>
      <c r="B27" s="4">
        <f>IF('True_Odds_Calculator_2-way'!B28="","",'True_Odds_Calculator_2-way'!B28)</f>
        <v>2.02</v>
      </c>
      <c r="C27" s="4">
        <f t="shared" si="0"/>
        <v>0.53475935828876997</v>
      </c>
      <c r="D27">
        <f t="shared" si="1"/>
        <v>0.49504950495049505</v>
      </c>
      <c r="E27">
        <f t="shared" si="2"/>
        <v>2.9808863239265015E-2</v>
      </c>
      <c r="F27">
        <f t="shared" si="3"/>
        <v>-0.23492349234923493</v>
      </c>
      <c r="G27">
        <v>0</v>
      </c>
      <c r="H27">
        <f t="shared" si="4"/>
        <v>0.2647323555885</v>
      </c>
      <c r="I27">
        <f t="shared" si="5"/>
        <v>-1.0615495921641367</v>
      </c>
      <c r="J27">
        <f t="shared" si="6"/>
        <v>1.0615495921641367</v>
      </c>
      <c r="K27">
        <f t="shared" si="7"/>
        <v>0.51987261275696728</v>
      </c>
      <c r="L27">
        <f t="shared" si="8"/>
        <v>0.48012738724303272</v>
      </c>
      <c r="M27">
        <f t="shared" si="9"/>
        <v>1.9235481451827992</v>
      </c>
      <c r="N27">
        <f t="shared" si="10"/>
        <v>2.0827805840074194</v>
      </c>
    </row>
    <row r="28" spans="1:14" x14ac:dyDescent="0.25">
      <c r="A28" s="4">
        <f>IF('True_Odds_Calculator_2-way'!A29="","",'True_Odds_Calculator_2-way'!A29)</f>
        <v>1.71</v>
      </c>
      <c r="B28" s="4">
        <f>IF('True_Odds_Calculator_2-way'!B29="","",'True_Odds_Calculator_2-way'!B29)</f>
        <v>2.23</v>
      </c>
      <c r="C28" s="4">
        <f t="shared" si="0"/>
        <v>0.58479532163742687</v>
      </c>
      <c r="D28">
        <f t="shared" si="1"/>
        <v>0.44843049327354262</v>
      </c>
      <c r="E28">
        <f t="shared" si="2"/>
        <v>3.3225814910969431E-2</v>
      </c>
      <c r="F28">
        <f t="shared" si="3"/>
        <v>-0.22901423963496192</v>
      </c>
      <c r="G28">
        <v>0</v>
      </c>
      <c r="H28">
        <f t="shared" si="4"/>
        <v>0.26224005454593136</v>
      </c>
      <c r="I28">
        <f t="shared" si="5"/>
        <v>-1.070084984173661</v>
      </c>
      <c r="J28">
        <f t="shared" si="6"/>
        <v>1.070084984173661</v>
      </c>
      <c r="K28">
        <f t="shared" si="7"/>
        <v>0.56825919869450314</v>
      </c>
      <c r="L28">
        <f t="shared" si="8"/>
        <v>0.43174080130549697</v>
      </c>
      <c r="M28">
        <f t="shared" si="9"/>
        <v>1.7597603387632996</v>
      </c>
      <c r="N28">
        <f t="shared" si="10"/>
        <v>2.3162045305336028</v>
      </c>
    </row>
    <row r="29" spans="1:14" x14ac:dyDescent="0.25">
      <c r="A29" s="4">
        <f>IF('True_Odds_Calculator_2-way'!A30="","",'True_Odds_Calculator_2-way'!A30)</f>
        <v>2.15</v>
      </c>
      <c r="B29" s="4">
        <f>IF('True_Odds_Calculator_2-way'!B30="","",'True_Odds_Calculator_2-way'!B30)</f>
        <v>1.78</v>
      </c>
      <c r="C29" s="4">
        <f t="shared" si="0"/>
        <v>0.46511627906976744</v>
      </c>
      <c r="D29">
        <f t="shared" si="1"/>
        <v>0.5617977528089888</v>
      </c>
      <c r="E29">
        <f t="shared" si="2"/>
        <v>2.6914031878756184E-2</v>
      </c>
      <c r="F29">
        <f t="shared" si="3"/>
        <v>-0.23438724849751769</v>
      </c>
      <c r="G29">
        <v>0</v>
      </c>
      <c r="H29">
        <f t="shared" si="4"/>
        <v>0.26130128037627387</v>
      </c>
      <c r="I29">
        <f t="shared" si="5"/>
        <v>-1.0558537785999174</v>
      </c>
      <c r="J29">
        <f t="shared" si="6"/>
        <v>1.0558537785999174</v>
      </c>
      <c r="K29">
        <f t="shared" si="7"/>
        <v>0.45162389028142153</v>
      </c>
      <c r="L29">
        <f t="shared" si="8"/>
        <v>0.54837610971857853</v>
      </c>
      <c r="M29">
        <f t="shared" si="9"/>
        <v>2.214231845389905</v>
      </c>
      <c r="N29">
        <f t="shared" si="10"/>
        <v>1.8235659473079355</v>
      </c>
    </row>
    <row r="30" spans="1:14" x14ac:dyDescent="0.25">
      <c r="A30" s="4">
        <f>IF('True_Odds_Calculator_2-way'!A31="","",'True_Odds_Calculator_2-way'!A31)</f>
        <v>1.71</v>
      </c>
      <c r="B30" s="4">
        <f>IF('True_Odds_Calculator_2-way'!B31="","",'True_Odds_Calculator_2-way'!B31)</f>
        <v>2.25</v>
      </c>
      <c r="C30" s="4">
        <f t="shared" si="0"/>
        <v>0.58479532163742687</v>
      </c>
      <c r="D30">
        <f t="shared" si="1"/>
        <v>0.44444444444444442</v>
      </c>
      <c r="E30">
        <f t="shared" si="2"/>
        <v>2.9239766081871288E-2</v>
      </c>
      <c r="F30">
        <f t="shared" si="3"/>
        <v>-0.2306692657569851</v>
      </c>
      <c r="G30">
        <v>0</v>
      </c>
      <c r="H30">
        <f t="shared" si="4"/>
        <v>0.25990903183885639</v>
      </c>
      <c r="I30">
        <f t="shared" si="5"/>
        <v>-1.0614897848685503</v>
      </c>
      <c r="J30">
        <f t="shared" si="6"/>
        <v>1.0614897848685503</v>
      </c>
      <c r="K30">
        <f t="shared" si="7"/>
        <v>0.57023669616511363</v>
      </c>
      <c r="L30">
        <f t="shared" si="8"/>
        <v>0.42976330383488626</v>
      </c>
      <c r="M30">
        <f t="shared" si="9"/>
        <v>1.753657747256671</v>
      </c>
      <c r="N30">
        <f t="shared" si="10"/>
        <v>2.3268622310856886</v>
      </c>
    </row>
    <row r="31" spans="1:14" x14ac:dyDescent="0.25">
      <c r="A31" s="4">
        <f>IF('True_Odds_Calculator_2-way'!A32="","",'True_Odds_Calculator_2-way'!A32)</f>
        <v>2.19</v>
      </c>
      <c r="B31" s="4">
        <f>IF('True_Odds_Calculator_2-way'!B32="","",'True_Odds_Calculator_2-way'!B32)</f>
        <v>1.75</v>
      </c>
      <c r="C31" s="4">
        <f t="shared" si="0"/>
        <v>0.45662100456621008</v>
      </c>
      <c r="D31">
        <f t="shared" si="1"/>
        <v>0.5714285714285714</v>
      </c>
      <c r="E31">
        <f t="shared" si="2"/>
        <v>2.8049575994781417E-2</v>
      </c>
      <c r="F31">
        <f t="shared" si="3"/>
        <v>-0.23287671232876717</v>
      </c>
      <c r="G31">
        <v>0</v>
      </c>
      <c r="H31">
        <f t="shared" si="4"/>
        <v>0.26092628832354858</v>
      </c>
      <c r="I31">
        <f t="shared" si="5"/>
        <v>-1.0585122480499263</v>
      </c>
      <c r="J31">
        <f t="shared" si="6"/>
        <v>1.0585122480499263</v>
      </c>
      <c r="K31">
        <f t="shared" si="7"/>
        <v>0.44255041223763469</v>
      </c>
      <c r="L31">
        <f t="shared" si="8"/>
        <v>0.55744958776236542</v>
      </c>
      <c r="M31">
        <f t="shared" si="9"/>
        <v>2.2596295751794115</v>
      </c>
      <c r="N31">
        <f t="shared" si="10"/>
        <v>1.7938841860374448</v>
      </c>
    </row>
    <row r="32" spans="1:14" x14ac:dyDescent="0.25">
      <c r="A32" s="4">
        <f>IF('True_Odds_Calculator_2-way'!A33="","",'True_Odds_Calculator_2-way'!A33)</f>
        <v>1.33</v>
      </c>
      <c r="B32" s="4">
        <f>IF('True_Odds_Calculator_2-way'!B33="","",'True_Odds_Calculator_2-way'!B33)</f>
        <v>3.45</v>
      </c>
      <c r="C32" s="4">
        <f t="shared" si="0"/>
        <v>0.75187969924812026</v>
      </c>
      <c r="D32">
        <f t="shared" si="1"/>
        <v>0.28985507246376813</v>
      </c>
      <c r="E32">
        <f t="shared" si="2"/>
        <v>4.173477171188833E-2</v>
      </c>
      <c r="F32">
        <f t="shared" si="3"/>
        <v>-0.17620137299771177</v>
      </c>
      <c r="G32">
        <v>0</v>
      </c>
      <c r="H32">
        <f t="shared" si="4"/>
        <v>0.21793614470960007</v>
      </c>
      <c r="I32">
        <f t="shared" si="5"/>
        <v>-1.1121413488021754</v>
      </c>
      <c r="J32">
        <f t="shared" si="6"/>
        <v>1.1121413488021754</v>
      </c>
      <c r="K32">
        <f t="shared" si="7"/>
        <v>0.73152533938369868</v>
      </c>
      <c r="L32">
        <f t="shared" si="8"/>
        <v>0.26847466061630149</v>
      </c>
      <c r="M32">
        <f t="shared" si="9"/>
        <v>1.3670066451047178</v>
      </c>
      <c r="N32">
        <f t="shared" si="10"/>
        <v>3.7247463045653295</v>
      </c>
    </row>
    <row r="33" spans="1:14" x14ac:dyDescent="0.25">
      <c r="A33" s="4">
        <f>IF('True_Odds_Calculator_2-way'!A34="","",'True_Odds_Calculator_2-way'!A34)</f>
        <v>1.75</v>
      </c>
      <c r="B33" s="4">
        <f>IF('True_Odds_Calculator_2-way'!B34="","",'True_Odds_Calculator_2-way'!B34)</f>
        <v>2.19</v>
      </c>
      <c r="C33" s="4">
        <f t="shared" si="0"/>
        <v>0.5714285714285714</v>
      </c>
      <c r="D33">
        <f t="shared" si="1"/>
        <v>0.45662100456621008</v>
      </c>
      <c r="E33">
        <f t="shared" si="2"/>
        <v>2.8049575994781417E-2</v>
      </c>
      <c r="F33">
        <f t="shared" si="3"/>
        <v>-0.23287671232876717</v>
      </c>
      <c r="G33">
        <v>0</v>
      </c>
      <c r="H33">
        <f t="shared" si="4"/>
        <v>0.26092628832354858</v>
      </c>
      <c r="I33">
        <f t="shared" si="5"/>
        <v>-1.0585122480499263</v>
      </c>
      <c r="J33">
        <f t="shared" si="6"/>
        <v>1.0585122480499263</v>
      </c>
      <c r="K33">
        <f t="shared" si="7"/>
        <v>0.55744958776236542</v>
      </c>
      <c r="L33">
        <f t="shared" si="8"/>
        <v>0.44255041223763469</v>
      </c>
      <c r="M33">
        <f t="shared" si="9"/>
        <v>1.7938841860374448</v>
      </c>
      <c r="N33">
        <f t="shared" si="10"/>
        <v>2.2596295751794115</v>
      </c>
    </row>
    <row r="34" spans="1:14" x14ac:dyDescent="0.25">
      <c r="A34" s="4">
        <f>IF('True_Odds_Calculator_2-way'!A35="","",'True_Odds_Calculator_2-way'!A35)</f>
        <v>2.1800000000000002</v>
      </c>
      <c r="B34" s="4">
        <f>IF('True_Odds_Calculator_2-way'!B35="","",'True_Odds_Calculator_2-way'!B35)</f>
        <v>1.75</v>
      </c>
      <c r="C34" s="4">
        <f t="shared" si="0"/>
        <v>0.4587155963302752</v>
      </c>
      <c r="D34">
        <f t="shared" si="1"/>
        <v>0.5714285714285714</v>
      </c>
      <c r="E34">
        <f t="shared" si="2"/>
        <v>3.0144167758846541E-2</v>
      </c>
      <c r="F34">
        <f t="shared" si="3"/>
        <v>-0.23197903014416776</v>
      </c>
      <c r="G34">
        <v>0</v>
      </c>
      <c r="H34">
        <f t="shared" si="4"/>
        <v>0.26212319790301436</v>
      </c>
      <c r="I34">
        <f t="shared" si="5"/>
        <v>-1.0629880069054676</v>
      </c>
      <c r="J34">
        <f t="shared" si="6"/>
        <v>1.0629880069054676</v>
      </c>
      <c r="K34">
        <f t="shared" si="7"/>
        <v>0.44359159560776512</v>
      </c>
      <c r="L34">
        <f t="shared" si="8"/>
        <v>0.55640840439223493</v>
      </c>
      <c r="M34">
        <f t="shared" si="9"/>
        <v>2.2543258481484516</v>
      </c>
      <c r="N34">
        <f t="shared" si="10"/>
        <v>1.797241005179101</v>
      </c>
    </row>
    <row r="35" spans="1:14" x14ac:dyDescent="0.25">
      <c r="A35" s="4">
        <f>IF('True_Odds_Calculator_2-way'!A36="","",'True_Odds_Calculator_2-way'!A36)</f>
        <v>1.83</v>
      </c>
      <c r="B35" s="4">
        <f>IF('True_Odds_Calculator_2-way'!B36="","",'True_Odds_Calculator_2-way'!B36)</f>
        <v>2.08</v>
      </c>
      <c r="C35" s="4">
        <f t="shared" si="0"/>
        <v>0.54644808743169393</v>
      </c>
      <c r="D35">
        <f t="shared" si="1"/>
        <v>0.48076923076923073</v>
      </c>
      <c r="E35">
        <f t="shared" si="2"/>
        <v>2.7217318200924545E-2</v>
      </c>
      <c r="F35">
        <f t="shared" si="3"/>
        <v>-0.23549810844892827</v>
      </c>
      <c r="G35">
        <v>0</v>
      </c>
      <c r="H35">
        <f t="shared" si="4"/>
        <v>0.26271542664985281</v>
      </c>
      <c r="I35">
        <f t="shared" si="5"/>
        <v>-1.0562070842074627</v>
      </c>
      <c r="J35">
        <f t="shared" si="6"/>
        <v>1.0562070842074627</v>
      </c>
      <c r="K35">
        <f t="shared" si="7"/>
        <v>0.53286387886572006</v>
      </c>
      <c r="L35">
        <f t="shared" si="8"/>
        <v>0.46713612113428016</v>
      </c>
      <c r="M35">
        <f t="shared" si="9"/>
        <v>1.8766518798921943</v>
      </c>
      <c r="N35">
        <f t="shared" si="10"/>
        <v>2.1407036509440598</v>
      </c>
    </row>
    <row r="36" spans="1:14" x14ac:dyDescent="0.25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0.44843049327354262</v>
      </c>
      <c r="D36">
        <f t="shared" si="1"/>
        <v>0.58479532163742687</v>
      </c>
      <c r="E36">
        <f t="shared" si="2"/>
        <v>3.3225814910969431E-2</v>
      </c>
      <c r="F36">
        <f t="shared" si="3"/>
        <v>-0.22901423963496192</v>
      </c>
      <c r="G36">
        <v>0</v>
      </c>
      <c r="H36">
        <f t="shared" si="4"/>
        <v>0.26224005454593136</v>
      </c>
      <c r="I36">
        <f t="shared" si="5"/>
        <v>-1.070084984173661</v>
      </c>
      <c r="J36">
        <f t="shared" si="6"/>
        <v>1.070084984173661</v>
      </c>
      <c r="K36">
        <f t="shared" si="7"/>
        <v>0.43174080130549697</v>
      </c>
      <c r="L36">
        <f t="shared" si="8"/>
        <v>0.56825919869450314</v>
      </c>
      <c r="M36">
        <f t="shared" si="9"/>
        <v>2.3162045305336028</v>
      </c>
      <c r="N36">
        <f t="shared" si="10"/>
        <v>1.7597603387632996</v>
      </c>
    </row>
    <row r="37" spans="1:14" x14ac:dyDescent="0.25">
      <c r="A37" s="4">
        <f>IF('True_Odds_Calculator_2-way'!A38="","",'True_Odds_Calculator_2-way'!A38)</f>
        <v>2.11</v>
      </c>
      <c r="B37" s="4">
        <f>IF('True_Odds_Calculator_2-way'!B38="","",'True_Odds_Calculator_2-way'!B38)</f>
        <v>1.79</v>
      </c>
      <c r="C37" s="4">
        <f t="shared" si="0"/>
        <v>0.47393364928909953</v>
      </c>
      <c r="D37">
        <f t="shared" si="1"/>
        <v>0.55865921787709494</v>
      </c>
      <c r="E37">
        <f t="shared" si="2"/>
        <v>3.2592867166194583E-2</v>
      </c>
      <c r="F37">
        <f t="shared" si="3"/>
        <v>-0.23217453467129112</v>
      </c>
      <c r="G37">
        <v>0</v>
      </c>
      <c r="H37">
        <f t="shared" si="4"/>
        <v>0.26476740183748576</v>
      </c>
      <c r="I37">
        <f t="shared" si="5"/>
        <v>-1.0678861770883312</v>
      </c>
      <c r="J37">
        <f t="shared" si="6"/>
        <v>1.0678861770883312</v>
      </c>
      <c r="K37">
        <f t="shared" si="7"/>
        <v>0.45759183965236705</v>
      </c>
      <c r="L37">
        <f t="shared" si="8"/>
        <v>0.54240816034763273</v>
      </c>
      <c r="M37">
        <f t="shared" si="9"/>
        <v>2.1853536565680476</v>
      </c>
      <c r="N37">
        <f t="shared" si="10"/>
        <v>1.8436300798997822</v>
      </c>
    </row>
    <row r="38" spans="1:14" x14ac:dyDescent="0.25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0.42735042735042739</v>
      </c>
      <c r="D38">
        <f t="shared" si="1"/>
        <v>0.60606060606060608</v>
      </c>
      <c r="E38">
        <f t="shared" si="2"/>
        <v>3.3411033411033575E-2</v>
      </c>
      <c r="F38">
        <f t="shared" si="3"/>
        <v>-0.22558922558922545</v>
      </c>
      <c r="G38">
        <v>0</v>
      </c>
      <c r="H38">
        <f t="shared" si="4"/>
        <v>0.25900025900025903</v>
      </c>
      <c r="I38">
        <f t="shared" si="5"/>
        <v>-1.0714969088698143</v>
      </c>
      <c r="J38">
        <f t="shared" si="6"/>
        <v>1.0714969088698143</v>
      </c>
      <c r="K38">
        <f t="shared" si="7"/>
        <v>0.41054175018204025</v>
      </c>
      <c r="L38">
        <f t="shared" si="8"/>
        <v>0.58945824981795969</v>
      </c>
      <c r="M38">
        <f t="shared" si="9"/>
        <v>2.4358058578855508</v>
      </c>
      <c r="N38">
        <f t="shared" si="10"/>
        <v>1.6964729907653791</v>
      </c>
    </row>
    <row r="39" spans="1:14" x14ac:dyDescent="0.25">
      <c r="A39" s="4">
        <f>IF('True_Odds_Calculator_2-way'!A40="","",'True_Odds_Calculator_2-way'!A40)</f>
        <v>2.1</v>
      </c>
      <c r="B39" s="4">
        <f>IF('True_Odds_Calculator_2-way'!B40="","",'True_Odds_Calculator_2-way'!B40)</f>
        <v>1.79</v>
      </c>
      <c r="C39" s="4">
        <f t="shared" si="0"/>
        <v>0.47619047619047616</v>
      </c>
      <c r="D39">
        <f t="shared" si="1"/>
        <v>0.55865921787709494</v>
      </c>
      <c r="E39">
        <f t="shared" si="2"/>
        <v>3.4849694067571102E-2</v>
      </c>
      <c r="F39">
        <f t="shared" si="3"/>
        <v>-0.2311785049215217</v>
      </c>
      <c r="G39">
        <v>0</v>
      </c>
      <c r="H39">
        <f t="shared" si="4"/>
        <v>0.2660281989890928</v>
      </c>
      <c r="I39">
        <f t="shared" si="5"/>
        <v>-1.072729223145815</v>
      </c>
      <c r="J39">
        <f t="shared" si="6"/>
        <v>1.072729223145815</v>
      </c>
      <c r="K39">
        <f t="shared" si="7"/>
        <v>0.4587151448829464</v>
      </c>
      <c r="L39">
        <f t="shared" si="8"/>
        <v>0.5412848551170536</v>
      </c>
      <c r="M39">
        <f t="shared" si="9"/>
        <v>2.1800021454603971</v>
      </c>
      <c r="N39">
        <f t="shared" si="10"/>
        <v>1.8474560862851939</v>
      </c>
    </row>
    <row r="40" spans="1:14" x14ac:dyDescent="0.25">
      <c r="A40" s="4">
        <f>IF('True_Odds_Calculator_2-way'!A41="","",'True_Odds_Calculator_2-way'!A41)</f>
        <v>2.13</v>
      </c>
      <c r="B40" s="4">
        <f>IF('True_Odds_Calculator_2-way'!B41="","",'True_Odds_Calculator_2-way'!B41)</f>
        <v>1.77</v>
      </c>
      <c r="C40" s="4">
        <f t="shared" si="0"/>
        <v>0.46948356807511737</v>
      </c>
      <c r="D40">
        <f t="shared" si="1"/>
        <v>0.56497175141242939</v>
      </c>
      <c r="E40">
        <f t="shared" si="2"/>
        <v>3.4455319487546765E-2</v>
      </c>
      <c r="F40">
        <f t="shared" si="3"/>
        <v>-0.23078963422720888</v>
      </c>
      <c r="G40">
        <v>0</v>
      </c>
      <c r="H40">
        <f t="shared" si="4"/>
        <v>0.26524495371475559</v>
      </c>
      <c r="I40">
        <f t="shared" si="5"/>
        <v>-1.0720509244860594</v>
      </c>
      <c r="J40">
        <f t="shared" si="6"/>
        <v>1.0720509244860594</v>
      </c>
      <c r="K40">
        <f t="shared" si="7"/>
        <v>0.45219863720922326</v>
      </c>
      <c r="L40">
        <f t="shared" si="8"/>
        <v>0.54780136279077696</v>
      </c>
      <c r="M40">
        <f t="shared" si="9"/>
        <v>2.2114175446692466</v>
      </c>
      <c r="N40">
        <f t="shared" si="10"/>
        <v>1.8254792118542653</v>
      </c>
    </row>
    <row r="41" spans="1:14" x14ac:dyDescent="0.25">
      <c r="A41" s="4">
        <f>IF('True_Odds_Calculator_2-way'!A42="","",'True_Odds_Calculator_2-way'!A42)</f>
        <v>2.39</v>
      </c>
      <c r="B41" s="4">
        <f>IF('True_Odds_Calculator_2-way'!B42="","",'True_Odds_Calculator_2-way'!B42)</f>
        <v>1.63</v>
      </c>
      <c r="C41" s="4">
        <f t="shared" si="0"/>
        <v>0.41841004184100417</v>
      </c>
      <c r="D41">
        <f t="shared" si="1"/>
        <v>0.61349693251533743</v>
      </c>
      <c r="E41">
        <f t="shared" si="2"/>
        <v>3.19069743563416E-2</v>
      </c>
      <c r="F41">
        <f t="shared" si="3"/>
        <v>-0.22478630284672851</v>
      </c>
      <c r="G41">
        <v>0</v>
      </c>
      <c r="H41">
        <f t="shared" si="4"/>
        <v>0.25669327720307006</v>
      </c>
      <c r="I41">
        <f t="shared" si="5"/>
        <v>-1.0686176060625021</v>
      </c>
      <c r="J41">
        <f t="shared" si="6"/>
        <v>1.0686176060625021</v>
      </c>
      <c r="K41">
        <f t="shared" si="7"/>
        <v>0.40235320740649128</v>
      </c>
      <c r="L41">
        <f t="shared" si="8"/>
        <v>0.59764679259350884</v>
      </c>
      <c r="M41">
        <f t="shared" si="9"/>
        <v>2.4853784724268779</v>
      </c>
      <c r="N41">
        <f t="shared" si="10"/>
        <v>1.6732290918193764</v>
      </c>
    </row>
    <row r="42" spans="1:14" x14ac:dyDescent="0.25">
      <c r="A42" s="4">
        <f>IF('True_Odds_Calculator_2-way'!A43="","",'True_Odds_Calculator_2-way'!A43)</f>
        <v>2.08</v>
      </c>
      <c r="B42" s="4">
        <f>IF('True_Odds_Calculator_2-way'!B43="","",'True_Odds_Calculator_2-way'!B43)</f>
        <v>1.83</v>
      </c>
      <c r="C42" s="4">
        <f t="shared" si="0"/>
        <v>0.48076923076923073</v>
      </c>
      <c r="D42">
        <f t="shared" si="1"/>
        <v>0.54644808743169393</v>
      </c>
      <c r="E42">
        <f t="shared" si="2"/>
        <v>2.7217318200924545E-2</v>
      </c>
      <c r="F42">
        <f t="shared" si="3"/>
        <v>-0.23549810844892827</v>
      </c>
      <c r="G42">
        <v>0</v>
      </c>
      <c r="H42">
        <f t="shared" si="4"/>
        <v>0.26271542664985281</v>
      </c>
      <c r="I42">
        <f t="shared" si="5"/>
        <v>-1.0562070842074627</v>
      </c>
      <c r="J42">
        <f t="shared" si="6"/>
        <v>1.0562070842074627</v>
      </c>
      <c r="K42">
        <f t="shared" si="7"/>
        <v>0.46713612113428016</v>
      </c>
      <c r="L42">
        <f t="shared" si="8"/>
        <v>0.53286387886572006</v>
      </c>
      <c r="M42">
        <f t="shared" si="9"/>
        <v>2.1407036509440598</v>
      </c>
      <c r="N42">
        <f t="shared" si="10"/>
        <v>1.8766518798921943</v>
      </c>
    </row>
    <row r="43" spans="1:14" x14ac:dyDescent="0.25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1.87</v>
      </c>
      <c r="C43" s="4">
        <f t="shared" si="0"/>
        <v>0.49261083743842371</v>
      </c>
      <c r="D43">
        <f t="shared" si="1"/>
        <v>0.53475935828876997</v>
      </c>
      <c r="E43">
        <f t="shared" si="2"/>
        <v>2.737019572719368E-2</v>
      </c>
      <c r="F43">
        <f t="shared" si="3"/>
        <v>-0.23605805958747139</v>
      </c>
      <c r="G43">
        <v>0</v>
      </c>
      <c r="H43">
        <f t="shared" si="4"/>
        <v>0.26342825531466507</v>
      </c>
      <c r="I43">
        <f t="shared" si="5"/>
        <v>-1.0563838700626149</v>
      </c>
      <c r="J43">
        <f t="shared" si="6"/>
        <v>1.0563838700626149</v>
      </c>
      <c r="K43">
        <f t="shared" si="7"/>
        <v>0.47890991226943308</v>
      </c>
      <c r="L43">
        <f t="shared" si="8"/>
        <v>0.52109008773056686</v>
      </c>
      <c r="M43">
        <f t="shared" si="9"/>
        <v>2.0880753861644932</v>
      </c>
      <c r="N43">
        <f t="shared" si="10"/>
        <v>1.9190539669544755</v>
      </c>
    </row>
    <row r="44" spans="1:14" x14ac:dyDescent="0.25">
      <c r="A44" s="4">
        <f>IF('True_Odds_Calculator_2-way'!A45="","",'True_Odds_Calculator_2-way'!A45)</f>
        <v>2.04</v>
      </c>
      <c r="B44" s="4">
        <f>IF('True_Odds_Calculator_2-way'!B45="","",'True_Odds_Calculator_2-way'!B45)</f>
        <v>1.86</v>
      </c>
      <c r="C44" s="4">
        <f t="shared" si="0"/>
        <v>0.49019607843137253</v>
      </c>
      <c r="D44">
        <f t="shared" si="1"/>
        <v>0.5376344086021505</v>
      </c>
      <c r="E44">
        <f t="shared" si="2"/>
        <v>2.7830487033523088E-2</v>
      </c>
      <c r="F44">
        <f t="shared" si="3"/>
        <v>-0.23571579169302126</v>
      </c>
      <c r="G44">
        <v>0</v>
      </c>
      <c r="H44">
        <f t="shared" si="4"/>
        <v>0.26354627872654435</v>
      </c>
      <c r="I44">
        <f t="shared" si="5"/>
        <v>-1.0573873360945338</v>
      </c>
      <c r="J44">
        <f t="shared" si="6"/>
        <v>1.0573873360945338</v>
      </c>
      <c r="K44">
        <f t="shared" si="7"/>
        <v>0.47626240779417284</v>
      </c>
      <c r="L44">
        <f t="shared" si="8"/>
        <v>0.52373759220582705</v>
      </c>
      <c r="M44">
        <f t="shared" si="9"/>
        <v>2.0996828295383159</v>
      </c>
      <c r="N44">
        <f t="shared" si="10"/>
        <v>1.9093531090412992</v>
      </c>
    </row>
    <row r="45" spans="1:14" x14ac:dyDescent="0.25">
      <c r="A45" s="4">
        <f>IF('True_Odds_Calculator_2-way'!A46="","",'True_Odds_Calculator_2-way'!A46)</f>
        <v>1.87</v>
      </c>
      <c r="B45" s="4">
        <f>IF('True_Odds_Calculator_2-way'!B46="","",'True_Odds_Calculator_2-way'!B46)</f>
        <v>2</v>
      </c>
      <c r="C45" s="4">
        <f t="shared" si="0"/>
        <v>0.53475935828876997</v>
      </c>
      <c r="D45">
        <f t="shared" si="1"/>
        <v>0.5</v>
      </c>
      <c r="E45">
        <f t="shared" si="2"/>
        <v>3.475935828876997E-2</v>
      </c>
      <c r="F45">
        <f t="shared" si="3"/>
        <v>-0.23262032085561501</v>
      </c>
      <c r="G45">
        <v>0</v>
      </c>
      <c r="H45">
        <f t="shared" si="4"/>
        <v>0.26737967914438499</v>
      </c>
      <c r="I45">
        <f t="shared" si="5"/>
        <v>-1.0721125348377947</v>
      </c>
      <c r="J45">
        <f t="shared" si="6"/>
        <v>1.0721125348377947</v>
      </c>
      <c r="K45">
        <f t="shared" si="7"/>
        <v>0.51740072839321916</v>
      </c>
      <c r="L45">
        <f t="shared" si="8"/>
        <v>0.48259927160678084</v>
      </c>
      <c r="M45">
        <f t="shared" si="9"/>
        <v>1.9327379053088816</v>
      </c>
      <c r="N45">
        <f t="shared" si="10"/>
        <v>2.0721125348377947</v>
      </c>
    </row>
    <row r="46" spans="1:14" x14ac:dyDescent="0.25">
      <c r="A46" s="4">
        <f>IF('True_Odds_Calculator_2-way'!A47="","",'True_Odds_Calculator_2-way'!A47)</f>
        <v>1.88</v>
      </c>
      <c r="B46" s="4">
        <f>IF('True_Odds_Calculator_2-way'!B47="","",'True_Odds_Calculator_2-way'!B47)</f>
        <v>1.98</v>
      </c>
      <c r="C46" s="4">
        <f t="shared" si="0"/>
        <v>0.53191489361702127</v>
      </c>
      <c r="D46">
        <f t="shared" si="1"/>
        <v>0.50505050505050508</v>
      </c>
      <c r="E46">
        <f t="shared" si="2"/>
        <v>3.6965398667526461E-2</v>
      </c>
      <c r="F46">
        <f t="shared" si="3"/>
        <v>-0.23167848699763582</v>
      </c>
      <c r="G46">
        <v>0</v>
      </c>
      <c r="H46">
        <f t="shared" si="4"/>
        <v>0.26864388566516229</v>
      </c>
      <c r="I46">
        <f t="shared" si="5"/>
        <v>-1.0768262306348704</v>
      </c>
      <c r="J46">
        <f t="shared" si="6"/>
        <v>1.0768262306348704</v>
      </c>
      <c r="K46">
        <f t="shared" si="7"/>
        <v>0.51345058700488033</v>
      </c>
      <c r="L46">
        <f t="shared" si="8"/>
        <v>0.4865494129951195</v>
      </c>
      <c r="M46">
        <f t="shared" si="9"/>
        <v>1.947607082958686</v>
      </c>
      <c r="N46">
        <f t="shared" si="10"/>
        <v>2.0552897060221729</v>
      </c>
    </row>
    <row r="47" spans="1:14" x14ac:dyDescent="0.25">
      <c r="A47" s="4">
        <f>IF('True_Odds_Calculator_2-way'!A48="","",'True_Odds_Calculator_2-way'!A48)</f>
        <v>2.0099999999999998</v>
      </c>
      <c r="B47" s="4">
        <f>IF('True_Odds_Calculator_2-way'!B48="","",'True_Odds_Calculator_2-way'!B48)</f>
        <v>1.87</v>
      </c>
      <c r="C47" s="4">
        <f t="shared" si="0"/>
        <v>0.49751243781094534</v>
      </c>
      <c r="D47">
        <f t="shared" si="1"/>
        <v>0.53475935828876997</v>
      </c>
      <c r="E47">
        <f t="shared" si="2"/>
        <v>3.22717960997152E-2</v>
      </c>
      <c r="F47">
        <f t="shared" si="3"/>
        <v>-0.23377763588474743</v>
      </c>
      <c r="G47">
        <v>0</v>
      </c>
      <c r="H47">
        <f t="shared" si="4"/>
        <v>0.26604943198446268</v>
      </c>
      <c r="I47">
        <f t="shared" si="5"/>
        <v>-1.0667918442539084</v>
      </c>
      <c r="J47">
        <f t="shared" si="6"/>
        <v>1.0667918442539084</v>
      </c>
      <c r="K47">
        <f t="shared" si="7"/>
        <v>0.48135709675649557</v>
      </c>
      <c r="L47">
        <f t="shared" si="8"/>
        <v>0.51864290324350448</v>
      </c>
      <c r="M47">
        <f t="shared" si="9"/>
        <v>2.0774597626964471</v>
      </c>
      <c r="N47">
        <f t="shared" si="10"/>
        <v>1.9281089045009006</v>
      </c>
    </row>
    <row r="48" spans="1:14" x14ac:dyDescent="0.25">
      <c r="A48" s="4">
        <f>IF('True_Odds_Calculator_2-way'!A49="","",'True_Odds_Calculator_2-way'!A49)</f>
        <v>1.83</v>
      </c>
      <c r="B48" s="4">
        <f>IF('True_Odds_Calculator_2-way'!B49="","",'True_Odds_Calculator_2-way'!B49)</f>
        <v>2.0499999999999998</v>
      </c>
      <c r="C48" s="4">
        <f t="shared" si="0"/>
        <v>0.54644808743169393</v>
      </c>
      <c r="D48">
        <f t="shared" si="1"/>
        <v>0.48780487804878053</v>
      </c>
      <c r="E48">
        <f t="shared" si="2"/>
        <v>3.4252965480474407E-2</v>
      </c>
      <c r="F48">
        <f t="shared" si="3"/>
        <v>-0.23230707716913246</v>
      </c>
      <c r="G48">
        <v>0</v>
      </c>
      <c r="H48">
        <f t="shared" si="4"/>
        <v>0.26656004264960681</v>
      </c>
      <c r="I48">
        <f t="shared" si="5"/>
        <v>-1.0711894933108055</v>
      </c>
      <c r="J48">
        <f t="shared" si="6"/>
        <v>1.0711894933108055</v>
      </c>
      <c r="K48">
        <f t="shared" si="7"/>
        <v>0.52935616627105819</v>
      </c>
      <c r="L48">
        <f t="shared" si="8"/>
        <v>0.47064383372894186</v>
      </c>
      <c r="M48">
        <f t="shared" si="9"/>
        <v>1.8890872794479689</v>
      </c>
      <c r="N48">
        <f t="shared" si="10"/>
        <v>2.1247489679763456</v>
      </c>
    </row>
    <row r="49" spans="1:14" x14ac:dyDescent="0.25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1.73</v>
      </c>
      <c r="C49" s="4">
        <f t="shared" si="0"/>
        <v>0.4587155963302752</v>
      </c>
      <c r="D49">
        <f t="shared" si="1"/>
        <v>0.5780346820809249</v>
      </c>
      <c r="E49">
        <f t="shared" si="2"/>
        <v>3.6750278411200155E-2</v>
      </c>
      <c r="F49">
        <f t="shared" si="3"/>
        <v>-0.22840324547913238</v>
      </c>
      <c r="G49">
        <v>0</v>
      </c>
      <c r="H49">
        <f t="shared" si="4"/>
        <v>0.26515352389033253</v>
      </c>
      <c r="I49">
        <f t="shared" si="5"/>
        <v>-1.0774510935845933</v>
      </c>
      <c r="J49">
        <f t="shared" si="6"/>
        <v>1.0774510935845933</v>
      </c>
      <c r="K49">
        <f t="shared" si="7"/>
        <v>0.44025860447504123</v>
      </c>
      <c r="L49">
        <f t="shared" si="8"/>
        <v>0.55974139552495883</v>
      </c>
      <c r="M49">
        <f t="shared" si="9"/>
        <v>2.2713922904298198</v>
      </c>
      <c r="N49">
        <f t="shared" si="10"/>
        <v>1.786539298316753</v>
      </c>
    </row>
    <row r="50" spans="1:14" x14ac:dyDescent="0.25">
      <c r="A50" s="4">
        <f>IF('True_Odds_Calculator_2-way'!A51="","",'True_Odds_Calculator_2-way'!A51)</f>
        <v>2.11</v>
      </c>
      <c r="B50" s="4">
        <f>IF('True_Odds_Calculator_2-way'!B51="","",'True_Odds_Calculator_2-way'!B51)</f>
        <v>1.77</v>
      </c>
      <c r="C50" s="4">
        <f t="shared" si="0"/>
        <v>0.47393364928909953</v>
      </c>
      <c r="D50">
        <f t="shared" si="1"/>
        <v>0.56497175141242939</v>
      </c>
      <c r="E50">
        <f t="shared" si="2"/>
        <v>3.8905400701529036E-2</v>
      </c>
      <c r="F50">
        <f t="shared" si="3"/>
        <v>-0.22885372319061759</v>
      </c>
      <c r="G50">
        <v>0</v>
      </c>
      <c r="H50">
        <f t="shared" si="4"/>
        <v>0.26775912389214662</v>
      </c>
      <c r="I50">
        <f t="shared" si="5"/>
        <v>-1.0816659234722941</v>
      </c>
      <c r="J50">
        <f t="shared" si="6"/>
        <v>1.0816659234722941</v>
      </c>
      <c r="K50">
        <f t="shared" si="7"/>
        <v>0.45441136703461599</v>
      </c>
      <c r="L50">
        <f t="shared" si="8"/>
        <v>0.54558863296538396</v>
      </c>
      <c r="M50">
        <f t="shared" si="9"/>
        <v>2.2006491750542465</v>
      </c>
      <c r="N50">
        <f t="shared" si="10"/>
        <v>1.8328827610736662</v>
      </c>
    </row>
    <row r="51" spans="1:14" x14ac:dyDescent="0.25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1.83</v>
      </c>
      <c r="C51" s="4">
        <f t="shared" si="0"/>
        <v>0.48780487804878053</v>
      </c>
      <c r="D51">
        <f t="shared" si="1"/>
        <v>0.54644808743169393</v>
      </c>
      <c r="E51">
        <f t="shared" si="2"/>
        <v>3.4252965480474407E-2</v>
      </c>
      <c r="F51">
        <f t="shared" si="3"/>
        <v>-0.23230707716913246</v>
      </c>
      <c r="G51">
        <v>0</v>
      </c>
      <c r="H51">
        <f t="shared" si="4"/>
        <v>0.26656004264960681</v>
      </c>
      <c r="I51">
        <f t="shared" si="5"/>
        <v>-1.0711894933108055</v>
      </c>
      <c r="J51">
        <f t="shared" si="6"/>
        <v>1.0711894933108055</v>
      </c>
      <c r="K51">
        <f t="shared" si="7"/>
        <v>0.47064383372894186</v>
      </c>
      <c r="L51">
        <f t="shared" si="8"/>
        <v>0.52935616627105819</v>
      </c>
      <c r="M51">
        <f t="shared" si="9"/>
        <v>2.1247489679763456</v>
      </c>
      <c r="N51">
        <f t="shared" si="10"/>
        <v>1.8890872794479689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1.82</v>
      </c>
      <c r="C52" s="4">
        <f t="shared" si="0"/>
        <v>0.48309178743961356</v>
      </c>
      <c r="D52">
        <f t="shared" si="1"/>
        <v>0.54945054945054939</v>
      </c>
      <c r="E52">
        <f t="shared" si="2"/>
        <v>3.2542336890162948E-2</v>
      </c>
      <c r="F52">
        <f t="shared" si="3"/>
        <v>-0.23289271115358079</v>
      </c>
      <c r="G52">
        <v>0</v>
      </c>
      <c r="H52">
        <f t="shared" si="4"/>
        <v>0.26543504804374368</v>
      </c>
      <c r="I52">
        <f t="shared" si="5"/>
        <v>-1.0675818579755179</v>
      </c>
      <c r="J52">
        <f t="shared" si="6"/>
        <v>1.0675818579755179</v>
      </c>
      <c r="K52">
        <f t="shared" si="7"/>
        <v>0.4667852887508781</v>
      </c>
      <c r="L52">
        <f t="shared" si="8"/>
        <v>0.53321471124912212</v>
      </c>
      <c r="M52">
        <f t="shared" si="9"/>
        <v>2.1423125880338039</v>
      </c>
      <c r="N52">
        <f t="shared" si="10"/>
        <v>1.8754171235399244</v>
      </c>
    </row>
    <row r="53" spans="1:14" x14ac:dyDescent="0.25">
      <c r="A53" s="4">
        <f>IF('True_Odds_Calculator_2-way'!A54="","",'True_Odds_Calculator_2-way'!A54)</f>
        <v>1.78</v>
      </c>
      <c r="B53" s="4">
        <f>IF('True_Odds_Calculator_2-way'!B54="","",'True_Odds_Calculator_2-way'!B54)</f>
        <v>2.1</v>
      </c>
      <c r="C53" s="4">
        <f t="shared" si="0"/>
        <v>0.5617977528089888</v>
      </c>
      <c r="D53">
        <f t="shared" si="1"/>
        <v>0.47619047619047616</v>
      </c>
      <c r="E53">
        <f t="shared" si="2"/>
        <v>3.7988228999465079E-2</v>
      </c>
      <c r="F53">
        <f t="shared" si="3"/>
        <v>-0.2295345104333868</v>
      </c>
      <c r="G53">
        <v>0</v>
      </c>
      <c r="H53">
        <f t="shared" si="4"/>
        <v>0.26752273943285182</v>
      </c>
      <c r="I53">
        <f t="shared" si="5"/>
        <v>-1.0795837927188263</v>
      </c>
      <c r="J53">
        <f t="shared" si="6"/>
        <v>1.0795837927188263</v>
      </c>
      <c r="K53">
        <f t="shared" si="7"/>
        <v>0.54286595577264729</v>
      </c>
      <c r="L53">
        <f t="shared" si="8"/>
        <v>0.45713404422735271</v>
      </c>
      <c r="M53">
        <f t="shared" si="9"/>
        <v>1.8420753583206844</v>
      </c>
      <c r="N53">
        <f t="shared" si="10"/>
        <v>2.1875421719907089</v>
      </c>
    </row>
    <row r="54" spans="1:14" x14ac:dyDescent="0.25">
      <c r="A54" s="4">
        <f>IF('True_Odds_Calculator_2-way'!A55="","",'True_Odds_Calculator_2-way'!A55)</f>
        <v>2.06</v>
      </c>
      <c r="B54" s="4">
        <f>IF('True_Odds_Calculator_2-way'!B55="","",'True_Odds_Calculator_2-way'!B55)</f>
        <v>1.83</v>
      </c>
      <c r="C54" s="4">
        <f t="shared" si="0"/>
        <v>0.4854368932038835</v>
      </c>
      <c r="D54">
        <f t="shared" si="1"/>
        <v>0.54644808743169393</v>
      </c>
      <c r="E54">
        <f t="shared" si="2"/>
        <v>3.1884980635577431E-2</v>
      </c>
      <c r="F54">
        <f t="shared" si="3"/>
        <v>-0.2333810812244681</v>
      </c>
      <c r="G54">
        <v>0</v>
      </c>
      <c r="H54">
        <f t="shared" si="4"/>
        <v>0.26526606186004559</v>
      </c>
      <c r="I54">
        <f t="shared" si="5"/>
        <v>-1.0661247392009334</v>
      </c>
      <c r="J54">
        <f t="shared" si="6"/>
        <v>1.0661247392009334</v>
      </c>
      <c r="K54">
        <f t="shared" si="7"/>
        <v>0.46946324151730962</v>
      </c>
      <c r="L54">
        <f t="shared" si="8"/>
        <v>0.53053675848269044</v>
      </c>
      <c r="M54">
        <f t="shared" si="9"/>
        <v>2.1300922235529893</v>
      </c>
      <c r="N54">
        <f t="shared" si="10"/>
        <v>1.8848835335367746</v>
      </c>
    </row>
    <row r="55" spans="1:14" x14ac:dyDescent="0.25">
      <c r="A55" s="4">
        <f>IF('True_Odds_Calculator_2-way'!A56="","",'True_Odds_Calculator_2-way'!A56)</f>
        <v>2.0299999999999998</v>
      </c>
      <c r="B55" s="4">
        <f>IF('True_Odds_Calculator_2-way'!B56="","",'True_Odds_Calculator_2-way'!B56)</f>
        <v>1.85</v>
      </c>
      <c r="C55" s="4">
        <f t="shared" si="0"/>
        <v>0.49261083743842371</v>
      </c>
      <c r="D55">
        <f t="shared" si="1"/>
        <v>0.54054054054054046</v>
      </c>
      <c r="E55">
        <f t="shared" si="2"/>
        <v>3.315137797896428E-2</v>
      </c>
      <c r="F55">
        <f t="shared" si="3"/>
        <v>-0.23312475036612956</v>
      </c>
      <c r="G55">
        <v>0</v>
      </c>
      <c r="H55">
        <f t="shared" si="4"/>
        <v>0.26627612834509384</v>
      </c>
      <c r="I55">
        <f t="shared" si="5"/>
        <v>-1.0687396570715308</v>
      </c>
      <c r="J55">
        <f t="shared" si="6"/>
        <v>1.0687396570715308</v>
      </c>
      <c r="K55">
        <f t="shared" si="7"/>
        <v>0.47600872092291718</v>
      </c>
      <c r="L55">
        <f t="shared" si="8"/>
        <v>0.52399127907708287</v>
      </c>
      <c r="M55">
        <f t="shared" si="9"/>
        <v>2.1008018467836762</v>
      </c>
      <c r="N55">
        <f t="shared" si="10"/>
        <v>1.9084287085108012</v>
      </c>
    </row>
    <row r="56" spans="1:14" x14ac:dyDescent="0.25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0.46948356807511737</v>
      </c>
      <c r="D56">
        <f t="shared" si="1"/>
        <v>0.56818181818181823</v>
      </c>
      <c r="E56">
        <f t="shared" si="2"/>
        <v>3.7665386256935607E-2</v>
      </c>
      <c r="F56">
        <f t="shared" si="3"/>
        <v>-0.22908664105847198</v>
      </c>
      <c r="G56">
        <v>0</v>
      </c>
      <c r="H56">
        <f t="shared" si="4"/>
        <v>0.26675202731540765</v>
      </c>
      <c r="I56">
        <f t="shared" si="5"/>
        <v>-1.0790808419378759</v>
      </c>
      <c r="J56">
        <f t="shared" si="6"/>
        <v>1.0790808419378759</v>
      </c>
      <c r="K56">
        <f t="shared" si="7"/>
        <v>0.45058007312499337</v>
      </c>
      <c r="L56">
        <f t="shared" si="8"/>
        <v>0.54941992687500663</v>
      </c>
      <c r="M56">
        <f t="shared" si="9"/>
        <v>2.2193613513897996</v>
      </c>
      <c r="N56">
        <f t="shared" si="10"/>
        <v>1.8201014398727853</v>
      </c>
    </row>
    <row r="57" spans="1:14" x14ac:dyDescent="0.25">
      <c r="A57" s="4">
        <f>IF('True_Odds_Calculator_2-way'!A58="","",'True_Odds_Calculator_2-way'!A58)</f>
        <v>2.02</v>
      </c>
      <c r="B57" s="4">
        <f>IF('True_Odds_Calculator_2-way'!B58="","",'True_Odds_Calculator_2-way'!B58)</f>
        <v>1.85</v>
      </c>
      <c r="C57" s="4">
        <f t="shared" si="0"/>
        <v>0.49504950495049505</v>
      </c>
      <c r="D57">
        <f t="shared" si="1"/>
        <v>0.54054054054054046</v>
      </c>
      <c r="E57">
        <f t="shared" si="2"/>
        <v>3.5590045491035394E-2</v>
      </c>
      <c r="F57">
        <f t="shared" si="3"/>
        <v>-0.23200428150923214</v>
      </c>
      <c r="G57">
        <v>0</v>
      </c>
      <c r="H57">
        <f t="shared" si="4"/>
        <v>0.26759432700026753</v>
      </c>
      <c r="I57">
        <f t="shared" si="5"/>
        <v>-1.0739657990297369</v>
      </c>
      <c r="J57">
        <f t="shared" si="6"/>
        <v>1.0739657990297369</v>
      </c>
      <c r="K57">
        <f t="shared" si="7"/>
        <v>0.4772255750516613</v>
      </c>
      <c r="L57">
        <f t="shared" si="8"/>
        <v>0.52277442494833892</v>
      </c>
      <c r="M57">
        <f t="shared" si="9"/>
        <v>2.0954451150103317</v>
      </c>
      <c r="N57">
        <f t="shared" si="10"/>
        <v>1.9128709291752766</v>
      </c>
    </row>
    <row r="58" spans="1:14" x14ac:dyDescent="0.25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0.48076923076923073</v>
      </c>
      <c r="D58">
        <f t="shared" si="1"/>
        <v>0.55865921787709494</v>
      </c>
      <c r="E58">
        <f t="shared" si="2"/>
        <v>3.9428448646325664E-2</v>
      </c>
      <c r="F58">
        <f t="shared" si="3"/>
        <v>-0.22915771379458527</v>
      </c>
      <c r="G58">
        <v>0</v>
      </c>
      <c r="H58">
        <f t="shared" si="4"/>
        <v>0.26858616244091099</v>
      </c>
      <c r="I58">
        <f t="shared" si="5"/>
        <v>-1.0826163374360513</v>
      </c>
      <c r="J58">
        <f t="shared" si="6"/>
        <v>1.0826163374360513</v>
      </c>
      <c r="K58">
        <f t="shared" si="7"/>
        <v>0.46099399689806597</v>
      </c>
      <c r="L58">
        <f t="shared" si="8"/>
        <v>0.53900600310193403</v>
      </c>
      <c r="M58">
        <f t="shared" si="9"/>
        <v>2.1692256444309357</v>
      </c>
      <c r="N58">
        <f t="shared" si="10"/>
        <v>1.8552669065744805</v>
      </c>
    </row>
    <row r="59" spans="1:14" x14ac:dyDescent="0.25">
      <c r="A59" s="4">
        <f>IF('True_Odds_Calculator_2-way'!A60="","",'True_Odds_Calculator_2-way'!A60)</f>
        <v>2</v>
      </c>
      <c r="B59" s="4">
        <f>IF('True_Odds_Calculator_2-way'!B60="","",'True_Odds_Calculator_2-way'!B60)</f>
        <v>1.88</v>
      </c>
      <c r="C59" s="4">
        <f t="shared" si="0"/>
        <v>0.5</v>
      </c>
      <c r="D59">
        <f t="shared" si="1"/>
        <v>0.53191489361702127</v>
      </c>
      <c r="E59">
        <f t="shared" si="2"/>
        <v>3.1914893617021267E-2</v>
      </c>
      <c r="F59">
        <f t="shared" si="3"/>
        <v>-0.23404255319148937</v>
      </c>
      <c r="G59">
        <v>0</v>
      </c>
      <c r="H59">
        <f t="shared" si="4"/>
        <v>0.26595744680851063</v>
      </c>
      <c r="I59">
        <f t="shared" si="5"/>
        <v>-1.0660035817780522</v>
      </c>
      <c r="J59">
        <f t="shared" si="6"/>
        <v>1.0660035817780522</v>
      </c>
      <c r="K59">
        <f t="shared" si="7"/>
        <v>0.48402626637238261</v>
      </c>
      <c r="L59">
        <f t="shared" si="8"/>
        <v>0.51597373362761745</v>
      </c>
      <c r="M59">
        <f t="shared" si="9"/>
        <v>2.0660035817780522</v>
      </c>
      <c r="N59">
        <f t="shared" si="10"/>
        <v>1.9380831519646857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2.0499999999999998</v>
      </c>
      <c r="C60" s="4">
        <f t="shared" si="0"/>
        <v>0.54644808743169393</v>
      </c>
      <c r="D60">
        <f t="shared" si="1"/>
        <v>0.48780487804878053</v>
      </c>
      <c r="E60">
        <f t="shared" si="2"/>
        <v>3.4252965480474407E-2</v>
      </c>
      <c r="F60">
        <f t="shared" si="3"/>
        <v>-0.23230707716913246</v>
      </c>
      <c r="G60">
        <v>0</v>
      </c>
      <c r="H60">
        <f t="shared" si="4"/>
        <v>0.26656004264960681</v>
      </c>
      <c r="I60">
        <f t="shared" si="5"/>
        <v>-1.0711894933108055</v>
      </c>
      <c r="J60">
        <f t="shared" si="6"/>
        <v>1.0711894933108055</v>
      </c>
      <c r="K60">
        <f t="shared" si="7"/>
        <v>0.52935616627105819</v>
      </c>
      <c r="L60">
        <f t="shared" si="8"/>
        <v>0.47064383372894186</v>
      </c>
      <c r="M60">
        <f t="shared" si="9"/>
        <v>1.8890872794479689</v>
      </c>
      <c r="N60">
        <f t="shared" si="10"/>
        <v>2.1247489679763456</v>
      </c>
    </row>
    <row r="61" spans="1:14" x14ac:dyDescent="0.25">
      <c r="A61" s="4">
        <f>IF('True_Odds_Calculator_2-way'!A62="","",'True_Odds_Calculator_2-way'!A62)</f>
        <v>2.11</v>
      </c>
      <c r="B61" s="4">
        <f>IF('True_Odds_Calculator_2-way'!B62="","",'True_Odds_Calculator_2-way'!B62)</f>
        <v>1.78</v>
      </c>
      <c r="C61" s="4">
        <f t="shared" si="0"/>
        <v>0.47393364928909953</v>
      </c>
      <c r="D61">
        <f t="shared" si="1"/>
        <v>0.5617977528089888</v>
      </c>
      <c r="E61">
        <f t="shared" si="2"/>
        <v>3.5731402098088338E-2</v>
      </c>
      <c r="F61">
        <f t="shared" si="3"/>
        <v>-0.23052345705309119</v>
      </c>
      <c r="G61">
        <v>0</v>
      </c>
      <c r="H61">
        <f t="shared" si="4"/>
        <v>0.26625485915117952</v>
      </c>
      <c r="I61">
        <f t="shared" si="5"/>
        <v>-1.0747098003652684</v>
      </c>
      <c r="J61">
        <f t="shared" si="6"/>
        <v>1.0747098003652684</v>
      </c>
      <c r="K61">
        <f t="shared" si="7"/>
        <v>0.45601134895833134</v>
      </c>
      <c r="L61">
        <f t="shared" si="8"/>
        <v>0.54398865104166871</v>
      </c>
      <c r="M61">
        <f t="shared" si="9"/>
        <v>2.192927878405448</v>
      </c>
      <c r="N61">
        <f t="shared" si="10"/>
        <v>1.838273644284909</v>
      </c>
    </row>
    <row r="62" spans="1:14" x14ac:dyDescent="0.25">
      <c r="A62" s="4">
        <f>IF('True_Odds_Calculator_2-way'!A63="","",'True_Odds_Calculator_2-way'!A63)</f>
        <v>2.15</v>
      </c>
      <c r="B62" s="4">
        <f>IF('True_Odds_Calculator_2-way'!B63="","",'True_Odds_Calculator_2-way'!B63)</f>
        <v>1.75</v>
      </c>
      <c r="C62" s="4">
        <f t="shared" si="0"/>
        <v>0.46511627906976744</v>
      </c>
      <c r="D62">
        <f t="shared" si="1"/>
        <v>0.5714285714285714</v>
      </c>
      <c r="E62">
        <f t="shared" si="2"/>
        <v>3.6544850498338777E-2</v>
      </c>
      <c r="F62">
        <f t="shared" si="3"/>
        <v>-0.22923588039867115</v>
      </c>
      <c r="G62">
        <v>0</v>
      </c>
      <c r="H62">
        <f t="shared" si="4"/>
        <v>0.26578073089700993</v>
      </c>
      <c r="I62">
        <f t="shared" si="5"/>
        <v>-1.0767638041163308</v>
      </c>
      <c r="J62">
        <f t="shared" si="6"/>
        <v>1.0767638041163308</v>
      </c>
      <c r="K62">
        <f t="shared" si="7"/>
        <v>0.44677195262583885</v>
      </c>
      <c r="L62">
        <f t="shared" si="8"/>
        <v>0.5532280473741612</v>
      </c>
      <c r="M62">
        <f t="shared" si="9"/>
        <v>2.2382783747337802</v>
      </c>
      <c r="N62">
        <f t="shared" si="10"/>
        <v>1.8075728530872484</v>
      </c>
    </row>
    <row r="63" spans="1:14" x14ac:dyDescent="0.25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0.49261083743842371</v>
      </c>
      <c r="D63">
        <f t="shared" si="1"/>
        <v>0.54054054054054046</v>
      </c>
      <c r="E63">
        <f t="shared" si="2"/>
        <v>3.315137797896428E-2</v>
      </c>
      <c r="F63">
        <f t="shared" si="3"/>
        <v>-0.23312475036612956</v>
      </c>
      <c r="G63">
        <v>0</v>
      </c>
      <c r="H63">
        <f t="shared" si="4"/>
        <v>0.26627612834509384</v>
      </c>
      <c r="I63">
        <f t="shared" si="5"/>
        <v>-1.0687396570715308</v>
      </c>
      <c r="J63">
        <f t="shared" si="6"/>
        <v>1.0687396570715308</v>
      </c>
      <c r="K63">
        <f t="shared" si="7"/>
        <v>0.47600872092291718</v>
      </c>
      <c r="L63">
        <f t="shared" si="8"/>
        <v>0.52399127907708287</v>
      </c>
      <c r="M63">
        <f t="shared" si="9"/>
        <v>2.1008018467836762</v>
      </c>
      <c r="N63">
        <f t="shared" si="10"/>
        <v>1.9084287085108012</v>
      </c>
    </row>
    <row r="64" spans="1:14" x14ac:dyDescent="0.25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1.78</v>
      </c>
      <c r="C64" s="4">
        <f t="shared" si="0"/>
        <v>0.48309178743961356</v>
      </c>
      <c r="D64">
        <f t="shared" si="1"/>
        <v>0.5617977528089888</v>
      </c>
      <c r="E64">
        <f t="shared" si="2"/>
        <v>4.4889540248602255E-2</v>
      </c>
      <c r="F64">
        <f t="shared" si="3"/>
        <v>-0.22651034033545026</v>
      </c>
      <c r="G64">
        <v>0</v>
      </c>
      <c r="H64">
        <f t="shared" si="4"/>
        <v>0.27139988058405257</v>
      </c>
      <c r="I64">
        <f t="shared" si="5"/>
        <v>-1.0946135246159836</v>
      </c>
      <c r="J64">
        <f t="shared" si="6"/>
        <v>1.0946135246159836</v>
      </c>
      <c r="K64">
        <f t="shared" si="7"/>
        <v>0.46056706084310273</v>
      </c>
      <c r="L64">
        <f t="shared" si="8"/>
        <v>0.53943293915689727</v>
      </c>
      <c r="M64">
        <f t="shared" si="9"/>
        <v>2.1712364713391024</v>
      </c>
      <c r="N64">
        <f t="shared" si="10"/>
        <v>1.8537985492004672</v>
      </c>
    </row>
    <row r="65" spans="1:14" x14ac:dyDescent="0.25">
      <c r="A65" s="4">
        <f>IF('True_Odds_Calculator_2-way'!A66="","",'True_Odds_Calculator_2-way'!A66)</f>
        <v>1.85</v>
      </c>
      <c r="B65" s="4">
        <f>IF('True_Odds_Calculator_2-way'!B66="","",'True_Odds_Calculator_2-way'!B66)</f>
        <v>2.02</v>
      </c>
      <c r="C65" s="4">
        <f t="shared" si="0"/>
        <v>0.54054054054054046</v>
      </c>
      <c r="D65">
        <f t="shared" si="1"/>
        <v>0.49504950495049505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0.52277442494833892</v>
      </c>
      <c r="L65">
        <f t="shared" si="8"/>
        <v>0.4772255750516613</v>
      </c>
      <c r="M65">
        <f t="shared" si="9"/>
        <v>1.9128709291752766</v>
      </c>
      <c r="N65">
        <f t="shared" si="10"/>
        <v>2.0954451150103317</v>
      </c>
    </row>
    <row r="66" spans="1:14" x14ac:dyDescent="0.25">
      <c r="A66" s="4">
        <f>IF('True_Odds_Calculator_2-way'!A67="","",'True_Odds_Calculator_2-way'!A67)</f>
        <v>2.12</v>
      </c>
      <c r="B66" s="4">
        <f>IF('True_Odds_Calculator_2-way'!B67="","",'True_Odds_Calculator_2-way'!B67)</f>
        <v>1.76</v>
      </c>
      <c r="C66" s="4">
        <f t="shared" si="0"/>
        <v>0.47169811320754712</v>
      </c>
      <c r="D66">
        <f t="shared" si="1"/>
        <v>0.56818181818181823</v>
      </c>
      <c r="E66">
        <f t="shared" si="2"/>
        <v>3.9879931389365408E-2</v>
      </c>
      <c r="F66">
        <f t="shared" si="3"/>
        <v>-0.22813036020583177</v>
      </c>
      <c r="G66">
        <v>0</v>
      </c>
      <c r="H66">
        <f t="shared" si="4"/>
        <v>0.26801029159519724</v>
      </c>
      <c r="I66">
        <f t="shared" si="5"/>
        <v>-1.0838874619051502</v>
      </c>
      <c r="J66">
        <f t="shared" si="6"/>
        <v>1.0838874619051502</v>
      </c>
      <c r="K66">
        <f t="shared" si="7"/>
        <v>0.45168057659351019</v>
      </c>
      <c r="L66">
        <f t="shared" si="8"/>
        <v>0.54831942340648987</v>
      </c>
      <c r="M66">
        <f t="shared" si="9"/>
        <v>2.2139539573337679</v>
      </c>
      <c r="N66">
        <f t="shared" si="10"/>
        <v>1.8237544710479137</v>
      </c>
    </row>
    <row r="67" spans="1:14" x14ac:dyDescent="0.25">
      <c r="A67" s="4">
        <f>IF('True_Odds_Calculator_2-way'!A68="","",'True_Odds_Calculator_2-way'!A68)</f>
        <v>2.35</v>
      </c>
      <c r="B67" s="4">
        <f>IF('True_Odds_Calculator_2-way'!B68="","",'True_Odds_Calculator_2-way'!B68)</f>
        <v>1.63</v>
      </c>
      <c r="C67" s="4">
        <f t="shared" ref="C67:C130" si="11">1/A67</f>
        <v>0.42553191489361702</v>
      </c>
      <c r="D67">
        <f t="shared" ref="D67:D130" si="12">1/B67</f>
        <v>0.61349693251533743</v>
      </c>
      <c r="E67">
        <f t="shared" ref="E67:E130" si="13">C67+D67-1</f>
        <v>3.9028847408954404E-2</v>
      </c>
      <c r="F67">
        <f t="shared" ref="F67:F130" si="14">C67+D67-(C67*D67)-1</f>
        <v>-0.22203367706565724</v>
      </c>
      <c r="G67">
        <v>0</v>
      </c>
      <c r="H67">
        <f t="shared" ref="H67:H130" si="15">C67*D67</f>
        <v>0.2610625244746117</v>
      </c>
      <c r="I67">
        <f t="shared" ref="I67:I130" si="16">((-4*F67*H67)^0.5)/(2*F67)</f>
        <v>-1.0843334143872592</v>
      </c>
      <c r="J67">
        <f t="shared" ref="J67:J130" si="17">(-((-4*F67*H67)^0.5))/(2*F67)</f>
        <v>1.0843334143872592</v>
      </c>
      <c r="K67">
        <f t="shared" ref="K67:K130" si="18">IF(A67="","",(C67/($J67+C67-($J67*C67))))</f>
        <v>0.4058688457449498</v>
      </c>
      <c r="L67">
        <f t="shared" ref="L67:L130" si="19">IF(B67="","",(D67/($J67+D67-($J67*D67))))</f>
        <v>0.59413115425505014</v>
      </c>
      <c r="M67">
        <f t="shared" ref="M67:M130" si="20">IF(A67="","",1/K67)</f>
        <v>2.4638501094227996</v>
      </c>
      <c r="N67">
        <f t="shared" ref="N67:N130" si="21">IF(B67="","",1/L67)</f>
        <v>1.6831300510639733</v>
      </c>
    </row>
    <row r="68" spans="1:14" x14ac:dyDescent="0.25">
      <c r="A68" s="4">
        <f>IF('True_Odds_Calculator_2-way'!A69="","",'True_Odds_Calculator_2-way'!A69)</f>
        <v>2.33</v>
      </c>
      <c r="B68" s="4">
        <f>IF('True_Odds_Calculator_2-way'!B69="","",'True_Odds_Calculator_2-way'!B69)</f>
        <v>1.64</v>
      </c>
      <c r="C68" s="4">
        <f t="shared" si="11"/>
        <v>0.42918454935622319</v>
      </c>
      <c r="D68">
        <f t="shared" si="12"/>
        <v>0.6097560975609756</v>
      </c>
      <c r="E68">
        <f t="shared" si="13"/>
        <v>3.8940646917198674E-2</v>
      </c>
      <c r="F68">
        <f t="shared" si="14"/>
        <v>-0.2227572490317179</v>
      </c>
      <c r="G68">
        <v>0</v>
      </c>
      <c r="H68">
        <f t="shared" si="15"/>
        <v>0.26169789594891657</v>
      </c>
      <c r="I68">
        <f t="shared" si="16"/>
        <v>-1.0838874619051497</v>
      </c>
      <c r="J68">
        <f t="shared" si="17"/>
        <v>1.0838874619051497</v>
      </c>
      <c r="K68">
        <f t="shared" si="18"/>
        <v>0.4095724747444402</v>
      </c>
      <c r="L68">
        <f t="shared" si="19"/>
        <v>0.59042752525555997</v>
      </c>
      <c r="M68">
        <f t="shared" si="20"/>
        <v>2.4415703243338491</v>
      </c>
      <c r="N68">
        <f t="shared" si="21"/>
        <v>1.6936879756192957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1.78</v>
      </c>
      <c r="C69" s="4">
        <f t="shared" si="11"/>
        <v>0.4854368932038835</v>
      </c>
      <c r="D69">
        <f t="shared" si="12"/>
        <v>0.5617977528089888</v>
      </c>
      <c r="E69">
        <f t="shared" si="13"/>
        <v>4.7234646012872306E-2</v>
      </c>
      <c r="F69">
        <f t="shared" si="14"/>
        <v>-0.22548270971964657</v>
      </c>
      <c r="G69">
        <v>0</v>
      </c>
      <c r="H69">
        <f t="shared" si="15"/>
        <v>0.27271735573251882</v>
      </c>
      <c r="I69">
        <f t="shared" si="16"/>
        <v>-1.0997646755364592</v>
      </c>
      <c r="J69">
        <f t="shared" si="17"/>
        <v>1.0997646755364592</v>
      </c>
      <c r="K69">
        <f t="shared" si="18"/>
        <v>0.46173369190551583</v>
      </c>
      <c r="L69">
        <f t="shared" si="19"/>
        <v>0.53826630809448417</v>
      </c>
      <c r="M69">
        <f t="shared" si="20"/>
        <v>2.1657505560686463</v>
      </c>
      <c r="N69">
        <f t="shared" si="21"/>
        <v>1.8578164469184384</v>
      </c>
    </row>
    <row r="70" spans="1:14" x14ac:dyDescent="0.25">
      <c r="A70" s="4">
        <f>IF('True_Odds_Calculator_2-way'!A71="","",'True_Odds_Calculator_2-way'!A71)</f>
        <v>1.71</v>
      </c>
      <c r="B70" s="4">
        <f>IF('True_Odds_Calculator_2-way'!B71="","",'True_Odds_Calculator_2-way'!B71)</f>
        <v>2.11</v>
      </c>
      <c r="C70" s="4">
        <f t="shared" si="11"/>
        <v>0.58479532163742687</v>
      </c>
      <c r="D70">
        <f t="shared" si="12"/>
        <v>0.47393364928909953</v>
      </c>
      <c r="E70">
        <f t="shared" si="13"/>
        <v>5.8728970926526403E-2</v>
      </c>
      <c r="F70">
        <f t="shared" si="14"/>
        <v>-0.21842520994429204</v>
      </c>
      <c r="G70">
        <v>0</v>
      </c>
      <c r="H70">
        <f t="shared" si="15"/>
        <v>0.27715418087081845</v>
      </c>
      <c r="I70">
        <f t="shared" si="16"/>
        <v>-1.1264433000871052</v>
      </c>
      <c r="J70">
        <f t="shared" si="17"/>
        <v>1.1264433000871052</v>
      </c>
      <c r="K70">
        <f t="shared" si="18"/>
        <v>0.55562508800338106</v>
      </c>
      <c r="L70">
        <f t="shared" si="19"/>
        <v>0.44437491199661894</v>
      </c>
      <c r="M70">
        <f t="shared" si="20"/>
        <v>1.7997747430618447</v>
      </c>
      <c r="N70">
        <f t="shared" si="21"/>
        <v>2.2503520630966865</v>
      </c>
    </row>
    <row r="71" spans="1:14" x14ac:dyDescent="0.25">
      <c r="A71" s="4">
        <f>IF('True_Odds_Calculator_2-way'!A72="","",'True_Odds_Calculator_2-way'!A72)</f>
        <v>1.82</v>
      </c>
      <c r="B71" s="4">
        <f>IF('True_Odds_Calculator_2-way'!B72="","",'True_Odds_Calculator_2-way'!B72)</f>
        <v>2.0299999999999998</v>
      </c>
      <c r="C71" s="4">
        <f t="shared" si="11"/>
        <v>0.54945054945054939</v>
      </c>
      <c r="D71">
        <f t="shared" si="12"/>
        <v>0.49261083743842371</v>
      </c>
      <c r="E71">
        <f t="shared" si="13"/>
        <v>4.2061386888973207E-2</v>
      </c>
      <c r="F71">
        <f t="shared" si="14"/>
        <v>-0.22860390840686395</v>
      </c>
      <c r="G71">
        <v>0</v>
      </c>
      <c r="H71">
        <f t="shared" si="15"/>
        <v>0.27066529529583716</v>
      </c>
      <c r="I71">
        <f t="shared" si="16"/>
        <v>-1.0881141587390988</v>
      </c>
      <c r="J71">
        <f t="shared" si="17"/>
        <v>1.0881141587390988</v>
      </c>
      <c r="K71">
        <f t="shared" si="18"/>
        <v>0.52847038823312997</v>
      </c>
      <c r="L71">
        <f t="shared" si="19"/>
        <v>0.47152961176687003</v>
      </c>
      <c r="M71">
        <f t="shared" si="20"/>
        <v>1.892253610166061</v>
      </c>
      <c r="N71">
        <f t="shared" si="21"/>
        <v>2.1207575835012715</v>
      </c>
    </row>
    <row r="72" spans="1:14" x14ac:dyDescent="0.25">
      <c r="A72" s="4">
        <f>IF('True_Odds_Calculator_2-way'!A73="","",'True_Odds_Calculator_2-way'!A73)</f>
        <v>1.78</v>
      </c>
      <c r="B72" s="4">
        <f>IF('True_Odds_Calculator_2-way'!B73="","",'True_Odds_Calculator_2-way'!B73)</f>
        <v>2.0299999999999998</v>
      </c>
      <c r="C72" s="4">
        <f t="shared" si="11"/>
        <v>0.5617977528089888</v>
      </c>
      <c r="D72">
        <f t="shared" si="12"/>
        <v>0.49261083743842371</v>
      </c>
      <c r="E72">
        <f t="shared" si="13"/>
        <v>5.4408590247412514E-2</v>
      </c>
      <c r="F72">
        <f t="shared" si="14"/>
        <v>-0.22233907123484808</v>
      </c>
      <c r="G72">
        <v>0</v>
      </c>
      <c r="H72">
        <f t="shared" si="15"/>
        <v>0.27674766148226054</v>
      </c>
      <c r="I72">
        <f t="shared" si="16"/>
        <v>-1.1156657127357013</v>
      </c>
      <c r="J72">
        <f t="shared" si="17"/>
        <v>1.1156657127357013</v>
      </c>
      <c r="K72">
        <f t="shared" si="18"/>
        <v>0.53469666555255058</v>
      </c>
      <c r="L72">
        <f t="shared" si="19"/>
        <v>0.46530333444744953</v>
      </c>
      <c r="M72">
        <f t="shared" si="20"/>
        <v>1.8702192559338466</v>
      </c>
      <c r="N72">
        <f t="shared" si="21"/>
        <v>2.149135684117772</v>
      </c>
    </row>
    <row r="73" spans="1:14" x14ac:dyDescent="0.25">
      <c r="A73" s="4">
        <f>IF('True_Odds_Calculator_2-way'!A74="","",'True_Odds_Calculator_2-way'!A74)</f>
        <v>1.6</v>
      </c>
      <c r="B73" s="4">
        <f>IF('True_Odds_Calculator_2-way'!B74="","",'True_Odds_Calculator_2-way'!B74)</f>
        <v>2.37</v>
      </c>
      <c r="C73" s="4">
        <f t="shared" si="11"/>
        <v>0.625</v>
      </c>
      <c r="D73">
        <f t="shared" si="12"/>
        <v>0.42194092827004215</v>
      </c>
      <c r="E73">
        <f t="shared" si="13"/>
        <v>4.6940928270042148E-2</v>
      </c>
      <c r="F73">
        <f t="shared" si="14"/>
        <v>-0.21677215189873422</v>
      </c>
      <c r="G73">
        <v>0</v>
      </c>
      <c r="H73">
        <f t="shared" si="15"/>
        <v>0.26371308016877637</v>
      </c>
      <c r="I73">
        <f t="shared" si="16"/>
        <v>-1.1029709933472638</v>
      </c>
      <c r="J73">
        <f t="shared" si="17"/>
        <v>1.1029709933472638</v>
      </c>
      <c r="K73">
        <f t="shared" si="18"/>
        <v>0.60176343307603775</v>
      </c>
      <c r="L73">
        <f t="shared" si="19"/>
        <v>0.39823656692396225</v>
      </c>
      <c r="M73">
        <f t="shared" si="20"/>
        <v>1.6617825960083583</v>
      </c>
      <c r="N73">
        <f t="shared" si="21"/>
        <v>2.5110702608857518</v>
      </c>
    </row>
    <row r="74" spans="1:14" x14ac:dyDescent="0.25">
      <c r="A74" s="4">
        <f>IF('True_Odds_Calculator_2-way'!A75="","",'True_Odds_Calculator_2-way'!A75)</f>
        <v>2.08</v>
      </c>
      <c r="B74" s="4">
        <f>IF('True_Odds_Calculator_2-way'!B75="","",'True_Odds_Calculator_2-way'!B75)</f>
        <v>1.76</v>
      </c>
      <c r="C74" s="4">
        <f t="shared" si="11"/>
        <v>0.48076923076923073</v>
      </c>
      <c r="D74">
        <f t="shared" si="12"/>
        <v>0.56818181818181823</v>
      </c>
      <c r="E74">
        <f t="shared" si="13"/>
        <v>4.8951048951048959E-2</v>
      </c>
      <c r="F74">
        <f t="shared" si="14"/>
        <v>-0.22421328671328666</v>
      </c>
      <c r="G74">
        <v>0</v>
      </c>
      <c r="H74">
        <f t="shared" si="15"/>
        <v>0.27316433566433568</v>
      </c>
      <c r="I74">
        <f t="shared" si="16"/>
        <v>-1.1037769642208699</v>
      </c>
      <c r="J74">
        <f t="shared" si="17"/>
        <v>1.1037769642208699</v>
      </c>
      <c r="K74">
        <f t="shared" si="18"/>
        <v>0.45618791322653113</v>
      </c>
      <c r="L74">
        <f t="shared" si="19"/>
        <v>0.54381208677346893</v>
      </c>
      <c r="M74">
        <f t="shared" si="20"/>
        <v>2.1920791213585393</v>
      </c>
      <c r="N74">
        <f t="shared" si="21"/>
        <v>1.838870492807861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11"/>
        <v>0.53191489361702127</v>
      </c>
      <c r="D75">
        <f t="shared" si="12"/>
        <v>0.51282051282051289</v>
      </c>
      <c r="E75">
        <f t="shared" si="13"/>
        <v>4.4735406437534042E-2</v>
      </c>
      <c r="F75">
        <f t="shared" si="14"/>
        <v>-0.22804146208401543</v>
      </c>
      <c r="G75">
        <v>0</v>
      </c>
      <c r="H75">
        <f t="shared" si="15"/>
        <v>0.27277686852154942</v>
      </c>
      <c r="I75">
        <f t="shared" si="16"/>
        <v>-1.0936965981495175</v>
      </c>
      <c r="J75">
        <f t="shared" si="17"/>
        <v>1.0936965981495175</v>
      </c>
      <c r="K75">
        <f t="shared" si="18"/>
        <v>0.50956634210004492</v>
      </c>
      <c r="L75">
        <f t="shared" si="19"/>
        <v>0.49043365789995519</v>
      </c>
      <c r="M75">
        <f t="shared" si="20"/>
        <v>1.9624530063715757</v>
      </c>
      <c r="N75">
        <f t="shared" si="21"/>
        <v>2.0390117682420414</v>
      </c>
    </row>
    <row r="76" spans="1:14" x14ac:dyDescent="0.25">
      <c r="A76" s="4">
        <f>IF('True_Odds_Calculator_2-way'!A77="","",'True_Odds_Calculator_2-way'!A77)</f>
        <v>1.8</v>
      </c>
      <c r="B76" s="4">
        <f>IF('True_Odds_Calculator_2-way'!B77="","",'True_Odds_Calculator_2-way'!B77)</f>
        <v>2.04</v>
      </c>
      <c r="C76" s="4">
        <f t="shared" si="11"/>
        <v>0.55555555555555558</v>
      </c>
      <c r="D76">
        <f t="shared" si="12"/>
        <v>0.49019607843137253</v>
      </c>
      <c r="E76">
        <f t="shared" si="13"/>
        <v>4.5751633986928164E-2</v>
      </c>
      <c r="F76">
        <f t="shared" si="14"/>
        <v>-0.22657952069716769</v>
      </c>
      <c r="G76">
        <v>0</v>
      </c>
      <c r="H76">
        <f t="shared" si="15"/>
        <v>0.27233115468409586</v>
      </c>
      <c r="I76">
        <f t="shared" si="16"/>
        <v>-1.0963225241337866</v>
      </c>
      <c r="J76">
        <f t="shared" si="17"/>
        <v>1.0963225241337866</v>
      </c>
      <c r="K76">
        <f t="shared" si="18"/>
        <v>0.53274858300287342</v>
      </c>
      <c r="L76">
        <f t="shared" si="19"/>
        <v>0.46725141699712647</v>
      </c>
      <c r="M76">
        <f t="shared" si="20"/>
        <v>1.8770580193070292</v>
      </c>
      <c r="N76">
        <f t="shared" si="21"/>
        <v>2.1401754250991387</v>
      </c>
    </row>
    <row r="77" spans="1:14" x14ac:dyDescent="0.25">
      <c r="A77" s="4">
        <f>IF('True_Odds_Calculator_2-way'!A78="","",'True_Odds_Calculator_2-way'!A78)</f>
        <v>1.86</v>
      </c>
      <c r="B77" s="4">
        <f>IF('True_Odds_Calculator_2-way'!B78="","",'True_Odds_Calculator_2-way'!B78)</f>
        <v>1.98</v>
      </c>
      <c r="C77" s="4">
        <f t="shared" si="11"/>
        <v>0.5376344086021505</v>
      </c>
      <c r="D77">
        <f t="shared" si="12"/>
        <v>0.50505050505050508</v>
      </c>
      <c r="E77">
        <f t="shared" si="13"/>
        <v>4.2684913652655698E-2</v>
      </c>
      <c r="F77">
        <f t="shared" si="14"/>
        <v>-0.22884761594438996</v>
      </c>
      <c r="G77">
        <v>0</v>
      </c>
      <c r="H77">
        <f t="shared" si="15"/>
        <v>0.27153252959704571</v>
      </c>
      <c r="I77">
        <f t="shared" si="16"/>
        <v>-1.0892755023757481</v>
      </c>
      <c r="J77">
        <f t="shared" si="17"/>
        <v>1.0892755023757481</v>
      </c>
      <c r="K77">
        <f t="shared" si="18"/>
        <v>0.51632172164766577</v>
      </c>
      <c r="L77">
        <f t="shared" si="19"/>
        <v>0.48367827835233401</v>
      </c>
      <c r="M77">
        <f t="shared" si="20"/>
        <v>1.9367769320431434</v>
      </c>
      <c r="N77">
        <f t="shared" si="21"/>
        <v>2.0674899923282331</v>
      </c>
    </row>
    <row r="78" spans="1:14" x14ac:dyDescent="0.25">
      <c r="A78" s="4">
        <f>IF('True_Odds_Calculator_2-way'!A79="","",'True_Odds_Calculator_2-way'!A79)</f>
        <v>1.75</v>
      </c>
      <c r="B78" s="4">
        <f>IF('True_Odds_Calculator_2-way'!B79="","",'True_Odds_Calculator_2-way'!B79)</f>
        <v>2.11</v>
      </c>
      <c r="C78" s="4">
        <f t="shared" si="11"/>
        <v>0.5714285714285714</v>
      </c>
      <c r="D78">
        <f t="shared" si="12"/>
        <v>0.47393364928909953</v>
      </c>
      <c r="E78">
        <f t="shared" si="13"/>
        <v>4.5362220717670931E-2</v>
      </c>
      <c r="F78">
        <f t="shared" si="14"/>
        <v>-0.22545700744752883</v>
      </c>
      <c r="G78">
        <v>0</v>
      </c>
      <c r="H78">
        <f t="shared" si="15"/>
        <v>0.27081922816519971</v>
      </c>
      <c r="I78">
        <f t="shared" si="16"/>
        <v>-1.0959932487023818</v>
      </c>
      <c r="J78">
        <f t="shared" si="17"/>
        <v>1.0959932487023818</v>
      </c>
      <c r="K78">
        <f t="shared" si="18"/>
        <v>0.54884894570907516</v>
      </c>
      <c r="L78">
        <f t="shared" si="19"/>
        <v>0.45115105429092489</v>
      </c>
      <c r="M78">
        <f t="shared" si="20"/>
        <v>1.8219949365267862</v>
      </c>
      <c r="N78">
        <f t="shared" si="21"/>
        <v>2.216552506059644</v>
      </c>
    </row>
    <row r="79" spans="1:14" x14ac:dyDescent="0.25">
      <c r="A79" s="4">
        <f>IF('True_Odds_Calculator_2-way'!A80="","",'True_Odds_Calculator_2-way'!A80)</f>
        <v>1.67</v>
      </c>
      <c r="B79" s="4">
        <f>IF('True_Odds_Calculator_2-way'!B80="","",'True_Odds_Calculator_2-way'!B80)</f>
        <v>2.2200000000000002</v>
      </c>
      <c r="C79" s="4">
        <f t="shared" si="11"/>
        <v>0.5988023952095809</v>
      </c>
      <c r="D79">
        <f t="shared" si="12"/>
        <v>0.4504504504504504</v>
      </c>
      <c r="E79">
        <f t="shared" si="13"/>
        <v>4.9252845660031408E-2</v>
      </c>
      <c r="F79">
        <f t="shared" si="14"/>
        <v>-0.22047796299293299</v>
      </c>
      <c r="G79">
        <v>0</v>
      </c>
      <c r="H79">
        <f t="shared" si="15"/>
        <v>0.26973080865296434</v>
      </c>
      <c r="I79">
        <f t="shared" si="16"/>
        <v>-1.1060701788398051</v>
      </c>
      <c r="J79">
        <f t="shared" si="17"/>
        <v>1.1060701788398051</v>
      </c>
      <c r="K79">
        <f t="shared" si="18"/>
        <v>0.57436042875698823</v>
      </c>
      <c r="L79">
        <f t="shared" si="19"/>
        <v>0.42563957124301172</v>
      </c>
      <c r="M79">
        <f t="shared" si="20"/>
        <v>1.7410670198226692</v>
      </c>
      <c r="N79">
        <f t="shared" si="21"/>
        <v>2.3494056181845622</v>
      </c>
    </row>
    <row r="80" spans="1:14" x14ac:dyDescent="0.25">
      <c r="A80" s="4">
        <f>IF('True_Odds_Calculator_2-way'!A81="","",'True_Odds_Calculator_2-way'!A81)</f>
        <v>1.63</v>
      </c>
      <c r="B80" s="4">
        <f>IF('True_Odds_Calculator_2-way'!B81="","",'True_Odds_Calculator_2-way'!B81)</f>
        <v>2.2999999999999998</v>
      </c>
      <c r="C80" s="4">
        <f t="shared" si="11"/>
        <v>0.61349693251533743</v>
      </c>
      <c r="D80">
        <f t="shared" si="12"/>
        <v>0.43478260869565222</v>
      </c>
      <c r="E80">
        <f t="shared" si="13"/>
        <v>4.8279541210989763E-2</v>
      </c>
      <c r="F80">
        <f t="shared" si="14"/>
        <v>-0.21845825553480913</v>
      </c>
      <c r="G80">
        <v>0</v>
      </c>
      <c r="H80">
        <f t="shared" si="15"/>
        <v>0.26673779674579889</v>
      </c>
      <c r="I80">
        <f t="shared" si="16"/>
        <v>-1.1049892402196602</v>
      </c>
      <c r="J80">
        <f t="shared" si="17"/>
        <v>1.1049892402196602</v>
      </c>
      <c r="K80">
        <f t="shared" si="18"/>
        <v>0.58957285411955018</v>
      </c>
      <c r="L80">
        <f t="shared" si="19"/>
        <v>0.41042714588044982</v>
      </c>
      <c r="M80">
        <f t="shared" si="20"/>
        <v>1.6961432213383858</v>
      </c>
      <c r="N80">
        <f t="shared" si="21"/>
        <v>2.4364860122855578</v>
      </c>
    </row>
    <row r="81" spans="1:14" x14ac:dyDescent="0.25">
      <c r="A81" s="4">
        <f>IF('True_Odds_Calculator_2-way'!A82="","",'True_Odds_Calculator_2-way'!A82)</f>
        <v>1.79</v>
      </c>
      <c r="B81" s="4">
        <f>IF('True_Odds_Calculator_2-way'!B82="","",'True_Odds_Calculator_2-way'!B82)</f>
        <v>2.12</v>
      </c>
      <c r="C81" s="4">
        <f t="shared" si="11"/>
        <v>0.55865921787709494</v>
      </c>
      <c r="D81">
        <f t="shared" si="12"/>
        <v>0.47169811320754712</v>
      </c>
      <c r="E81">
        <f t="shared" si="13"/>
        <v>3.0357331084642114E-2</v>
      </c>
      <c r="F81">
        <f t="shared" si="14"/>
        <v>-0.23316116791398755</v>
      </c>
      <c r="G81">
        <v>0</v>
      </c>
      <c r="H81">
        <f t="shared" si="15"/>
        <v>0.26351849899862967</v>
      </c>
      <c r="I81">
        <f t="shared" si="16"/>
        <v>-1.0631081389064057</v>
      </c>
      <c r="J81">
        <f t="shared" si="17"/>
        <v>1.0631081389064057</v>
      </c>
      <c r="K81">
        <f t="shared" si="18"/>
        <v>0.54352096574427933</v>
      </c>
      <c r="L81">
        <f t="shared" si="19"/>
        <v>0.4564790342557204</v>
      </c>
      <c r="M81">
        <f t="shared" si="20"/>
        <v>1.8398554297360612</v>
      </c>
      <c r="N81">
        <f t="shared" si="21"/>
        <v>2.1906811155751749</v>
      </c>
    </row>
    <row r="82" spans="1:14" x14ac:dyDescent="0.25">
      <c r="A82" s="4">
        <f>IF('True_Odds_Calculator_2-way'!A83="","",'True_Odds_Calculator_2-way'!A83)</f>
        <v>1.22</v>
      </c>
      <c r="B82" s="4">
        <f>IF('True_Odds_Calculator_2-way'!B83="","",'True_Odds_Calculator_2-way'!B83)</f>
        <v>4.33</v>
      </c>
      <c r="C82" s="4">
        <f t="shared" si="11"/>
        <v>0.81967213114754101</v>
      </c>
      <c r="D82">
        <f t="shared" si="12"/>
        <v>0.23094688221709006</v>
      </c>
      <c r="E82">
        <f t="shared" si="13"/>
        <v>5.0619013364631149E-2</v>
      </c>
      <c r="F82">
        <f t="shared" si="14"/>
        <v>-0.13868170976413119</v>
      </c>
      <c r="G82">
        <v>0</v>
      </c>
      <c r="H82">
        <f t="shared" si="15"/>
        <v>0.18930072312876234</v>
      </c>
      <c r="I82">
        <f t="shared" si="16"/>
        <v>-1.168332728721303</v>
      </c>
      <c r="J82">
        <f t="shared" si="17"/>
        <v>1.168332728721303</v>
      </c>
      <c r="K82">
        <f t="shared" si="18"/>
        <v>0.79552393663626153</v>
      </c>
      <c r="L82">
        <f t="shared" si="19"/>
        <v>0.2044760633637383</v>
      </c>
      <c r="M82">
        <f t="shared" si="20"/>
        <v>1.2570332003186868</v>
      </c>
      <c r="N82">
        <f t="shared" si="21"/>
        <v>4.8905479866419395</v>
      </c>
    </row>
    <row r="83" spans="1:14" x14ac:dyDescent="0.25">
      <c r="A83" s="4">
        <f>IF('True_Odds_Calculator_2-way'!A84="","",'True_Odds_Calculator_2-way'!A84)</f>
        <v>2.14</v>
      </c>
      <c r="B83" s="4">
        <f>IF('True_Odds_Calculator_2-way'!B84="","",'True_Odds_Calculator_2-way'!B84)</f>
        <v>1.75</v>
      </c>
      <c r="C83" s="4">
        <f t="shared" si="11"/>
        <v>0.46728971962616822</v>
      </c>
      <c r="D83">
        <f t="shared" si="12"/>
        <v>0.5714285714285714</v>
      </c>
      <c r="E83">
        <f t="shared" si="13"/>
        <v>3.8718291054739673E-2</v>
      </c>
      <c r="F83">
        <f t="shared" si="14"/>
        <v>-0.22830440587449929</v>
      </c>
      <c r="G83">
        <v>0</v>
      </c>
      <c r="H83">
        <f t="shared" si="15"/>
        <v>0.26702269692923897</v>
      </c>
      <c r="I83">
        <f t="shared" si="16"/>
        <v>-1.0814761408717504</v>
      </c>
      <c r="J83">
        <f t="shared" si="17"/>
        <v>1.0814761408717504</v>
      </c>
      <c r="K83">
        <f t="shared" si="18"/>
        <v>0.44785153960345248</v>
      </c>
      <c r="L83">
        <f t="shared" si="19"/>
        <v>0.55214846039654741</v>
      </c>
      <c r="M83">
        <f t="shared" si="20"/>
        <v>2.2328828005937953</v>
      </c>
      <c r="N83">
        <f t="shared" si="21"/>
        <v>1.8111071056538131</v>
      </c>
    </row>
    <row r="84" spans="1:14" x14ac:dyDescent="0.25">
      <c r="A84" s="4">
        <f>IF('True_Odds_Calculator_2-way'!A85="","",'True_Odds_Calculator_2-way'!A85)</f>
        <v>2.4900000000000002</v>
      </c>
      <c r="B84" s="4">
        <f>IF('True_Odds_Calculator_2-way'!B85="","",'True_Odds_Calculator_2-way'!B85)</f>
        <v>1.57</v>
      </c>
      <c r="C84" s="4">
        <f t="shared" si="11"/>
        <v>0.40160642570281119</v>
      </c>
      <c r="D84">
        <f t="shared" si="12"/>
        <v>0.63694267515923564</v>
      </c>
      <c r="E84">
        <f t="shared" si="13"/>
        <v>3.8549100862046881E-2</v>
      </c>
      <c r="F84">
        <f t="shared" si="14"/>
        <v>-0.21725117028624052</v>
      </c>
      <c r="G84">
        <v>0</v>
      </c>
      <c r="H84">
        <f t="shared" si="15"/>
        <v>0.25580027114828735</v>
      </c>
      <c r="I84">
        <f t="shared" si="16"/>
        <v>-1.0850991866680071</v>
      </c>
      <c r="J84">
        <f t="shared" si="17"/>
        <v>1.0850991866680071</v>
      </c>
      <c r="K84">
        <f t="shared" si="18"/>
        <v>0.38214645569254196</v>
      </c>
      <c r="L84">
        <f t="shared" si="19"/>
        <v>0.61785354430745798</v>
      </c>
      <c r="M84">
        <f t="shared" si="20"/>
        <v>2.6167977881353308</v>
      </c>
      <c r="N84">
        <f t="shared" si="21"/>
        <v>1.6185065364007643</v>
      </c>
    </row>
    <row r="85" spans="1:14" x14ac:dyDescent="0.25">
      <c r="A85" s="4">
        <f>IF('True_Odds_Calculator_2-way'!A86="","",'True_Odds_Calculator_2-way'!A86)</f>
        <v>2.62</v>
      </c>
      <c r="B85" s="4">
        <f>IF('True_Odds_Calculator_2-way'!B86="","",'True_Odds_Calculator_2-way'!B86)</f>
        <v>1.52</v>
      </c>
      <c r="C85" s="4">
        <f t="shared" si="11"/>
        <v>0.38167938931297707</v>
      </c>
      <c r="D85">
        <f t="shared" si="12"/>
        <v>0.65789473684210531</v>
      </c>
      <c r="E85">
        <f t="shared" si="13"/>
        <v>3.9574126155082379E-2</v>
      </c>
      <c r="F85">
        <f t="shared" si="14"/>
        <v>-0.21153073523503418</v>
      </c>
      <c r="G85">
        <v>0</v>
      </c>
      <c r="H85">
        <f t="shared" si="15"/>
        <v>0.25110486139011651</v>
      </c>
      <c r="I85">
        <f t="shared" si="16"/>
        <v>-1.0895340841010224</v>
      </c>
      <c r="J85">
        <f t="shared" si="17"/>
        <v>1.0895340841010224</v>
      </c>
      <c r="K85">
        <f t="shared" si="18"/>
        <v>0.36165773858791023</v>
      </c>
      <c r="L85">
        <f t="shared" si="19"/>
        <v>0.63834226141208994</v>
      </c>
      <c r="M85">
        <f t="shared" si="20"/>
        <v>2.7650452162436565</v>
      </c>
      <c r="N85">
        <f t="shared" si="21"/>
        <v>1.5665577237325312</v>
      </c>
    </row>
    <row r="86" spans="1:14" x14ac:dyDescent="0.25">
      <c r="A86" s="4">
        <f>IF('True_Odds_Calculator_2-way'!A87="","",'True_Odds_Calculator_2-way'!A87)</f>
        <v>2.1</v>
      </c>
      <c r="B86" s="4">
        <f>IF('True_Odds_Calculator_2-way'!B87="","",'True_Odds_Calculator_2-way'!B87)</f>
        <v>1.78</v>
      </c>
      <c r="C86" s="4">
        <f t="shared" si="11"/>
        <v>0.47619047619047616</v>
      </c>
      <c r="D86">
        <f t="shared" si="12"/>
        <v>0.5617977528089888</v>
      </c>
      <c r="E86">
        <f t="shared" si="13"/>
        <v>3.7988228999465079E-2</v>
      </c>
      <c r="F86">
        <f t="shared" si="14"/>
        <v>-0.2295345104333868</v>
      </c>
      <c r="G86">
        <v>0</v>
      </c>
      <c r="H86">
        <f t="shared" si="15"/>
        <v>0.26752273943285182</v>
      </c>
      <c r="I86">
        <f t="shared" si="16"/>
        <v>-1.0795837927188263</v>
      </c>
      <c r="J86">
        <f t="shared" si="17"/>
        <v>1.0795837927188263</v>
      </c>
      <c r="K86">
        <f t="shared" si="18"/>
        <v>0.45713404422735271</v>
      </c>
      <c r="L86">
        <f t="shared" si="19"/>
        <v>0.54286595577264729</v>
      </c>
      <c r="M86">
        <f t="shared" si="20"/>
        <v>2.1875421719907089</v>
      </c>
      <c r="N86">
        <f t="shared" si="21"/>
        <v>1.8420753583206844</v>
      </c>
    </row>
    <row r="87" spans="1:14" x14ac:dyDescent="0.25">
      <c r="A87" s="4">
        <f>IF('True_Odds_Calculator_2-way'!A88="","",'True_Odds_Calculator_2-way'!A88)</f>
        <v>2.27</v>
      </c>
      <c r="B87" s="4">
        <f>IF('True_Odds_Calculator_2-way'!B88="","",'True_Odds_Calculator_2-way'!B88)</f>
        <v>1.67</v>
      </c>
      <c r="C87" s="4">
        <f t="shared" si="11"/>
        <v>0.44052863436123346</v>
      </c>
      <c r="D87">
        <f t="shared" si="12"/>
        <v>0.5988023952095809</v>
      </c>
      <c r="E87">
        <f t="shared" si="13"/>
        <v>3.9331029570814469E-2</v>
      </c>
      <c r="F87">
        <f t="shared" si="14"/>
        <v>-0.22445857184309781</v>
      </c>
      <c r="G87">
        <v>0</v>
      </c>
      <c r="H87">
        <f t="shared" si="15"/>
        <v>0.26378960141391228</v>
      </c>
      <c r="I87">
        <f t="shared" si="16"/>
        <v>-1.0840785170131719</v>
      </c>
      <c r="J87">
        <f t="shared" si="17"/>
        <v>1.0840785170131719</v>
      </c>
      <c r="K87">
        <f t="shared" si="18"/>
        <v>0.42073735021084574</v>
      </c>
      <c r="L87">
        <f t="shared" si="19"/>
        <v>0.57926264978915398</v>
      </c>
      <c r="M87">
        <f t="shared" si="20"/>
        <v>2.376779716606729</v>
      </c>
      <c r="N87">
        <f t="shared" si="21"/>
        <v>1.7263326063988251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1.66</v>
      </c>
      <c r="C88" s="4">
        <f t="shared" si="11"/>
        <v>0.43478260869565222</v>
      </c>
      <c r="D88">
        <f t="shared" si="12"/>
        <v>0.60240963855421692</v>
      </c>
      <c r="E88">
        <f t="shared" si="13"/>
        <v>3.7192247249869137E-2</v>
      </c>
      <c r="F88">
        <f t="shared" si="14"/>
        <v>-0.22472498690413822</v>
      </c>
      <c r="G88">
        <v>0</v>
      </c>
      <c r="H88">
        <f t="shared" si="15"/>
        <v>0.26191723415400736</v>
      </c>
      <c r="I88">
        <f t="shared" si="16"/>
        <v>-1.0795837927188263</v>
      </c>
      <c r="J88">
        <f t="shared" si="17"/>
        <v>1.0795837927188263</v>
      </c>
      <c r="K88">
        <f t="shared" si="18"/>
        <v>0.41606702211367647</v>
      </c>
      <c r="L88">
        <f t="shared" si="19"/>
        <v>0.58393297788632348</v>
      </c>
      <c r="M88">
        <f t="shared" si="20"/>
        <v>2.4034589305344736</v>
      </c>
      <c r="N88">
        <f t="shared" si="21"/>
        <v>1.7125253031944256</v>
      </c>
    </row>
    <row r="89" spans="1:14" x14ac:dyDescent="0.25">
      <c r="A89" s="4">
        <f>IF('True_Odds_Calculator_2-way'!A90="","",'True_Odds_Calculator_2-way'!A90)</f>
        <v>2.39</v>
      </c>
      <c r="B89" s="4">
        <f>IF('True_Odds_Calculator_2-way'!B90="","",'True_Odds_Calculator_2-way'!B90)</f>
        <v>1.61</v>
      </c>
      <c r="C89" s="4">
        <f t="shared" si="11"/>
        <v>0.41841004184100417</v>
      </c>
      <c r="D89">
        <f t="shared" si="12"/>
        <v>0.6211180124223602</v>
      </c>
      <c r="E89">
        <f t="shared" si="13"/>
        <v>3.9528054263364254E-2</v>
      </c>
      <c r="F89">
        <f t="shared" si="14"/>
        <v>-0.22035395930247681</v>
      </c>
      <c r="G89">
        <v>0</v>
      </c>
      <c r="H89">
        <f t="shared" si="15"/>
        <v>0.25988201356584106</v>
      </c>
      <c r="I89">
        <f t="shared" si="16"/>
        <v>-1.0859946414984594</v>
      </c>
      <c r="J89">
        <f t="shared" si="17"/>
        <v>1.0859946414984594</v>
      </c>
      <c r="K89">
        <f t="shared" si="18"/>
        <v>0.39848058529044122</v>
      </c>
      <c r="L89">
        <f t="shared" si="19"/>
        <v>0.60151941470955883</v>
      </c>
      <c r="M89">
        <f t="shared" si="20"/>
        <v>2.5095325516828586</v>
      </c>
      <c r="N89">
        <f t="shared" si="21"/>
        <v>1.6624567313140606</v>
      </c>
    </row>
    <row r="90" spans="1:14" x14ac:dyDescent="0.25">
      <c r="A90" s="4">
        <f>IF('True_Odds_Calculator_2-way'!A91="","",'True_Odds_Calculator_2-way'!A91)</f>
        <v>2.5099999999999998</v>
      </c>
      <c r="B90" s="4">
        <f>IF('True_Odds_Calculator_2-way'!B91="","",'True_Odds_Calculator_2-way'!B91)</f>
        <v>1.56</v>
      </c>
      <c r="C90" s="4">
        <f t="shared" si="11"/>
        <v>0.39840637450199207</v>
      </c>
      <c r="D90">
        <f t="shared" si="12"/>
        <v>0.64102564102564097</v>
      </c>
      <c r="E90">
        <f t="shared" si="13"/>
        <v>3.9432015527633091E-2</v>
      </c>
      <c r="F90">
        <f t="shared" si="14"/>
        <v>-0.21595668607620788</v>
      </c>
      <c r="G90">
        <v>0</v>
      </c>
      <c r="H90">
        <f t="shared" si="15"/>
        <v>0.25538870160384103</v>
      </c>
      <c r="I90">
        <f t="shared" si="16"/>
        <v>-1.0874705707258894</v>
      </c>
      <c r="J90">
        <f t="shared" si="17"/>
        <v>1.0874705707258894</v>
      </c>
      <c r="K90">
        <f t="shared" si="18"/>
        <v>0.37848959432190721</v>
      </c>
      <c r="L90">
        <f t="shared" si="19"/>
        <v>0.62151040567809257</v>
      </c>
      <c r="M90">
        <f t="shared" si="20"/>
        <v>2.6420805617960932</v>
      </c>
      <c r="N90">
        <f t="shared" si="21"/>
        <v>1.6089835196064983</v>
      </c>
    </row>
    <row r="91" spans="1:14" x14ac:dyDescent="0.25">
      <c r="A91" s="4">
        <f>IF('True_Odds_Calculator_2-way'!A92="","",'True_Odds_Calculator_2-way'!A92)</f>
        <v>2.1800000000000002</v>
      </c>
      <c r="B91" s="4">
        <f>IF('True_Odds_Calculator_2-way'!B92="","",'True_Odds_Calculator_2-way'!B92)</f>
        <v>1.72</v>
      </c>
      <c r="C91" s="4">
        <f t="shared" si="11"/>
        <v>0.4587155963302752</v>
      </c>
      <c r="D91">
        <f t="shared" si="12"/>
        <v>0.58139534883720934</v>
      </c>
      <c r="E91">
        <f t="shared" si="13"/>
        <v>4.0110945167484591E-2</v>
      </c>
      <c r="F91">
        <f t="shared" si="14"/>
        <v>-0.22658416897802425</v>
      </c>
      <c r="G91">
        <v>0</v>
      </c>
      <c r="H91">
        <f t="shared" si="15"/>
        <v>0.26669511414550884</v>
      </c>
      <c r="I91">
        <f t="shared" si="16"/>
        <v>-1.0849075915068656</v>
      </c>
      <c r="J91">
        <f t="shared" si="17"/>
        <v>1.0849075915068656</v>
      </c>
      <c r="K91">
        <f t="shared" si="18"/>
        <v>0.43855976031354993</v>
      </c>
      <c r="L91">
        <f t="shared" si="19"/>
        <v>0.56144023968644996</v>
      </c>
      <c r="M91">
        <f t="shared" si="20"/>
        <v>2.2801909579781015</v>
      </c>
      <c r="N91">
        <f t="shared" si="21"/>
        <v>1.7811334658849434</v>
      </c>
    </row>
    <row r="92" spans="1:14" x14ac:dyDescent="0.25">
      <c r="A92" s="4">
        <f>IF('True_Odds_Calculator_2-way'!A93="","",'True_Odds_Calculator_2-way'!A93)</f>
        <v>1.77</v>
      </c>
      <c r="B92" s="4">
        <f>IF('True_Odds_Calculator_2-way'!B93="","",'True_Odds_Calculator_2-way'!B93)</f>
        <v>2.16</v>
      </c>
      <c r="C92" s="4">
        <f t="shared" si="11"/>
        <v>0.56497175141242939</v>
      </c>
      <c r="D92">
        <f t="shared" si="12"/>
        <v>0.46296296296296291</v>
      </c>
      <c r="E92">
        <f t="shared" si="13"/>
        <v>2.79347143753923E-2</v>
      </c>
      <c r="F92">
        <f t="shared" si="14"/>
        <v>-0.23362628164888055</v>
      </c>
      <c r="G92">
        <v>0</v>
      </c>
      <c r="H92">
        <f t="shared" si="15"/>
        <v>0.26156099602427285</v>
      </c>
      <c r="I92">
        <f t="shared" si="16"/>
        <v>-1.0580973892262122</v>
      </c>
      <c r="J92">
        <f t="shared" si="17"/>
        <v>1.0580973892262122</v>
      </c>
      <c r="K92">
        <f t="shared" si="18"/>
        <v>0.55104464600806979</v>
      </c>
      <c r="L92">
        <f t="shared" si="19"/>
        <v>0.44895535399193021</v>
      </c>
      <c r="M92">
        <f t="shared" si="20"/>
        <v>1.8147349897041836</v>
      </c>
      <c r="N92">
        <f t="shared" si="21"/>
        <v>2.2273929715024061</v>
      </c>
    </row>
    <row r="93" spans="1:14" x14ac:dyDescent="0.25">
      <c r="A93" s="4">
        <f>IF('True_Odds_Calculator_2-way'!A94="","",'True_Odds_Calculator_2-way'!A94)</f>
        <v>1.73</v>
      </c>
      <c r="B93" s="4">
        <f>IF('True_Odds_Calculator_2-way'!B94="","",'True_Odds_Calculator_2-way'!B94)</f>
        <v>2.2200000000000002</v>
      </c>
      <c r="C93" s="4">
        <f t="shared" si="11"/>
        <v>0.5780346820809249</v>
      </c>
      <c r="D93">
        <f t="shared" si="12"/>
        <v>0.4504504504504504</v>
      </c>
      <c r="E93">
        <f t="shared" si="13"/>
        <v>2.8485132531375301E-2</v>
      </c>
      <c r="F93">
        <f t="shared" si="14"/>
        <v>-0.2318908503879602</v>
      </c>
      <c r="G93">
        <v>0</v>
      </c>
      <c r="H93">
        <f t="shared" si="15"/>
        <v>0.2603759829193355</v>
      </c>
      <c r="I93">
        <f t="shared" si="16"/>
        <v>-1.0596407579073905</v>
      </c>
      <c r="J93">
        <f t="shared" si="17"/>
        <v>1.0596407579073905</v>
      </c>
      <c r="K93">
        <f t="shared" si="18"/>
        <v>0.56384477756668971</v>
      </c>
      <c r="L93">
        <f t="shared" si="19"/>
        <v>0.43615522243331045</v>
      </c>
      <c r="M93">
        <f t="shared" si="20"/>
        <v>1.7735377532723946</v>
      </c>
      <c r="N93">
        <f t="shared" si="21"/>
        <v>2.2927617246470167</v>
      </c>
    </row>
    <row r="94" spans="1:14" x14ac:dyDescent="0.25">
      <c r="A94" s="4">
        <f>IF('True_Odds_Calculator_2-way'!A95="","",'True_Odds_Calculator_2-way'!A95)</f>
        <v>1.61</v>
      </c>
      <c r="B94" s="4">
        <f>IF('True_Odds_Calculator_2-way'!B95="","",'True_Odds_Calculator_2-way'!B95)</f>
        <v>2.46</v>
      </c>
      <c r="C94" s="4">
        <f t="shared" si="11"/>
        <v>0.6211180124223602</v>
      </c>
      <c r="D94">
        <f t="shared" si="12"/>
        <v>0.4065040650406504</v>
      </c>
      <c r="E94">
        <f t="shared" si="13"/>
        <v>2.7622077463010708E-2</v>
      </c>
      <c r="F94">
        <f t="shared" si="14"/>
        <v>-0.22486491945664788</v>
      </c>
      <c r="G94">
        <v>0</v>
      </c>
      <c r="H94">
        <f t="shared" si="15"/>
        <v>0.25248699691965859</v>
      </c>
      <c r="I94">
        <f t="shared" si="16"/>
        <v>-1.0596407579073908</v>
      </c>
      <c r="J94">
        <f t="shared" si="17"/>
        <v>1.0596407579073908</v>
      </c>
      <c r="K94">
        <f t="shared" si="18"/>
        <v>0.60739287177373846</v>
      </c>
      <c r="L94">
        <f t="shared" si="19"/>
        <v>0.39260712822626126</v>
      </c>
      <c r="M94">
        <f t="shared" si="20"/>
        <v>1.646380862323509</v>
      </c>
      <c r="N94">
        <f t="shared" si="21"/>
        <v>2.5470755065447905</v>
      </c>
    </row>
    <row r="95" spans="1:14" x14ac:dyDescent="0.25">
      <c r="A95" s="4">
        <f>IF('True_Odds_Calculator_2-way'!A96="","",'True_Odds_Calculator_2-way'!A96)</f>
        <v>2.09</v>
      </c>
      <c r="B95" s="4">
        <f>IF('True_Odds_Calculator_2-way'!B96="","",'True_Odds_Calculator_2-way'!B96)</f>
        <v>1.83</v>
      </c>
      <c r="C95" s="4">
        <f t="shared" si="11"/>
        <v>0.47846889952153115</v>
      </c>
      <c r="D95">
        <f t="shared" si="12"/>
        <v>0.54644808743169393</v>
      </c>
      <c r="E95">
        <f t="shared" si="13"/>
        <v>2.4916986953225084E-2</v>
      </c>
      <c r="F95">
        <f t="shared" si="14"/>
        <v>-0.23654142808586287</v>
      </c>
      <c r="G95">
        <v>0</v>
      </c>
      <c r="H95">
        <f t="shared" si="15"/>
        <v>0.26145841503908801</v>
      </c>
      <c r="I95">
        <f t="shared" si="16"/>
        <v>-1.0513509339597378</v>
      </c>
      <c r="J95">
        <f t="shared" si="17"/>
        <v>1.0513509339597378</v>
      </c>
      <c r="K95">
        <f t="shared" si="18"/>
        <v>0.46598919212836404</v>
      </c>
      <c r="L95">
        <f t="shared" si="19"/>
        <v>0.53401080787163591</v>
      </c>
      <c r="M95">
        <f t="shared" si="20"/>
        <v>2.145972518016114</v>
      </c>
      <c r="N95">
        <f t="shared" si="21"/>
        <v>1.8726212751865827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2.19</v>
      </c>
      <c r="B97" s="4">
        <f>IF('True_Odds_Calculator_2-way'!B98="","",'True_Odds_Calculator_2-way'!B98)</f>
        <v>1.74</v>
      </c>
      <c r="C97" s="4">
        <f t="shared" si="11"/>
        <v>0.45662100456621008</v>
      </c>
      <c r="D97">
        <f t="shared" si="12"/>
        <v>0.57471264367816088</v>
      </c>
      <c r="E97">
        <f t="shared" si="13"/>
        <v>3.1333648244370904E-2</v>
      </c>
      <c r="F97">
        <f t="shared" si="14"/>
        <v>-0.23109221644885325</v>
      </c>
      <c r="G97">
        <v>0</v>
      </c>
      <c r="H97">
        <f t="shared" si="15"/>
        <v>0.26242586469322415</v>
      </c>
      <c r="I97">
        <f t="shared" si="16"/>
        <v>-1.0656403571953759</v>
      </c>
      <c r="J97">
        <f t="shared" si="17"/>
        <v>1.0656403571953759</v>
      </c>
      <c r="K97">
        <f t="shared" si="18"/>
        <v>0.4408953301027736</v>
      </c>
      <c r="L97">
        <f t="shared" si="19"/>
        <v>0.5591046698972264</v>
      </c>
      <c r="M97">
        <f t="shared" si="20"/>
        <v>2.2681120250624973</v>
      </c>
      <c r="N97">
        <f t="shared" si="21"/>
        <v>1.7885738643245783</v>
      </c>
    </row>
    <row r="98" spans="1:14" x14ac:dyDescent="0.25">
      <c r="A98" s="4">
        <f>IF('True_Odds_Calculator_2-way'!A99="","",'True_Odds_Calculator_2-way'!A99)</f>
        <v>2.25</v>
      </c>
      <c r="B98" s="4">
        <f>IF('True_Odds_Calculator_2-way'!B99="","",'True_Odds_Calculator_2-way'!B99)</f>
        <v>1.69</v>
      </c>
      <c r="C98" s="4">
        <f t="shared" si="11"/>
        <v>0.44444444444444442</v>
      </c>
      <c r="D98">
        <f t="shared" si="12"/>
        <v>0.59171597633136097</v>
      </c>
      <c r="E98">
        <f t="shared" si="13"/>
        <v>3.6160420775805502E-2</v>
      </c>
      <c r="F98">
        <f t="shared" si="14"/>
        <v>-0.22682445759368819</v>
      </c>
      <c r="G98">
        <v>0</v>
      </c>
      <c r="H98">
        <f t="shared" si="15"/>
        <v>0.26298487836949375</v>
      </c>
      <c r="I98">
        <f t="shared" si="16"/>
        <v>-1.0767638041163314</v>
      </c>
      <c r="J98">
        <f t="shared" si="17"/>
        <v>1.0767638041163314</v>
      </c>
      <c r="K98">
        <f t="shared" si="18"/>
        <v>0.42626568044702751</v>
      </c>
      <c r="L98">
        <f t="shared" si="19"/>
        <v>0.57373431955297227</v>
      </c>
      <c r="M98">
        <f t="shared" si="20"/>
        <v>2.3459547551454145</v>
      </c>
      <c r="N98">
        <f t="shared" si="21"/>
        <v>1.7429670248402687</v>
      </c>
    </row>
    <row r="99" spans="1:14" x14ac:dyDescent="0.25">
      <c r="A99" s="4">
        <f>IF('True_Odds_Calculator_2-way'!A100="","",'True_Odds_Calculator_2-way'!A100)</f>
        <v>1.59</v>
      </c>
      <c r="B99" s="4">
        <f>IF('True_Odds_Calculator_2-way'!B100="","",'True_Odds_Calculator_2-way'!B100)</f>
        <v>2.46</v>
      </c>
      <c r="C99" s="4">
        <f t="shared" si="11"/>
        <v>0.62893081761006286</v>
      </c>
      <c r="D99">
        <f t="shared" si="12"/>
        <v>0.4065040650406504</v>
      </c>
      <c r="E99">
        <f t="shared" si="13"/>
        <v>3.5434882650713373E-2</v>
      </c>
      <c r="F99">
        <f t="shared" si="14"/>
        <v>-0.22022805133711709</v>
      </c>
      <c r="G99">
        <v>0</v>
      </c>
      <c r="H99">
        <f t="shared" si="15"/>
        <v>0.25566293398783041</v>
      </c>
      <c r="I99">
        <f t="shared" si="16"/>
        <v>-1.0774510935845931</v>
      </c>
      <c r="J99">
        <f t="shared" si="17"/>
        <v>1.0774510935845931</v>
      </c>
      <c r="K99">
        <f t="shared" si="18"/>
        <v>0.61136049193819697</v>
      </c>
      <c r="L99">
        <f t="shared" si="19"/>
        <v>0.38863950806180297</v>
      </c>
      <c r="M99">
        <f t="shared" si="20"/>
        <v>1.6356961452149104</v>
      </c>
      <c r="N99">
        <f t="shared" si="21"/>
        <v>2.5730785966335055</v>
      </c>
    </row>
    <row r="100" spans="1:14" x14ac:dyDescent="0.25">
      <c r="A100" s="4">
        <f>IF('True_Odds_Calculator_2-way'!A101="","",'True_Odds_Calculator_2-way'!A101)</f>
        <v>1.9</v>
      </c>
      <c r="B100" s="4">
        <f>IF('True_Odds_Calculator_2-way'!B101="","",'True_Odds_Calculator_2-way'!B101)</f>
        <v>1.99</v>
      </c>
      <c r="C100" s="4">
        <f t="shared" si="11"/>
        <v>0.52631578947368418</v>
      </c>
      <c r="D100">
        <f t="shared" si="12"/>
        <v>0.50251256281407031</v>
      </c>
      <c r="E100">
        <f t="shared" si="13"/>
        <v>2.8828352287754377E-2</v>
      </c>
      <c r="F100">
        <f t="shared" si="14"/>
        <v>-0.23565194393017741</v>
      </c>
      <c r="G100">
        <v>0</v>
      </c>
      <c r="H100">
        <f t="shared" si="15"/>
        <v>0.26448029621793173</v>
      </c>
      <c r="I100">
        <f t="shared" si="16"/>
        <v>-1.0594028769395465</v>
      </c>
      <c r="J100">
        <f t="shared" si="17"/>
        <v>1.0594028769395465</v>
      </c>
      <c r="K100">
        <f t="shared" si="18"/>
        <v>0.51191151829848447</v>
      </c>
      <c r="L100">
        <f t="shared" si="19"/>
        <v>0.48808848170151553</v>
      </c>
      <c r="M100">
        <f t="shared" si="20"/>
        <v>1.9534625892455926</v>
      </c>
      <c r="N100">
        <f t="shared" si="21"/>
        <v>2.0488088481701512</v>
      </c>
    </row>
    <row r="101" spans="1:14" x14ac:dyDescent="0.25">
      <c r="A101" s="4">
        <f>IF('True_Odds_Calculator_2-way'!A102="","",'True_Odds_Calculator_2-way'!A102)</f>
        <v>1.5</v>
      </c>
      <c r="B101" s="4">
        <f>IF('True_Odds_Calculator_2-way'!B102="","",'True_Odds_Calculator_2-way'!B102)</f>
        <v>2.68</v>
      </c>
      <c r="C101" s="4">
        <f t="shared" si="11"/>
        <v>0.66666666666666663</v>
      </c>
      <c r="D101">
        <f t="shared" si="12"/>
        <v>0.37313432835820892</v>
      </c>
      <c r="E101">
        <f t="shared" si="13"/>
        <v>3.9800995024875441E-2</v>
      </c>
      <c r="F101">
        <f t="shared" si="14"/>
        <v>-0.20895522388059717</v>
      </c>
      <c r="G101">
        <v>0</v>
      </c>
      <c r="H101">
        <f t="shared" si="15"/>
        <v>0.24875621890547261</v>
      </c>
      <c r="I101">
        <f t="shared" si="16"/>
        <v>-1.0910894511799614</v>
      </c>
      <c r="J101">
        <f t="shared" si="17"/>
        <v>1.0910894511799614</v>
      </c>
      <c r="K101">
        <f t="shared" si="18"/>
        <v>0.64702106865155251</v>
      </c>
      <c r="L101">
        <f t="shared" si="19"/>
        <v>0.35297893134844749</v>
      </c>
      <c r="M101">
        <f t="shared" si="20"/>
        <v>1.545544725589981</v>
      </c>
      <c r="N101">
        <f t="shared" si="21"/>
        <v>2.8330302779823358</v>
      </c>
    </row>
    <row r="102" spans="1:14" x14ac:dyDescent="0.25">
      <c r="A102" s="4">
        <f>IF('True_Odds_Calculator_2-way'!A103="","",'True_Odds_Calculator_2-way'!A103)</f>
        <v>1.49</v>
      </c>
      <c r="B102" s="4">
        <f>IF('True_Odds_Calculator_2-way'!B103="","",'True_Odds_Calculator_2-way'!B103)</f>
        <v>2.73</v>
      </c>
      <c r="C102" s="4">
        <f t="shared" si="11"/>
        <v>0.67114093959731547</v>
      </c>
      <c r="D102">
        <f t="shared" si="12"/>
        <v>0.36630036630036628</v>
      </c>
      <c r="E102">
        <f t="shared" si="13"/>
        <v>3.7441305897681687E-2</v>
      </c>
      <c r="F102">
        <f t="shared" si="14"/>
        <v>-0.20839786611598698</v>
      </c>
      <c r="G102">
        <v>0</v>
      </c>
      <c r="H102">
        <f t="shared" si="15"/>
        <v>0.24583917201366864</v>
      </c>
      <c r="I102">
        <f t="shared" si="16"/>
        <v>-1.0861227446710078</v>
      </c>
      <c r="J102">
        <f t="shared" si="17"/>
        <v>1.0861227446710078</v>
      </c>
      <c r="K102">
        <f t="shared" si="18"/>
        <v>0.65265624946966672</v>
      </c>
      <c r="L102">
        <f t="shared" si="19"/>
        <v>0.34734375053033334</v>
      </c>
      <c r="M102">
        <f t="shared" si="20"/>
        <v>1.5322001448887936</v>
      </c>
      <c r="N102">
        <f t="shared" si="21"/>
        <v>2.8789923482808439</v>
      </c>
    </row>
    <row r="103" spans="1:14" x14ac:dyDescent="0.25">
      <c r="A103" s="4">
        <f>IF('True_Odds_Calculator_2-way'!A104="","",'True_Odds_Calculator_2-way'!A104)</f>
        <v>1.67</v>
      </c>
      <c r="B103" s="4">
        <f>IF('True_Odds_Calculator_2-way'!B104="","",'True_Odds_Calculator_2-way'!B104)</f>
        <v>2.2799999999999998</v>
      </c>
      <c r="C103" s="4">
        <f t="shared" si="11"/>
        <v>0.5988023952095809</v>
      </c>
      <c r="D103">
        <f t="shared" si="12"/>
        <v>0.43859649122807021</v>
      </c>
      <c r="E103">
        <f t="shared" si="13"/>
        <v>3.7398886437651102E-2</v>
      </c>
      <c r="F103">
        <f t="shared" si="14"/>
        <v>-0.22523374304023536</v>
      </c>
      <c r="G103">
        <v>0</v>
      </c>
      <c r="H103">
        <f t="shared" si="15"/>
        <v>0.2626326294778864</v>
      </c>
      <c r="I103">
        <f t="shared" si="16"/>
        <v>-1.0798355319767001</v>
      </c>
      <c r="J103">
        <f t="shared" si="17"/>
        <v>1.0798355319767001</v>
      </c>
      <c r="K103">
        <f t="shared" si="18"/>
        <v>0.58021811110947863</v>
      </c>
      <c r="L103">
        <f t="shared" si="19"/>
        <v>0.41978188889052137</v>
      </c>
      <c r="M103">
        <f t="shared" si="20"/>
        <v>1.7234898064243891</v>
      </c>
      <c r="N103">
        <f t="shared" si="21"/>
        <v>2.382189480930176</v>
      </c>
    </row>
    <row r="104" spans="1:14" x14ac:dyDescent="0.25">
      <c r="A104" s="4">
        <f>IF('True_Odds_Calculator_2-way'!A105="","",'True_Odds_Calculator_2-way'!A105)</f>
        <v>1.72</v>
      </c>
      <c r="B104" s="4">
        <f>IF('True_Odds_Calculator_2-way'!B105="","",'True_Odds_Calculator_2-way'!B105)</f>
        <v>2.19</v>
      </c>
      <c r="C104" s="4">
        <f t="shared" si="11"/>
        <v>0.58139534883720934</v>
      </c>
      <c r="D104">
        <f t="shared" si="12"/>
        <v>0.45662100456621008</v>
      </c>
      <c r="E104">
        <f t="shared" si="13"/>
        <v>3.8016353403419467E-2</v>
      </c>
      <c r="F104">
        <f t="shared" si="14"/>
        <v>-0.22746097483274919</v>
      </c>
      <c r="G104">
        <v>0</v>
      </c>
      <c r="H104">
        <f t="shared" si="15"/>
        <v>0.26547732823616865</v>
      </c>
      <c r="I104">
        <f t="shared" si="16"/>
        <v>-1.0803395392536077</v>
      </c>
      <c r="J104">
        <f t="shared" si="17"/>
        <v>1.0803395392536077</v>
      </c>
      <c r="K104">
        <f t="shared" si="18"/>
        <v>0.5624788995053388</v>
      </c>
      <c r="L104">
        <f t="shared" si="19"/>
        <v>0.43752110049466114</v>
      </c>
      <c r="M104">
        <f t="shared" si="20"/>
        <v>1.7778444682625973</v>
      </c>
      <c r="N104">
        <f t="shared" si="21"/>
        <v>2.2856040517117928</v>
      </c>
    </row>
    <row r="105" spans="1:14" x14ac:dyDescent="0.25">
      <c r="A105" s="4">
        <f>IF('True_Odds_Calculator_2-way'!A106="","",'True_Odds_Calculator_2-way'!A106)</f>
        <v>2.19</v>
      </c>
      <c r="B105" s="4">
        <f>IF('True_Odds_Calculator_2-way'!B106="","",'True_Odds_Calculator_2-way'!B106)</f>
        <v>1.73</v>
      </c>
      <c r="C105" s="4">
        <f t="shared" si="11"/>
        <v>0.45662100456621008</v>
      </c>
      <c r="D105">
        <f t="shared" si="12"/>
        <v>0.5780346820809249</v>
      </c>
      <c r="E105">
        <f t="shared" si="13"/>
        <v>3.4655686647135031E-2</v>
      </c>
      <c r="F105">
        <f t="shared" si="14"/>
        <v>-0.22928709055876673</v>
      </c>
      <c r="G105">
        <v>0</v>
      </c>
      <c r="H105">
        <f t="shared" si="15"/>
        <v>0.26394277720590181</v>
      </c>
      <c r="I105">
        <f t="shared" si="16"/>
        <v>-1.0729144372515058</v>
      </c>
      <c r="J105">
        <f t="shared" si="17"/>
        <v>1.0729144372515058</v>
      </c>
      <c r="K105">
        <f t="shared" si="18"/>
        <v>0.43921906878344058</v>
      </c>
      <c r="L105">
        <f t="shared" si="19"/>
        <v>0.56078093121655925</v>
      </c>
      <c r="M105">
        <f t="shared" si="20"/>
        <v>2.2767681803292916</v>
      </c>
      <c r="N105">
        <f t="shared" si="21"/>
        <v>1.7832275391935992</v>
      </c>
    </row>
    <row r="106" spans="1:14" x14ac:dyDescent="0.25">
      <c r="A106" s="4">
        <f>IF('True_Odds_Calculator_2-way'!A107="","",'True_Odds_Calculator_2-way'!A107)</f>
        <v>2.5299999999999998</v>
      </c>
      <c r="B106" s="4">
        <f>IF('True_Odds_Calculator_2-way'!B107="","",'True_Odds_Calculator_2-way'!B107)</f>
        <v>1.56</v>
      </c>
      <c r="C106" s="4">
        <f t="shared" si="11"/>
        <v>0.39525691699604748</v>
      </c>
      <c r="D106">
        <f t="shared" si="12"/>
        <v>0.64102564102564097</v>
      </c>
      <c r="E106">
        <f t="shared" si="13"/>
        <v>3.6282558021688338E-2</v>
      </c>
      <c r="F106">
        <f t="shared" si="14"/>
        <v>-0.21708726056552163</v>
      </c>
      <c r="G106">
        <v>0</v>
      </c>
      <c r="H106">
        <f t="shared" si="15"/>
        <v>0.25336981858720992</v>
      </c>
      <c r="I106">
        <f t="shared" si="16"/>
        <v>-1.0803395392536068</v>
      </c>
      <c r="J106">
        <f t="shared" si="17"/>
        <v>1.0803395392536068</v>
      </c>
      <c r="K106">
        <f t="shared" si="18"/>
        <v>0.3769432136417431</v>
      </c>
      <c r="L106">
        <f t="shared" si="19"/>
        <v>0.6230567863582569</v>
      </c>
      <c r="M106">
        <f t="shared" si="20"/>
        <v>2.6529194950580188</v>
      </c>
      <c r="N106">
        <f t="shared" si="21"/>
        <v>1.6049901419820203</v>
      </c>
    </row>
    <row r="107" spans="1:14" x14ac:dyDescent="0.25">
      <c r="A107" s="4">
        <f>IF('True_Odds_Calculator_2-way'!A108="","",'True_Odds_Calculator_2-way'!A108)</f>
        <v>1.69</v>
      </c>
      <c r="B107" s="4">
        <f>IF('True_Odds_Calculator_2-way'!B108="","",'True_Odds_Calculator_2-way'!B108)</f>
        <v>2.2400000000000002</v>
      </c>
      <c r="C107" s="4">
        <f t="shared" si="11"/>
        <v>0.59171597633136097</v>
      </c>
      <c r="D107">
        <f t="shared" si="12"/>
        <v>0.4464285714285714</v>
      </c>
      <c r="E107">
        <f t="shared" si="13"/>
        <v>3.8144547759932479E-2</v>
      </c>
      <c r="F107">
        <f t="shared" si="14"/>
        <v>-0.22601437024513937</v>
      </c>
      <c r="G107">
        <v>0</v>
      </c>
      <c r="H107">
        <f t="shared" si="15"/>
        <v>0.26415891800507185</v>
      </c>
      <c r="I107">
        <f t="shared" si="16"/>
        <v>-1.0810968751610266</v>
      </c>
      <c r="J107">
        <f t="shared" si="17"/>
        <v>1.0810968751610266</v>
      </c>
      <c r="K107">
        <f t="shared" si="18"/>
        <v>0.57275184293131953</v>
      </c>
      <c r="L107">
        <f t="shared" si="19"/>
        <v>0.42724815706868025</v>
      </c>
      <c r="M107">
        <f t="shared" si="20"/>
        <v>1.7459568438611086</v>
      </c>
      <c r="N107">
        <f t="shared" si="21"/>
        <v>2.3405601251996737</v>
      </c>
    </row>
    <row r="108" spans="1:14" x14ac:dyDescent="0.25">
      <c r="A108" s="4">
        <f>IF('True_Odds_Calculator_2-way'!A109="","",'True_Odds_Calculator_2-way'!A109)</f>
        <v>2.23</v>
      </c>
      <c r="B108" s="4">
        <f>IF('True_Odds_Calculator_2-way'!B109="","",'True_Odds_Calculator_2-way'!B109)</f>
        <v>1.71</v>
      </c>
      <c r="C108" s="4">
        <f t="shared" si="11"/>
        <v>0.44843049327354262</v>
      </c>
      <c r="D108">
        <f t="shared" si="12"/>
        <v>0.58479532163742687</v>
      </c>
      <c r="E108">
        <f t="shared" si="13"/>
        <v>3.3225814910969431E-2</v>
      </c>
      <c r="F108">
        <f t="shared" si="14"/>
        <v>-0.22901423963496192</v>
      </c>
      <c r="G108">
        <v>0</v>
      </c>
      <c r="H108">
        <f t="shared" si="15"/>
        <v>0.26224005454593136</v>
      </c>
      <c r="I108">
        <f t="shared" si="16"/>
        <v>-1.070084984173661</v>
      </c>
      <c r="J108">
        <f t="shared" si="17"/>
        <v>1.070084984173661</v>
      </c>
      <c r="K108">
        <f t="shared" si="18"/>
        <v>0.43174080130549697</v>
      </c>
      <c r="L108">
        <f t="shared" si="19"/>
        <v>0.56825919869450314</v>
      </c>
      <c r="M108">
        <f t="shared" si="20"/>
        <v>2.3162045305336028</v>
      </c>
      <c r="N108">
        <f t="shared" si="21"/>
        <v>1.7597603387632996</v>
      </c>
    </row>
    <row r="109" spans="1:14" x14ac:dyDescent="0.25">
      <c r="A109" s="4">
        <f>IF('True_Odds_Calculator_2-way'!A110="","",'True_Odds_Calculator_2-way'!A110)</f>
        <v>2.16</v>
      </c>
      <c r="B109" s="4">
        <f>IF('True_Odds_Calculator_2-way'!B110="","",'True_Odds_Calculator_2-way'!B110)</f>
        <v>1.68</v>
      </c>
      <c r="C109" s="4">
        <f t="shared" si="11"/>
        <v>0.46296296296296291</v>
      </c>
      <c r="D109">
        <f t="shared" si="12"/>
        <v>0.59523809523809523</v>
      </c>
      <c r="E109">
        <f t="shared" si="13"/>
        <v>5.8201058201058142E-2</v>
      </c>
      <c r="F109">
        <f t="shared" si="14"/>
        <v>-0.21737213403880074</v>
      </c>
      <c r="G109">
        <v>0</v>
      </c>
      <c r="H109">
        <f t="shared" si="15"/>
        <v>0.27557319223985888</v>
      </c>
      <c r="I109">
        <f t="shared" si="16"/>
        <v>-1.1259433727776123</v>
      </c>
      <c r="J109">
        <f t="shared" si="17"/>
        <v>1.1259433727776123</v>
      </c>
      <c r="K109">
        <f t="shared" si="18"/>
        <v>0.4336336092645432</v>
      </c>
      <c r="L109">
        <f t="shared" si="19"/>
        <v>0.56636639073545691</v>
      </c>
      <c r="M109">
        <f t="shared" si="20"/>
        <v>2.3060943124220299</v>
      </c>
      <c r="N109">
        <f t="shared" si="21"/>
        <v>1.7656414934887763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1.76</v>
      </c>
      <c r="C110" s="4">
        <f t="shared" si="11"/>
        <v>0.48076923076923073</v>
      </c>
      <c r="D110">
        <f t="shared" si="12"/>
        <v>0.56818181818181823</v>
      </c>
      <c r="E110">
        <f t="shared" si="13"/>
        <v>4.8951048951048959E-2</v>
      </c>
      <c r="F110">
        <f t="shared" si="14"/>
        <v>-0.22421328671328666</v>
      </c>
      <c r="G110">
        <v>0</v>
      </c>
      <c r="H110">
        <f t="shared" si="15"/>
        <v>0.27316433566433568</v>
      </c>
      <c r="I110">
        <f t="shared" si="16"/>
        <v>-1.1037769642208699</v>
      </c>
      <c r="J110">
        <f t="shared" si="17"/>
        <v>1.1037769642208699</v>
      </c>
      <c r="K110">
        <f t="shared" si="18"/>
        <v>0.45618791322653113</v>
      </c>
      <c r="L110">
        <f t="shared" si="19"/>
        <v>0.54381208677346893</v>
      </c>
      <c r="M110">
        <f t="shared" si="20"/>
        <v>2.1920791213585393</v>
      </c>
      <c r="N110">
        <f t="shared" si="21"/>
        <v>1.838870492807861</v>
      </c>
    </row>
    <row r="111" spans="1:14" x14ac:dyDescent="0.25">
      <c r="A111" s="4">
        <f>IF('True_Odds_Calculator_2-way'!A112="","",'True_Odds_Calculator_2-way'!A112)</f>
        <v>2.17</v>
      </c>
      <c r="B111" s="4">
        <f>IF('True_Odds_Calculator_2-way'!B112="","",'True_Odds_Calculator_2-way'!B112)</f>
        <v>1.7</v>
      </c>
      <c r="C111" s="4">
        <f t="shared" si="11"/>
        <v>0.46082949308755761</v>
      </c>
      <c r="D111">
        <f t="shared" si="12"/>
        <v>0.58823529411764708</v>
      </c>
      <c r="E111">
        <f t="shared" si="13"/>
        <v>4.9064787205204574E-2</v>
      </c>
      <c r="F111">
        <f t="shared" si="14"/>
        <v>-0.22201138519924113</v>
      </c>
      <c r="G111">
        <v>0</v>
      </c>
      <c r="H111">
        <f t="shared" si="15"/>
        <v>0.27107617240444565</v>
      </c>
      <c r="I111">
        <f t="shared" si="16"/>
        <v>-1.1049892402196595</v>
      </c>
      <c r="J111">
        <f t="shared" si="17"/>
        <v>1.1049892402196595</v>
      </c>
      <c r="K111">
        <f t="shared" si="18"/>
        <v>0.43614082497851364</v>
      </c>
      <c r="L111">
        <f t="shared" si="19"/>
        <v>0.56385917502148641</v>
      </c>
      <c r="M111">
        <f t="shared" si="20"/>
        <v>2.2928374110570013</v>
      </c>
      <c r="N111">
        <f t="shared" si="21"/>
        <v>1.773492468153762</v>
      </c>
    </row>
    <row r="112" spans="1:14" x14ac:dyDescent="0.25">
      <c r="A112" s="4">
        <f>IF('True_Odds_Calculator_2-way'!A113="","",'True_Odds_Calculator_2-way'!A113)</f>
        <v>2.25</v>
      </c>
      <c r="B112" s="4">
        <f>IF('True_Odds_Calculator_2-way'!B113="","",'True_Odds_Calculator_2-way'!B113)</f>
        <v>1.63</v>
      </c>
      <c r="C112" s="4">
        <f t="shared" si="11"/>
        <v>0.44444444444444442</v>
      </c>
      <c r="D112">
        <f t="shared" si="12"/>
        <v>0.61349693251533743</v>
      </c>
      <c r="E112">
        <f t="shared" si="13"/>
        <v>5.7941376959781854E-2</v>
      </c>
      <c r="F112">
        <f t="shared" si="14"/>
        <v>-0.21472392638036808</v>
      </c>
      <c r="G112">
        <v>0</v>
      </c>
      <c r="H112">
        <f t="shared" si="15"/>
        <v>0.27266530334014993</v>
      </c>
      <c r="I112">
        <f t="shared" si="16"/>
        <v>-1.126872339638022</v>
      </c>
      <c r="J112">
        <f t="shared" si="17"/>
        <v>1.126872339638022</v>
      </c>
      <c r="K112">
        <f t="shared" si="18"/>
        <v>0.41518059268539098</v>
      </c>
      <c r="L112">
        <f t="shared" si="19"/>
        <v>0.58481940731460902</v>
      </c>
      <c r="M112">
        <f t="shared" si="20"/>
        <v>2.4085904245475276</v>
      </c>
      <c r="N112">
        <f t="shared" si="21"/>
        <v>1.709929573971954</v>
      </c>
    </row>
    <row r="113" spans="1:14" x14ac:dyDescent="0.25">
      <c r="A113" s="4">
        <f>IF('True_Odds_Calculator_2-way'!A114="","",'True_Odds_Calculator_2-way'!A114)</f>
        <v>1.82</v>
      </c>
      <c r="B113" s="4">
        <f>IF('True_Odds_Calculator_2-way'!B114="","",'True_Odds_Calculator_2-way'!B114)</f>
        <v>2.0099999999999998</v>
      </c>
      <c r="C113" s="4">
        <f t="shared" si="11"/>
        <v>0.54945054945054939</v>
      </c>
      <c r="D113">
        <f t="shared" si="12"/>
        <v>0.49751243781094534</v>
      </c>
      <c r="E113">
        <f t="shared" si="13"/>
        <v>4.6962987261494726E-2</v>
      </c>
      <c r="F113">
        <f t="shared" si="14"/>
        <v>-0.22639549505221146</v>
      </c>
      <c r="G113">
        <v>0</v>
      </c>
      <c r="H113">
        <f t="shared" si="15"/>
        <v>0.27335848231370619</v>
      </c>
      <c r="I113">
        <f t="shared" si="16"/>
        <v>-1.0988347541611645</v>
      </c>
      <c r="J113">
        <f t="shared" si="17"/>
        <v>1.0988347541611645</v>
      </c>
      <c r="K113">
        <f t="shared" si="18"/>
        <v>0.52602661370380788</v>
      </c>
      <c r="L113">
        <f t="shared" si="19"/>
        <v>0.47397338629619207</v>
      </c>
      <c r="M113">
        <f t="shared" si="20"/>
        <v>1.9010444984121553</v>
      </c>
      <c r="N113">
        <f t="shared" si="21"/>
        <v>2.109823101702776</v>
      </c>
    </row>
    <row r="114" spans="1:14" x14ac:dyDescent="0.25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1.99</v>
      </c>
      <c r="C114" s="4">
        <f t="shared" si="11"/>
        <v>0.54644808743169393</v>
      </c>
      <c r="D114">
        <f t="shared" si="12"/>
        <v>0.50251256281407031</v>
      </c>
      <c r="E114">
        <f t="shared" si="13"/>
        <v>4.8960650245764237E-2</v>
      </c>
      <c r="F114">
        <f t="shared" si="14"/>
        <v>-0.22563637861438346</v>
      </c>
      <c r="G114">
        <v>0</v>
      </c>
      <c r="H114">
        <f t="shared" si="15"/>
        <v>0.2745970288601477</v>
      </c>
      <c r="I114">
        <f t="shared" si="16"/>
        <v>-1.103172320535825</v>
      </c>
      <c r="J114">
        <f t="shared" si="17"/>
        <v>1.103172320535825</v>
      </c>
      <c r="K114">
        <f t="shared" si="18"/>
        <v>0.52202065134820208</v>
      </c>
      <c r="L114">
        <f t="shared" si="19"/>
        <v>0.47797934865179792</v>
      </c>
      <c r="M114">
        <f t="shared" si="20"/>
        <v>1.9156330260447352</v>
      </c>
      <c r="N114">
        <f t="shared" si="21"/>
        <v>2.092140597330467</v>
      </c>
    </row>
    <row r="115" spans="1:14" x14ac:dyDescent="0.25">
      <c r="A115" s="4">
        <f>IF('True_Odds_Calculator_2-way'!A116="","",'True_Odds_Calculator_2-way'!A116)</f>
        <v>1.76</v>
      </c>
      <c r="B115" s="4">
        <f>IF('True_Odds_Calculator_2-way'!B116="","",'True_Odds_Calculator_2-way'!B116)</f>
        <v>2.0499999999999998</v>
      </c>
      <c r="C115" s="4">
        <f t="shared" si="11"/>
        <v>0.56818181818181823</v>
      </c>
      <c r="D115">
        <f t="shared" si="12"/>
        <v>0.48780487804878053</v>
      </c>
      <c r="E115">
        <f t="shared" si="13"/>
        <v>5.598669623059882E-2</v>
      </c>
      <c r="F115">
        <f t="shared" si="14"/>
        <v>-0.22117516629711742</v>
      </c>
      <c r="G115">
        <v>0</v>
      </c>
      <c r="H115">
        <f t="shared" si="15"/>
        <v>0.27716186252771624</v>
      </c>
      <c r="I115">
        <f t="shared" si="16"/>
        <v>-1.1194341570991129</v>
      </c>
      <c r="J115">
        <f t="shared" si="17"/>
        <v>1.1194341570991129</v>
      </c>
      <c r="K115">
        <f t="shared" si="18"/>
        <v>0.54031566425830413</v>
      </c>
      <c r="L115">
        <f t="shared" si="19"/>
        <v>0.45968433574169576</v>
      </c>
      <c r="M115">
        <f t="shared" si="20"/>
        <v>1.8507699593953257</v>
      </c>
      <c r="N115">
        <f t="shared" si="21"/>
        <v>2.1754058649540684</v>
      </c>
    </row>
    <row r="116" spans="1:14" x14ac:dyDescent="0.25">
      <c r="A116" s="4">
        <f>IF('True_Odds_Calculator_2-way'!A117="","",'True_Odds_Calculator_2-way'!A117)</f>
        <v>1.7</v>
      </c>
      <c r="B116" s="4">
        <f>IF('True_Odds_Calculator_2-way'!B117="","",'True_Odds_Calculator_2-way'!B117)</f>
        <v>2.1</v>
      </c>
      <c r="C116" s="4">
        <f t="shared" si="11"/>
        <v>0.58823529411764708</v>
      </c>
      <c r="D116">
        <f t="shared" si="12"/>
        <v>0.47619047619047616</v>
      </c>
      <c r="E116">
        <f t="shared" si="13"/>
        <v>6.4425770308123242E-2</v>
      </c>
      <c r="F116">
        <f t="shared" si="14"/>
        <v>-0.21568627450980393</v>
      </c>
      <c r="G116">
        <v>0</v>
      </c>
      <c r="H116">
        <f t="shared" si="15"/>
        <v>0.28011204481792717</v>
      </c>
      <c r="I116">
        <f t="shared" si="16"/>
        <v>-1.1396057645963795</v>
      </c>
      <c r="J116">
        <f t="shared" si="17"/>
        <v>1.1396057645963795</v>
      </c>
      <c r="K116">
        <f t="shared" si="18"/>
        <v>0.55625890315196935</v>
      </c>
      <c r="L116">
        <f t="shared" si="19"/>
        <v>0.44374109684803043</v>
      </c>
      <c r="M116">
        <f t="shared" si="20"/>
        <v>1.7977240352174662</v>
      </c>
      <c r="N116">
        <f t="shared" si="21"/>
        <v>2.2535663410560178</v>
      </c>
    </row>
    <row r="117" spans="1:14" x14ac:dyDescent="0.25">
      <c r="A117" s="4">
        <f>IF('True_Odds_Calculator_2-way'!A118="","",'True_Odds_Calculator_2-way'!A118)</f>
        <v>1.88</v>
      </c>
      <c r="B117" s="4">
        <f>IF('True_Odds_Calculator_2-way'!B118="","",'True_Odds_Calculator_2-way'!B118)</f>
        <v>1.93</v>
      </c>
      <c r="C117" s="4">
        <f t="shared" si="11"/>
        <v>0.53191489361702127</v>
      </c>
      <c r="D117">
        <f t="shared" si="12"/>
        <v>0.5181347150259068</v>
      </c>
      <c r="E117">
        <f t="shared" si="13"/>
        <v>5.0049608642928067E-2</v>
      </c>
      <c r="F117">
        <f t="shared" si="14"/>
        <v>-0.22555396317936283</v>
      </c>
      <c r="G117">
        <v>0</v>
      </c>
      <c r="H117">
        <f t="shared" si="15"/>
        <v>0.27560357182229084</v>
      </c>
      <c r="I117">
        <f t="shared" si="16"/>
        <v>-1.1053942207134546</v>
      </c>
      <c r="J117">
        <f t="shared" si="17"/>
        <v>1.1053942207134546</v>
      </c>
      <c r="K117">
        <f t="shared" si="18"/>
        <v>0.50690739536217377</v>
      </c>
      <c r="L117">
        <f t="shared" si="19"/>
        <v>0.49309260463782639</v>
      </c>
      <c r="M117">
        <f t="shared" si="20"/>
        <v>1.97274691422784</v>
      </c>
      <c r="N117">
        <f t="shared" si="21"/>
        <v>2.0280166252635121</v>
      </c>
    </row>
    <row r="118" spans="1:14" x14ac:dyDescent="0.25">
      <c r="A118" s="4">
        <f>IF('True_Odds_Calculator_2-way'!A119="","",'True_Odds_Calculator_2-way'!A119)</f>
        <v>2</v>
      </c>
      <c r="B118" s="4">
        <f>IF('True_Odds_Calculator_2-way'!B119="","",'True_Odds_Calculator_2-way'!B119)</f>
        <v>1.83</v>
      </c>
      <c r="C118" s="4">
        <f t="shared" si="11"/>
        <v>0.5</v>
      </c>
      <c r="D118">
        <f t="shared" si="12"/>
        <v>0.54644808743169393</v>
      </c>
      <c r="E118">
        <f t="shared" si="13"/>
        <v>4.644808743169393E-2</v>
      </c>
      <c r="F118">
        <f t="shared" si="14"/>
        <v>-0.22677595628415304</v>
      </c>
      <c r="G118">
        <v>0</v>
      </c>
      <c r="H118">
        <f t="shared" si="15"/>
        <v>0.27322404371584696</v>
      </c>
      <c r="I118">
        <f t="shared" si="16"/>
        <v>-1.0976425998969033</v>
      </c>
      <c r="J118">
        <f t="shared" si="17"/>
        <v>1.0976425998969033</v>
      </c>
      <c r="K118">
        <f t="shared" si="18"/>
        <v>0.47672563479076407</v>
      </c>
      <c r="L118">
        <f t="shared" si="19"/>
        <v>0.52327436520923598</v>
      </c>
      <c r="M118">
        <f t="shared" si="20"/>
        <v>2.0976425998969033</v>
      </c>
      <c r="N118">
        <f t="shared" si="21"/>
        <v>1.9110433579144297</v>
      </c>
    </row>
    <row r="119" spans="1:14" x14ac:dyDescent="0.25">
      <c r="A119" s="4">
        <f>IF('True_Odds_Calculator_2-way'!A120="","",'True_Odds_Calculator_2-way'!A120)</f>
        <v>1.88</v>
      </c>
      <c r="B119" s="4">
        <f>IF('True_Odds_Calculator_2-way'!B120="","",'True_Odds_Calculator_2-way'!B120)</f>
        <v>1.94</v>
      </c>
      <c r="C119" s="4">
        <f t="shared" si="11"/>
        <v>0.53191489361702127</v>
      </c>
      <c r="D119">
        <f t="shared" si="12"/>
        <v>0.51546391752577325</v>
      </c>
      <c r="E119">
        <f t="shared" si="13"/>
        <v>4.7378811142794408E-2</v>
      </c>
      <c r="F119">
        <f t="shared" si="14"/>
        <v>-0.22680412371134029</v>
      </c>
      <c r="G119">
        <v>0</v>
      </c>
      <c r="H119">
        <f t="shared" si="15"/>
        <v>0.2741829348541347</v>
      </c>
      <c r="I119">
        <f t="shared" si="16"/>
        <v>-1.0994987428338558</v>
      </c>
      <c r="J119">
        <f t="shared" si="17"/>
        <v>1.0994987428338558</v>
      </c>
      <c r="K119">
        <f t="shared" si="18"/>
        <v>0.50824399879723636</v>
      </c>
      <c r="L119">
        <f t="shared" si="19"/>
        <v>0.49175600120276386</v>
      </c>
      <c r="M119">
        <f t="shared" si="20"/>
        <v>1.9675588936937933</v>
      </c>
      <c r="N119">
        <f t="shared" si="21"/>
        <v>2.0335288182638238</v>
      </c>
    </row>
    <row r="120" spans="1:14" x14ac:dyDescent="0.25">
      <c r="A120" s="4">
        <f>IF('True_Odds_Calculator_2-way'!A121="","",'True_Odds_Calculator_2-way'!A121)</f>
        <v>1.91</v>
      </c>
      <c r="B120" s="4">
        <f>IF('True_Odds_Calculator_2-way'!B121="","",'True_Odds_Calculator_2-way'!B121)</f>
        <v>1.91</v>
      </c>
      <c r="C120" s="4">
        <f t="shared" si="11"/>
        <v>0.52356020942408377</v>
      </c>
      <c r="D120">
        <f t="shared" si="12"/>
        <v>0.52356020942408377</v>
      </c>
      <c r="E120">
        <f t="shared" si="13"/>
        <v>4.7120418848167533E-2</v>
      </c>
      <c r="F120">
        <f t="shared" si="14"/>
        <v>-0.22699487404402285</v>
      </c>
      <c r="G120">
        <v>0</v>
      </c>
      <c r="H120">
        <f t="shared" si="15"/>
        <v>0.27411529289219044</v>
      </c>
      <c r="I120">
        <f t="shared" si="16"/>
        <v>-1.098901098901099</v>
      </c>
      <c r="J120">
        <f t="shared" si="17"/>
        <v>1.098901098901099</v>
      </c>
      <c r="K120">
        <f t="shared" si="18"/>
        <v>0.50000000000000011</v>
      </c>
      <c r="L120">
        <f t="shared" si="19"/>
        <v>0.50000000000000011</v>
      </c>
      <c r="M120">
        <f t="shared" si="20"/>
        <v>1.9999999999999996</v>
      </c>
      <c r="N120">
        <f t="shared" si="21"/>
        <v>1.9999999999999996</v>
      </c>
    </row>
    <row r="121" spans="1:14" x14ac:dyDescent="0.25">
      <c r="A121" s="4">
        <f>IF('True_Odds_Calculator_2-way'!A122="","",'True_Odds_Calculator_2-way'!A122)</f>
        <v>1.93</v>
      </c>
      <c r="B121" s="4">
        <f>IF('True_Odds_Calculator_2-way'!B122="","",'True_Odds_Calculator_2-way'!B122)</f>
        <v>1.89</v>
      </c>
      <c r="C121" s="4">
        <f t="shared" si="11"/>
        <v>0.5181347150259068</v>
      </c>
      <c r="D121">
        <f t="shared" si="12"/>
        <v>0.52910052910052918</v>
      </c>
      <c r="E121">
        <f t="shared" si="13"/>
        <v>4.7235244126436093E-2</v>
      </c>
      <c r="F121">
        <f t="shared" si="14"/>
        <v>-0.22691010773912312</v>
      </c>
      <c r="G121">
        <v>0</v>
      </c>
      <c r="H121">
        <f t="shared" si="15"/>
        <v>0.27414535186555922</v>
      </c>
      <c r="I121">
        <f t="shared" si="16"/>
        <v>-1.0991665980832535</v>
      </c>
      <c r="J121">
        <f t="shared" si="17"/>
        <v>1.0991665980832535</v>
      </c>
      <c r="K121">
        <f t="shared" si="18"/>
        <v>0.49450483083771163</v>
      </c>
      <c r="L121">
        <f t="shared" si="19"/>
        <v>0.50549516916228832</v>
      </c>
      <c r="M121">
        <f t="shared" si="20"/>
        <v>2.0222249362174249</v>
      </c>
      <c r="N121">
        <f t="shared" si="21"/>
        <v>1.9782582722940953</v>
      </c>
    </row>
    <row r="122" spans="1:14" x14ac:dyDescent="0.25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1.94</v>
      </c>
      <c r="C122" s="4">
        <f t="shared" si="11"/>
        <v>0.53191489361702127</v>
      </c>
      <c r="D122">
        <f t="shared" si="12"/>
        <v>0.51546391752577325</v>
      </c>
      <c r="E122">
        <f t="shared" si="13"/>
        <v>4.7378811142794408E-2</v>
      </c>
      <c r="F122">
        <f t="shared" si="14"/>
        <v>-0.22680412371134029</v>
      </c>
      <c r="G122">
        <v>0</v>
      </c>
      <c r="H122">
        <f t="shared" si="15"/>
        <v>0.2741829348541347</v>
      </c>
      <c r="I122">
        <f t="shared" si="16"/>
        <v>-1.0994987428338558</v>
      </c>
      <c r="J122">
        <f t="shared" si="17"/>
        <v>1.0994987428338558</v>
      </c>
      <c r="K122">
        <f t="shared" si="18"/>
        <v>0.50824399879723636</v>
      </c>
      <c r="L122">
        <f t="shared" si="19"/>
        <v>0.49175600120276386</v>
      </c>
      <c r="M122">
        <f t="shared" si="20"/>
        <v>1.9675588936937933</v>
      </c>
      <c r="N122">
        <f t="shared" si="21"/>
        <v>2.0335288182638238</v>
      </c>
    </row>
    <row r="123" spans="1:14" x14ac:dyDescent="0.25">
      <c r="A123" s="4">
        <f>IF('True_Odds_Calculator_2-way'!A124="","",'True_Odds_Calculator_2-way'!A124)</f>
        <v>2.1</v>
      </c>
      <c r="B123" s="4">
        <f>IF('True_Odds_Calculator_2-way'!B124="","",'True_Odds_Calculator_2-way'!B124)</f>
        <v>1.81</v>
      </c>
      <c r="C123" s="4">
        <f t="shared" si="11"/>
        <v>0.47619047619047616</v>
      </c>
      <c r="D123">
        <f t="shared" si="12"/>
        <v>0.5524861878453039</v>
      </c>
      <c r="E123">
        <f t="shared" si="13"/>
        <v>2.8676664035780064E-2</v>
      </c>
      <c r="F123">
        <f t="shared" si="14"/>
        <v>-0.23441199684293612</v>
      </c>
      <c r="G123">
        <v>0</v>
      </c>
      <c r="H123">
        <f t="shared" si="15"/>
        <v>0.26308866087871613</v>
      </c>
      <c r="I123">
        <f t="shared" si="16"/>
        <v>-1.0594028769395469</v>
      </c>
      <c r="J123">
        <f t="shared" si="17"/>
        <v>1.0594028769395469</v>
      </c>
      <c r="K123">
        <f t="shared" si="18"/>
        <v>0.46182056328667725</v>
      </c>
      <c r="L123">
        <f t="shared" si="19"/>
        <v>0.5381794367133228</v>
      </c>
      <c r="M123">
        <f t="shared" si="20"/>
        <v>2.1653431646335015</v>
      </c>
      <c r="N123">
        <f t="shared" si="21"/>
        <v>1.8581163303210331</v>
      </c>
    </row>
    <row r="124" spans="1:14" x14ac:dyDescent="0.25">
      <c r="A124" s="4">
        <f>IF('True_Odds_Calculator_2-way'!A125="","",'True_Odds_Calculator_2-way'!A125)</f>
        <v>2</v>
      </c>
      <c r="B124" s="4">
        <f>IF('True_Odds_Calculator_2-way'!B125="","",'True_Odds_Calculator_2-way'!B125)</f>
        <v>1.91</v>
      </c>
      <c r="C124" s="4">
        <f t="shared" si="11"/>
        <v>0.5</v>
      </c>
      <c r="D124">
        <f t="shared" si="12"/>
        <v>0.52356020942408377</v>
      </c>
      <c r="E124">
        <f t="shared" si="13"/>
        <v>2.3560209424083656E-2</v>
      </c>
      <c r="F124">
        <f t="shared" si="14"/>
        <v>-0.23821989528795817</v>
      </c>
      <c r="G124">
        <v>0</v>
      </c>
      <c r="H124">
        <f t="shared" si="15"/>
        <v>0.26178010471204188</v>
      </c>
      <c r="I124">
        <f t="shared" si="16"/>
        <v>-1.0482848367219182</v>
      </c>
      <c r="J124">
        <f t="shared" si="17"/>
        <v>1.0482848367219182</v>
      </c>
      <c r="K124">
        <f t="shared" si="18"/>
        <v>0.4882133490771739</v>
      </c>
      <c r="L124">
        <f t="shared" si="19"/>
        <v>0.51178665092282616</v>
      </c>
      <c r="M124">
        <f t="shared" si="20"/>
        <v>2.0482848367219182</v>
      </c>
      <c r="N124">
        <f t="shared" si="21"/>
        <v>1.9539392014169454</v>
      </c>
    </row>
    <row r="125" spans="1:14" x14ac:dyDescent="0.25">
      <c r="A125" s="4">
        <f>IF('True_Odds_Calculator_2-way'!A126="","",'True_Odds_Calculator_2-way'!A126)</f>
        <v>1.55</v>
      </c>
      <c r="B125" s="4">
        <f>IF('True_Odds_Calculator_2-way'!B126="","",'True_Odds_Calculator_2-way'!B126)</f>
        <v>2.57</v>
      </c>
      <c r="C125" s="4">
        <f t="shared" si="11"/>
        <v>0.64516129032258063</v>
      </c>
      <c r="D125">
        <f t="shared" si="12"/>
        <v>0.38910505836575876</v>
      </c>
      <c r="E125">
        <f t="shared" si="13"/>
        <v>3.4266348688339443E-2</v>
      </c>
      <c r="F125">
        <f t="shared" si="14"/>
        <v>-0.2167691728379566</v>
      </c>
      <c r="G125">
        <v>0</v>
      </c>
      <c r="H125">
        <f t="shared" si="15"/>
        <v>0.25103552152629599</v>
      </c>
      <c r="I125">
        <f t="shared" si="16"/>
        <v>-1.0761401354835765</v>
      </c>
      <c r="J125">
        <f t="shared" si="17"/>
        <v>1.0761401354835765</v>
      </c>
      <c r="K125">
        <f t="shared" si="18"/>
        <v>0.62818920883326634</v>
      </c>
      <c r="L125">
        <f t="shared" si="19"/>
        <v>0.37181079116673366</v>
      </c>
      <c r="M125">
        <f t="shared" si="20"/>
        <v>1.5918770745159672</v>
      </c>
      <c r="N125">
        <f t="shared" si="21"/>
        <v>2.6895400127092146</v>
      </c>
    </row>
    <row r="126" spans="1:14" x14ac:dyDescent="0.25">
      <c r="A126" s="4">
        <f>IF('True_Odds_Calculator_2-way'!A127="","",'True_Odds_Calculator_2-way'!A127)</f>
        <v>2.66</v>
      </c>
      <c r="B126" s="4">
        <f>IF('True_Odds_Calculator_2-way'!B127="","",'True_Odds_Calculator_2-way'!B127)</f>
        <v>1.52</v>
      </c>
      <c r="C126" s="4">
        <f t="shared" si="11"/>
        <v>0.37593984962406013</v>
      </c>
      <c r="D126">
        <f t="shared" si="12"/>
        <v>0.65789473684210531</v>
      </c>
      <c r="E126">
        <f t="shared" si="13"/>
        <v>3.383458646616555E-2</v>
      </c>
      <c r="F126">
        <f t="shared" si="14"/>
        <v>-0.21349426197071608</v>
      </c>
      <c r="G126">
        <v>0</v>
      </c>
      <c r="H126">
        <f t="shared" si="15"/>
        <v>0.24732884843688169</v>
      </c>
      <c r="I126">
        <f t="shared" si="16"/>
        <v>-1.0763271222740445</v>
      </c>
      <c r="J126">
        <f t="shared" si="17"/>
        <v>1.0763271222740445</v>
      </c>
      <c r="K126">
        <f t="shared" si="18"/>
        <v>0.35884699293592515</v>
      </c>
      <c r="L126">
        <f t="shared" si="19"/>
        <v>0.64115300706407474</v>
      </c>
      <c r="M126">
        <f t="shared" si="20"/>
        <v>2.7867030229749132</v>
      </c>
      <c r="N126">
        <f t="shared" si="21"/>
        <v>1.559690103582503</v>
      </c>
    </row>
    <row r="127" spans="1:14" x14ac:dyDescent="0.25">
      <c r="A127" s="4">
        <f>IF('True_Odds_Calculator_2-way'!A128="","",'True_Odds_Calculator_2-way'!A128)</f>
        <v>2.13</v>
      </c>
      <c r="B127" s="4">
        <f>IF('True_Odds_Calculator_2-way'!B128="","",'True_Odds_Calculator_2-way'!B128)</f>
        <v>1.77</v>
      </c>
      <c r="C127" s="4">
        <f t="shared" si="11"/>
        <v>0.46948356807511737</v>
      </c>
      <c r="D127">
        <f t="shared" si="12"/>
        <v>0.56497175141242939</v>
      </c>
      <c r="E127">
        <f t="shared" si="13"/>
        <v>3.4455319487546765E-2</v>
      </c>
      <c r="F127">
        <f t="shared" si="14"/>
        <v>-0.23078963422720888</v>
      </c>
      <c r="G127">
        <v>0</v>
      </c>
      <c r="H127">
        <f t="shared" si="15"/>
        <v>0.26524495371475559</v>
      </c>
      <c r="I127">
        <f t="shared" si="16"/>
        <v>-1.0720509244860594</v>
      </c>
      <c r="J127">
        <f t="shared" si="17"/>
        <v>1.0720509244860594</v>
      </c>
      <c r="K127">
        <f t="shared" si="18"/>
        <v>0.45219863720922326</v>
      </c>
      <c r="L127">
        <f t="shared" si="19"/>
        <v>0.54780136279077696</v>
      </c>
      <c r="M127">
        <f t="shared" si="20"/>
        <v>2.2114175446692466</v>
      </c>
      <c r="N127">
        <f t="shared" si="21"/>
        <v>1.8254792118542653</v>
      </c>
    </row>
    <row r="128" spans="1:14" x14ac:dyDescent="0.25">
      <c r="A128" s="4">
        <f>IF('True_Odds_Calculator_2-way'!A129="","",'True_Odds_Calculator_2-way'!A129)</f>
        <v>2.39</v>
      </c>
      <c r="B128" s="4">
        <f>IF('True_Odds_Calculator_2-way'!B129="","",'True_Odds_Calculator_2-way'!B129)</f>
        <v>1.63</v>
      </c>
      <c r="C128" s="4">
        <f t="shared" si="11"/>
        <v>0.41841004184100417</v>
      </c>
      <c r="D128">
        <f t="shared" si="12"/>
        <v>0.61349693251533743</v>
      </c>
      <c r="E128">
        <f t="shared" si="13"/>
        <v>3.19069743563416E-2</v>
      </c>
      <c r="F128">
        <f t="shared" si="14"/>
        <v>-0.22478630284672851</v>
      </c>
      <c r="G128">
        <v>0</v>
      </c>
      <c r="H128">
        <f t="shared" si="15"/>
        <v>0.25669327720307006</v>
      </c>
      <c r="I128">
        <f t="shared" si="16"/>
        <v>-1.0686176060625021</v>
      </c>
      <c r="J128">
        <f t="shared" si="17"/>
        <v>1.0686176060625021</v>
      </c>
      <c r="K128">
        <f t="shared" si="18"/>
        <v>0.40235320740649128</v>
      </c>
      <c r="L128">
        <f t="shared" si="19"/>
        <v>0.59764679259350884</v>
      </c>
      <c r="M128">
        <f t="shared" si="20"/>
        <v>2.4853784724268779</v>
      </c>
      <c r="N128">
        <f t="shared" si="21"/>
        <v>1.6732290918193764</v>
      </c>
    </row>
    <row r="129" spans="1:14" x14ac:dyDescent="0.25">
      <c r="A129" s="4">
        <f>IF('True_Odds_Calculator_2-way'!A130="","",'True_Odds_Calculator_2-way'!A130)</f>
        <v>2.2799999999999998</v>
      </c>
      <c r="B129" s="4">
        <f>IF('True_Odds_Calculator_2-way'!B130="","",'True_Odds_Calculator_2-way'!B130)</f>
        <v>1.68</v>
      </c>
      <c r="C129" s="4">
        <f t="shared" si="11"/>
        <v>0.43859649122807021</v>
      </c>
      <c r="D129">
        <f t="shared" si="12"/>
        <v>0.59523809523809523</v>
      </c>
      <c r="E129">
        <f t="shared" si="13"/>
        <v>3.383458646616555E-2</v>
      </c>
      <c r="F129">
        <f t="shared" si="14"/>
        <v>-0.2272347535505429</v>
      </c>
      <c r="G129">
        <v>0</v>
      </c>
      <c r="H129">
        <f t="shared" si="15"/>
        <v>0.26106934001670845</v>
      </c>
      <c r="I129">
        <f t="shared" si="16"/>
        <v>-1.0718661571406805</v>
      </c>
      <c r="J129">
        <f t="shared" si="17"/>
        <v>1.0718661571406805</v>
      </c>
      <c r="K129">
        <f t="shared" si="18"/>
        <v>0.42158717195874679</v>
      </c>
      <c r="L129">
        <f t="shared" si="19"/>
        <v>0.57841282804125305</v>
      </c>
      <c r="M129">
        <f t="shared" si="20"/>
        <v>2.3719886811400706</v>
      </c>
      <c r="N129">
        <f t="shared" si="21"/>
        <v>1.728868986855663</v>
      </c>
    </row>
    <row r="130" spans="1:14" x14ac:dyDescent="0.25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2.29</v>
      </c>
      <c r="C130" s="4">
        <f t="shared" si="11"/>
        <v>0.5988023952095809</v>
      </c>
      <c r="D130">
        <f t="shared" si="12"/>
        <v>0.4366812227074236</v>
      </c>
      <c r="E130">
        <f t="shared" si="13"/>
        <v>3.5483617917004384E-2</v>
      </c>
      <c r="F130">
        <f t="shared" si="14"/>
        <v>-0.22600214418324938</v>
      </c>
      <c r="G130">
        <v>0</v>
      </c>
      <c r="H130">
        <f t="shared" si="15"/>
        <v>0.2614857621002537</v>
      </c>
      <c r="I130">
        <f t="shared" si="16"/>
        <v>-1.0756419800880679</v>
      </c>
      <c r="J130">
        <f t="shared" si="17"/>
        <v>1.0756419800880679</v>
      </c>
      <c r="K130">
        <f t="shared" si="18"/>
        <v>0.58116554291916578</v>
      </c>
      <c r="L130">
        <f t="shared" si="19"/>
        <v>0.41883445708083428</v>
      </c>
      <c r="M130">
        <f t="shared" si="20"/>
        <v>1.7206801266590057</v>
      </c>
      <c r="N130">
        <f t="shared" si="21"/>
        <v>2.3875781543136072</v>
      </c>
    </row>
    <row r="131" spans="1:14" x14ac:dyDescent="0.25">
      <c r="A131" s="4">
        <f>IF('True_Odds_Calculator_2-way'!A132="","",'True_Odds_Calculator_2-way'!A132)</f>
        <v>1.9</v>
      </c>
      <c r="B131" s="4">
        <f>IF('True_Odds_Calculator_2-way'!B132="","",'True_Odds_Calculator_2-way'!B132)</f>
        <v>1.99</v>
      </c>
      <c r="C131" s="4">
        <f t="shared" ref="C131:C194" si="22">1/A131</f>
        <v>0.52631578947368418</v>
      </c>
      <c r="D131">
        <f t="shared" ref="D131:D194" si="23">1/B131</f>
        <v>0.50251256281407031</v>
      </c>
      <c r="E131">
        <f t="shared" ref="E131:E194" si="24">C131+D131-1</f>
        <v>2.8828352287754377E-2</v>
      </c>
      <c r="F131">
        <f t="shared" ref="F131:F194" si="25">C131+D131-(C131*D131)-1</f>
        <v>-0.23565194393017741</v>
      </c>
      <c r="G131">
        <v>0</v>
      </c>
      <c r="H131">
        <f t="shared" ref="H131:H194" si="26">C131*D131</f>
        <v>0.26448029621793173</v>
      </c>
      <c r="I131">
        <f t="shared" ref="I131:I194" si="27">((-4*F131*H131)^0.5)/(2*F131)</f>
        <v>-1.0594028769395465</v>
      </c>
      <c r="J131">
        <f t="shared" ref="J131:J194" si="28">(-((-4*F131*H131)^0.5))/(2*F131)</f>
        <v>1.0594028769395465</v>
      </c>
      <c r="K131">
        <f t="shared" ref="K131:K194" si="29">IF(A131="","",(C131/($J131+C131-($J131*C131))))</f>
        <v>0.51191151829848447</v>
      </c>
      <c r="L131">
        <f t="shared" ref="L131:L194" si="30">IF(B131="","",(D131/($J131+D131-($J131*D131))))</f>
        <v>0.48808848170151553</v>
      </c>
      <c r="M131">
        <f t="shared" ref="M131:M194" si="31">IF(A131="","",1/K131)</f>
        <v>1.9534625892455926</v>
      </c>
      <c r="N131">
        <f t="shared" ref="N131:N194" si="32">IF(B131="","",1/L131)</f>
        <v>2.0488088481701512</v>
      </c>
    </row>
    <row r="132" spans="1:14" x14ac:dyDescent="0.25">
      <c r="A132" s="4">
        <f>IF('True_Odds_Calculator_2-way'!A133="","",'True_Odds_Calculator_2-way'!A133)</f>
        <v>1.78</v>
      </c>
      <c r="B132" s="4">
        <f>IF('True_Odds_Calculator_2-way'!B133="","",'True_Odds_Calculator_2-way'!B133)</f>
        <v>2.12</v>
      </c>
      <c r="C132" s="4">
        <f t="shared" si="22"/>
        <v>0.5617977528089888</v>
      </c>
      <c r="D132">
        <f t="shared" si="23"/>
        <v>0.47169811320754712</v>
      </c>
      <c r="E132">
        <f t="shared" si="24"/>
        <v>3.3495866016535869E-2</v>
      </c>
      <c r="F132">
        <f t="shared" si="25"/>
        <v>-0.23150307398770409</v>
      </c>
      <c r="G132">
        <v>0</v>
      </c>
      <c r="H132">
        <f t="shared" si="26"/>
        <v>0.26499894000423996</v>
      </c>
      <c r="I132">
        <f t="shared" si="27"/>
        <v>-1.0699012312772822</v>
      </c>
      <c r="J132">
        <f t="shared" si="28"/>
        <v>1.0699012312772822</v>
      </c>
      <c r="K132">
        <f t="shared" si="29"/>
        <v>0.54510083634166528</v>
      </c>
      <c r="L132">
        <f t="shared" si="30"/>
        <v>0.45489916365833472</v>
      </c>
      <c r="M132">
        <f t="shared" si="31"/>
        <v>1.83452296039628</v>
      </c>
      <c r="N132">
        <f t="shared" si="32"/>
        <v>2.1982893790305562</v>
      </c>
    </row>
    <row r="133" spans="1:14" x14ac:dyDescent="0.25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22"/>
        <v>0.5</v>
      </c>
      <c r="D133">
        <f t="shared" si="23"/>
        <v>0.53191489361702127</v>
      </c>
      <c r="E133">
        <f t="shared" si="24"/>
        <v>3.1914893617021267E-2</v>
      </c>
      <c r="F133">
        <f t="shared" si="25"/>
        <v>-0.23404255319148937</v>
      </c>
      <c r="G133">
        <v>0</v>
      </c>
      <c r="H133">
        <f t="shared" si="26"/>
        <v>0.26595744680851063</v>
      </c>
      <c r="I133">
        <f t="shared" si="27"/>
        <v>-1.0660035817780522</v>
      </c>
      <c r="J133">
        <f t="shared" si="28"/>
        <v>1.0660035817780522</v>
      </c>
      <c r="K133">
        <f t="shared" si="29"/>
        <v>0.48402626637238261</v>
      </c>
      <c r="L133">
        <f t="shared" si="30"/>
        <v>0.51597373362761745</v>
      </c>
      <c r="M133">
        <f t="shared" si="31"/>
        <v>2.0660035817780522</v>
      </c>
      <c r="N133">
        <f t="shared" si="32"/>
        <v>1.9380831519646857</v>
      </c>
    </row>
    <row r="134" spans="1:14" x14ac:dyDescent="0.25">
      <c r="A134" s="4">
        <f>IF('True_Odds_Calculator_2-way'!A135="","",'True_Odds_Calculator_2-way'!A135)</f>
        <v>1.67</v>
      </c>
      <c r="B134" s="4">
        <f>IF('True_Odds_Calculator_2-way'!B135="","",'True_Odds_Calculator_2-way'!B135)</f>
        <v>2.23</v>
      </c>
      <c r="C134" s="4">
        <f t="shared" si="22"/>
        <v>0.5988023952095809</v>
      </c>
      <c r="D134">
        <f t="shared" si="23"/>
        <v>0.44843049327354262</v>
      </c>
      <c r="E134">
        <f t="shared" si="24"/>
        <v>4.7232888483123459E-2</v>
      </c>
      <c r="F134">
        <f t="shared" si="25"/>
        <v>-0.22128836497408777</v>
      </c>
      <c r="G134">
        <v>0</v>
      </c>
      <c r="H134">
        <f t="shared" si="26"/>
        <v>0.26852125345721117</v>
      </c>
      <c r="I134">
        <f t="shared" si="27"/>
        <v>-1.1015647826027291</v>
      </c>
      <c r="J134">
        <f t="shared" si="28"/>
        <v>1.1015647826027291</v>
      </c>
      <c r="K134">
        <f t="shared" si="29"/>
        <v>0.57535796903051928</v>
      </c>
      <c r="L134">
        <f t="shared" si="30"/>
        <v>0.42464203096948078</v>
      </c>
      <c r="M134">
        <f t="shared" si="31"/>
        <v>1.7380484043438287</v>
      </c>
      <c r="N134">
        <f t="shared" si="32"/>
        <v>2.3549246826013568</v>
      </c>
    </row>
    <row r="135" spans="1:14" x14ac:dyDescent="0.25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2.4300000000000002</v>
      </c>
      <c r="C135" s="4">
        <f t="shared" si="22"/>
        <v>0.63694267515923564</v>
      </c>
      <c r="D135">
        <f t="shared" si="23"/>
        <v>0.41152263374485593</v>
      </c>
      <c r="E135">
        <f t="shared" si="24"/>
        <v>4.846530890409162E-2</v>
      </c>
      <c r="F135">
        <f t="shared" si="25"/>
        <v>-0.21365101832193123</v>
      </c>
      <c r="G135">
        <v>0</v>
      </c>
      <c r="H135">
        <f t="shared" si="26"/>
        <v>0.26211632722602285</v>
      </c>
      <c r="I135">
        <f t="shared" si="27"/>
        <v>-1.1076296005915018</v>
      </c>
      <c r="J135">
        <f t="shared" si="28"/>
        <v>1.1076296005915018</v>
      </c>
      <c r="K135">
        <f t="shared" si="29"/>
        <v>0.61298966576496128</v>
      </c>
      <c r="L135">
        <f t="shared" si="30"/>
        <v>0.38701033423503856</v>
      </c>
      <c r="M135">
        <f t="shared" si="31"/>
        <v>1.6313488723371565</v>
      </c>
      <c r="N135">
        <f t="shared" si="32"/>
        <v>2.5839103288458478</v>
      </c>
    </row>
    <row r="136" spans="1:14" x14ac:dyDescent="0.25">
      <c r="A136" s="4">
        <f>IF('True_Odds_Calculator_2-way'!A137="","",'True_Odds_Calculator_2-way'!A137)</f>
        <v>1.54</v>
      </c>
      <c r="B136" s="4">
        <f>IF('True_Odds_Calculator_2-way'!B137="","",'True_Odds_Calculator_2-way'!B137)</f>
        <v>2.52</v>
      </c>
      <c r="C136" s="4">
        <f t="shared" si="22"/>
        <v>0.64935064935064934</v>
      </c>
      <c r="D136">
        <f t="shared" si="23"/>
        <v>0.3968253968253968</v>
      </c>
      <c r="E136">
        <f t="shared" si="24"/>
        <v>4.6176046176046093E-2</v>
      </c>
      <c r="F136">
        <f t="shared" si="25"/>
        <v>-0.21150278293135449</v>
      </c>
      <c r="G136">
        <v>0</v>
      </c>
      <c r="H136">
        <f t="shared" si="26"/>
        <v>0.25767882910740053</v>
      </c>
      <c r="I136">
        <f t="shared" si="27"/>
        <v>-1.1037769642208695</v>
      </c>
      <c r="J136">
        <f t="shared" si="28"/>
        <v>1.1037769642208695</v>
      </c>
      <c r="K136">
        <f t="shared" si="29"/>
        <v>0.62655088547705118</v>
      </c>
      <c r="L136">
        <f t="shared" si="30"/>
        <v>0.37344911452294904</v>
      </c>
      <c r="M136">
        <f t="shared" si="31"/>
        <v>1.5960395606792694</v>
      </c>
      <c r="N136">
        <f t="shared" si="32"/>
        <v>2.6777409856157215</v>
      </c>
    </row>
    <row r="137" spans="1:14" x14ac:dyDescent="0.25">
      <c r="A137" s="4">
        <f>IF('True_Odds_Calculator_2-way'!A138="","",'True_Odds_Calculator_2-way'!A138)</f>
        <v>2.08</v>
      </c>
      <c r="B137" s="4">
        <f>IF('True_Odds_Calculator_2-way'!B138="","",'True_Odds_Calculator_2-way'!B138)</f>
        <v>1.84</v>
      </c>
      <c r="C137" s="4">
        <f t="shared" si="22"/>
        <v>0.48076923076923073</v>
      </c>
      <c r="D137">
        <f t="shared" si="23"/>
        <v>0.54347826086956519</v>
      </c>
      <c r="E137">
        <f t="shared" si="24"/>
        <v>2.4247491638795804E-2</v>
      </c>
      <c r="F137">
        <f t="shared" si="25"/>
        <v>-0.23704013377926436</v>
      </c>
      <c r="G137">
        <v>0</v>
      </c>
      <c r="H137">
        <f t="shared" si="26"/>
        <v>0.26128762541806017</v>
      </c>
      <c r="I137">
        <f t="shared" si="27"/>
        <v>-1.0499013139145197</v>
      </c>
      <c r="J137">
        <f t="shared" si="28"/>
        <v>1.0499013139145197</v>
      </c>
      <c r="K137">
        <f t="shared" si="29"/>
        <v>0.46862696659688596</v>
      </c>
      <c r="L137">
        <f t="shared" si="30"/>
        <v>0.53137303340311415</v>
      </c>
      <c r="M137">
        <f t="shared" si="31"/>
        <v>2.1338934190276815</v>
      </c>
      <c r="N137">
        <f t="shared" si="32"/>
        <v>1.8819171036881968</v>
      </c>
    </row>
    <row r="138" spans="1:14" x14ac:dyDescent="0.25">
      <c r="A138" s="4">
        <f>IF('True_Odds_Calculator_2-way'!A139="","",'True_Odds_Calculator_2-way'!A139)</f>
        <v>1.22</v>
      </c>
      <c r="B138" s="4">
        <f>IF('True_Odds_Calculator_2-way'!B139="","",'True_Odds_Calculator_2-way'!B139)</f>
        <v>4.33</v>
      </c>
      <c r="C138" s="4">
        <f t="shared" si="22"/>
        <v>0.81967213114754101</v>
      </c>
      <c r="D138">
        <f t="shared" si="23"/>
        <v>0.23094688221709006</v>
      </c>
      <c r="E138">
        <f t="shared" si="24"/>
        <v>5.0619013364631149E-2</v>
      </c>
      <c r="F138">
        <f t="shared" si="25"/>
        <v>-0.13868170976413119</v>
      </c>
      <c r="G138">
        <v>0</v>
      </c>
      <c r="H138">
        <f t="shared" si="26"/>
        <v>0.18930072312876234</v>
      </c>
      <c r="I138">
        <f t="shared" si="27"/>
        <v>-1.168332728721303</v>
      </c>
      <c r="J138">
        <f t="shared" si="28"/>
        <v>1.168332728721303</v>
      </c>
      <c r="K138">
        <f t="shared" si="29"/>
        <v>0.79552393663626153</v>
      </c>
      <c r="L138">
        <f t="shared" si="30"/>
        <v>0.2044760633637383</v>
      </c>
      <c r="M138">
        <f t="shared" si="31"/>
        <v>1.2570332003186868</v>
      </c>
      <c r="N138">
        <f t="shared" si="32"/>
        <v>4.8905479866419395</v>
      </c>
    </row>
    <row r="139" spans="1:14" x14ac:dyDescent="0.25">
      <c r="A139" s="4">
        <f>IF('True_Odds_Calculator_2-way'!A140="","",'True_Odds_Calculator_2-way'!A140)</f>
        <v>1.82</v>
      </c>
      <c r="B139" s="4">
        <f>IF('True_Odds_Calculator_2-way'!B140="","",'True_Odds_Calculator_2-way'!B140)</f>
        <v>2.06</v>
      </c>
      <c r="C139" s="4">
        <f t="shared" si="22"/>
        <v>0.54945054945054939</v>
      </c>
      <c r="D139">
        <f t="shared" si="23"/>
        <v>0.4854368932038835</v>
      </c>
      <c r="E139">
        <f t="shared" si="24"/>
        <v>3.4887442654432999E-2</v>
      </c>
      <c r="F139">
        <f t="shared" si="25"/>
        <v>-0.2318361250400085</v>
      </c>
      <c r="G139">
        <v>0</v>
      </c>
      <c r="H139">
        <f t="shared" si="26"/>
        <v>0.26672356769444144</v>
      </c>
      <c r="I139">
        <f t="shared" si="27"/>
        <v>-1.0726058003503602</v>
      </c>
      <c r="J139">
        <f t="shared" si="28"/>
        <v>1.0726058003503602</v>
      </c>
      <c r="K139">
        <f t="shared" si="29"/>
        <v>0.53204599306444489</v>
      </c>
      <c r="L139">
        <f t="shared" si="30"/>
        <v>0.46795400693555494</v>
      </c>
      <c r="M139">
        <f t="shared" si="31"/>
        <v>1.8795367562872962</v>
      </c>
      <c r="N139">
        <f t="shared" si="32"/>
        <v>2.1369621483713819</v>
      </c>
    </row>
    <row r="140" spans="1:14" x14ac:dyDescent="0.25">
      <c r="A140" s="4">
        <f>IF('True_Odds_Calculator_2-way'!A141="","",'True_Odds_Calculator_2-way'!A141)</f>
        <v>1.74</v>
      </c>
      <c r="B140" s="4">
        <f>IF('True_Odds_Calculator_2-way'!B141="","",'True_Odds_Calculator_2-way'!B141)</f>
        <v>2.19</v>
      </c>
      <c r="C140" s="4">
        <f t="shared" si="22"/>
        <v>0.57471264367816088</v>
      </c>
      <c r="D140">
        <f t="shared" si="23"/>
        <v>0.45662100456621008</v>
      </c>
      <c r="E140">
        <f t="shared" si="24"/>
        <v>3.1333648244370904E-2</v>
      </c>
      <c r="F140">
        <f t="shared" si="25"/>
        <v>-0.23109221644885325</v>
      </c>
      <c r="G140">
        <v>0</v>
      </c>
      <c r="H140">
        <f t="shared" si="26"/>
        <v>0.26242586469322415</v>
      </c>
      <c r="I140">
        <f t="shared" si="27"/>
        <v>-1.0656403571953759</v>
      </c>
      <c r="J140">
        <f t="shared" si="28"/>
        <v>1.0656403571953759</v>
      </c>
      <c r="K140">
        <f t="shared" si="29"/>
        <v>0.5591046698972264</v>
      </c>
      <c r="L140">
        <f t="shared" si="30"/>
        <v>0.4408953301027736</v>
      </c>
      <c r="M140">
        <f t="shared" si="31"/>
        <v>1.7885738643245783</v>
      </c>
      <c r="N140">
        <f t="shared" si="32"/>
        <v>2.2681120250624973</v>
      </c>
    </row>
    <row r="141" spans="1:14" x14ac:dyDescent="0.25">
      <c r="A141" s="4">
        <f>IF('True_Odds_Calculator_2-way'!A142="","",'True_Odds_Calculator_2-way'!A142)</f>
        <v>1.5</v>
      </c>
      <c r="B141" s="4">
        <f>IF('True_Odds_Calculator_2-way'!B142="","",'True_Odds_Calculator_2-way'!B142)</f>
        <v>2.71</v>
      </c>
      <c r="C141" s="4">
        <f t="shared" si="22"/>
        <v>0.66666666666666663</v>
      </c>
      <c r="D141">
        <f t="shared" si="23"/>
        <v>0.36900369003690037</v>
      </c>
      <c r="E141">
        <f t="shared" si="24"/>
        <v>3.5670356703566997E-2</v>
      </c>
      <c r="F141">
        <f t="shared" si="25"/>
        <v>-0.21033210332103325</v>
      </c>
      <c r="G141">
        <v>0</v>
      </c>
      <c r="H141">
        <f t="shared" si="26"/>
        <v>0.24600246002460024</v>
      </c>
      <c r="I141">
        <f t="shared" si="27"/>
        <v>-1.0814761408717501</v>
      </c>
      <c r="J141">
        <f t="shared" si="28"/>
        <v>1.0814761408717501</v>
      </c>
      <c r="K141">
        <f t="shared" si="29"/>
        <v>0.64903958640880466</v>
      </c>
      <c r="L141">
        <f t="shared" si="30"/>
        <v>0.35096041359119545</v>
      </c>
      <c r="M141">
        <f t="shared" si="31"/>
        <v>1.5407380704358749</v>
      </c>
      <c r="N141">
        <f t="shared" si="32"/>
        <v>2.8493242008906927</v>
      </c>
    </row>
    <row r="142" spans="1:14" x14ac:dyDescent="0.25">
      <c r="A142" s="4">
        <f>IF('True_Odds_Calculator_2-way'!A143="","",'True_Odds_Calculator_2-way'!A143)</f>
        <v>1.9</v>
      </c>
      <c r="B142" s="4">
        <f>IF('True_Odds_Calculator_2-way'!B143="","",'True_Odds_Calculator_2-way'!B143)</f>
        <v>2.0099999999999998</v>
      </c>
      <c r="C142" s="4">
        <f t="shared" si="22"/>
        <v>0.52631578947368418</v>
      </c>
      <c r="D142">
        <f t="shared" si="23"/>
        <v>0.49751243781094534</v>
      </c>
      <c r="E142">
        <f t="shared" si="24"/>
        <v>2.3828227284629522E-2</v>
      </c>
      <c r="F142">
        <f t="shared" si="25"/>
        <v>-0.23802042419481539</v>
      </c>
      <c r="G142">
        <v>0</v>
      </c>
      <c r="H142">
        <f t="shared" si="26"/>
        <v>0.26184865147944492</v>
      </c>
      <c r="I142">
        <f t="shared" si="27"/>
        <v>-1.0488612925459211</v>
      </c>
      <c r="J142">
        <f t="shared" si="28"/>
        <v>1.0488612925459211</v>
      </c>
      <c r="K142">
        <f t="shared" si="29"/>
        <v>0.51440986432507074</v>
      </c>
      <c r="L142">
        <f t="shared" si="30"/>
        <v>0.48559013567492909</v>
      </c>
      <c r="M142">
        <f t="shared" si="31"/>
        <v>1.9439751632913294</v>
      </c>
      <c r="N142">
        <f t="shared" si="32"/>
        <v>2.0593499054713802</v>
      </c>
    </row>
    <row r="143" spans="1:14" x14ac:dyDescent="0.25">
      <c r="A143" s="4">
        <f>IF('True_Odds_Calculator_2-way'!A144="","",'True_Odds_Calculator_2-way'!A144)</f>
        <v>1.98</v>
      </c>
      <c r="B143" s="4">
        <f>IF('True_Odds_Calculator_2-way'!B144="","",'True_Odds_Calculator_2-way'!B144)</f>
        <v>1.92</v>
      </c>
      <c r="C143" s="4">
        <f t="shared" si="22"/>
        <v>0.50505050505050508</v>
      </c>
      <c r="D143">
        <f t="shared" si="23"/>
        <v>0.52083333333333337</v>
      </c>
      <c r="E143">
        <f t="shared" si="24"/>
        <v>2.5883838383838453E-2</v>
      </c>
      <c r="F143">
        <f t="shared" si="25"/>
        <v>-0.23716329966329963</v>
      </c>
      <c r="G143">
        <v>0</v>
      </c>
      <c r="H143">
        <f t="shared" si="26"/>
        <v>0.26304713804713808</v>
      </c>
      <c r="I143">
        <f t="shared" si="27"/>
        <v>-1.0531568296778369</v>
      </c>
      <c r="J143">
        <f t="shared" si="28"/>
        <v>1.0531568296778369</v>
      </c>
      <c r="K143">
        <f t="shared" si="29"/>
        <v>0.49210329395895913</v>
      </c>
      <c r="L143">
        <f t="shared" si="30"/>
        <v>0.50789670604104109</v>
      </c>
      <c r="M143">
        <f t="shared" si="31"/>
        <v>2.0320936930842795</v>
      </c>
      <c r="N143">
        <f t="shared" si="32"/>
        <v>1.9689042833036094</v>
      </c>
    </row>
    <row r="144" spans="1:14" x14ac:dyDescent="0.25">
      <c r="A144" s="4">
        <f>IF('True_Odds_Calculator_2-way'!A145="","",'True_Odds_Calculator_2-way'!A145)</f>
        <v>2.16</v>
      </c>
      <c r="B144" s="4">
        <f>IF('True_Odds_Calculator_2-way'!B145="","",'True_Odds_Calculator_2-way'!B145)</f>
        <v>1.75</v>
      </c>
      <c r="C144" s="4">
        <f t="shared" si="22"/>
        <v>0.46296296296296291</v>
      </c>
      <c r="D144">
        <f t="shared" si="23"/>
        <v>0.5714285714285714</v>
      </c>
      <c r="E144">
        <f t="shared" si="24"/>
        <v>3.4391534391534417E-2</v>
      </c>
      <c r="F144">
        <f t="shared" si="25"/>
        <v>-0.23015873015873001</v>
      </c>
      <c r="G144">
        <v>0</v>
      </c>
      <c r="H144">
        <f t="shared" si="26"/>
        <v>0.26455026455026448</v>
      </c>
      <c r="I144">
        <f t="shared" si="27"/>
        <v>-1.0721125348377951</v>
      </c>
      <c r="J144">
        <f t="shared" si="28"/>
        <v>1.0721125348377951</v>
      </c>
      <c r="K144">
        <f t="shared" si="29"/>
        <v>0.44570220807044264</v>
      </c>
      <c r="L144">
        <f t="shared" si="30"/>
        <v>0.55429779192955719</v>
      </c>
      <c r="M144">
        <f t="shared" si="31"/>
        <v>2.2436505404118421</v>
      </c>
      <c r="N144">
        <f t="shared" si="32"/>
        <v>1.8040844011283466</v>
      </c>
    </row>
    <row r="145" spans="1:14" x14ac:dyDescent="0.25">
      <c r="A145" s="4">
        <f>IF('True_Odds_Calculator_2-way'!A146="","",'True_Odds_Calculator_2-way'!A146)</f>
        <v>2.21</v>
      </c>
      <c r="B145" s="4">
        <f>IF('True_Odds_Calculator_2-way'!B146="","",'True_Odds_Calculator_2-way'!B146)</f>
        <v>1.72</v>
      </c>
      <c r="C145" s="4">
        <f t="shared" si="22"/>
        <v>0.45248868778280543</v>
      </c>
      <c r="D145">
        <f t="shared" si="23"/>
        <v>0.58139534883720934</v>
      </c>
      <c r="E145">
        <f t="shared" si="24"/>
        <v>3.3884036620014824E-2</v>
      </c>
      <c r="F145">
        <f t="shared" si="25"/>
        <v>-0.2291907818583605</v>
      </c>
      <c r="G145">
        <v>0</v>
      </c>
      <c r="H145">
        <f t="shared" si="26"/>
        <v>0.26307481847837527</v>
      </c>
      <c r="I145">
        <f t="shared" si="27"/>
        <v>-1.0713739108887084</v>
      </c>
      <c r="J145">
        <f t="shared" si="28"/>
        <v>1.0713739108887084</v>
      </c>
      <c r="K145">
        <f t="shared" si="29"/>
        <v>0.43547132891069945</v>
      </c>
      <c r="L145">
        <f t="shared" si="30"/>
        <v>0.56452867108930049</v>
      </c>
      <c r="M145">
        <f t="shared" si="31"/>
        <v>2.2963624321753371</v>
      </c>
      <c r="N145">
        <f t="shared" si="32"/>
        <v>1.7713892158398703</v>
      </c>
    </row>
    <row r="146" spans="1:14" x14ac:dyDescent="0.25">
      <c r="A146" s="4">
        <f>IF('True_Odds_Calculator_2-way'!A147="","",'True_Odds_Calculator_2-way'!A147)</f>
        <v>1.69</v>
      </c>
      <c r="B146" s="4">
        <f>IF('True_Odds_Calculator_2-way'!B147="","",'True_Odds_Calculator_2-way'!B147)</f>
        <v>2.2799999999999998</v>
      </c>
      <c r="C146" s="4">
        <f t="shared" si="22"/>
        <v>0.59171597633136097</v>
      </c>
      <c r="D146">
        <f t="shared" si="23"/>
        <v>0.43859649122807021</v>
      </c>
      <c r="E146">
        <f t="shared" si="24"/>
        <v>3.0312467559431067E-2</v>
      </c>
      <c r="F146">
        <f t="shared" si="25"/>
        <v>-0.22921208346309574</v>
      </c>
      <c r="G146">
        <v>0</v>
      </c>
      <c r="H146">
        <f t="shared" si="26"/>
        <v>0.25952455102252675</v>
      </c>
      <c r="I146">
        <f t="shared" si="27"/>
        <v>-1.0640706634484354</v>
      </c>
      <c r="J146">
        <f t="shared" si="28"/>
        <v>1.0640706634484354</v>
      </c>
      <c r="K146">
        <f t="shared" si="29"/>
        <v>0.57663184752939267</v>
      </c>
      <c r="L146">
        <f t="shared" si="30"/>
        <v>0.42336815247060766</v>
      </c>
      <c r="M146">
        <f t="shared" si="31"/>
        <v>1.7342087577794201</v>
      </c>
      <c r="N146">
        <f t="shared" si="32"/>
        <v>2.3620104492139973</v>
      </c>
    </row>
    <row r="147" spans="1:14" x14ac:dyDescent="0.25">
      <c r="A147" s="4">
        <f>IF('True_Odds_Calculator_2-way'!A148="","",'True_Odds_Calculator_2-way'!A148)</f>
        <v>2.2599999999999998</v>
      </c>
      <c r="B147" s="4">
        <f>IF('True_Odds_Calculator_2-way'!B148="","",'True_Odds_Calculator_2-way'!B148)</f>
        <v>1.7</v>
      </c>
      <c r="C147" s="4">
        <f t="shared" si="22"/>
        <v>0.44247787610619471</v>
      </c>
      <c r="D147">
        <f t="shared" si="23"/>
        <v>0.58823529411764708</v>
      </c>
      <c r="E147">
        <f t="shared" si="24"/>
        <v>3.0713170223841679E-2</v>
      </c>
      <c r="F147">
        <f t="shared" si="25"/>
        <v>-0.2295679333680376</v>
      </c>
      <c r="G147">
        <v>0</v>
      </c>
      <c r="H147">
        <f t="shared" si="26"/>
        <v>0.26028110359187923</v>
      </c>
      <c r="I147">
        <f t="shared" si="27"/>
        <v>-1.0647942749998995</v>
      </c>
      <c r="J147">
        <f t="shared" si="28"/>
        <v>1.0647942749998995</v>
      </c>
      <c r="K147">
        <f t="shared" si="29"/>
        <v>0.42705098312484241</v>
      </c>
      <c r="L147">
        <f t="shared" si="30"/>
        <v>0.57294901687515787</v>
      </c>
      <c r="M147">
        <f t="shared" si="31"/>
        <v>2.3416407864998732</v>
      </c>
      <c r="N147">
        <f t="shared" si="32"/>
        <v>1.7453559924999296</v>
      </c>
    </row>
    <row r="148" spans="1:14" x14ac:dyDescent="0.25">
      <c r="A148" s="4">
        <f>IF('True_Odds_Calculator_2-way'!A149="","",'True_Odds_Calculator_2-way'!A149)</f>
        <v>2.16</v>
      </c>
      <c r="B148" s="4">
        <f>IF('True_Odds_Calculator_2-way'!B149="","",'True_Odds_Calculator_2-way'!B149)</f>
        <v>1.77</v>
      </c>
      <c r="C148" s="4">
        <f t="shared" si="22"/>
        <v>0.46296296296296291</v>
      </c>
      <c r="D148">
        <f t="shared" si="23"/>
        <v>0.56497175141242939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0.44895535399193021</v>
      </c>
      <c r="L148">
        <f t="shared" si="30"/>
        <v>0.55104464600806979</v>
      </c>
      <c r="M148">
        <f t="shared" si="31"/>
        <v>2.2273929715024061</v>
      </c>
      <c r="N148">
        <f t="shared" si="32"/>
        <v>1.8147349897041836</v>
      </c>
    </row>
    <row r="149" spans="1:14" x14ac:dyDescent="0.25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22"/>
        <v>0.44843049327354262</v>
      </c>
      <c r="D149">
        <f t="shared" si="23"/>
        <v>0.58139534883720934</v>
      </c>
      <c r="E149">
        <f t="shared" si="24"/>
        <v>2.982584211075201E-2</v>
      </c>
      <c r="F149">
        <f t="shared" si="25"/>
        <v>-0.23088956095526114</v>
      </c>
      <c r="G149">
        <v>0</v>
      </c>
      <c r="H149">
        <f t="shared" si="26"/>
        <v>0.26071540306601315</v>
      </c>
      <c r="I149">
        <f t="shared" si="27"/>
        <v>-1.0626278551055641</v>
      </c>
      <c r="J149">
        <f t="shared" si="28"/>
        <v>1.0626278551055641</v>
      </c>
      <c r="K149">
        <f t="shared" si="29"/>
        <v>0.43345731074801436</v>
      </c>
      <c r="L149">
        <f t="shared" si="30"/>
        <v>0.56654268925198559</v>
      </c>
      <c r="M149">
        <f t="shared" si="31"/>
        <v>2.3070322617798436</v>
      </c>
      <c r="N149">
        <f t="shared" si="32"/>
        <v>1.7650920556760061</v>
      </c>
    </row>
    <row r="150" spans="1:14" x14ac:dyDescent="0.25">
      <c r="A150" s="4">
        <f>IF('True_Odds_Calculator_2-way'!A151="","",'True_Odds_Calculator_2-way'!A151)</f>
        <v>2.14</v>
      </c>
      <c r="B150" s="4">
        <f>IF('True_Odds_Calculator_2-way'!B151="","",'True_Odds_Calculator_2-way'!B151)</f>
        <v>1.78</v>
      </c>
      <c r="C150" s="4">
        <f t="shared" si="22"/>
        <v>0.46728971962616822</v>
      </c>
      <c r="D150">
        <f t="shared" si="23"/>
        <v>0.5617977528089888</v>
      </c>
      <c r="E150">
        <f t="shared" si="24"/>
        <v>2.908747243515708E-2</v>
      </c>
      <c r="F150">
        <f t="shared" si="25"/>
        <v>-0.23343484196156661</v>
      </c>
      <c r="G150">
        <v>0</v>
      </c>
      <c r="H150">
        <f t="shared" si="26"/>
        <v>0.26252231439672374</v>
      </c>
      <c r="I150">
        <f t="shared" si="27"/>
        <v>-1.0604746049596299</v>
      </c>
      <c r="J150">
        <f t="shared" si="28"/>
        <v>1.0604746049596299</v>
      </c>
      <c r="K150">
        <f t="shared" si="29"/>
        <v>0.45270560758361844</v>
      </c>
      <c r="L150">
        <f t="shared" si="30"/>
        <v>0.54729439241638145</v>
      </c>
      <c r="M150">
        <f t="shared" si="31"/>
        <v>2.2089410496539781</v>
      </c>
      <c r="N150">
        <f t="shared" si="32"/>
        <v>1.8271701918685113</v>
      </c>
    </row>
    <row r="151" spans="1:14" x14ac:dyDescent="0.25">
      <c r="A151" s="4">
        <f>IF('True_Odds_Calculator_2-way'!A152="","",'True_Odds_Calculator_2-way'!A152)</f>
        <v>2.12</v>
      </c>
      <c r="B151" s="4">
        <f>IF('True_Odds_Calculator_2-way'!B152="","",'True_Odds_Calculator_2-way'!B152)</f>
        <v>1.79</v>
      </c>
      <c r="C151" s="4">
        <f t="shared" si="22"/>
        <v>0.47169811320754712</v>
      </c>
      <c r="D151">
        <f t="shared" si="23"/>
        <v>0.55865921787709494</v>
      </c>
      <c r="E151">
        <f t="shared" si="24"/>
        <v>3.0357331084642114E-2</v>
      </c>
      <c r="F151">
        <f t="shared" si="25"/>
        <v>-0.23316116791398755</v>
      </c>
      <c r="G151">
        <v>0</v>
      </c>
      <c r="H151">
        <f t="shared" si="26"/>
        <v>0.26351849899862967</v>
      </c>
      <c r="I151">
        <f t="shared" si="27"/>
        <v>-1.0631081389064057</v>
      </c>
      <c r="J151">
        <f t="shared" si="28"/>
        <v>1.0631081389064057</v>
      </c>
      <c r="K151">
        <f t="shared" si="29"/>
        <v>0.4564790342557204</v>
      </c>
      <c r="L151">
        <f t="shared" si="30"/>
        <v>0.54352096574427933</v>
      </c>
      <c r="M151">
        <f t="shared" si="31"/>
        <v>2.1906811155751749</v>
      </c>
      <c r="N151">
        <f t="shared" si="32"/>
        <v>1.8398554297360612</v>
      </c>
    </row>
    <row r="152" spans="1:14" x14ac:dyDescent="0.25">
      <c r="A152" s="4">
        <f>IF('True_Odds_Calculator_2-way'!A153="","",'True_Odds_Calculator_2-way'!A153)</f>
        <v>1.74</v>
      </c>
      <c r="B152" s="4">
        <f>IF('True_Odds_Calculator_2-way'!B153="","",'True_Odds_Calculator_2-way'!B153)</f>
        <v>2.2000000000000002</v>
      </c>
      <c r="C152" s="4">
        <f t="shared" si="22"/>
        <v>0.57471264367816088</v>
      </c>
      <c r="D152">
        <f t="shared" si="23"/>
        <v>0.45454545454545453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0.56013582793221794</v>
      </c>
      <c r="L152">
        <f t="shared" si="30"/>
        <v>0.43986417206778194</v>
      </c>
      <c r="M152">
        <f t="shared" si="31"/>
        <v>1.7852812659593167</v>
      </c>
      <c r="N152">
        <f t="shared" si="32"/>
        <v>2.2734290799340271</v>
      </c>
    </row>
    <row r="153" spans="1:14" x14ac:dyDescent="0.25">
      <c r="A153" s="4">
        <f>IF('True_Odds_Calculator_2-way'!A154="","",'True_Odds_Calculator_2-way'!A154)</f>
        <v>1.63</v>
      </c>
      <c r="B153" s="4">
        <f>IF('True_Odds_Calculator_2-way'!B154="","",'True_Odds_Calculator_2-way'!B154)</f>
        <v>2.4</v>
      </c>
      <c r="C153" s="4">
        <f t="shared" si="22"/>
        <v>0.61349693251533743</v>
      </c>
      <c r="D153">
        <f t="shared" si="23"/>
        <v>0.41666666666666669</v>
      </c>
      <c r="E153">
        <f t="shared" si="24"/>
        <v>3.0163599182004175E-2</v>
      </c>
      <c r="F153">
        <f t="shared" si="25"/>
        <v>-0.22546012269938642</v>
      </c>
      <c r="G153">
        <v>0</v>
      </c>
      <c r="H153">
        <f t="shared" si="26"/>
        <v>0.2556237218813906</v>
      </c>
      <c r="I153">
        <f t="shared" si="27"/>
        <v>-1.0647942749999</v>
      </c>
      <c r="J153">
        <f t="shared" si="28"/>
        <v>1.0647942749999</v>
      </c>
      <c r="K153">
        <f t="shared" si="29"/>
        <v>0.59850837590920558</v>
      </c>
      <c r="L153">
        <f t="shared" si="30"/>
        <v>0.40149162409079431</v>
      </c>
      <c r="M153">
        <f t="shared" si="31"/>
        <v>1.670820393249937</v>
      </c>
      <c r="N153">
        <f t="shared" si="32"/>
        <v>2.4907119849998605</v>
      </c>
    </row>
    <row r="154" spans="1:14" x14ac:dyDescent="0.25">
      <c r="A154" s="4">
        <f>IF('True_Odds_Calculator_2-way'!A155="","",'True_Odds_Calculator_2-way'!A155)</f>
        <v>1.69</v>
      </c>
      <c r="B154" s="4">
        <f>IF('True_Odds_Calculator_2-way'!B155="","",'True_Odds_Calculator_2-way'!B155)</f>
        <v>2.29</v>
      </c>
      <c r="C154" s="4">
        <f t="shared" si="22"/>
        <v>0.59171597633136097</v>
      </c>
      <c r="D154">
        <f t="shared" si="23"/>
        <v>0.4366812227074236</v>
      </c>
      <c r="E154">
        <f t="shared" si="24"/>
        <v>2.8397199038784571E-2</v>
      </c>
      <c r="F154">
        <f t="shared" si="25"/>
        <v>-0.22999405700111109</v>
      </c>
      <c r="G154">
        <v>0</v>
      </c>
      <c r="H154">
        <f t="shared" si="26"/>
        <v>0.25839125603989566</v>
      </c>
      <c r="I154">
        <f t="shared" si="27"/>
        <v>-1.059938334581489</v>
      </c>
      <c r="J154">
        <f t="shared" si="28"/>
        <v>1.059938334581489</v>
      </c>
      <c r="K154">
        <f t="shared" si="29"/>
        <v>0.57758148064836135</v>
      </c>
      <c r="L154">
        <f t="shared" si="30"/>
        <v>0.42241851935163877</v>
      </c>
      <c r="M154">
        <f t="shared" si="31"/>
        <v>1.7313574508612271</v>
      </c>
      <c r="N154">
        <f t="shared" si="32"/>
        <v>2.3673204516101207</v>
      </c>
    </row>
    <row r="155" spans="1:14" x14ac:dyDescent="0.25">
      <c r="A155" s="4">
        <f>IF('True_Odds_Calculator_2-way'!A156="","",'True_Odds_Calculator_2-way'!A156)</f>
        <v>1.82</v>
      </c>
      <c r="B155" s="4">
        <f>IF('True_Odds_Calculator_2-way'!B156="","",'True_Odds_Calculator_2-way'!B156)</f>
        <v>2.09</v>
      </c>
      <c r="C155" s="4">
        <f t="shared" si="22"/>
        <v>0.54945054945054939</v>
      </c>
      <c r="D155">
        <f t="shared" si="23"/>
        <v>0.47846889952153115</v>
      </c>
      <c r="E155">
        <f t="shared" si="24"/>
        <v>2.7919448972080652E-2</v>
      </c>
      <c r="F155">
        <f t="shared" si="25"/>
        <v>-0.23497555076502441</v>
      </c>
      <c r="G155">
        <v>0</v>
      </c>
      <c r="H155">
        <f t="shared" si="26"/>
        <v>0.26289499973710501</v>
      </c>
      <c r="I155">
        <f t="shared" si="27"/>
        <v>-1.0577421839157299</v>
      </c>
      <c r="J155">
        <f t="shared" si="28"/>
        <v>1.0577421839157299</v>
      </c>
      <c r="K155">
        <f t="shared" si="29"/>
        <v>0.53551865191155801</v>
      </c>
      <c r="L155">
        <f t="shared" si="30"/>
        <v>0.46448134808844194</v>
      </c>
      <c r="M155">
        <f t="shared" si="31"/>
        <v>1.8673485908108987</v>
      </c>
      <c r="N155">
        <f t="shared" si="32"/>
        <v>2.1529389804681456</v>
      </c>
    </row>
    <row r="156" spans="1:14" x14ac:dyDescent="0.25">
      <c r="A156" s="4">
        <f>IF('True_Odds_Calculator_2-way'!A157="","",'True_Odds_Calculator_2-way'!A157)</f>
        <v>1.94</v>
      </c>
      <c r="B156" s="4">
        <f>IF('True_Odds_Calculator_2-way'!B157="","",'True_Odds_Calculator_2-way'!B157)</f>
        <v>1.96</v>
      </c>
      <c r="C156" s="4">
        <f t="shared" si="22"/>
        <v>0.51546391752577325</v>
      </c>
      <c r="D156">
        <f t="shared" si="23"/>
        <v>0.51020408163265307</v>
      </c>
      <c r="E156">
        <f t="shared" si="24"/>
        <v>2.5667999158426325E-2</v>
      </c>
      <c r="F156">
        <f t="shared" si="25"/>
        <v>-0.23732379549758043</v>
      </c>
      <c r="G156">
        <v>0</v>
      </c>
      <c r="H156">
        <f t="shared" si="26"/>
        <v>0.26299179465600675</v>
      </c>
      <c r="I156">
        <f t="shared" si="27"/>
        <v>-1.052689901333149</v>
      </c>
      <c r="J156">
        <f t="shared" si="28"/>
        <v>1.052689901333149</v>
      </c>
      <c r="K156">
        <f t="shared" si="29"/>
        <v>0.50263165184833114</v>
      </c>
      <c r="L156">
        <f t="shared" si="30"/>
        <v>0.49736834815166897</v>
      </c>
      <c r="M156">
        <f t="shared" si="31"/>
        <v>1.9895285072531594</v>
      </c>
      <c r="N156">
        <f t="shared" si="32"/>
        <v>2.0105823052798226</v>
      </c>
    </row>
    <row r="157" spans="1:14" x14ac:dyDescent="0.25">
      <c r="A157" s="4">
        <f>IF('True_Odds_Calculator_2-way'!A158="","",'True_Odds_Calculator_2-way'!A158)</f>
        <v>1.98</v>
      </c>
      <c r="B157" s="4">
        <f>IF('True_Odds_Calculator_2-way'!B158="","",'True_Odds_Calculator_2-way'!B158)</f>
        <v>1.91</v>
      </c>
      <c r="C157" s="4">
        <f t="shared" si="22"/>
        <v>0.50505050505050508</v>
      </c>
      <c r="D157">
        <f t="shared" si="23"/>
        <v>0.52356020942408377</v>
      </c>
      <c r="E157">
        <f t="shared" si="24"/>
        <v>2.861071447458885E-2</v>
      </c>
      <c r="F157">
        <f t="shared" si="25"/>
        <v>-0.23581363371939279</v>
      </c>
      <c r="G157">
        <v>0</v>
      </c>
      <c r="H157">
        <f t="shared" si="26"/>
        <v>0.2644243481939817</v>
      </c>
      <c r="I157">
        <f t="shared" si="27"/>
        <v>-1.0589275952301447</v>
      </c>
      <c r="J157">
        <f t="shared" si="28"/>
        <v>1.0589275952301447</v>
      </c>
      <c r="K157">
        <f t="shared" si="29"/>
        <v>0.4907375632320416</v>
      </c>
      <c r="L157">
        <f t="shared" si="30"/>
        <v>0.50926243676795835</v>
      </c>
      <c r="M157">
        <f t="shared" si="31"/>
        <v>2.0377490433255412</v>
      </c>
      <c r="N157">
        <f t="shared" si="32"/>
        <v>1.9636241116594322</v>
      </c>
    </row>
    <row r="158" spans="1:14" x14ac:dyDescent="0.25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22"/>
        <v>0.51546391752577325</v>
      </c>
      <c r="D158">
        <f t="shared" si="23"/>
        <v>0.51546391752577325</v>
      </c>
      <c r="E158">
        <f t="shared" si="24"/>
        <v>3.0927835051546504E-2</v>
      </c>
      <c r="F158">
        <f t="shared" si="25"/>
        <v>-0.23477521521947065</v>
      </c>
      <c r="G158">
        <v>0</v>
      </c>
      <c r="H158">
        <f t="shared" si="26"/>
        <v>0.26570305027101715</v>
      </c>
      <c r="I158">
        <f t="shared" si="27"/>
        <v>-1.0638297872340428</v>
      </c>
      <c r="J158">
        <f t="shared" si="28"/>
        <v>1.0638297872340428</v>
      </c>
      <c r="K158">
        <f t="shared" si="29"/>
        <v>0.49999999999999989</v>
      </c>
      <c r="L158">
        <f t="shared" si="30"/>
        <v>0.49999999999999989</v>
      </c>
      <c r="M158">
        <f t="shared" si="31"/>
        <v>2.0000000000000004</v>
      </c>
      <c r="N158">
        <f t="shared" si="32"/>
        <v>2.0000000000000004</v>
      </c>
    </row>
    <row r="159" spans="1:14" x14ac:dyDescent="0.25">
      <c r="A159" s="4">
        <f>IF('True_Odds_Calculator_2-way'!A160="","",'True_Odds_Calculator_2-way'!A160)</f>
        <v>1.89</v>
      </c>
      <c r="B159" s="4">
        <f>IF('True_Odds_Calculator_2-way'!B160="","",'True_Odds_Calculator_2-way'!B160)</f>
        <v>2</v>
      </c>
      <c r="C159" s="4">
        <f t="shared" si="22"/>
        <v>0.52910052910052918</v>
      </c>
      <c r="D159">
        <f t="shared" si="23"/>
        <v>0.5</v>
      </c>
      <c r="E159">
        <f t="shared" si="24"/>
        <v>2.9100529100529293E-2</v>
      </c>
      <c r="F159">
        <f t="shared" si="25"/>
        <v>-0.23544973544973535</v>
      </c>
      <c r="G159">
        <v>0</v>
      </c>
      <c r="H159">
        <f t="shared" si="26"/>
        <v>0.26455026455026459</v>
      </c>
      <c r="I159">
        <f t="shared" si="27"/>
        <v>-1.0599978800063603</v>
      </c>
      <c r="J159">
        <f t="shared" si="28"/>
        <v>1.0599978800063603</v>
      </c>
      <c r="K159">
        <f t="shared" si="29"/>
        <v>0.51456260722126923</v>
      </c>
      <c r="L159">
        <f t="shared" si="30"/>
        <v>0.48543739277873066</v>
      </c>
      <c r="M159">
        <f t="shared" si="31"/>
        <v>1.9433981132056606</v>
      </c>
      <c r="N159">
        <f t="shared" si="32"/>
        <v>2.0599978800063603</v>
      </c>
    </row>
    <row r="160" spans="1:14" x14ac:dyDescent="0.25">
      <c r="A160" s="4">
        <f>IF('True_Odds_Calculator_2-way'!A161="","",'True_Odds_Calculator_2-way'!A161)</f>
        <v>2.21</v>
      </c>
      <c r="B160" s="4">
        <f>IF('True_Odds_Calculator_2-way'!B161="","",'True_Odds_Calculator_2-way'!B161)</f>
        <v>1.72</v>
      </c>
      <c r="C160" s="4">
        <f t="shared" si="22"/>
        <v>0.45248868778280543</v>
      </c>
      <c r="D160">
        <f t="shared" si="23"/>
        <v>0.58139534883720934</v>
      </c>
      <c r="E160">
        <f t="shared" si="24"/>
        <v>3.3884036620014824E-2</v>
      </c>
      <c r="F160">
        <f t="shared" si="25"/>
        <v>-0.2291907818583605</v>
      </c>
      <c r="G160">
        <v>0</v>
      </c>
      <c r="H160">
        <f t="shared" si="26"/>
        <v>0.26307481847837527</v>
      </c>
      <c r="I160">
        <f t="shared" si="27"/>
        <v>-1.0713739108887084</v>
      </c>
      <c r="J160">
        <f t="shared" si="28"/>
        <v>1.0713739108887084</v>
      </c>
      <c r="K160">
        <f t="shared" si="29"/>
        <v>0.43547132891069945</v>
      </c>
      <c r="L160">
        <f t="shared" si="30"/>
        <v>0.56452867108930049</v>
      </c>
      <c r="M160">
        <f t="shared" si="31"/>
        <v>2.2963624321753371</v>
      </c>
      <c r="N160">
        <f t="shared" si="32"/>
        <v>1.7713892158398703</v>
      </c>
    </row>
    <row r="161" spans="1:14" x14ac:dyDescent="0.25">
      <c r="A161" s="4">
        <f>IF('True_Odds_Calculator_2-way'!A162="","",'True_Odds_Calculator_2-way'!A162)</f>
        <v>2.1</v>
      </c>
      <c r="B161" s="4">
        <f>IF('True_Odds_Calculator_2-way'!B162="","",'True_Odds_Calculator_2-way'!B162)</f>
        <v>1.79</v>
      </c>
      <c r="C161" s="4">
        <f t="shared" si="22"/>
        <v>0.47619047619047616</v>
      </c>
      <c r="D161">
        <f t="shared" si="23"/>
        <v>0.55865921787709494</v>
      </c>
      <c r="E161">
        <f t="shared" si="24"/>
        <v>3.4849694067571102E-2</v>
      </c>
      <c r="F161">
        <f t="shared" si="25"/>
        <v>-0.2311785049215217</v>
      </c>
      <c r="G161">
        <v>0</v>
      </c>
      <c r="H161">
        <f t="shared" si="26"/>
        <v>0.2660281989890928</v>
      </c>
      <c r="I161">
        <f t="shared" si="27"/>
        <v>-1.072729223145815</v>
      </c>
      <c r="J161">
        <f t="shared" si="28"/>
        <v>1.072729223145815</v>
      </c>
      <c r="K161">
        <f t="shared" si="29"/>
        <v>0.4587151448829464</v>
      </c>
      <c r="L161">
        <f t="shared" si="30"/>
        <v>0.5412848551170536</v>
      </c>
      <c r="M161">
        <f t="shared" si="31"/>
        <v>2.1800021454603971</v>
      </c>
      <c r="N161">
        <f t="shared" si="32"/>
        <v>1.8474560862851939</v>
      </c>
    </row>
    <row r="162" spans="1:14" x14ac:dyDescent="0.25">
      <c r="A162" s="4">
        <f>IF('True_Odds_Calculator_2-way'!A163="","",'True_Odds_Calculator_2-way'!A163)</f>
        <v>2.17</v>
      </c>
      <c r="B162" s="4">
        <f>IF('True_Odds_Calculator_2-way'!B163="","",'True_Odds_Calculator_2-way'!B163)</f>
        <v>1.75</v>
      </c>
      <c r="C162" s="4">
        <f t="shared" si="22"/>
        <v>0.46082949308755761</v>
      </c>
      <c r="D162">
        <f t="shared" si="23"/>
        <v>0.5714285714285714</v>
      </c>
      <c r="E162">
        <f t="shared" si="24"/>
        <v>3.2258064516129004E-2</v>
      </c>
      <c r="F162">
        <f t="shared" si="25"/>
        <v>-0.23107307439104674</v>
      </c>
      <c r="G162">
        <v>0</v>
      </c>
      <c r="H162">
        <f t="shared" si="26"/>
        <v>0.26333113890717574</v>
      </c>
      <c r="I162">
        <f t="shared" si="27"/>
        <v>-1.0675210253672476</v>
      </c>
      <c r="J162">
        <f t="shared" si="28"/>
        <v>1.0675210253672476</v>
      </c>
      <c r="K162">
        <f t="shared" si="29"/>
        <v>0.44464214228514221</v>
      </c>
      <c r="L162">
        <f t="shared" si="30"/>
        <v>0.55535785771485779</v>
      </c>
      <c r="M162">
        <f t="shared" si="31"/>
        <v>2.2489995996796797</v>
      </c>
      <c r="N162">
        <f t="shared" si="32"/>
        <v>1.8006407690254356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2.2599999999999998</v>
      </c>
      <c r="C163" s="4">
        <f t="shared" si="22"/>
        <v>0.59171597633136097</v>
      </c>
      <c r="D163">
        <f t="shared" si="23"/>
        <v>0.44247787610619471</v>
      </c>
      <c r="E163">
        <f t="shared" si="24"/>
        <v>3.4193852437555794E-2</v>
      </c>
      <c r="F163">
        <f t="shared" si="25"/>
        <v>-0.22762737602764815</v>
      </c>
      <c r="G163">
        <v>0</v>
      </c>
      <c r="H163">
        <f t="shared" si="26"/>
        <v>0.261821228465204</v>
      </c>
      <c r="I163">
        <f t="shared" si="27"/>
        <v>-1.0724824201463119</v>
      </c>
      <c r="J163">
        <f t="shared" si="28"/>
        <v>1.0724824201463119</v>
      </c>
      <c r="K163">
        <f t="shared" si="29"/>
        <v>0.57470839285052078</v>
      </c>
      <c r="L163">
        <f t="shared" si="30"/>
        <v>0.42529160714947917</v>
      </c>
      <c r="M163">
        <f t="shared" si="31"/>
        <v>1.7400128699009547</v>
      </c>
      <c r="N163">
        <f t="shared" si="32"/>
        <v>2.351327849384353</v>
      </c>
    </row>
    <row r="164" spans="1:14" x14ac:dyDescent="0.25">
      <c r="A164" s="4">
        <f>IF('True_Odds_Calculator_2-way'!A165="","",'True_Odds_Calculator_2-way'!A165)</f>
        <v>1.36</v>
      </c>
      <c r="B164" s="4">
        <f>IF('True_Odds_Calculator_2-way'!B165="","",'True_Odds_Calculator_2-way'!B165)</f>
        <v>3.25</v>
      </c>
      <c r="C164" s="4">
        <f t="shared" si="22"/>
        <v>0.73529411764705876</v>
      </c>
      <c r="D164">
        <f t="shared" si="23"/>
        <v>0.30769230769230771</v>
      </c>
      <c r="E164">
        <f t="shared" si="24"/>
        <v>4.2986425339366363E-2</v>
      </c>
      <c r="F164">
        <f t="shared" si="25"/>
        <v>-0.18325791855203633</v>
      </c>
      <c r="G164">
        <v>0</v>
      </c>
      <c r="H164">
        <f t="shared" si="26"/>
        <v>0.22624434389140272</v>
      </c>
      <c r="I164">
        <f t="shared" si="27"/>
        <v>-1.1111111111111107</v>
      </c>
      <c r="J164">
        <f t="shared" si="28"/>
        <v>1.1111111111111107</v>
      </c>
      <c r="K164">
        <f t="shared" si="29"/>
        <v>0.7142857142857143</v>
      </c>
      <c r="L164">
        <f t="shared" si="30"/>
        <v>0.28571428571428581</v>
      </c>
      <c r="M164">
        <f t="shared" si="31"/>
        <v>1.4</v>
      </c>
      <c r="N164">
        <f t="shared" si="32"/>
        <v>3.4999999999999987</v>
      </c>
    </row>
    <row r="165" spans="1:14" x14ac:dyDescent="0.25">
      <c r="A165" s="4">
        <f>IF('True_Odds_Calculator_2-way'!A166="","",'True_Odds_Calculator_2-way'!A166)</f>
        <v>1.68</v>
      </c>
      <c r="B165" s="4">
        <f>IF('True_Odds_Calculator_2-way'!B166="","",'True_Odds_Calculator_2-way'!B166)</f>
        <v>2.27</v>
      </c>
      <c r="C165" s="4">
        <f t="shared" si="22"/>
        <v>0.59523809523809523</v>
      </c>
      <c r="D165">
        <f t="shared" si="23"/>
        <v>0.44052863436123346</v>
      </c>
      <c r="E165">
        <f t="shared" si="24"/>
        <v>3.5766729599328695E-2</v>
      </c>
      <c r="F165">
        <f t="shared" si="25"/>
        <v>-0.22645269561569115</v>
      </c>
      <c r="G165">
        <v>0</v>
      </c>
      <c r="H165">
        <f t="shared" si="26"/>
        <v>0.2622194252150199</v>
      </c>
      <c r="I165">
        <f t="shared" si="27"/>
        <v>-1.0760778282064791</v>
      </c>
      <c r="J165">
        <f t="shared" si="28"/>
        <v>1.0760778282064791</v>
      </c>
      <c r="K165">
        <f t="shared" si="29"/>
        <v>0.57745625010319412</v>
      </c>
      <c r="L165">
        <f t="shared" si="30"/>
        <v>0.42254374989680582</v>
      </c>
      <c r="M165">
        <f t="shared" si="31"/>
        <v>1.7317329231804059</v>
      </c>
      <c r="N165">
        <f t="shared" si="32"/>
        <v>2.3666188418222287</v>
      </c>
    </row>
    <row r="166" spans="1:14" x14ac:dyDescent="0.25">
      <c r="A166" s="4">
        <f>IF('True_Odds_Calculator_2-way'!A167="","",'True_Odds_Calculator_2-way'!A167)</f>
        <v>2</v>
      </c>
      <c r="B166" s="4">
        <f>IF('True_Odds_Calculator_2-way'!B167="","",'True_Odds_Calculator_2-way'!B167)</f>
        <v>1.88</v>
      </c>
      <c r="C166" s="4">
        <f t="shared" si="22"/>
        <v>0.5</v>
      </c>
      <c r="D166">
        <f t="shared" si="23"/>
        <v>0.53191489361702127</v>
      </c>
      <c r="E166">
        <f t="shared" si="24"/>
        <v>3.1914893617021267E-2</v>
      </c>
      <c r="F166">
        <f t="shared" si="25"/>
        <v>-0.23404255319148937</v>
      </c>
      <c r="G166">
        <v>0</v>
      </c>
      <c r="H166">
        <f t="shared" si="26"/>
        <v>0.26595744680851063</v>
      </c>
      <c r="I166">
        <f t="shared" si="27"/>
        <v>-1.0660035817780522</v>
      </c>
      <c r="J166">
        <f t="shared" si="28"/>
        <v>1.0660035817780522</v>
      </c>
      <c r="K166">
        <f t="shared" si="29"/>
        <v>0.48402626637238261</v>
      </c>
      <c r="L166">
        <f t="shared" si="30"/>
        <v>0.51597373362761745</v>
      </c>
      <c r="M166">
        <f t="shared" si="31"/>
        <v>2.0660035817780522</v>
      </c>
      <c r="N166">
        <f t="shared" si="32"/>
        <v>1.9380831519646857</v>
      </c>
    </row>
    <row r="167" spans="1:14" x14ac:dyDescent="0.25">
      <c r="A167" s="4">
        <f>IF('True_Odds_Calculator_2-way'!A168="","",'True_Odds_Calculator_2-way'!A168)</f>
        <v>2.37</v>
      </c>
      <c r="B167" s="4">
        <f>IF('True_Odds_Calculator_2-way'!B168="","",'True_Odds_Calculator_2-way'!B168)</f>
        <v>1.64</v>
      </c>
      <c r="C167" s="4">
        <f t="shared" si="22"/>
        <v>0.42194092827004215</v>
      </c>
      <c r="D167">
        <f t="shared" si="23"/>
        <v>0.6097560975609756</v>
      </c>
      <c r="E167">
        <f t="shared" si="24"/>
        <v>3.1697025831017633E-2</v>
      </c>
      <c r="F167">
        <f t="shared" si="25"/>
        <v>-0.2255840279921788</v>
      </c>
      <c r="G167">
        <v>0</v>
      </c>
      <c r="H167">
        <f t="shared" si="26"/>
        <v>0.25728105382319644</v>
      </c>
      <c r="I167">
        <f t="shared" si="27"/>
        <v>-1.0679470721459507</v>
      </c>
      <c r="J167">
        <f t="shared" si="28"/>
        <v>1.0679470721459507</v>
      </c>
      <c r="K167">
        <f t="shared" si="29"/>
        <v>0.40599451076379461</v>
      </c>
      <c r="L167">
        <f t="shared" si="30"/>
        <v>0.59400548923620555</v>
      </c>
      <c r="M167">
        <f t="shared" si="31"/>
        <v>2.4630874888399528</v>
      </c>
      <c r="N167">
        <f t="shared" si="32"/>
        <v>1.6834861261734084</v>
      </c>
    </row>
    <row r="168" spans="1:14" x14ac:dyDescent="0.25">
      <c r="A168" s="4">
        <f>IF('True_Odds_Calculator_2-way'!A169="","",'True_Odds_Calculator_2-way'!A169)</f>
        <v>1.71</v>
      </c>
      <c r="B168" s="4">
        <f>IF('True_Odds_Calculator_2-way'!B169="","",'True_Odds_Calculator_2-way'!B169)</f>
        <v>2.23</v>
      </c>
      <c r="C168" s="4">
        <f t="shared" si="22"/>
        <v>0.58479532163742687</v>
      </c>
      <c r="D168">
        <f t="shared" si="23"/>
        <v>0.44843049327354262</v>
      </c>
      <c r="E168">
        <f t="shared" si="24"/>
        <v>3.3225814910969431E-2</v>
      </c>
      <c r="F168">
        <f t="shared" si="25"/>
        <v>-0.22901423963496192</v>
      </c>
      <c r="G168">
        <v>0</v>
      </c>
      <c r="H168">
        <f t="shared" si="26"/>
        <v>0.26224005454593136</v>
      </c>
      <c r="I168">
        <f t="shared" si="27"/>
        <v>-1.070084984173661</v>
      </c>
      <c r="J168">
        <f t="shared" si="28"/>
        <v>1.070084984173661</v>
      </c>
      <c r="K168">
        <f t="shared" si="29"/>
        <v>0.56825919869450314</v>
      </c>
      <c r="L168">
        <f t="shared" si="30"/>
        <v>0.43174080130549697</v>
      </c>
      <c r="M168">
        <f t="shared" si="31"/>
        <v>1.7597603387632996</v>
      </c>
      <c r="N168">
        <f t="shared" si="32"/>
        <v>2.3162045305336028</v>
      </c>
    </row>
    <row r="169" spans="1:14" x14ac:dyDescent="0.25">
      <c r="A169" s="4">
        <f>IF('True_Odds_Calculator_2-way'!A170="","",'True_Odds_Calculator_2-way'!A170)</f>
        <v>2.2000000000000002</v>
      </c>
      <c r="B169" s="4">
        <f>IF('True_Odds_Calculator_2-way'!B170="","",'True_Odds_Calculator_2-way'!B170)</f>
        <v>1.73</v>
      </c>
      <c r="C169" s="4">
        <f t="shared" si="22"/>
        <v>0.45454545454545453</v>
      </c>
      <c r="D169">
        <f t="shared" si="23"/>
        <v>0.5780346820809249</v>
      </c>
      <c r="E169">
        <f t="shared" si="24"/>
        <v>3.2580136626379375E-2</v>
      </c>
      <c r="F169">
        <f t="shared" si="25"/>
        <v>-0.23016290068313194</v>
      </c>
      <c r="G169">
        <v>0</v>
      </c>
      <c r="H169">
        <f t="shared" si="26"/>
        <v>0.26274303730951132</v>
      </c>
      <c r="I169">
        <f t="shared" si="27"/>
        <v>-1.0684346079267204</v>
      </c>
      <c r="J169">
        <f t="shared" si="28"/>
        <v>1.0684346079267204</v>
      </c>
      <c r="K169">
        <f t="shared" si="29"/>
        <v>0.43818875860384515</v>
      </c>
      <c r="L169">
        <f t="shared" si="30"/>
        <v>0.5618112413961549</v>
      </c>
      <c r="M169">
        <f t="shared" si="31"/>
        <v>2.2821215295120645</v>
      </c>
      <c r="N169">
        <f t="shared" si="32"/>
        <v>1.7799572637865058</v>
      </c>
    </row>
    <row r="170" spans="1:14" x14ac:dyDescent="0.25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2.58</v>
      </c>
      <c r="C170" s="4">
        <f t="shared" si="22"/>
        <v>0.64935064935064934</v>
      </c>
      <c r="D170">
        <f t="shared" si="23"/>
        <v>0.38759689922480617</v>
      </c>
      <c r="E170">
        <f t="shared" si="24"/>
        <v>3.6947548575455569E-2</v>
      </c>
      <c r="F170">
        <f t="shared" si="25"/>
        <v>-0.21473874962247053</v>
      </c>
      <c r="G170">
        <v>0</v>
      </c>
      <c r="H170">
        <f t="shared" si="26"/>
        <v>0.25168629819792609</v>
      </c>
      <c r="I170">
        <f t="shared" si="27"/>
        <v>-1.0826163374360516</v>
      </c>
      <c r="J170">
        <f t="shared" si="28"/>
        <v>1.0826163374360516</v>
      </c>
      <c r="K170">
        <f t="shared" si="29"/>
        <v>0.63106898163419312</v>
      </c>
      <c r="L170">
        <f t="shared" si="30"/>
        <v>0.36893101836580677</v>
      </c>
      <c r="M170">
        <f t="shared" si="31"/>
        <v>1.5846128222154678</v>
      </c>
      <c r="N170">
        <f t="shared" si="32"/>
        <v>2.7105338131489622</v>
      </c>
    </row>
    <row r="171" spans="1:14" x14ac:dyDescent="0.25">
      <c r="A171" s="4">
        <f>IF('True_Odds_Calculator_2-way'!A172="","",'True_Odds_Calculator_2-way'!A172)</f>
        <v>1.98</v>
      </c>
      <c r="B171" s="4">
        <f>IF('True_Odds_Calculator_2-way'!B172="","",'True_Odds_Calculator_2-way'!B172)</f>
        <v>1.91</v>
      </c>
      <c r="C171" s="4">
        <f t="shared" si="22"/>
        <v>0.50505050505050508</v>
      </c>
      <c r="D171">
        <f t="shared" si="23"/>
        <v>0.52356020942408377</v>
      </c>
      <c r="E171">
        <f t="shared" si="24"/>
        <v>2.861071447458885E-2</v>
      </c>
      <c r="F171">
        <f t="shared" si="25"/>
        <v>-0.23581363371939279</v>
      </c>
      <c r="G171">
        <v>0</v>
      </c>
      <c r="H171">
        <f t="shared" si="26"/>
        <v>0.2644243481939817</v>
      </c>
      <c r="I171">
        <f t="shared" si="27"/>
        <v>-1.0589275952301447</v>
      </c>
      <c r="J171">
        <f t="shared" si="28"/>
        <v>1.0589275952301447</v>
      </c>
      <c r="K171">
        <f t="shared" si="29"/>
        <v>0.4907375632320416</v>
      </c>
      <c r="L171">
        <f t="shared" si="30"/>
        <v>0.50926243676795835</v>
      </c>
      <c r="M171">
        <f t="shared" si="31"/>
        <v>2.0377490433255412</v>
      </c>
      <c r="N171">
        <f t="shared" si="32"/>
        <v>1.9636241116594322</v>
      </c>
    </row>
    <row r="172" spans="1:14" x14ac:dyDescent="0.25">
      <c r="A172" s="4">
        <f>IF('True_Odds_Calculator_2-way'!A173="","",'True_Odds_Calculator_2-way'!A173)</f>
        <v>2.5</v>
      </c>
      <c r="B172" s="4">
        <f>IF('True_Odds_Calculator_2-way'!B173="","",'True_Odds_Calculator_2-way'!B173)</f>
        <v>1.59</v>
      </c>
      <c r="C172" s="4">
        <f t="shared" si="22"/>
        <v>0.4</v>
      </c>
      <c r="D172">
        <f t="shared" si="23"/>
        <v>0.62893081761006286</v>
      </c>
      <c r="E172">
        <f t="shared" si="24"/>
        <v>2.8930817610062887E-2</v>
      </c>
      <c r="F172">
        <f t="shared" si="25"/>
        <v>-0.22264150943396221</v>
      </c>
      <c r="G172">
        <v>0</v>
      </c>
      <c r="H172">
        <f t="shared" si="26"/>
        <v>0.25157232704402516</v>
      </c>
      <c r="I172">
        <f t="shared" si="27"/>
        <v>-1.0629880069054678</v>
      </c>
      <c r="J172">
        <f t="shared" si="28"/>
        <v>1.0629880069054678</v>
      </c>
      <c r="K172">
        <f t="shared" si="29"/>
        <v>0.38543339133114163</v>
      </c>
      <c r="L172">
        <f t="shared" si="30"/>
        <v>0.61456660866885815</v>
      </c>
      <c r="M172">
        <f t="shared" si="31"/>
        <v>2.594482010358202</v>
      </c>
      <c r="N172">
        <f t="shared" si="32"/>
        <v>1.6271629240742262</v>
      </c>
    </row>
    <row r="173" spans="1:14" x14ac:dyDescent="0.25">
      <c r="A173" s="4">
        <f>IF('True_Odds_Calculator_2-way'!A174="","",'True_Odds_Calculator_2-way'!A174)</f>
        <v>2.17</v>
      </c>
      <c r="B173" s="4">
        <f>IF('True_Odds_Calculator_2-way'!B174="","",'True_Odds_Calculator_2-way'!B174)</f>
        <v>1.76</v>
      </c>
      <c r="C173" s="4">
        <f t="shared" si="22"/>
        <v>0.46082949308755761</v>
      </c>
      <c r="D173">
        <f t="shared" si="23"/>
        <v>0.56818181818181823</v>
      </c>
      <c r="E173">
        <f t="shared" si="24"/>
        <v>2.9011311269375728E-2</v>
      </c>
      <c r="F173">
        <f t="shared" si="25"/>
        <v>-0.2328236279849184</v>
      </c>
      <c r="G173">
        <v>0</v>
      </c>
      <c r="H173">
        <f t="shared" si="26"/>
        <v>0.26183493925429413</v>
      </c>
      <c r="I173">
        <f t="shared" si="27"/>
        <v>-1.0604746049596294</v>
      </c>
      <c r="J173">
        <f t="shared" si="28"/>
        <v>1.0604746049596294</v>
      </c>
      <c r="K173">
        <f t="shared" si="29"/>
        <v>0.44627809446366512</v>
      </c>
      <c r="L173">
        <f t="shared" si="30"/>
        <v>0.55372190553633505</v>
      </c>
      <c r="M173">
        <f t="shared" si="31"/>
        <v>2.2407552878027661</v>
      </c>
      <c r="N173">
        <f t="shared" si="32"/>
        <v>1.8059606997693183</v>
      </c>
    </row>
    <row r="174" spans="1:14" x14ac:dyDescent="0.25">
      <c r="A174" s="4">
        <f>IF('True_Odds_Calculator_2-way'!A175="","",'True_Odds_Calculator_2-way'!A175)</f>
        <v>1.64</v>
      </c>
      <c r="B174" s="4">
        <f>IF('True_Odds_Calculator_2-way'!B175="","",'True_Odds_Calculator_2-way'!B175)</f>
        <v>2.38</v>
      </c>
      <c r="C174" s="4">
        <f t="shared" si="22"/>
        <v>0.6097560975609756</v>
      </c>
      <c r="D174">
        <f t="shared" si="23"/>
        <v>0.42016806722689076</v>
      </c>
      <c r="E174">
        <f t="shared" si="24"/>
        <v>2.9924164787866303E-2</v>
      </c>
      <c r="F174">
        <f t="shared" si="25"/>
        <v>-0.22627587620414025</v>
      </c>
      <c r="G174">
        <v>0</v>
      </c>
      <c r="H174">
        <f t="shared" si="26"/>
        <v>0.25620004099200655</v>
      </c>
      <c r="I174">
        <f t="shared" si="27"/>
        <v>-1.0640706634484356</v>
      </c>
      <c r="J174">
        <f t="shared" si="28"/>
        <v>1.0640706634484356</v>
      </c>
      <c r="K174">
        <f t="shared" si="29"/>
        <v>0.59488214870586709</v>
      </c>
      <c r="L174">
        <f t="shared" si="30"/>
        <v>0.40511785129413308</v>
      </c>
      <c r="M174">
        <f t="shared" si="31"/>
        <v>1.6810052246069986</v>
      </c>
      <c r="N174">
        <f t="shared" si="32"/>
        <v>2.468417515558841</v>
      </c>
    </row>
    <row r="175" spans="1:14" x14ac:dyDescent="0.25">
      <c r="A175" s="4">
        <f>IF('True_Odds_Calculator_2-way'!A176="","",'True_Odds_Calculator_2-way'!A176)</f>
        <v>2.57</v>
      </c>
      <c r="B175" s="4">
        <f>IF('True_Odds_Calculator_2-way'!B176="","",'True_Odds_Calculator_2-way'!B176)</f>
        <v>1.53</v>
      </c>
      <c r="C175" s="4">
        <f t="shared" si="22"/>
        <v>0.38910505836575876</v>
      </c>
      <c r="D175">
        <f t="shared" si="23"/>
        <v>0.65359477124183007</v>
      </c>
      <c r="E175">
        <f t="shared" si="24"/>
        <v>4.2699829607588891E-2</v>
      </c>
      <c r="F175">
        <f t="shared" si="25"/>
        <v>-0.21161720200401812</v>
      </c>
      <c r="G175">
        <v>0</v>
      </c>
      <c r="H175">
        <f t="shared" si="26"/>
        <v>0.25431703161160701</v>
      </c>
      <c r="I175">
        <f t="shared" si="27"/>
        <v>-1.0962566453052482</v>
      </c>
      <c r="J175">
        <f t="shared" si="28"/>
        <v>1.0962566453052482</v>
      </c>
      <c r="K175">
        <f t="shared" si="29"/>
        <v>0.36749534092163155</v>
      </c>
      <c r="L175">
        <f t="shared" si="30"/>
        <v>0.6325046590783685</v>
      </c>
      <c r="M175">
        <f t="shared" si="31"/>
        <v>2.7211229331292399</v>
      </c>
      <c r="N175">
        <f t="shared" si="32"/>
        <v>1.5810160220117813</v>
      </c>
    </row>
    <row r="176" spans="1:14" x14ac:dyDescent="0.25">
      <c r="A176" s="4">
        <f>IF('True_Odds_Calculator_2-way'!A177="","",'True_Odds_Calculator_2-way'!A177)</f>
        <v>2.11</v>
      </c>
      <c r="B176" s="4">
        <f>IF('True_Odds_Calculator_2-way'!B177="","",'True_Odds_Calculator_2-way'!B177)</f>
        <v>1.76</v>
      </c>
      <c r="C176" s="4">
        <f t="shared" si="22"/>
        <v>0.47393364928909953</v>
      </c>
      <c r="D176">
        <f t="shared" si="23"/>
        <v>0.56818181818181823</v>
      </c>
      <c r="E176">
        <f t="shared" si="24"/>
        <v>4.2115467470917878E-2</v>
      </c>
      <c r="F176">
        <f t="shared" si="25"/>
        <v>-0.22716501507970688</v>
      </c>
      <c r="G176">
        <v>0</v>
      </c>
      <c r="H176">
        <f t="shared" si="26"/>
        <v>0.26928048255062476</v>
      </c>
      <c r="I176">
        <f t="shared" si="27"/>
        <v>-1.0887588907733561</v>
      </c>
      <c r="J176">
        <f t="shared" si="28"/>
        <v>1.0887588907733561</v>
      </c>
      <c r="K176">
        <f t="shared" si="29"/>
        <v>0.45279142930400768</v>
      </c>
      <c r="L176">
        <f t="shared" si="30"/>
        <v>0.54720857069599227</v>
      </c>
      <c r="M176">
        <f t="shared" si="31"/>
        <v>2.208522368758425</v>
      </c>
      <c r="N176">
        <f t="shared" si="32"/>
        <v>1.82745675698775</v>
      </c>
    </row>
    <row r="177" spans="1:14" x14ac:dyDescent="0.25">
      <c r="A177" s="4">
        <f>IF('True_Odds_Calculator_2-way'!A178="","",'True_Odds_Calculator_2-way'!A178)</f>
        <v>2.66</v>
      </c>
      <c r="B177" s="4">
        <f>IF('True_Odds_Calculator_2-way'!B178="","",'True_Odds_Calculator_2-way'!B178)</f>
        <v>1.5</v>
      </c>
      <c r="C177" s="4">
        <f t="shared" si="22"/>
        <v>0.37593984962406013</v>
      </c>
      <c r="D177">
        <f t="shared" si="23"/>
        <v>0.66666666666666663</v>
      </c>
      <c r="E177">
        <f t="shared" si="24"/>
        <v>4.2606516290726759E-2</v>
      </c>
      <c r="F177">
        <f t="shared" si="25"/>
        <v>-0.20802005012531333</v>
      </c>
      <c r="G177">
        <v>0</v>
      </c>
      <c r="H177">
        <f t="shared" si="26"/>
        <v>0.25062656641604009</v>
      </c>
      <c r="I177">
        <f t="shared" si="27"/>
        <v>-1.0976425998969033</v>
      </c>
      <c r="J177">
        <f t="shared" si="28"/>
        <v>1.0976425998969033</v>
      </c>
      <c r="K177">
        <f t="shared" si="29"/>
        <v>0.35434772234002576</v>
      </c>
      <c r="L177">
        <f t="shared" si="30"/>
        <v>0.64565227765997424</v>
      </c>
      <c r="M177">
        <f t="shared" si="31"/>
        <v>2.8220867158288598</v>
      </c>
      <c r="N177">
        <f t="shared" si="32"/>
        <v>1.5488212999484516</v>
      </c>
    </row>
    <row r="178" spans="1:14" x14ac:dyDescent="0.25">
      <c r="A178" s="4">
        <f>IF('True_Odds_Calculator_2-way'!A179="","",'True_Odds_Calculator_2-way'!A179)</f>
        <v>1.95</v>
      </c>
      <c r="B178" s="4">
        <f>IF('True_Odds_Calculator_2-way'!B179="","",'True_Odds_Calculator_2-way'!B179)</f>
        <v>1.93</v>
      </c>
      <c r="C178" s="4">
        <f t="shared" si="22"/>
        <v>0.51282051282051289</v>
      </c>
      <c r="D178">
        <f t="shared" si="23"/>
        <v>0.5181347150259068</v>
      </c>
      <c r="E178">
        <f t="shared" si="24"/>
        <v>3.0955227846419575E-2</v>
      </c>
      <c r="F178">
        <f t="shared" si="25"/>
        <v>-0.23475488242327625</v>
      </c>
      <c r="G178">
        <v>0</v>
      </c>
      <c r="H178">
        <f t="shared" si="26"/>
        <v>0.26571011026969582</v>
      </c>
      <c r="I178">
        <f t="shared" si="27"/>
        <v>-1.0638899909514294</v>
      </c>
      <c r="J178">
        <f t="shared" si="28"/>
        <v>1.0638899909514294</v>
      </c>
      <c r="K178">
        <f t="shared" si="29"/>
        <v>0.49734035027939766</v>
      </c>
      <c r="L178">
        <f t="shared" si="30"/>
        <v>0.50265964972060251</v>
      </c>
      <c r="M178">
        <f t="shared" si="31"/>
        <v>2.0106954914038573</v>
      </c>
      <c r="N178">
        <f t="shared" si="32"/>
        <v>1.9894176915848294</v>
      </c>
    </row>
    <row r="179" spans="1:14" x14ac:dyDescent="0.25">
      <c r="A179" s="4">
        <f>IF('True_Odds_Calculator_2-way'!A180="","",'True_Odds_Calculator_2-way'!A180)</f>
        <v>1.87</v>
      </c>
      <c r="B179" s="4">
        <f>IF('True_Odds_Calculator_2-way'!B180="","",'True_Odds_Calculator_2-way'!B180)</f>
        <v>2.02</v>
      </c>
      <c r="C179" s="4">
        <f t="shared" si="22"/>
        <v>0.53475935828876997</v>
      </c>
      <c r="D179">
        <f t="shared" si="23"/>
        <v>0.49504950495049505</v>
      </c>
      <c r="E179">
        <f t="shared" si="24"/>
        <v>2.9808863239265015E-2</v>
      </c>
      <c r="F179">
        <f t="shared" si="25"/>
        <v>-0.23492349234923493</v>
      </c>
      <c r="G179">
        <v>0</v>
      </c>
      <c r="H179">
        <f t="shared" si="26"/>
        <v>0.2647323555885</v>
      </c>
      <c r="I179">
        <f t="shared" si="27"/>
        <v>-1.0615495921641367</v>
      </c>
      <c r="J179">
        <f t="shared" si="28"/>
        <v>1.0615495921641367</v>
      </c>
      <c r="K179">
        <f t="shared" si="29"/>
        <v>0.51987261275696728</v>
      </c>
      <c r="L179">
        <f t="shared" si="30"/>
        <v>0.48012738724303272</v>
      </c>
      <c r="M179">
        <f t="shared" si="31"/>
        <v>1.9235481451827992</v>
      </c>
      <c r="N179">
        <f t="shared" si="32"/>
        <v>2.0827805840074194</v>
      </c>
    </row>
    <row r="180" spans="1:14" x14ac:dyDescent="0.25">
      <c r="A180" s="4">
        <f>IF('True_Odds_Calculator_2-way'!A181="","",'True_Odds_Calculator_2-way'!A181)</f>
        <v>1.74</v>
      </c>
      <c r="B180" s="4">
        <f>IF('True_Odds_Calculator_2-way'!B181="","",'True_Odds_Calculator_2-way'!B181)</f>
        <v>2.1800000000000002</v>
      </c>
      <c r="C180" s="4">
        <f t="shared" si="22"/>
        <v>0.57471264367816088</v>
      </c>
      <c r="D180">
        <f t="shared" si="23"/>
        <v>0.4587155963302752</v>
      </c>
      <c r="E180">
        <f t="shared" si="24"/>
        <v>3.3428240008436028E-2</v>
      </c>
      <c r="F180">
        <f t="shared" si="25"/>
        <v>-0.23020141305494057</v>
      </c>
      <c r="G180">
        <v>0</v>
      </c>
      <c r="H180">
        <f t="shared" si="26"/>
        <v>0.26362965306337655</v>
      </c>
      <c r="I180">
        <f t="shared" si="27"/>
        <v>-1.0701462561817372</v>
      </c>
      <c r="J180">
        <f t="shared" si="28"/>
        <v>1.0701462561817372</v>
      </c>
      <c r="K180">
        <f t="shared" si="29"/>
        <v>0.55806429341387886</v>
      </c>
      <c r="L180">
        <f t="shared" si="30"/>
        <v>0.44193570658612125</v>
      </c>
      <c r="M180">
        <f t="shared" si="31"/>
        <v>1.7919082295744857</v>
      </c>
      <c r="N180">
        <f t="shared" si="32"/>
        <v>2.26277258229445</v>
      </c>
    </row>
    <row r="181" spans="1:14" x14ac:dyDescent="0.25">
      <c r="A181" s="4">
        <f>IF('True_Odds_Calculator_2-way'!A182="","",'True_Odds_Calculator_2-way'!A182)</f>
        <v>1.57</v>
      </c>
      <c r="B181" s="4">
        <f>IF('True_Odds_Calculator_2-way'!B182="","",'True_Odds_Calculator_2-way'!B182)</f>
        <v>2.52</v>
      </c>
      <c r="C181" s="4">
        <f t="shared" si="22"/>
        <v>0.63694267515923564</v>
      </c>
      <c r="D181">
        <f t="shared" si="23"/>
        <v>0.3968253968253968</v>
      </c>
      <c r="E181">
        <f t="shared" si="24"/>
        <v>3.3768071984632497E-2</v>
      </c>
      <c r="F181">
        <f t="shared" si="25"/>
        <v>-0.21898695784046107</v>
      </c>
      <c r="G181">
        <v>0</v>
      </c>
      <c r="H181">
        <f t="shared" si="26"/>
        <v>0.25275502982509351</v>
      </c>
      <c r="I181">
        <f t="shared" si="27"/>
        <v>-1.0743376064838499</v>
      </c>
      <c r="J181">
        <f t="shared" si="28"/>
        <v>1.0743376064838499</v>
      </c>
      <c r="K181">
        <f t="shared" si="29"/>
        <v>0.62020410288672867</v>
      </c>
      <c r="L181">
        <f t="shared" si="30"/>
        <v>0.37979589711327127</v>
      </c>
      <c r="M181">
        <f t="shared" si="31"/>
        <v>1.6123724356957947</v>
      </c>
      <c r="N181">
        <f t="shared" si="32"/>
        <v>2.6329931618554516</v>
      </c>
    </row>
    <row r="182" spans="1:14" x14ac:dyDescent="0.25">
      <c r="A182" s="4">
        <f>IF('True_Odds_Calculator_2-way'!A183="","",'True_Odds_Calculator_2-way'!A183)</f>
        <v>2.2200000000000002</v>
      </c>
      <c r="B182" s="4">
        <f>IF('True_Odds_Calculator_2-way'!B183="","",'True_Odds_Calculator_2-way'!B183)</f>
        <v>1.68</v>
      </c>
      <c r="C182" s="4">
        <f t="shared" si="22"/>
        <v>0.4504504504504504</v>
      </c>
      <c r="D182">
        <f t="shared" si="23"/>
        <v>0.59523809523809523</v>
      </c>
      <c r="E182">
        <f t="shared" si="24"/>
        <v>4.5688545688545634E-2</v>
      </c>
      <c r="F182">
        <f t="shared" si="25"/>
        <v>-0.22243672243672252</v>
      </c>
      <c r="G182">
        <v>0</v>
      </c>
      <c r="H182">
        <f t="shared" si="26"/>
        <v>0.2681252681252681</v>
      </c>
      <c r="I182">
        <f t="shared" si="27"/>
        <v>-1.0979071877276467</v>
      </c>
      <c r="J182">
        <f t="shared" si="28"/>
        <v>1.0979071877276467</v>
      </c>
      <c r="K182">
        <f t="shared" si="29"/>
        <v>0.42745148692380741</v>
      </c>
      <c r="L182">
        <f t="shared" si="30"/>
        <v>0.57254851307619281</v>
      </c>
      <c r="M182">
        <f t="shared" si="31"/>
        <v>2.3394467690277296</v>
      </c>
      <c r="N182">
        <f t="shared" si="32"/>
        <v>1.7465768876547993</v>
      </c>
    </row>
    <row r="183" spans="1:14" x14ac:dyDescent="0.25">
      <c r="A183" s="4">
        <f>IF('True_Odds_Calculator_2-way'!A184="","",'True_Odds_Calculator_2-way'!A184)</f>
        <v>1.87</v>
      </c>
      <c r="B183" s="4">
        <f>IF('True_Odds_Calculator_2-way'!B184="","",'True_Odds_Calculator_2-way'!B184)</f>
        <v>2.04</v>
      </c>
      <c r="C183" s="4">
        <f t="shared" si="22"/>
        <v>0.53475935828876997</v>
      </c>
      <c r="D183">
        <f t="shared" si="23"/>
        <v>0.49019607843137253</v>
      </c>
      <c r="E183">
        <f t="shared" si="24"/>
        <v>2.4955436720142554E-2</v>
      </c>
      <c r="F183">
        <f t="shared" si="25"/>
        <v>-0.2371815036174898</v>
      </c>
      <c r="G183">
        <v>0</v>
      </c>
      <c r="H183">
        <f t="shared" si="26"/>
        <v>0.26213694033763235</v>
      </c>
      <c r="I183">
        <f t="shared" si="27"/>
        <v>-1.0512928338279499</v>
      </c>
      <c r="J183">
        <f t="shared" si="28"/>
        <v>1.0512928338279499</v>
      </c>
      <c r="K183">
        <f t="shared" si="29"/>
        <v>0.52229555266159289</v>
      </c>
      <c r="L183">
        <f t="shared" si="30"/>
        <v>0.47770444733840695</v>
      </c>
      <c r="M183">
        <f t="shared" si="31"/>
        <v>1.9146247654303168</v>
      </c>
      <c r="N183">
        <f t="shared" si="32"/>
        <v>2.0933445471810685</v>
      </c>
    </row>
    <row r="184" spans="1:14" x14ac:dyDescent="0.25">
      <c r="A184" s="4">
        <f>IF('True_Odds_Calculator_2-way'!A185="","",'True_Odds_Calculator_2-way'!A185)</f>
        <v>1.57</v>
      </c>
      <c r="B184" s="4">
        <f>IF('True_Odds_Calculator_2-way'!B185="","",'True_Odds_Calculator_2-way'!B185)</f>
        <v>2.54</v>
      </c>
      <c r="C184" s="4">
        <f t="shared" si="22"/>
        <v>0.63694267515923564</v>
      </c>
      <c r="D184">
        <f t="shared" si="23"/>
        <v>0.39370078740157477</v>
      </c>
      <c r="E184">
        <f t="shared" si="24"/>
        <v>3.0643462560810519E-2</v>
      </c>
      <c r="F184">
        <f t="shared" si="25"/>
        <v>-0.22012137017904598</v>
      </c>
      <c r="G184">
        <v>0</v>
      </c>
      <c r="H184">
        <f t="shared" si="26"/>
        <v>0.2507648327398565</v>
      </c>
      <c r="I184">
        <f t="shared" si="27"/>
        <v>-1.067338589917677</v>
      </c>
      <c r="J184">
        <f t="shared" si="28"/>
        <v>1.067338589917677</v>
      </c>
      <c r="K184">
        <f t="shared" si="29"/>
        <v>0.62174245955697227</v>
      </c>
      <c r="L184">
        <f t="shared" si="30"/>
        <v>0.37825754044302767</v>
      </c>
      <c r="M184">
        <f t="shared" si="31"/>
        <v>1.608382996253076</v>
      </c>
      <c r="N184">
        <f t="shared" si="32"/>
        <v>2.6437014284732223</v>
      </c>
    </row>
    <row r="185" spans="1:14" x14ac:dyDescent="0.25">
      <c r="A185" s="4">
        <f>IF('True_Odds_Calculator_2-way'!A186="","",'True_Odds_Calculator_2-way'!A186)</f>
        <v>2.14</v>
      </c>
      <c r="B185" s="4">
        <f>IF('True_Odds_Calculator_2-way'!B186="","",'True_Odds_Calculator_2-way'!B186)</f>
        <v>1.75</v>
      </c>
      <c r="C185" s="4">
        <f t="shared" si="22"/>
        <v>0.46728971962616822</v>
      </c>
      <c r="D185">
        <f t="shared" si="23"/>
        <v>0.5714285714285714</v>
      </c>
      <c r="E185">
        <f t="shared" si="24"/>
        <v>3.8718291054739673E-2</v>
      </c>
      <c r="F185">
        <f t="shared" si="25"/>
        <v>-0.22830440587449929</v>
      </c>
      <c r="G185">
        <v>0</v>
      </c>
      <c r="H185">
        <f t="shared" si="26"/>
        <v>0.26702269692923897</v>
      </c>
      <c r="I185">
        <f t="shared" si="27"/>
        <v>-1.0814761408717504</v>
      </c>
      <c r="J185">
        <f t="shared" si="28"/>
        <v>1.0814761408717504</v>
      </c>
      <c r="K185">
        <f t="shared" si="29"/>
        <v>0.44785153960345248</v>
      </c>
      <c r="L185">
        <f t="shared" si="30"/>
        <v>0.55214846039654741</v>
      </c>
      <c r="M185">
        <f t="shared" si="31"/>
        <v>2.2328828005937953</v>
      </c>
      <c r="N185">
        <f t="shared" si="32"/>
        <v>1.8111071056538131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1.81</v>
      </c>
      <c r="C186" s="4">
        <f t="shared" si="22"/>
        <v>0.4854368932038835</v>
      </c>
      <c r="D186">
        <f t="shared" si="23"/>
        <v>0.5524861878453039</v>
      </c>
      <c r="E186">
        <f t="shared" si="24"/>
        <v>3.7923081049187513E-2</v>
      </c>
      <c r="F186">
        <f t="shared" si="25"/>
        <v>-0.23027409751649397</v>
      </c>
      <c r="G186">
        <v>0</v>
      </c>
      <c r="H186">
        <f t="shared" si="26"/>
        <v>0.26819717856568148</v>
      </c>
      <c r="I186">
        <f t="shared" si="27"/>
        <v>-1.079206513730294</v>
      </c>
      <c r="J186">
        <f t="shared" si="28"/>
        <v>1.079206513730294</v>
      </c>
      <c r="K186">
        <f t="shared" si="29"/>
        <v>0.46642685075531992</v>
      </c>
      <c r="L186">
        <f t="shared" si="30"/>
        <v>0.5335731492446798</v>
      </c>
      <c r="M186">
        <f t="shared" si="31"/>
        <v>2.1439589045541121</v>
      </c>
      <c r="N186">
        <f t="shared" si="32"/>
        <v>1.8741572761215382</v>
      </c>
    </row>
    <row r="187" spans="1:14" x14ac:dyDescent="0.25">
      <c r="A187" s="4">
        <f>IF('True_Odds_Calculator_2-way'!A188="","",'True_Odds_Calculator_2-way'!A188)</f>
        <v>2.23</v>
      </c>
      <c r="B187" s="4">
        <f>IF('True_Odds_Calculator_2-way'!B188="","",'True_Odds_Calculator_2-way'!B188)</f>
        <v>1.69</v>
      </c>
      <c r="C187" s="4">
        <f t="shared" si="22"/>
        <v>0.44843049327354262</v>
      </c>
      <c r="D187">
        <f t="shared" si="23"/>
        <v>0.59171597633136097</v>
      </c>
      <c r="E187">
        <f t="shared" si="24"/>
        <v>4.0146469604903645E-2</v>
      </c>
      <c r="F187">
        <f t="shared" si="25"/>
        <v>-0.2251970175392044</v>
      </c>
      <c r="G187">
        <v>0</v>
      </c>
      <c r="H187">
        <f t="shared" si="26"/>
        <v>0.26534348714410805</v>
      </c>
      <c r="I187">
        <f t="shared" si="27"/>
        <v>-1.0854826817097272</v>
      </c>
      <c r="J187">
        <f t="shared" si="28"/>
        <v>1.0854826817097272</v>
      </c>
      <c r="K187">
        <f t="shared" si="29"/>
        <v>0.42823917030934305</v>
      </c>
      <c r="L187">
        <f t="shared" si="30"/>
        <v>0.571760829690657</v>
      </c>
      <c r="M187">
        <f t="shared" si="31"/>
        <v>2.3351436985029639</v>
      </c>
      <c r="N187">
        <f t="shared" si="32"/>
        <v>1.7489830503797115</v>
      </c>
    </row>
    <row r="188" spans="1:14" x14ac:dyDescent="0.25">
      <c r="A188" s="4">
        <f>IF('True_Odds_Calculator_2-way'!A189="","",'True_Odds_Calculator_2-way'!A189)</f>
        <v>2.2000000000000002</v>
      </c>
      <c r="B188" s="4">
        <f>IF('True_Odds_Calculator_2-way'!B189="","",'True_Odds_Calculator_2-way'!B189)</f>
        <v>1.74</v>
      </c>
      <c r="C188" s="4">
        <f t="shared" si="22"/>
        <v>0.45454545454545453</v>
      </c>
      <c r="D188">
        <f t="shared" si="23"/>
        <v>0.57471264367816088</v>
      </c>
      <c r="E188">
        <f t="shared" si="24"/>
        <v>2.925809822361547E-2</v>
      </c>
      <c r="F188">
        <f t="shared" si="25"/>
        <v>-0.23197492163009403</v>
      </c>
      <c r="G188">
        <v>0</v>
      </c>
      <c r="H188">
        <f t="shared" si="26"/>
        <v>0.2612330198537095</v>
      </c>
      <c r="I188">
        <f t="shared" si="27"/>
        <v>-1.0611908999450221</v>
      </c>
      <c r="J188">
        <f t="shared" si="28"/>
        <v>1.0611908999450221</v>
      </c>
      <c r="K188">
        <f t="shared" si="29"/>
        <v>0.43986417206778194</v>
      </c>
      <c r="L188">
        <f t="shared" si="30"/>
        <v>0.56013582793221794</v>
      </c>
      <c r="M188">
        <f t="shared" si="31"/>
        <v>2.2734290799340271</v>
      </c>
      <c r="N188">
        <f t="shared" si="32"/>
        <v>1.7852812659593167</v>
      </c>
    </row>
    <row r="189" spans="1:14" x14ac:dyDescent="0.25">
      <c r="A189" s="4">
        <f>IF('True_Odds_Calculator_2-way'!A190="","",'True_Odds_Calculator_2-way'!A190)</f>
        <v>2.8</v>
      </c>
      <c r="B189" s="4">
        <f>IF('True_Odds_Calculator_2-way'!B190="","",'True_Odds_Calculator_2-way'!B190)</f>
        <v>1.49</v>
      </c>
      <c r="C189" s="4">
        <f t="shared" si="22"/>
        <v>0.35714285714285715</v>
      </c>
      <c r="D189">
        <f t="shared" si="23"/>
        <v>0.67114093959731547</v>
      </c>
      <c r="E189">
        <f t="shared" si="24"/>
        <v>2.8283796740172562E-2</v>
      </c>
      <c r="F189">
        <f t="shared" si="25"/>
        <v>-0.21140939597315445</v>
      </c>
      <c r="G189">
        <v>0</v>
      </c>
      <c r="H189">
        <f t="shared" si="26"/>
        <v>0.23969319271332695</v>
      </c>
      <c r="I189">
        <f t="shared" si="27"/>
        <v>-1.0647942749998995</v>
      </c>
      <c r="J189">
        <f t="shared" si="28"/>
        <v>1.0647942749998995</v>
      </c>
      <c r="K189">
        <f t="shared" si="29"/>
        <v>0.34286148896939828</v>
      </c>
      <c r="L189">
        <f t="shared" si="30"/>
        <v>0.65713851103060184</v>
      </c>
      <c r="M189">
        <f t="shared" si="31"/>
        <v>2.9166296949998194</v>
      </c>
      <c r="N189">
        <f t="shared" si="32"/>
        <v>1.5217491947499509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2.1</v>
      </c>
      <c r="C190" s="4">
        <f t="shared" si="22"/>
        <v>0.5524861878453039</v>
      </c>
      <c r="D190">
        <f t="shared" si="23"/>
        <v>0.47619047619047616</v>
      </c>
      <c r="E190">
        <f t="shared" si="24"/>
        <v>2.8676664035780064E-2</v>
      </c>
      <c r="F190">
        <f t="shared" si="25"/>
        <v>-0.23441199684293612</v>
      </c>
      <c r="G190">
        <v>0</v>
      </c>
      <c r="H190">
        <f t="shared" si="26"/>
        <v>0.26308866087871613</v>
      </c>
      <c r="I190">
        <f t="shared" si="27"/>
        <v>-1.0594028769395469</v>
      </c>
      <c r="J190">
        <f t="shared" si="28"/>
        <v>1.0594028769395469</v>
      </c>
      <c r="K190">
        <f t="shared" si="29"/>
        <v>0.5381794367133228</v>
      </c>
      <c r="L190">
        <f t="shared" si="30"/>
        <v>0.46182056328667725</v>
      </c>
      <c r="M190">
        <f t="shared" si="31"/>
        <v>1.8581163303210331</v>
      </c>
      <c r="N190">
        <f t="shared" si="32"/>
        <v>2.1653431646335015</v>
      </c>
    </row>
    <row r="191" spans="1:14" x14ac:dyDescent="0.25">
      <c r="A191" s="4">
        <f>IF('True_Odds_Calculator_2-way'!A192="","",'True_Odds_Calculator_2-way'!A192)</f>
        <v>2.23</v>
      </c>
      <c r="B191" s="4">
        <f>IF('True_Odds_Calculator_2-way'!B192="","",'True_Odds_Calculator_2-way'!B192)</f>
        <v>1.68</v>
      </c>
      <c r="C191" s="4">
        <f t="shared" si="22"/>
        <v>0.44843049327354262</v>
      </c>
      <c r="D191">
        <f t="shared" si="23"/>
        <v>0.59523809523809523</v>
      </c>
      <c r="E191">
        <f t="shared" si="24"/>
        <v>4.3668588511637907E-2</v>
      </c>
      <c r="F191">
        <f t="shared" si="25"/>
        <v>-0.22325432415118507</v>
      </c>
      <c r="G191">
        <v>0</v>
      </c>
      <c r="H191">
        <f t="shared" si="26"/>
        <v>0.26692291266282298</v>
      </c>
      <c r="I191">
        <f t="shared" si="27"/>
        <v>-1.0934350421017387</v>
      </c>
      <c r="J191">
        <f t="shared" si="28"/>
        <v>1.0934350421017387</v>
      </c>
      <c r="K191">
        <f t="shared" si="29"/>
        <v>0.42645285311617104</v>
      </c>
      <c r="L191">
        <f t="shared" si="30"/>
        <v>0.57354714688382902</v>
      </c>
      <c r="M191">
        <f t="shared" si="31"/>
        <v>2.3449251017851385</v>
      </c>
      <c r="N191">
        <f t="shared" si="32"/>
        <v>1.743535828629182</v>
      </c>
    </row>
    <row r="192" spans="1:14" x14ac:dyDescent="0.25">
      <c r="A192" s="4">
        <f>IF('True_Odds_Calculator_2-way'!A193="","",'True_Odds_Calculator_2-way'!A193)</f>
        <v>2.41</v>
      </c>
      <c r="B192" s="4">
        <f>IF('True_Odds_Calculator_2-way'!B193="","",'True_Odds_Calculator_2-way'!B193)</f>
        <v>1.59</v>
      </c>
      <c r="C192" s="4">
        <f t="shared" si="22"/>
        <v>0.41493775933609955</v>
      </c>
      <c r="D192">
        <f t="shared" si="23"/>
        <v>0.62893081761006286</v>
      </c>
      <c r="E192">
        <f t="shared" si="24"/>
        <v>4.3868576946162419E-2</v>
      </c>
      <c r="F192">
        <f t="shared" si="25"/>
        <v>-0.21709856729037824</v>
      </c>
      <c r="G192">
        <v>0</v>
      </c>
      <c r="H192">
        <f t="shared" si="26"/>
        <v>0.2609671442365406</v>
      </c>
      <c r="I192">
        <f t="shared" si="27"/>
        <v>-1.096388414840588</v>
      </c>
      <c r="J192">
        <f t="shared" si="28"/>
        <v>1.096388414840588</v>
      </c>
      <c r="K192">
        <f t="shared" si="29"/>
        <v>0.39278722232425073</v>
      </c>
      <c r="L192">
        <f t="shared" si="30"/>
        <v>0.60721277767574933</v>
      </c>
      <c r="M192">
        <f t="shared" si="31"/>
        <v>2.5459076649252292</v>
      </c>
      <c r="N192">
        <f t="shared" si="32"/>
        <v>1.6468691647559472</v>
      </c>
    </row>
    <row r="193" spans="1:14" x14ac:dyDescent="0.25">
      <c r="A193" s="4">
        <f>IF('True_Odds_Calculator_2-way'!A194="","",'True_Odds_Calculator_2-way'!A194)</f>
        <v>2.35</v>
      </c>
      <c r="B193" s="4">
        <f>IF('True_Odds_Calculator_2-way'!B194="","",'True_Odds_Calculator_2-way'!B194)</f>
        <v>1.62</v>
      </c>
      <c r="C193" s="4">
        <f t="shared" si="22"/>
        <v>0.42553191489361702</v>
      </c>
      <c r="D193">
        <f t="shared" si="23"/>
        <v>0.61728395061728392</v>
      </c>
      <c r="E193">
        <f t="shared" si="24"/>
        <v>4.2815865510900997E-2</v>
      </c>
      <c r="F193">
        <f t="shared" si="25"/>
        <v>-0.21985815602836878</v>
      </c>
      <c r="G193">
        <v>0</v>
      </c>
      <c r="H193">
        <f t="shared" si="26"/>
        <v>0.26267402153926978</v>
      </c>
      <c r="I193">
        <f t="shared" si="27"/>
        <v>-1.0930430596399217</v>
      </c>
      <c r="J193">
        <f t="shared" si="28"/>
        <v>1.0930430596399217</v>
      </c>
      <c r="K193">
        <f t="shared" si="29"/>
        <v>0.40394115194330737</v>
      </c>
      <c r="L193">
        <f t="shared" si="30"/>
        <v>0.59605884805669263</v>
      </c>
      <c r="M193">
        <f t="shared" si="31"/>
        <v>2.4756081305138942</v>
      </c>
      <c r="N193">
        <f t="shared" si="32"/>
        <v>1.6776866969767514</v>
      </c>
    </row>
    <row r="194" spans="1:14" x14ac:dyDescent="0.25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1.93</v>
      </c>
      <c r="C194" s="4">
        <f t="shared" si="22"/>
        <v>0.51546391752577325</v>
      </c>
      <c r="D194">
        <f t="shared" si="23"/>
        <v>0.5181347150259068</v>
      </c>
      <c r="E194">
        <f t="shared" si="24"/>
        <v>3.3598632551679941E-2</v>
      </c>
      <c r="F194">
        <f t="shared" si="25"/>
        <v>-0.2334811174616741</v>
      </c>
      <c r="G194">
        <v>0</v>
      </c>
      <c r="H194">
        <f t="shared" si="26"/>
        <v>0.26707975001335404</v>
      </c>
      <c r="I194">
        <f t="shared" si="27"/>
        <v>-1.0695340092890231</v>
      </c>
      <c r="J194">
        <f t="shared" si="28"/>
        <v>1.0695340092890231</v>
      </c>
      <c r="K194">
        <f t="shared" si="29"/>
        <v>0.49866309204640175</v>
      </c>
      <c r="L194">
        <f t="shared" si="30"/>
        <v>0.50133690795359842</v>
      </c>
      <c r="M194">
        <f t="shared" si="31"/>
        <v>2.0053619687316817</v>
      </c>
      <c r="N194">
        <f t="shared" si="32"/>
        <v>1.9946666286387909</v>
      </c>
    </row>
    <row r="195" spans="1:14" x14ac:dyDescent="0.25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2.4300000000000002</v>
      </c>
      <c r="C195" s="4">
        <f t="shared" ref="C195:C258" si="33">1/A195</f>
        <v>0.625</v>
      </c>
      <c r="D195">
        <f t="shared" ref="D195:D258" si="34">1/B195</f>
        <v>0.41152263374485593</v>
      </c>
      <c r="E195">
        <f t="shared" ref="E195:E258" si="35">C195+D195-1</f>
        <v>3.652263374485587E-2</v>
      </c>
      <c r="F195">
        <f t="shared" ref="F195:F258" si="36">C195+D195-(C195*D195)-1</f>
        <v>-0.2206790123456791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-1.0795837927188259</v>
      </c>
      <c r="J195">
        <f t="shared" ref="J195:J258" si="39">(-((-4*F195*H195)^0.5))/(2*F195)</f>
        <v>1.0795837927188259</v>
      </c>
      <c r="K195">
        <f t="shared" ref="K195:K258" si="40">IF(A195="","",(C195/($J195+C195-($J195*C195))))</f>
        <v>0.60688807933403277</v>
      </c>
      <c r="L195">
        <f t="shared" ref="L195:L258" si="41">IF(B195="","",(D195/($J195+D195-($J195*D195))))</f>
        <v>0.39311192066596734</v>
      </c>
      <c r="M195">
        <f t="shared" ref="M195:M258" si="42">IF(A195="","",1/K195)</f>
        <v>1.6477502756312954</v>
      </c>
      <c r="N195">
        <f t="shared" ref="N195:N258" si="43">IF(B195="","",1/L195)</f>
        <v>2.5438048235879216</v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0" sqref="Z1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1.76</v>
      </c>
      <c r="B3">
        <v>2.12</v>
      </c>
      <c r="C3" s="29">
        <f t="shared" ref="C3:C66" si="0">IF(OR($A3="",$B3=""),"",(1/A3)+(1/B3)-1)</f>
        <v>3.9879931389365408E-2</v>
      </c>
      <c r="D3" s="30">
        <f>IF(OR($A3="",$B3=""),"",A3*'MPTO_working_2-way'!$G2)</f>
        <v>1.8301886792452831</v>
      </c>
      <c r="E3" s="32">
        <f>IF(OR($A3="",$B3=""),"",B3*'MPTO_working_2-way'!$G2)</f>
        <v>2.2045454545454546</v>
      </c>
      <c r="F3" s="30">
        <f>IF(OR($A3="",$B3=""),"",'MPTO_working_2-way'!D2)</f>
        <v>1.8240125146656239</v>
      </c>
      <c r="G3" s="32">
        <f>IF(OR($A3="",$B3=""),"",'MPTO_working_2-way'!E2)</f>
        <v>2.213573801613669</v>
      </c>
      <c r="H3" s="30">
        <f>IF(OR($A3="",$B3=""),"",'OddsRatio_working_2-way'!M2)</f>
        <v>1.8237544710479137</v>
      </c>
      <c r="I3" s="30">
        <f>IF(OR($A3="",$B3=""),"",'OddsRatio_working_2-way'!N2)</f>
        <v>2.2139539573337679</v>
      </c>
      <c r="J3" s="30">
        <f>IF('Log_working_2-way'!$D2="","",A3^('Log_working_2-way'!$D2))</f>
        <v>1.8209380433579214</v>
      </c>
      <c r="K3" s="32">
        <f>IF('Log_working_2-way'!$D2="","",B3^('Log_working_2-way'!$D2))</f>
        <v>2.2181187217362539</v>
      </c>
      <c r="L3" s="37">
        <f>(1/D3)</f>
        <v>0.54639175257731953</v>
      </c>
      <c r="M3" s="37">
        <f>(1/E3)</f>
        <v>0.45360824742268041</v>
      </c>
      <c r="N3" s="38">
        <v>100</v>
      </c>
      <c r="O3" s="38">
        <f>(1/A3)*((N3*A3)-N3)</f>
        <v>43.181818181818187</v>
      </c>
      <c r="P3" s="38">
        <f>(1/B3)*((N3*B3)-N3)</f>
        <v>52.830188679245275</v>
      </c>
      <c r="Q3" s="38">
        <f>(1/B3)*N3</f>
        <v>47.169811320754711</v>
      </c>
      <c r="R3" s="38">
        <f>(1/A3)*N3</f>
        <v>56.81818181818182</v>
      </c>
      <c r="S3" s="39">
        <f>O3-Q3</f>
        <v>-3.987993138936524</v>
      </c>
      <c r="T3" s="39">
        <f>P3-R3</f>
        <v>-3.9879931389365453</v>
      </c>
      <c r="U3" t="s">
        <v>83</v>
      </c>
      <c r="V3" t="s">
        <v>69</v>
      </c>
      <c r="W3" t="s">
        <v>86</v>
      </c>
      <c r="X3" s="48" t="s">
        <v>473</v>
      </c>
      <c r="Y3" s="41"/>
    </row>
    <row r="4" spans="1:25" s="12" customFormat="1" ht="15" x14ac:dyDescent="0.25">
      <c r="A4">
        <v>1.63</v>
      </c>
      <c r="B4">
        <v>2.4</v>
      </c>
      <c r="C4" s="29">
        <f t="shared" si="0"/>
        <v>3.0163599182004175E-2</v>
      </c>
      <c r="D4" s="30">
        <f>IF(OR($A4="",$B4=""),"",A4*'MPTO_working_2-way'!$G3)</f>
        <v>1.6791666666666667</v>
      </c>
      <c r="E4" s="32">
        <f>IF(OR($A4="",$B4=""),"",B4*'MPTO_working_2-way'!$G3)</f>
        <v>2.4723926380368098</v>
      </c>
      <c r="F4" s="30">
        <f>IF(OR($A4="",$B4=""),"",'MPTO_working_2-way'!D3)</f>
        <v>1.6710807347287484</v>
      </c>
      <c r="G4" s="32">
        <f>IF(OR($A4="",$B4=""),"",'MPTO_working_2-way'!E3)</f>
        <v>2.49013367281986</v>
      </c>
      <c r="H4" s="30">
        <f>IF(OR($A4="",$B4=""),"",'OddsRatio_working_2-way'!M3)</f>
        <v>1.670820393249937</v>
      </c>
      <c r="I4" s="30">
        <f>IF(OR($A4="",$B4=""),"",'OddsRatio_working_2-way'!N3)</f>
        <v>2.4907119849998605</v>
      </c>
      <c r="J4" s="30">
        <f>IF('Log_working_2-way'!$D3="","",A4^('Log_working_2-way'!$D3))</f>
        <v>1.6671533200634385</v>
      </c>
      <c r="K4" s="32">
        <f>IF('Log_working_2-way'!$D3="","",B4^('Log_working_2-way'!$D3))</f>
        <v>2.4989058285805683</v>
      </c>
      <c r="L4" s="37">
        <f t="shared" ref="L4" si="1">(1/D4)</f>
        <v>0.59553349875930517</v>
      </c>
      <c r="M4" s="37">
        <f t="shared" ref="M4" si="2">(1/E4)</f>
        <v>0.40446650124069478</v>
      </c>
      <c r="N4" s="38">
        <v>100</v>
      </c>
      <c r="O4" s="38">
        <f t="shared" ref="O4" si="3">(1/A4)*((N4*A4)-N4)</f>
        <v>38.650306748466257</v>
      </c>
      <c r="P4" s="38">
        <f t="shared" ref="P4" si="4">(1/B4)*((N4*B4)-N4)</f>
        <v>58.333333333333336</v>
      </c>
      <c r="Q4" s="38">
        <f t="shared" ref="Q4" si="5">(1/B4)*N4</f>
        <v>41.666666666666671</v>
      </c>
      <c r="R4" s="38">
        <f t="shared" ref="R4" si="6">(1/A4)*N4</f>
        <v>61.349693251533743</v>
      </c>
      <c r="S4" s="39">
        <f t="shared" ref="S4" si="7">O4-Q4</f>
        <v>-3.0163599182004148</v>
      </c>
      <c r="T4" s="39">
        <f t="shared" ref="T4" si="8">P4-R4</f>
        <v>-3.0163599182004077</v>
      </c>
      <c r="U4" t="s">
        <v>244</v>
      </c>
      <c r="V4" t="s">
        <v>253</v>
      </c>
      <c r="W4" t="s">
        <v>379</v>
      </c>
      <c r="X4" s="48" t="s">
        <v>473</v>
      </c>
      <c r="Y4" s="41"/>
    </row>
    <row r="5" spans="1:25" s="12" customFormat="1" ht="15" x14ac:dyDescent="0.25">
      <c r="A5">
        <v>1.65</v>
      </c>
      <c r="B5">
        <v>2.34</v>
      </c>
      <c r="C5" s="29">
        <f t="shared" si="0"/>
        <v>3.3411033411033575E-2</v>
      </c>
      <c r="D5" s="30">
        <f>IF(OR($A5="",$B5=""),"",A5*'MPTO_working_2-way'!$G4)</f>
        <v>1.7051282051282053</v>
      </c>
      <c r="E5" s="32">
        <f>IF(OR($A5="",$B5=""),"",B5*'MPTO_working_2-way'!$G4)</f>
        <v>2.4181818181818184</v>
      </c>
      <c r="F5" s="30">
        <f>IF(OR($A5="",$B5=""),"",'MPTO_working_2-way'!D4)</f>
        <v>1.6967699406723797</v>
      </c>
      <c r="G5" s="32">
        <f>IF(OR($A5="",$B5=""),"",'MPTO_working_2-way'!E4)</f>
        <v>2.4351939451277205</v>
      </c>
      <c r="H5" s="30">
        <f>IF(OR($A5="",$B5=""),"",'OddsRatio_working_2-way'!M4)</f>
        <v>1.6964729907653791</v>
      </c>
      <c r="I5" s="30">
        <f>IF(OR($A5="",$B5=""),"",'OddsRatio_working_2-way'!N4)</f>
        <v>2.4358058578855508</v>
      </c>
      <c r="J5" s="30">
        <f>IF('Log_working_2-way'!$D4="","",A5^('Log_working_2-way'!$D4))</f>
        <v>1.6926770755893317</v>
      </c>
      <c r="K5" s="32">
        <f>IF('Log_working_2-way'!$D4="","",B5^('Log_working_2-way'!$D4))</f>
        <v>2.4436741668534787</v>
      </c>
      <c r="L5" s="37">
        <f t="shared" ref="L5:L68" si="9">(1/D5)</f>
        <v>0.5864661654135338</v>
      </c>
      <c r="M5" s="37">
        <f t="shared" ref="M5:M68" si="10">(1/E5)</f>
        <v>0.41353383458646614</v>
      </c>
      <c r="N5" s="38">
        <v>101</v>
      </c>
      <c r="O5" s="38">
        <f t="shared" ref="O5:O68" si="11">(1/A5)*((N5*A5)-N5)</f>
        <v>39.787878787878775</v>
      </c>
      <c r="P5" s="38">
        <f t="shared" ref="P5:P68" si="12">(1/B5)*((N5*B5)-N5)</f>
        <v>57.837606837606835</v>
      </c>
      <c r="Q5" s="38">
        <f t="shared" ref="Q5:Q68" si="13">(1/B5)*N5</f>
        <v>43.162393162393165</v>
      </c>
      <c r="R5" s="38">
        <f t="shared" ref="R5:R68" si="14">(1/A5)*N5</f>
        <v>61.212121212121211</v>
      </c>
      <c r="S5" s="39">
        <f t="shared" ref="S5:S68" si="15">O5-Q5</f>
        <v>-3.3745143745143906</v>
      </c>
      <c r="T5" s="39">
        <f t="shared" ref="T5:T68" si="16">P5-R5</f>
        <v>-3.3745143745143764</v>
      </c>
      <c r="U5" t="s">
        <v>327</v>
      </c>
      <c r="V5" t="s">
        <v>257</v>
      </c>
      <c r="W5" t="s">
        <v>380</v>
      </c>
      <c r="X5" s="48" t="s">
        <v>473</v>
      </c>
      <c r="Y5" s="41"/>
    </row>
    <row r="6" spans="1:25" s="12" customFormat="1" ht="15" x14ac:dyDescent="0.25">
      <c r="A6">
        <v>1.85</v>
      </c>
      <c r="B6">
        <v>2.0499999999999998</v>
      </c>
      <c r="C6" s="29">
        <f t="shared" si="0"/>
        <v>2.8345418589321048E-2</v>
      </c>
      <c r="D6" s="30">
        <f>IF(OR($A6="",$B6=""),"",A6*'MPTO_working_2-way'!$G5)</f>
        <v>1.902439024390244</v>
      </c>
      <c r="E6" s="32">
        <f>IF(OR($A6="",$B6=""),"",B6*'MPTO_working_2-way'!$G5)</f>
        <v>2.1081081081081079</v>
      </c>
      <c r="F6" s="30">
        <f>IF(OR($A6="",$B6=""),"",'MPTO_working_2-way'!D5)</f>
        <v>1.8998121477770822</v>
      </c>
      <c r="G6" s="32">
        <f>IF(OR($A6="",$B6=""),"",'MPTO_working_2-way'!E5)</f>
        <v>2.1113430758524703</v>
      </c>
      <c r="H6" s="30">
        <f>IF(OR($A6="",$B6=""),"",'OddsRatio_working_2-way'!M5)</f>
        <v>1.8997354108424378</v>
      </c>
      <c r="I6" s="30">
        <f>IF(OR($A6="",$B6=""),"",'OddsRatio_working_2-way'!N5)</f>
        <v>2.1114378604524222</v>
      </c>
      <c r="J6" s="30">
        <f>IF('Log_working_2-way'!$D5="","",A6^('Log_working_2-way'!$D5))</f>
        <v>1.8985467665018629</v>
      </c>
      <c r="K6" s="32">
        <f>IF('Log_working_2-way'!$D5="","",B6^('Log_working_2-way'!$D5))</f>
        <v>2.1129081281913611</v>
      </c>
      <c r="L6" s="37">
        <f t="shared" si="9"/>
        <v>0.52564102564102555</v>
      </c>
      <c r="M6" s="37">
        <f t="shared" si="10"/>
        <v>0.47435897435897439</v>
      </c>
      <c r="N6" s="38">
        <v>102</v>
      </c>
      <c r="O6" s="38">
        <f t="shared" si="11"/>
        <v>46.86486486486487</v>
      </c>
      <c r="P6" s="38">
        <f t="shared" si="12"/>
        <v>52.243902439024396</v>
      </c>
      <c r="Q6" s="38">
        <f t="shared" si="13"/>
        <v>49.756097560975611</v>
      </c>
      <c r="R6" s="38">
        <f t="shared" si="14"/>
        <v>55.13513513513513</v>
      </c>
      <c r="S6" s="39">
        <f t="shared" si="15"/>
        <v>-2.8912326961107411</v>
      </c>
      <c r="T6" s="39">
        <f t="shared" si="16"/>
        <v>-2.891232696110734</v>
      </c>
      <c r="U6" t="s">
        <v>260</v>
      </c>
      <c r="V6" t="s">
        <v>256</v>
      </c>
      <c r="W6" t="s">
        <v>380</v>
      </c>
      <c r="X6" s="48" t="s">
        <v>473</v>
      </c>
      <c r="Y6" s="41"/>
    </row>
    <row r="7" spans="1:25" s="12" customFormat="1" ht="15" x14ac:dyDescent="0.25">
      <c r="A7">
        <v>2.1800000000000002</v>
      </c>
      <c r="B7">
        <v>1.74</v>
      </c>
      <c r="C7" s="29">
        <f t="shared" si="0"/>
        <v>3.3428240008436028E-2</v>
      </c>
      <c r="D7" s="30">
        <f>IF(OR($A7="",$B7=""),"",A7*'MPTO_working_2-way'!$G6)</f>
        <v>2.2528735632183907</v>
      </c>
      <c r="E7" s="32">
        <f>IF(OR($A7="",$B7=""),"",B7*'MPTO_working_2-way'!$G6)</f>
        <v>1.7981651376146788</v>
      </c>
      <c r="F7" s="30">
        <f>IF(OR($A7="",$B7=""),"",'MPTO_working_2-way'!D6)</f>
        <v>2.2624358821424311</v>
      </c>
      <c r="G7" s="32">
        <f>IF(OR($A7="",$B7=""),"",'MPTO_working_2-way'!E6)</f>
        <v>1.7921194368326561</v>
      </c>
      <c r="H7" s="30">
        <f>IF(OR($A7="",$B7=""),"",'OddsRatio_working_2-way'!M6)</f>
        <v>2.26277258229445</v>
      </c>
      <c r="I7" s="30">
        <f>IF(OR($A7="",$B7=""),"",'OddsRatio_working_2-way'!N6)</f>
        <v>1.7919082295744857</v>
      </c>
      <c r="J7" s="30">
        <f>IF('Log_working_2-way'!$D6="","",A7^('Log_working_2-way'!$D6))</f>
        <v>2.2671631499443738</v>
      </c>
      <c r="K7" s="32">
        <f>IF('Log_working_2-way'!$D6="","",B7^('Log_working_2-way'!$D6))</f>
        <v>1.7891643629660847</v>
      </c>
      <c r="L7" s="37">
        <f t="shared" si="9"/>
        <v>0.44387755102040816</v>
      </c>
      <c r="M7" s="37">
        <f t="shared" si="10"/>
        <v>0.55612244897959184</v>
      </c>
      <c r="N7" s="38">
        <v>103</v>
      </c>
      <c r="O7" s="38">
        <f t="shared" si="11"/>
        <v>55.752293577981661</v>
      </c>
      <c r="P7" s="38">
        <f t="shared" si="12"/>
        <v>43.804597701149419</v>
      </c>
      <c r="Q7" s="38">
        <f t="shared" si="13"/>
        <v>59.195402298850574</v>
      </c>
      <c r="R7" s="38">
        <f t="shared" si="14"/>
        <v>47.247706422018346</v>
      </c>
      <c r="S7" s="39">
        <f t="shared" si="15"/>
        <v>-3.4431087208689135</v>
      </c>
      <c r="T7" s="39">
        <f t="shared" si="16"/>
        <v>-3.4431087208689277</v>
      </c>
      <c r="U7" t="s">
        <v>87</v>
      </c>
      <c r="V7" t="s">
        <v>92</v>
      </c>
      <c r="W7" t="s">
        <v>220</v>
      </c>
      <c r="X7" s="48" t="s">
        <v>473</v>
      </c>
      <c r="Y7" s="41"/>
    </row>
    <row r="8" spans="1:25" ht="15" x14ac:dyDescent="0.25">
      <c r="A8">
        <v>2.0099999999999998</v>
      </c>
      <c r="B8">
        <v>1.9</v>
      </c>
      <c r="C8" s="29">
        <f t="shared" si="0"/>
        <v>2.3828227284629522E-2</v>
      </c>
      <c r="D8" s="30">
        <f>IF(OR($A8="",$B8=""),"",A8*'MPTO_working_2-way'!$G7)</f>
        <v>2.0578947368421052</v>
      </c>
      <c r="E8" s="32">
        <f>IF(OR($A8="",$B8=""),"",B8*'MPTO_working_2-way'!$G7)</f>
        <v>1.9452736318407959</v>
      </c>
      <c r="F8" s="30">
        <f>IF(OR($A8="",$B8=""),"",'MPTO_working_2-way'!D7)</f>
        <v>2.05931517929361</v>
      </c>
      <c r="G8" s="32">
        <f>IF(OR($A8="",$B8=""),"",'MPTO_working_2-way'!E7)</f>
        <v>1.9440061084245355</v>
      </c>
      <c r="H8" s="30">
        <f>IF(OR($A8="",$B8=""),"",'OddsRatio_working_2-way'!M7)</f>
        <v>2.0593499054713802</v>
      </c>
      <c r="I8" s="30">
        <f>IF(OR($A8="",$B8=""),"",'OddsRatio_working_2-way'!N7)</f>
        <v>1.9439751632913294</v>
      </c>
      <c r="J8" s="30">
        <f>IF('Log_working_2-way'!$D7="","",A8^('Log_working_2-way'!$D7))</f>
        <v>2.0599919987911819</v>
      </c>
      <c r="K8" s="32">
        <f>IF('Log_working_2-way'!$D7="","",B8^('Log_working_2-way'!$D7))</f>
        <v>1.9434033475162076</v>
      </c>
      <c r="L8" s="37">
        <f t="shared" si="9"/>
        <v>0.48593350383631717</v>
      </c>
      <c r="M8" s="37">
        <f t="shared" si="10"/>
        <v>0.51406649616368294</v>
      </c>
      <c r="N8" s="38">
        <v>104</v>
      </c>
      <c r="O8" s="38">
        <f t="shared" si="11"/>
        <v>52.258706467661682</v>
      </c>
      <c r="P8" s="38">
        <f t="shared" si="12"/>
        <v>49.263157894736835</v>
      </c>
      <c r="Q8" s="38">
        <f t="shared" si="13"/>
        <v>54.736842105263158</v>
      </c>
      <c r="R8" s="38">
        <f t="shared" si="14"/>
        <v>51.741293532338318</v>
      </c>
      <c r="S8" s="39">
        <f t="shared" si="15"/>
        <v>-2.4781356376014756</v>
      </c>
      <c r="T8" s="39">
        <f t="shared" si="16"/>
        <v>-2.4781356376014827</v>
      </c>
      <c r="U8" t="s">
        <v>340</v>
      </c>
      <c r="V8" t="s">
        <v>343</v>
      </c>
      <c r="W8" t="s">
        <v>382</v>
      </c>
      <c r="X8" s="48" t="s">
        <v>473</v>
      </c>
      <c r="Y8" s="41"/>
    </row>
    <row r="9" spans="1:25" ht="15" x14ac:dyDescent="0.25">
      <c r="A9">
        <v>2.1</v>
      </c>
      <c r="B9">
        <v>1.79</v>
      </c>
      <c r="C9" s="29">
        <f t="shared" si="0"/>
        <v>3.4849694067571102E-2</v>
      </c>
      <c r="D9" s="30">
        <f>IF(OR($A9="",$B9=""),"",A9*'MPTO_working_2-way'!$G8)</f>
        <v>2.1731843575418992</v>
      </c>
      <c r="E9" s="32">
        <f>IF(OR($A9="",$B9=""),"",B9*'MPTO_working_2-way'!$G8)</f>
        <v>1.8523809523809522</v>
      </c>
      <c r="F9" s="30">
        <f>IF(OR($A9="",$B9=""),"",'MPTO_working_2-way'!D8)</f>
        <v>2.1797622499275153</v>
      </c>
      <c r="G9" s="32">
        <f>IF(OR($A9="",$B9=""),"",'MPTO_working_2-way'!E8)</f>
        <v>1.8476284099287292</v>
      </c>
      <c r="H9" s="30">
        <f>IF(OR($A9="",$B9=""),"",'OddsRatio_working_2-way'!M8)</f>
        <v>2.1800021454603971</v>
      </c>
      <c r="I9" s="30">
        <f>IF(OR($A9="",$B9=""),"",'OddsRatio_working_2-way'!N8)</f>
        <v>1.8474560862851939</v>
      </c>
      <c r="J9" s="30">
        <f>IF('Log_working_2-way'!$D8="","",A9^('Log_working_2-way'!$D8))</f>
        <v>2.1830172065936067</v>
      </c>
      <c r="K9" s="32">
        <f>IF('Log_working_2-way'!$D8="","",B9^('Log_working_2-way'!$D8))</f>
        <v>1.8452962428833544</v>
      </c>
      <c r="L9" s="37">
        <f t="shared" si="9"/>
        <v>0.46015424164524427</v>
      </c>
      <c r="M9" s="37">
        <f t="shared" si="10"/>
        <v>0.53984575835475579</v>
      </c>
      <c r="N9" s="38">
        <v>105</v>
      </c>
      <c r="O9" s="38">
        <f t="shared" si="11"/>
        <v>55</v>
      </c>
      <c r="P9" s="38">
        <f t="shared" si="12"/>
        <v>46.340782122905033</v>
      </c>
      <c r="Q9" s="38">
        <f t="shared" si="13"/>
        <v>58.659217877094967</v>
      </c>
      <c r="R9" s="38">
        <f t="shared" si="14"/>
        <v>50</v>
      </c>
      <c r="S9" s="39">
        <f t="shared" si="15"/>
        <v>-3.6592178770949673</v>
      </c>
      <c r="T9" s="39">
        <f t="shared" si="16"/>
        <v>-3.6592178770949673</v>
      </c>
      <c r="U9" t="s">
        <v>387</v>
      </c>
      <c r="V9" t="s">
        <v>388</v>
      </c>
      <c r="W9" t="s">
        <v>477</v>
      </c>
      <c r="X9" s="48" t="s">
        <v>473</v>
      </c>
      <c r="Y9" s="41"/>
    </row>
    <row r="10" spans="1:25" ht="14.25" customHeight="1" x14ac:dyDescent="0.25">
      <c r="A10">
        <v>1.61</v>
      </c>
      <c r="B10">
        <v>2.4300000000000002</v>
      </c>
      <c r="C10" s="29">
        <f t="shared" si="0"/>
        <v>3.2640646167216181E-2</v>
      </c>
      <c r="D10" s="30">
        <f>IF(OR($A10="",$B10=""),"",A10*'MPTO_working_2-way'!$G9)</f>
        <v>1.6625514403292181</v>
      </c>
      <c r="E10" s="32">
        <f>IF(OR($A10="",$B10=""),"",B10*'MPTO_working_2-way'!$G9)</f>
        <v>2.5093167701863357</v>
      </c>
      <c r="F10" s="30">
        <f>IF(OR($A10="",$B10=""),"",'MPTO_working_2-way'!D9)</f>
        <v>1.6534454704900365</v>
      </c>
      <c r="G10" s="32">
        <f>IF(OR($A10="",$B10=""),"",'MPTO_working_2-way'!E9)</f>
        <v>2.5303495779840248</v>
      </c>
      <c r="H10" s="30">
        <f>IF(OR($A10="",$B10=""),"",'OddsRatio_working_2-way'!M9)</f>
        <v>1.6531258887637414</v>
      </c>
      <c r="I10" s="30">
        <f>IF(OR($A10="",$B10=""),"",'OddsRatio_working_2-way'!N9)</f>
        <v>2.5310983949707371</v>
      </c>
      <c r="J10" s="30">
        <f>IF('Log_working_2-way'!$D9="","",A10^('Log_working_2-way'!$D9))</f>
        <v>1.6489884623355247</v>
      </c>
      <c r="K10" s="32">
        <f>IF('Log_working_2-way'!$D9="","",B10^('Log_working_2-way'!$D9))</f>
        <v>2.5408594420942658</v>
      </c>
      <c r="L10" s="37">
        <f t="shared" si="9"/>
        <v>0.60148514851485146</v>
      </c>
      <c r="M10" s="37">
        <f t="shared" si="10"/>
        <v>0.39851485148514848</v>
      </c>
      <c r="N10" s="38">
        <v>106</v>
      </c>
      <c r="O10" s="38">
        <f t="shared" si="11"/>
        <v>40.161490683229808</v>
      </c>
      <c r="P10" s="38">
        <f t="shared" si="12"/>
        <v>62.378600823045275</v>
      </c>
      <c r="Q10" s="38">
        <f t="shared" si="13"/>
        <v>43.621399176954725</v>
      </c>
      <c r="R10" s="38">
        <f t="shared" si="14"/>
        <v>65.838509316770185</v>
      </c>
      <c r="S10" s="39">
        <f t="shared" si="15"/>
        <v>-3.4599084937249174</v>
      </c>
      <c r="T10" s="39">
        <f t="shared" si="16"/>
        <v>-3.4599084937249103</v>
      </c>
      <c r="U10" t="s">
        <v>306</v>
      </c>
      <c r="V10" t="s">
        <v>354</v>
      </c>
      <c r="W10" t="s">
        <v>383</v>
      </c>
      <c r="X10" s="48" t="s">
        <v>473</v>
      </c>
      <c r="Y10" s="41"/>
    </row>
    <row r="11" spans="1:25" ht="15" x14ac:dyDescent="0.25">
      <c r="A11">
        <v>1.87</v>
      </c>
      <c r="B11">
        <v>2.02</v>
      </c>
      <c r="C11" s="29">
        <f t="shared" si="0"/>
        <v>2.9808863239265015E-2</v>
      </c>
      <c r="D11" s="30">
        <f>IF(OR($A11="",$B11=""),"",A11*'MPTO_working_2-way'!$G10)</f>
        <v>1.9257425742574257</v>
      </c>
      <c r="E11" s="32">
        <f>IF(OR($A11="",$B11=""),"",B11*'MPTO_working_2-way'!$G10)</f>
        <v>2.0802139037433154</v>
      </c>
      <c r="F11" s="30">
        <f>IF(OR($A11="",$B11=""),"",'MPTO_working_2-way'!D10)</f>
        <v>1.9236135865967305</v>
      </c>
      <c r="G11" s="32">
        <f>IF(OR($A11="",$B11=""),"",'MPTO_working_2-way'!E10)</f>
        <v>2.082703865027292</v>
      </c>
      <c r="H11" s="30">
        <f>IF(OR($A11="",$B11=""),"",'OddsRatio_working_2-way'!M10)</f>
        <v>1.9235481451827992</v>
      </c>
      <c r="I11" s="30">
        <f>IF(OR($A11="",$B11=""),"",'OddsRatio_working_2-way'!N10)</f>
        <v>2.0827805840074194</v>
      </c>
      <c r="J11" s="30">
        <f>IF('Log_working_2-way'!$D10="","",A11^('Log_working_2-way'!$D10))</f>
        <v>1.9225833907877643</v>
      </c>
      <c r="K11" s="32">
        <f>IF('Log_working_2-way'!$D10="","",B11^('Log_working_2-way'!$D10))</f>
        <v>2.0839128581602959</v>
      </c>
      <c r="L11" s="37">
        <f t="shared" si="9"/>
        <v>0.51928020565552702</v>
      </c>
      <c r="M11" s="37">
        <f t="shared" si="10"/>
        <v>0.48071979434447304</v>
      </c>
      <c r="N11" s="38">
        <v>107</v>
      </c>
      <c r="O11" s="38">
        <f t="shared" si="11"/>
        <v>49.780748663101598</v>
      </c>
      <c r="P11" s="38">
        <f t="shared" si="12"/>
        <v>54.029702970297038</v>
      </c>
      <c r="Q11" s="38">
        <f t="shared" si="13"/>
        <v>52.970297029702969</v>
      </c>
      <c r="R11" s="38">
        <f t="shared" si="14"/>
        <v>57.219251336898388</v>
      </c>
      <c r="S11" s="39">
        <f t="shared" si="15"/>
        <v>-3.1895483666013718</v>
      </c>
      <c r="T11" s="39">
        <f t="shared" si="16"/>
        <v>-3.1895483666013504</v>
      </c>
      <c r="U11" t="s">
        <v>314</v>
      </c>
      <c r="V11" t="s">
        <v>360</v>
      </c>
      <c r="W11" t="s">
        <v>384</v>
      </c>
      <c r="X11" s="48" t="s">
        <v>473</v>
      </c>
      <c r="Y11" s="41"/>
    </row>
    <row r="12" spans="1:25" ht="15" x14ac:dyDescent="0.25">
      <c r="A12">
        <v>2.36</v>
      </c>
      <c r="B12">
        <v>1.61</v>
      </c>
      <c r="C12" s="29">
        <f t="shared" si="0"/>
        <v>4.4846825981682326E-2</v>
      </c>
      <c r="D12" s="30">
        <f>IF(OR($A12="",$B12=""),"",A12*'MPTO_working_2-way'!$G11)</f>
        <v>2.4658385093167703</v>
      </c>
      <c r="E12" s="32">
        <f>IF(OR($A12="",$B12=""),"",B12*'MPTO_working_2-way'!$G11)</f>
        <v>1.6822033898305087</v>
      </c>
      <c r="F12" s="30">
        <f>IF(OR($A12="",$B12=""),"",'MPTO_working_2-way'!D11)</f>
        <v>2.4918677859391396</v>
      </c>
      <c r="G12" s="32">
        <f>IF(OR($A12="",$B12=""),"",'MPTO_working_2-way'!E11)</f>
        <v>1.6703006857745737</v>
      </c>
      <c r="H12" s="30">
        <f>IF(OR($A12="",$B12=""),"",'OddsRatio_working_2-way'!M11)</f>
        <v>2.4931537753095996</v>
      </c>
      <c r="I12" s="30">
        <f>IF(OR($A12="",$B12=""),"",'OddsRatio_working_2-way'!N11)</f>
        <v>1.6697233845138648</v>
      </c>
      <c r="J12" s="30">
        <f>IF('Log_working_2-way'!$D11="","",A12^('Log_working_2-way'!$D11))</f>
        <v>2.5053926130981345</v>
      </c>
      <c r="K12" s="32">
        <f>IF('Log_working_2-way'!$D11="","",B12^('Log_working_2-way'!$D11))</f>
        <v>1.6642785352461773</v>
      </c>
      <c r="L12" s="37">
        <f t="shared" si="9"/>
        <v>0.40554156171284633</v>
      </c>
      <c r="M12" s="37">
        <f t="shared" si="10"/>
        <v>0.59445843828715361</v>
      </c>
      <c r="N12" s="38">
        <v>108</v>
      </c>
      <c r="O12" s="38">
        <f t="shared" si="11"/>
        <v>62.237288135593225</v>
      </c>
      <c r="P12" s="38">
        <f t="shared" si="12"/>
        <v>40.919254658385107</v>
      </c>
      <c r="Q12" s="38">
        <f t="shared" si="13"/>
        <v>67.0807453416149</v>
      </c>
      <c r="R12" s="38">
        <f t="shared" si="14"/>
        <v>45.762711864406782</v>
      </c>
      <c r="S12" s="39">
        <f t="shared" si="15"/>
        <v>-4.8434572060216752</v>
      </c>
      <c r="T12" s="39">
        <f t="shared" si="16"/>
        <v>-4.8434572060216752</v>
      </c>
      <c r="U12" t="s">
        <v>180</v>
      </c>
      <c r="V12" t="s">
        <v>177</v>
      </c>
      <c r="W12" t="s">
        <v>224</v>
      </c>
      <c r="X12" s="48" t="s">
        <v>473</v>
      </c>
      <c r="Y12" s="41"/>
    </row>
    <row r="13" spans="1:25" ht="15" x14ac:dyDescent="0.25">
      <c r="A13">
        <v>2.5499999999999998</v>
      </c>
      <c r="B13">
        <v>1.57</v>
      </c>
      <c r="C13" s="29">
        <f t="shared" si="0"/>
        <v>2.9099537904333728E-2</v>
      </c>
      <c r="D13" s="30">
        <f>IF(OR($A13="",$B13=""),"",A13*'MPTO_working_2-way'!$G12)</f>
        <v>2.6242038216560508</v>
      </c>
      <c r="E13" s="32">
        <f>IF(OR($A13="",$B13=""),"",B13*'MPTO_working_2-way'!$G12)</f>
        <v>1.615686274509804</v>
      </c>
      <c r="F13" s="30">
        <f>IF(OR($A13="",$B13=""),"",'MPTO_working_2-way'!D12)</f>
        <v>2.6482553332230858</v>
      </c>
      <c r="G13" s="32">
        <f>IF(OR($A13="",$B13=""),"",'MPTO_working_2-way'!E12)</f>
        <v>1.606702116986054</v>
      </c>
      <c r="H13" s="30">
        <f>IF(OR($A13="",$B13=""),"",'OddsRatio_working_2-way'!M12)</f>
        <v>2.6490294859747152</v>
      </c>
      <c r="I13" s="30">
        <f>IF(OR($A13="",$B13=""),"",'OddsRatio_working_2-way'!N12)</f>
        <v>1.6064172948423148</v>
      </c>
      <c r="J13" s="30">
        <f>IF('Log_working_2-way'!$D12="","",A13^('Log_working_2-way'!$D12))</f>
        <v>2.6602016344536126</v>
      </c>
      <c r="K13" s="32">
        <f>IF('Log_working_2-way'!$D12="","",B13^('Log_working_2-way'!$D12))</f>
        <v>1.602336474827694</v>
      </c>
      <c r="L13" s="37">
        <f t="shared" si="9"/>
        <v>0.38106796116504854</v>
      </c>
      <c r="M13" s="37">
        <f t="shared" si="10"/>
        <v>0.6189320388349514</v>
      </c>
      <c r="N13" s="38">
        <v>109</v>
      </c>
      <c r="O13" s="38">
        <f t="shared" si="11"/>
        <v>66.254901960784323</v>
      </c>
      <c r="P13" s="38">
        <f t="shared" si="12"/>
        <v>39.573248407643305</v>
      </c>
      <c r="Q13" s="38">
        <f t="shared" si="13"/>
        <v>69.42675159235668</v>
      </c>
      <c r="R13" s="38">
        <f t="shared" si="14"/>
        <v>42.745098039215691</v>
      </c>
      <c r="S13" s="39">
        <f t="shared" si="15"/>
        <v>-3.171849631572357</v>
      </c>
      <c r="T13" s="39">
        <f t="shared" si="16"/>
        <v>-3.1718496315723854</v>
      </c>
      <c r="U13" t="s">
        <v>389</v>
      </c>
      <c r="V13" t="s">
        <v>390</v>
      </c>
      <c r="W13" t="s">
        <v>478</v>
      </c>
      <c r="X13" s="48" t="s">
        <v>473</v>
      </c>
      <c r="Y13" s="41"/>
    </row>
    <row r="14" spans="1:25" s="35" customFormat="1" ht="15" x14ac:dyDescent="0.25">
      <c r="A14">
        <v>2</v>
      </c>
      <c r="B14">
        <v>1.88</v>
      </c>
      <c r="C14" s="29">
        <f t="shared" si="0"/>
        <v>3.1914893617021267E-2</v>
      </c>
      <c r="D14" s="30">
        <f>IF(OR($A14="",$B14=""),"",A14*'MPTO_working_2-way'!$G13)</f>
        <v>2.0638297872340425</v>
      </c>
      <c r="E14" s="32">
        <f>IF(OR($A14="",$B14=""),"",B14*'MPTO_working_2-way'!$G13)</f>
        <v>1.94</v>
      </c>
      <c r="F14" s="30">
        <f>IF(OR($A14="",$B14=""),"",'MPTO_working_2-way'!D13)</f>
        <v>2.0659340659340657</v>
      </c>
      <c r="G14" s="32">
        <f>IF(OR($A14="",$B14=""),"",'MPTO_working_2-way'!E13)</f>
        <v>1.9381443298969072</v>
      </c>
      <c r="H14" s="30">
        <f>IF(OR($A14="",$B14=""),"",'OddsRatio_working_2-way'!M13)</f>
        <v>2.0660035817780522</v>
      </c>
      <c r="I14" s="30">
        <f>IF(OR($A14="",$B14=""),"",'OddsRatio_working_2-way'!N13)</f>
        <v>1.9380831519646857</v>
      </c>
      <c r="J14" s="30">
        <f>IF('Log_working_2-way'!$D13="","",A14^('Log_working_2-way'!$D13))</f>
        <v>2.0669618454035223</v>
      </c>
      <c r="K14" s="32">
        <f>IF('Log_working_2-way'!$D13="","",B14^('Log_working_2-way'!$D13))</f>
        <v>1.9372406373367297</v>
      </c>
      <c r="L14" s="37">
        <f t="shared" si="9"/>
        <v>0.4845360824742268</v>
      </c>
      <c r="M14" s="37">
        <f t="shared" si="10"/>
        <v>0.51546391752577325</v>
      </c>
      <c r="N14" s="38">
        <v>110</v>
      </c>
      <c r="O14" s="38">
        <f t="shared" si="11"/>
        <v>55</v>
      </c>
      <c r="P14" s="38">
        <f t="shared" si="12"/>
        <v>51.489361702127653</v>
      </c>
      <c r="Q14" s="38">
        <f t="shared" si="13"/>
        <v>58.51063829787234</v>
      </c>
      <c r="R14" s="38">
        <f t="shared" si="14"/>
        <v>55</v>
      </c>
      <c r="S14" s="39">
        <f t="shared" si="15"/>
        <v>-3.5106382978723403</v>
      </c>
      <c r="T14" s="39">
        <f t="shared" si="16"/>
        <v>-3.5106382978723474</v>
      </c>
      <c r="U14" t="s">
        <v>391</v>
      </c>
      <c r="V14" t="s">
        <v>392</v>
      </c>
      <c r="W14" t="s">
        <v>479</v>
      </c>
      <c r="X14" s="48" t="s">
        <v>473</v>
      </c>
      <c r="Y14" s="41"/>
    </row>
    <row r="15" spans="1:25" ht="15" x14ac:dyDescent="0.25">
      <c r="A15">
        <v>1.7</v>
      </c>
      <c r="B15">
        <v>2.2400000000000002</v>
      </c>
      <c r="C15" s="29">
        <f t="shared" si="0"/>
        <v>3.4663865546218364E-2</v>
      </c>
      <c r="D15" s="30">
        <f>IF(OR($A15="",$B15=""),"",A15*'MPTO_working_2-way'!$G14)</f>
        <v>1.7589285714285712</v>
      </c>
      <c r="E15" s="32">
        <f>IF(OR($A15="",$B15=""),"",B15*'MPTO_working_2-way'!$G14)</f>
        <v>2.3176470588235292</v>
      </c>
      <c r="F15" s="30">
        <f>IF(OR($A15="",$B15=""),"",'MPTO_working_2-way'!D14)</f>
        <v>1.7516099356025756</v>
      </c>
      <c r="G15" s="32">
        <f>IF(OR($A15="",$B15=""),"",'MPTO_working_2-way'!E14)</f>
        <v>2.3304773561811505</v>
      </c>
      <c r="H15" s="30">
        <f>IF(OR($A15="",$B15=""),"",'OddsRatio_working_2-way'!M14)</f>
        <v>1.7513428837969105</v>
      </c>
      <c r="I15" s="30">
        <f>IF(OR($A15="",$B15=""),"",'OddsRatio_working_2-way'!N14)</f>
        <v>2.3309502512973848</v>
      </c>
      <c r="J15" s="30">
        <f>IF('Log_working_2-way'!$D14="","",A15^('Log_working_2-way'!$D14))</f>
        <v>1.7480183212340654</v>
      </c>
      <c r="K15" s="32">
        <f>IF('Log_working_2-way'!$D14="","",B15^('Log_working_2-way'!$D14))</f>
        <v>2.3368656510313084</v>
      </c>
      <c r="L15" s="37">
        <f t="shared" si="9"/>
        <v>0.56852791878172593</v>
      </c>
      <c r="M15" s="37">
        <f t="shared" si="10"/>
        <v>0.43147208121827418</v>
      </c>
      <c r="N15" s="38">
        <v>111</v>
      </c>
      <c r="O15" s="38">
        <f t="shared" si="11"/>
        <v>45.705882352941174</v>
      </c>
      <c r="P15" s="38">
        <f t="shared" si="12"/>
        <v>61.446428571428577</v>
      </c>
      <c r="Q15" s="38">
        <f t="shared" si="13"/>
        <v>49.553571428571423</v>
      </c>
      <c r="R15" s="38">
        <f t="shared" si="14"/>
        <v>65.294117647058826</v>
      </c>
      <c r="S15" s="39">
        <f t="shared" si="15"/>
        <v>-3.8476890756302495</v>
      </c>
      <c r="T15" s="39">
        <f t="shared" si="16"/>
        <v>-3.8476890756302495</v>
      </c>
      <c r="U15" t="s">
        <v>242</v>
      </c>
      <c r="V15" t="s">
        <v>393</v>
      </c>
      <c r="W15" t="s">
        <v>385</v>
      </c>
      <c r="X15" s="48" t="s">
        <v>473</v>
      </c>
      <c r="Y15" s="41"/>
    </row>
    <row r="16" spans="1:25" ht="15" x14ac:dyDescent="0.25">
      <c r="A16">
        <v>2</v>
      </c>
      <c r="B16">
        <v>1.87</v>
      </c>
      <c r="C16" s="29">
        <f t="shared" si="0"/>
        <v>3.475935828876997E-2</v>
      </c>
      <c r="D16" s="30">
        <f>IF(OR($A16="",$B16=""),"",A16*'MPTO_working_2-way'!$G15)</f>
        <v>2.0695187165775399</v>
      </c>
      <c r="E16" s="32">
        <f>IF(OR($A16="",$B16=""),"",B16*'MPTO_working_2-way'!$G15)</f>
        <v>1.9350000000000001</v>
      </c>
      <c r="F16" s="30">
        <f>IF(OR($A16="",$B16=""),"",'MPTO_working_2-way'!D15)</f>
        <v>2.0720221606648197</v>
      </c>
      <c r="G16" s="32">
        <f>IF(OR($A16="",$B16=""),"",'MPTO_working_2-way'!E15)</f>
        <v>1.9328165374677002</v>
      </c>
      <c r="H16" s="30">
        <f>IF(OR($A16="",$B16=""),"",'OddsRatio_working_2-way'!M15)</f>
        <v>2.0721125348377947</v>
      </c>
      <c r="I16" s="30">
        <f>IF(OR($A16="",$B16=""),"",'OddsRatio_working_2-way'!N15)</f>
        <v>1.9327379053088816</v>
      </c>
      <c r="J16" s="30">
        <f>IF('Log_working_2-way'!$D15="","",A16^('Log_working_2-way'!$D15))</f>
        <v>2.0732557161055905</v>
      </c>
      <c r="K16" s="32">
        <f>IF('Log_working_2-way'!$D15="","",B16^('Log_working_2-way'!$D15))</f>
        <v>1.9317443969723613</v>
      </c>
      <c r="L16" s="37">
        <f t="shared" si="9"/>
        <v>0.48320413436692511</v>
      </c>
      <c r="M16" s="37">
        <f t="shared" si="10"/>
        <v>0.51679586563307489</v>
      </c>
      <c r="N16" s="38">
        <v>112</v>
      </c>
      <c r="O16" s="38">
        <f t="shared" si="11"/>
        <v>56</v>
      </c>
      <c r="P16" s="38">
        <f t="shared" si="12"/>
        <v>52.106951871657742</v>
      </c>
      <c r="Q16" s="38">
        <f t="shared" si="13"/>
        <v>59.893048128342237</v>
      </c>
      <c r="R16" s="38">
        <f t="shared" si="14"/>
        <v>56</v>
      </c>
      <c r="S16" s="39">
        <f t="shared" si="15"/>
        <v>-3.8930481283422367</v>
      </c>
      <c r="T16" s="39">
        <f t="shared" si="16"/>
        <v>-3.893048128342258</v>
      </c>
      <c r="U16" t="s">
        <v>84</v>
      </c>
      <c r="V16" t="s">
        <v>68</v>
      </c>
      <c r="W16" t="s">
        <v>86</v>
      </c>
      <c r="X16" t="s">
        <v>474</v>
      </c>
      <c r="Y16" s="41"/>
    </row>
    <row r="17" spans="1:25" ht="15" x14ac:dyDescent="0.25">
      <c r="A17">
        <v>1.77</v>
      </c>
      <c r="B17">
        <v>2.11</v>
      </c>
      <c r="C17" s="29">
        <f t="shared" si="0"/>
        <v>3.8905400701529036E-2</v>
      </c>
      <c r="D17" s="30">
        <f>IF(OR($A17="",$B17=""),"",A17*'MPTO_working_2-way'!$G16)</f>
        <v>1.8388625592417065</v>
      </c>
      <c r="E17" s="32">
        <f>IF(OR($A17="",$B17=""),"",B17*'MPTO_working_2-way'!$G16)</f>
        <v>2.1920903954802262</v>
      </c>
      <c r="F17" s="30">
        <f>IF(OR($A17="",$B17=""),"",'MPTO_working_2-way'!D16)</f>
        <v>1.8331165484575556</v>
      </c>
      <c r="G17" s="32">
        <f>IF(OR($A17="",$B17=""),"",'MPTO_working_2-way'!E16)</f>
        <v>2.2003122514507911</v>
      </c>
      <c r="H17" s="30">
        <f>IF(OR($A17="",$B17=""),"",'OddsRatio_working_2-way'!M16)</f>
        <v>1.8328827610736662</v>
      </c>
      <c r="I17" s="30">
        <f>IF(OR($A17="",$B17=""),"",'OddsRatio_working_2-way'!N16)</f>
        <v>2.2006491750542465</v>
      </c>
      <c r="J17" s="30">
        <f>IF('Log_working_2-way'!$D16="","",A17^('Log_working_2-way'!$D16))</f>
        <v>1.8302640711133078</v>
      </c>
      <c r="K17" s="32">
        <f>IF('Log_working_2-way'!$D16="","",B17^('Log_working_2-way'!$D16))</f>
        <v>2.2044360761738599</v>
      </c>
      <c r="L17" s="37">
        <f t="shared" si="9"/>
        <v>0.54381443298969068</v>
      </c>
      <c r="M17" s="37">
        <f t="shared" si="10"/>
        <v>0.45618556701030921</v>
      </c>
      <c r="N17" s="38">
        <v>113</v>
      </c>
      <c r="O17" s="38">
        <f t="shared" si="11"/>
        <v>49.158192090395474</v>
      </c>
      <c r="P17" s="38">
        <f t="shared" si="12"/>
        <v>59.445497630331744</v>
      </c>
      <c r="Q17" s="38">
        <f t="shared" si="13"/>
        <v>53.554502369668249</v>
      </c>
      <c r="R17" s="38">
        <f t="shared" si="14"/>
        <v>63.841807909604519</v>
      </c>
      <c r="S17" s="39">
        <f t="shared" si="15"/>
        <v>-4.3963102792727753</v>
      </c>
      <c r="T17" s="39">
        <f t="shared" si="16"/>
        <v>-4.3963102792727753</v>
      </c>
      <c r="U17" t="s">
        <v>85</v>
      </c>
      <c r="V17" t="s">
        <v>80</v>
      </c>
      <c r="W17" t="s">
        <v>86</v>
      </c>
      <c r="X17" t="s">
        <v>474</v>
      </c>
      <c r="Y17" s="41"/>
    </row>
    <row r="18" spans="1:25" ht="15" x14ac:dyDescent="0.25">
      <c r="A18">
        <v>1.86</v>
      </c>
      <c r="B18">
        <v>2.02</v>
      </c>
      <c r="C18" s="29">
        <f t="shared" si="0"/>
        <v>3.2683913552645549E-2</v>
      </c>
      <c r="D18" s="30">
        <f>IF(OR($A18="",$B18=""),"",A18*'MPTO_working_2-way'!$G17)</f>
        <v>1.9207920792079207</v>
      </c>
      <c r="E18" s="32">
        <f>IF(OR($A18="",$B18=""),"",B18*'MPTO_working_2-way'!$G17)</f>
        <v>2.086021505376344</v>
      </c>
      <c r="F18" s="30">
        <f>IF(OR($A18="",$B18=""),"",'MPTO_working_2-way'!D17)</f>
        <v>1.918308996221791</v>
      </c>
      <c r="G18" s="32">
        <f>IF(OR($A18="",$B18=""),"",'MPTO_working_2-way'!E17)</f>
        <v>2.0889580785055042</v>
      </c>
      <c r="H18" s="30">
        <f>IF(OR($A18="",$B18=""),"",'OddsRatio_working_2-way'!M17)</f>
        <v>1.9182250567818113</v>
      </c>
      <c r="I18" s="30">
        <f>IF(OR($A18="",$B18=""),"",'OddsRatio_working_2-way'!N17)</f>
        <v>2.0890576254854043</v>
      </c>
      <c r="J18" s="30">
        <f>IF('Log_working_2-way'!$D17="","",A18^('Log_working_2-way'!$D17))</f>
        <v>1.9170973793045412</v>
      </c>
      <c r="K18" s="32">
        <f>IF('Log_working_2-way'!$D17="","",B18^('Log_working_2-way'!$D17))</f>
        <v>2.0903967480076013</v>
      </c>
      <c r="L18" s="37">
        <f t="shared" si="9"/>
        <v>0.52061855670103097</v>
      </c>
      <c r="M18" s="37">
        <f t="shared" si="10"/>
        <v>0.47938144329896909</v>
      </c>
      <c r="N18" s="38">
        <v>114</v>
      </c>
      <c r="O18" s="38">
        <f t="shared" si="11"/>
        <v>52.709677419354847</v>
      </c>
      <c r="P18" s="38">
        <f t="shared" si="12"/>
        <v>57.564356435643568</v>
      </c>
      <c r="Q18" s="38">
        <f t="shared" si="13"/>
        <v>56.435643564356432</v>
      </c>
      <c r="R18" s="38">
        <f t="shared" si="14"/>
        <v>61.29032258064516</v>
      </c>
      <c r="S18" s="39">
        <f t="shared" si="15"/>
        <v>-3.7259661450015855</v>
      </c>
      <c r="T18" s="39">
        <f t="shared" si="16"/>
        <v>-3.7259661450015926</v>
      </c>
      <c r="U18" t="s">
        <v>75</v>
      </c>
      <c r="V18" t="s">
        <v>70</v>
      </c>
      <c r="W18" t="s">
        <v>86</v>
      </c>
      <c r="X18" t="s">
        <v>474</v>
      </c>
      <c r="Y18" s="41"/>
    </row>
    <row r="19" spans="1:25" ht="15" x14ac:dyDescent="0.25">
      <c r="A19">
        <v>1.75</v>
      </c>
      <c r="B19">
        <v>2.1</v>
      </c>
      <c r="C19" s="29">
        <f t="shared" si="0"/>
        <v>4.761904761904745E-2</v>
      </c>
      <c r="D19" s="30">
        <f>IF(OR($A19="",$B19=""),"",A19*'MPTO_working_2-way'!$G18)</f>
        <v>1.833333333333333</v>
      </c>
      <c r="E19" s="32">
        <f>IF(OR($A19="",$B19=""),"",B19*'MPTO_working_2-way'!$G18)</f>
        <v>2.1999999999999997</v>
      </c>
      <c r="F19" s="30">
        <f>IF(OR($A19="",$B19=""),"",'MPTO_working_2-way'!D18)</f>
        <v>1.8260869565217388</v>
      </c>
      <c r="G19" s="32">
        <f>IF(OR($A19="",$B19=""),"",'MPTO_working_2-way'!E18)</f>
        <v>2.2105263157894735</v>
      </c>
      <c r="H19" s="30">
        <f>IF(OR($A19="",$B19=""),"",'OddsRatio_working_2-way'!M18)</f>
        <v>1.8257228238447702</v>
      </c>
      <c r="I19" s="30">
        <f>IF(OR($A19="",$B19=""),"",'OddsRatio_working_2-way'!N18)</f>
        <v>2.2110601416389968</v>
      </c>
      <c r="J19" s="30">
        <f>IF('Log_working_2-way'!$D18="","",A19^('Log_working_2-way'!$D18))</f>
        <v>1.8223996182512778</v>
      </c>
      <c r="K19" s="32">
        <f>IF('Log_working_2-way'!$D18="","",B19^('Log_working_2-way'!$D18))</f>
        <v>2.2159538718240408</v>
      </c>
      <c r="L19" s="37">
        <f t="shared" si="9"/>
        <v>0.54545454545454553</v>
      </c>
      <c r="M19" s="37">
        <f t="shared" si="10"/>
        <v>0.45454545454545459</v>
      </c>
      <c r="N19" s="38">
        <v>115</v>
      </c>
      <c r="O19" s="38">
        <f t="shared" si="11"/>
        <v>49.285714285714285</v>
      </c>
      <c r="P19" s="38">
        <f t="shared" si="12"/>
        <v>60.238095238095234</v>
      </c>
      <c r="Q19" s="38">
        <f t="shared" si="13"/>
        <v>54.761904761904759</v>
      </c>
      <c r="R19" s="38">
        <f t="shared" si="14"/>
        <v>65.714285714285708</v>
      </c>
      <c r="S19" s="39">
        <f t="shared" si="15"/>
        <v>-5.4761904761904745</v>
      </c>
      <c r="T19" s="39">
        <f t="shared" si="16"/>
        <v>-5.4761904761904745</v>
      </c>
      <c r="U19" t="s">
        <v>77</v>
      </c>
      <c r="V19" t="s">
        <v>72</v>
      </c>
      <c r="W19" t="s">
        <v>86</v>
      </c>
      <c r="X19" t="s">
        <v>474</v>
      </c>
      <c r="Y19" s="41"/>
    </row>
    <row r="20" spans="1:25" ht="15" x14ac:dyDescent="0.25">
      <c r="A20">
        <v>1.82</v>
      </c>
      <c r="B20">
        <v>2.09</v>
      </c>
      <c r="C20" s="29">
        <f t="shared" si="0"/>
        <v>2.7919448972080652E-2</v>
      </c>
      <c r="D20" s="30">
        <f>IF(OR($A20="",$B20=""),"",A20*'MPTO_working_2-way'!$G19)</f>
        <v>1.8708133971291869</v>
      </c>
      <c r="E20" s="32">
        <f>IF(OR($A20="",$B20=""),"",B20*'MPTO_working_2-way'!$G19)</f>
        <v>2.1483516483516483</v>
      </c>
      <c r="F20" s="30">
        <f>IF(OR($A20="",$B20=""),"",'MPTO_working_2-way'!D19)</f>
        <v>1.8674456281604401</v>
      </c>
      <c r="G20" s="32">
        <f>IF(OR($A20="",$B20=""),"",'MPTO_working_2-way'!E19)</f>
        <v>2.152810006225593</v>
      </c>
      <c r="H20" s="30">
        <f>IF(OR($A20="",$B20=""),"",'OddsRatio_working_2-way'!M19)</f>
        <v>1.8673485908108987</v>
      </c>
      <c r="I20" s="30">
        <f>IF(OR($A20="",$B20=""),"",'OddsRatio_working_2-way'!N19)</f>
        <v>2.1529389804681456</v>
      </c>
      <c r="J20" s="30">
        <f>IF('Log_working_2-way'!$D19="","",A20^('Log_working_2-way'!$D19))</f>
        <v>1.8658256434588982</v>
      </c>
      <c r="K20" s="32">
        <f>IF('Log_working_2-way'!$D19="","",B20^('Log_working_2-way'!$D19))</f>
        <v>2.1549669469306498</v>
      </c>
      <c r="L20" s="37">
        <f t="shared" si="9"/>
        <v>0.53452685421994872</v>
      </c>
      <c r="M20" s="37">
        <f t="shared" si="10"/>
        <v>0.46547314578005117</v>
      </c>
      <c r="N20" s="38">
        <v>116</v>
      </c>
      <c r="O20" s="38">
        <f t="shared" si="11"/>
        <v>52.263736263736263</v>
      </c>
      <c r="P20" s="38">
        <f t="shared" si="12"/>
        <v>60.497607655502399</v>
      </c>
      <c r="Q20" s="38">
        <f t="shared" si="13"/>
        <v>55.502392344497615</v>
      </c>
      <c r="R20" s="38">
        <f t="shared" si="14"/>
        <v>63.73626373626373</v>
      </c>
      <c r="S20" s="39">
        <f t="shared" si="15"/>
        <v>-3.238656080761352</v>
      </c>
      <c r="T20" s="39">
        <f t="shared" si="16"/>
        <v>-3.2386560807613307</v>
      </c>
      <c r="U20" t="s">
        <v>250</v>
      </c>
      <c r="V20" t="s">
        <v>228</v>
      </c>
      <c r="W20" t="s">
        <v>379</v>
      </c>
      <c r="X20" t="s">
        <v>474</v>
      </c>
      <c r="Y20" s="41"/>
    </row>
    <row r="21" spans="1:25" ht="15" x14ac:dyDescent="0.25">
      <c r="A21">
        <v>1.52</v>
      </c>
      <c r="B21">
        <v>2.65</v>
      </c>
      <c r="C21" s="29">
        <f t="shared" si="0"/>
        <v>3.5253227408142962E-2</v>
      </c>
      <c r="D21" s="30">
        <f>IF(OR($A21="",$B21=""),"",A21*'MPTO_working_2-way'!$G20)</f>
        <v>1.5735849056603772</v>
      </c>
      <c r="E21" s="32">
        <f>IF(OR($A21="",$B21=""),"",B21*'MPTO_working_2-way'!$G20)</f>
        <v>2.7434210526315788</v>
      </c>
      <c r="F21" s="30">
        <f>IF(OR($A21="",$B21=""),"",'MPTO_working_2-way'!D20)</f>
        <v>1.5618456766188444</v>
      </c>
      <c r="G21" s="32">
        <f>IF(OR($A21="",$B21=""),"",'MPTO_working_2-way'!E20)</f>
        <v>2.7798481711525187</v>
      </c>
      <c r="H21" s="30">
        <f>IF(OR($A21="",$B21=""),"",'OddsRatio_working_2-way'!M20)</f>
        <v>1.5613835722137892</v>
      </c>
      <c r="I21" s="30">
        <f>IF(OR($A21="",$B21=""),"",'OddsRatio_working_2-way'!N20)</f>
        <v>2.7813132579860622</v>
      </c>
      <c r="J21" s="30">
        <f>IF('Log_working_2-way'!$D20="","",A21^('Log_working_2-way'!$D20))</f>
        <v>1.5560236850362179</v>
      </c>
      <c r="K21" s="32">
        <f>IF('Log_working_2-way'!$D20="","",B21^('Log_working_2-way'!$D20))</f>
        <v>2.7984845374611047</v>
      </c>
      <c r="L21" s="37">
        <f t="shared" si="9"/>
        <v>0.63549160671462834</v>
      </c>
      <c r="M21" s="37">
        <f t="shared" si="10"/>
        <v>0.36450839328537171</v>
      </c>
      <c r="N21" s="38">
        <v>117</v>
      </c>
      <c r="O21" s="38">
        <f t="shared" si="11"/>
        <v>40.026315789473692</v>
      </c>
      <c r="P21" s="38">
        <f t="shared" si="12"/>
        <v>72.84905660377359</v>
      </c>
      <c r="Q21" s="38">
        <f t="shared" si="13"/>
        <v>44.150943396226417</v>
      </c>
      <c r="R21" s="38">
        <f t="shared" si="14"/>
        <v>76.973684210526315</v>
      </c>
      <c r="S21" s="39">
        <f t="shared" si="15"/>
        <v>-4.1246276067527248</v>
      </c>
      <c r="T21" s="39">
        <f t="shared" si="16"/>
        <v>-4.1246276067527248</v>
      </c>
      <c r="U21" t="s">
        <v>248</v>
      </c>
      <c r="V21" t="s">
        <v>245</v>
      </c>
      <c r="W21" t="s">
        <v>379</v>
      </c>
      <c r="X21" t="s">
        <v>474</v>
      </c>
      <c r="Y21" s="41"/>
    </row>
    <row r="22" spans="1:25" ht="15" x14ac:dyDescent="0.25">
      <c r="A22">
        <v>1.5</v>
      </c>
      <c r="B22">
        <v>2.74</v>
      </c>
      <c r="C22" s="29">
        <f t="shared" si="0"/>
        <v>3.1630170316301776E-2</v>
      </c>
      <c r="D22" s="30">
        <f>IF(OR($A22="",$B22=""),"",A22*'MPTO_working_2-way'!$G21)</f>
        <v>1.5474452554744527</v>
      </c>
      <c r="E22" s="32">
        <f>IF(OR($A22="",$B22=""),"",B22*'MPTO_working_2-way'!$G21)</f>
        <v>2.8266666666666671</v>
      </c>
      <c r="F22" s="30">
        <f>IF(OR($A22="",$B22=""),"",'MPTO_working_2-way'!D21)</f>
        <v>1.5364485981308411</v>
      </c>
      <c r="G22" s="32">
        <f>IF(OR($A22="",$B22=""),"",'MPTO_working_2-way'!E21)</f>
        <v>2.8641114982578402</v>
      </c>
      <c r="H22" s="30">
        <f>IF(OR($A22="",$B22=""),"",'OddsRatio_working_2-way'!M21)</f>
        <v>1.5360562674188976</v>
      </c>
      <c r="I22" s="30">
        <f>IF(OR($A22="",$B22=""),"",'OddsRatio_working_2-way'!N21)</f>
        <v>2.8654758106177636</v>
      </c>
      <c r="J22" s="30">
        <f>IF('Log_working_2-way'!$D21="","",A22^('Log_working_2-way'!$D21))</f>
        <v>1.5310365299466371</v>
      </c>
      <c r="K22" s="32">
        <f>IF('Log_working_2-way'!$D21="","",B22^('Log_working_2-way'!$D21))</f>
        <v>2.8831096235514604</v>
      </c>
      <c r="L22" s="37">
        <f t="shared" si="9"/>
        <v>0.64622641509433953</v>
      </c>
      <c r="M22" s="37">
        <f t="shared" si="10"/>
        <v>0.3537735849056603</v>
      </c>
      <c r="N22" s="38">
        <v>118</v>
      </c>
      <c r="O22" s="38">
        <f t="shared" si="11"/>
        <v>39.333333333333329</v>
      </c>
      <c r="P22" s="38">
        <f t="shared" si="12"/>
        <v>74.934306569343079</v>
      </c>
      <c r="Q22" s="38">
        <f t="shared" si="13"/>
        <v>43.065693430656935</v>
      </c>
      <c r="R22" s="38">
        <f t="shared" si="14"/>
        <v>78.666666666666657</v>
      </c>
      <c r="S22" s="39">
        <f t="shared" si="15"/>
        <v>-3.7323600973236069</v>
      </c>
      <c r="T22" s="39">
        <f t="shared" si="16"/>
        <v>-3.7323600973235784</v>
      </c>
      <c r="U22" t="s">
        <v>254</v>
      </c>
      <c r="V22" t="s">
        <v>243</v>
      </c>
      <c r="W22" t="s">
        <v>379</v>
      </c>
      <c r="X22" t="s">
        <v>474</v>
      </c>
      <c r="Y22" s="41"/>
    </row>
    <row r="23" spans="1:25" ht="15" x14ac:dyDescent="0.25">
      <c r="A23">
        <v>1.59</v>
      </c>
      <c r="B23">
        <v>2.5</v>
      </c>
      <c r="C23" s="29">
        <f t="shared" si="0"/>
        <v>2.8930817610062887E-2</v>
      </c>
      <c r="D23" s="30">
        <f>IF(OR($A23="",$B23=""),"",A23*'MPTO_working_2-way'!$G22)</f>
        <v>1.6360000000000001</v>
      </c>
      <c r="E23" s="32">
        <f>IF(OR($A23="",$B23=""),"",B23*'MPTO_working_2-way'!$G22)</f>
        <v>2.5723270440251573</v>
      </c>
      <c r="F23" s="30">
        <f>IF(OR($A23="",$B23=""),"",'MPTO_working_2-way'!D22)</f>
        <v>1.6274309109518936</v>
      </c>
      <c r="G23" s="32">
        <f>IF(OR($A23="",$B23=""),"",'MPTO_working_2-way'!E22)</f>
        <v>2.5938009787928222</v>
      </c>
      <c r="H23" s="30">
        <f>IF(OR($A23="",$B23=""),"",'OddsRatio_working_2-way'!M22)</f>
        <v>1.6271629240742262</v>
      </c>
      <c r="I23" s="30">
        <f>IF(OR($A23="",$B23=""),"",'OddsRatio_working_2-way'!N22)</f>
        <v>2.594482010358202</v>
      </c>
      <c r="J23" s="30">
        <f>IF('Log_working_2-way'!$D22="","",A23^('Log_working_2-way'!$D22))</f>
        <v>1.6232742032249983</v>
      </c>
      <c r="K23" s="32">
        <f>IF('Log_working_2-way'!$D22="","",B23^('Log_working_2-way'!$D22))</f>
        <v>2.6044302729451743</v>
      </c>
      <c r="L23" s="37">
        <f t="shared" si="9"/>
        <v>0.6112469437652811</v>
      </c>
      <c r="M23" s="37">
        <f t="shared" si="10"/>
        <v>0.38875305623471879</v>
      </c>
      <c r="N23" s="38">
        <v>119</v>
      </c>
      <c r="O23" s="38">
        <f t="shared" si="11"/>
        <v>44.157232704402517</v>
      </c>
      <c r="P23" s="38">
        <f t="shared" si="12"/>
        <v>71.400000000000006</v>
      </c>
      <c r="Q23" s="38">
        <f t="shared" si="13"/>
        <v>47.6</v>
      </c>
      <c r="R23" s="38">
        <f t="shared" si="14"/>
        <v>74.842767295597483</v>
      </c>
      <c r="S23" s="39">
        <f t="shared" si="15"/>
        <v>-3.4427672955974842</v>
      </c>
      <c r="T23" s="39">
        <f t="shared" si="16"/>
        <v>-3.4427672955974771</v>
      </c>
      <c r="U23" t="s">
        <v>322</v>
      </c>
      <c r="V23" t="s">
        <v>323</v>
      </c>
      <c r="W23" t="s">
        <v>379</v>
      </c>
      <c r="X23" t="s">
        <v>474</v>
      </c>
      <c r="Y23" s="41"/>
    </row>
    <row r="24" spans="1:25" ht="15" x14ac:dyDescent="0.25">
      <c r="A24">
        <v>1.69</v>
      </c>
      <c r="B24">
        <v>2.29</v>
      </c>
      <c r="C24" s="29">
        <f t="shared" si="0"/>
        <v>2.8397199038784571E-2</v>
      </c>
      <c r="D24" s="30">
        <f>IF(OR($A24="",$B24=""),"",A24*'MPTO_working_2-way'!$G23)</f>
        <v>1.7379912663755459</v>
      </c>
      <c r="E24" s="32">
        <f>IF(OR($A24="",$B24=""),"",B24*'MPTO_working_2-way'!$G23)</f>
        <v>2.3550295857988166</v>
      </c>
      <c r="F24" s="30">
        <f>IF(OR($A24="",$B24=""),"",'MPTO_working_2-way'!D23)</f>
        <v>1.7315496297621977</v>
      </c>
      <c r="G24" s="32">
        <f>IF(OR($A24="",$B24=""),"",'MPTO_working_2-way'!E23)</f>
        <v>2.3669612550074923</v>
      </c>
      <c r="H24" s="30">
        <f>IF(OR($A24="",$B24=""),"",'OddsRatio_working_2-way'!M23)</f>
        <v>1.7313574508612271</v>
      </c>
      <c r="I24" s="30">
        <f>IF(OR($A24="",$B24=""),"",'OddsRatio_working_2-way'!N23)</f>
        <v>2.3673204516101207</v>
      </c>
      <c r="J24" s="30">
        <f>IF('Log_working_2-way'!$D23="","",A24^('Log_working_2-way'!$D23))</f>
        <v>1.7284425512400656</v>
      </c>
      <c r="K24" s="32">
        <f>IF('Log_working_2-way'!$D23="","",B24^('Log_working_2-way'!$D23))</f>
        <v>2.372791853383128</v>
      </c>
      <c r="L24" s="37">
        <f t="shared" si="9"/>
        <v>0.57537688442211055</v>
      </c>
      <c r="M24" s="37">
        <f t="shared" si="10"/>
        <v>0.42462311557788945</v>
      </c>
      <c r="N24" s="38">
        <v>120</v>
      </c>
      <c r="O24" s="38">
        <f t="shared" si="11"/>
        <v>48.994082840236679</v>
      </c>
      <c r="P24" s="38">
        <f t="shared" si="12"/>
        <v>67.598253275109172</v>
      </c>
      <c r="Q24" s="38">
        <f t="shared" si="13"/>
        <v>52.401746724890835</v>
      </c>
      <c r="R24" s="38">
        <f t="shared" si="14"/>
        <v>71.005917159763314</v>
      </c>
      <c r="S24" s="39">
        <f t="shared" si="15"/>
        <v>-3.4076638846541556</v>
      </c>
      <c r="T24" s="39">
        <f t="shared" si="16"/>
        <v>-3.4076638846541414</v>
      </c>
      <c r="U24" t="s">
        <v>252</v>
      </c>
      <c r="V24" t="s">
        <v>321</v>
      </c>
      <c r="W24" t="s">
        <v>379</v>
      </c>
      <c r="X24" t="s">
        <v>474</v>
      </c>
      <c r="Y24" s="41"/>
    </row>
    <row r="25" spans="1:25" ht="15" x14ac:dyDescent="0.25">
      <c r="A25">
        <v>1.58</v>
      </c>
      <c r="B25">
        <v>2.52</v>
      </c>
      <c r="C25" s="29">
        <f t="shared" si="0"/>
        <v>2.9736789230460081E-2</v>
      </c>
      <c r="D25" s="30">
        <f>IF(OR($A25="",$B25=""),"",A25*'MPTO_working_2-way'!$G24)</f>
        <v>1.626984126984127</v>
      </c>
      <c r="E25" s="32">
        <f>IF(OR($A25="",$B25=""),"",B25*'MPTO_working_2-way'!$G24)</f>
        <v>2.5949367088607596</v>
      </c>
      <c r="F25" s="30">
        <f>IF(OR($A25="",$B25=""),"",'MPTO_working_2-way'!D24)</f>
        <v>1.6180104031209364</v>
      </c>
      <c r="G25" s="32">
        <f>IF(OR($A25="",$B25=""),"",'MPTO_working_2-way'!E24)</f>
        <v>2.618095739084692</v>
      </c>
      <c r="H25" s="30">
        <f>IF(OR($A25="",$B25=""),"",'OddsRatio_working_2-way'!M24)</f>
        <v>1.6177207681213428</v>
      </c>
      <c r="I25" s="30">
        <f>IF(OR($A25="",$B25=""),"",'OddsRatio_working_2-way'!N24)</f>
        <v>2.618854426800759</v>
      </c>
      <c r="J25" s="30">
        <f>IF('Log_working_2-way'!$D24="","",A25^('Log_working_2-way'!$D24))</f>
        <v>1.6136452064390807</v>
      </c>
      <c r="K25" s="32">
        <f>IF('Log_working_2-way'!$D24="","",B25^('Log_working_2-way'!$D24))</f>
        <v>2.6296061462010867</v>
      </c>
      <c r="L25" s="37">
        <f t="shared" si="9"/>
        <v>0.61463414634146341</v>
      </c>
      <c r="M25" s="37">
        <f t="shared" si="10"/>
        <v>0.38536585365853659</v>
      </c>
      <c r="N25" s="38">
        <v>121</v>
      </c>
      <c r="O25" s="38">
        <f t="shared" si="11"/>
        <v>44.417721518987342</v>
      </c>
      <c r="P25" s="38">
        <f t="shared" si="12"/>
        <v>72.984126984126988</v>
      </c>
      <c r="Q25" s="38">
        <f t="shared" si="13"/>
        <v>48.015873015873012</v>
      </c>
      <c r="R25" s="38">
        <f t="shared" si="14"/>
        <v>76.582278481012651</v>
      </c>
      <c r="S25" s="39">
        <f t="shared" si="15"/>
        <v>-3.59815149688567</v>
      </c>
      <c r="T25" s="39">
        <f t="shared" si="16"/>
        <v>-3.5981514968856629</v>
      </c>
      <c r="U25" t="s">
        <v>324</v>
      </c>
      <c r="V25" t="s">
        <v>247</v>
      </c>
      <c r="W25" t="s">
        <v>379</v>
      </c>
      <c r="X25" t="s">
        <v>474</v>
      </c>
      <c r="Y25" s="41"/>
    </row>
    <row r="26" spans="1:25" ht="15" x14ac:dyDescent="0.25">
      <c r="A26">
        <v>1.79</v>
      </c>
      <c r="B26">
        <v>2.11</v>
      </c>
      <c r="C26" s="29">
        <f t="shared" si="0"/>
        <v>3.2592867166194583E-2</v>
      </c>
      <c r="D26" s="30">
        <f>IF(OR($A26="",$B26=""),"",A26*'MPTO_working_2-way'!$G25)</f>
        <v>1.8483412322274884</v>
      </c>
      <c r="E26" s="32">
        <f>IF(OR($A26="",$B26=""),"",B26*'MPTO_working_2-way'!$G25)</f>
        <v>2.1787709497206706</v>
      </c>
      <c r="F26" s="30">
        <f>IF(OR($A26="",$B26=""),"",'MPTO_working_2-way'!D25)</f>
        <v>1.8437843247333352</v>
      </c>
      <c r="G26" s="32">
        <f>IF(OR($A26="",$B26=""),"",'MPTO_working_2-way'!E25)</f>
        <v>2.1851369724319478</v>
      </c>
      <c r="H26" s="30">
        <f>IF(OR($A26="",$B26=""),"",'OddsRatio_working_2-way'!M25)</f>
        <v>1.8436300798997822</v>
      </c>
      <c r="I26" s="30">
        <f>IF(OR($A26="",$B26=""),"",'OddsRatio_working_2-way'!N25)</f>
        <v>2.1853536565680476</v>
      </c>
      <c r="J26" s="30">
        <f>IF('Log_working_2-way'!$D25="","",A26^('Log_working_2-way'!$D25))</f>
        <v>1.8415626408173078</v>
      </c>
      <c r="K26" s="32">
        <f>IF('Log_working_2-way'!$D25="","",B26^('Log_working_2-way'!$D25))</f>
        <v>2.1882656756587764</v>
      </c>
      <c r="L26" s="37">
        <f t="shared" si="9"/>
        <v>0.54102564102564099</v>
      </c>
      <c r="M26" s="37">
        <f t="shared" si="10"/>
        <v>0.4589743589743589</v>
      </c>
      <c r="N26" s="38">
        <v>122</v>
      </c>
      <c r="O26" s="38">
        <f t="shared" si="11"/>
        <v>53.843575418994405</v>
      </c>
      <c r="P26" s="38">
        <f t="shared" si="12"/>
        <v>64.180094786729839</v>
      </c>
      <c r="Q26" s="38">
        <f t="shared" si="13"/>
        <v>57.819905213270147</v>
      </c>
      <c r="R26" s="38">
        <f t="shared" si="14"/>
        <v>68.156424581005581</v>
      </c>
      <c r="S26" s="39">
        <f t="shared" si="15"/>
        <v>-3.9763297942757418</v>
      </c>
      <c r="T26" s="39">
        <f t="shared" si="16"/>
        <v>-3.9763297942757418</v>
      </c>
      <c r="U26" t="s">
        <v>262</v>
      </c>
      <c r="V26" t="s">
        <v>255</v>
      </c>
      <c r="W26" t="s">
        <v>380</v>
      </c>
      <c r="X26" t="s">
        <v>474</v>
      </c>
      <c r="Y26" s="41"/>
    </row>
    <row r="27" spans="1:25" ht="15" x14ac:dyDescent="0.25">
      <c r="A27">
        <v>1.71</v>
      </c>
      <c r="B27">
        <v>2.23</v>
      </c>
      <c r="C27" s="29">
        <f t="shared" si="0"/>
        <v>3.3225814910969431E-2</v>
      </c>
      <c r="D27" s="30">
        <f>IF(OR($A27="",$B27=""),"",A27*'MPTO_working_2-way'!$G26)</f>
        <v>1.7668161434977576</v>
      </c>
      <c r="E27" s="32">
        <f>IF(OR($A27="",$B27=""),"",B27*'MPTO_working_2-way'!$G26)</f>
        <v>2.3040935672514617</v>
      </c>
      <c r="F27" s="30">
        <f>IF(OR($A27="",$B27=""),"",'MPTO_working_2-way'!D26)</f>
        <v>1.7599981538319522</v>
      </c>
      <c r="G27" s="32">
        <f>IF(OR($A27="",$B27=""),"",'MPTO_working_2-way'!E26)</f>
        <v>2.315792669966295</v>
      </c>
      <c r="H27" s="30">
        <f>IF(OR($A27="",$B27=""),"",'OddsRatio_working_2-way'!M26)</f>
        <v>1.7597603387632996</v>
      </c>
      <c r="I27" s="30">
        <f>IF(OR($A27="",$B27=""),"",'OddsRatio_working_2-way'!N26)</f>
        <v>2.3162045305336028</v>
      </c>
      <c r="J27" s="30">
        <f>IF('Log_working_2-way'!$D26="","",A27^('Log_working_2-way'!$D26))</f>
        <v>1.7566662454529891</v>
      </c>
      <c r="K27" s="32">
        <f>IF('Log_working_2-way'!$D26="","",B27^('Log_working_2-way'!$D26))</f>
        <v>2.3215866387713424</v>
      </c>
      <c r="L27" s="37">
        <f t="shared" si="9"/>
        <v>0.56598984771573613</v>
      </c>
      <c r="M27" s="37">
        <f t="shared" si="10"/>
        <v>0.43401015228426398</v>
      </c>
      <c r="N27" s="38">
        <v>123</v>
      </c>
      <c r="O27" s="38">
        <f t="shared" si="11"/>
        <v>51.070175438596479</v>
      </c>
      <c r="P27" s="38">
        <f t="shared" si="12"/>
        <v>67.843049327354265</v>
      </c>
      <c r="Q27" s="38">
        <f t="shared" si="13"/>
        <v>55.156950672645742</v>
      </c>
      <c r="R27" s="38">
        <f t="shared" si="14"/>
        <v>71.929824561403507</v>
      </c>
      <c r="S27" s="39">
        <f t="shared" si="15"/>
        <v>-4.0867752340492629</v>
      </c>
      <c r="T27" s="39">
        <f t="shared" si="16"/>
        <v>-4.0867752340492416</v>
      </c>
      <c r="U27" t="s">
        <v>330</v>
      </c>
      <c r="V27" t="s">
        <v>325</v>
      </c>
      <c r="W27" t="s">
        <v>380</v>
      </c>
      <c r="X27" t="s">
        <v>474</v>
      </c>
      <c r="Y27" s="41"/>
    </row>
    <row r="28" spans="1:25" ht="15" x14ac:dyDescent="0.25">
      <c r="A28">
        <v>1.87</v>
      </c>
      <c r="B28">
        <v>2.02</v>
      </c>
      <c r="C28" s="29">
        <f t="shared" si="0"/>
        <v>2.9808863239265015E-2</v>
      </c>
      <c r="D28" s="30">
        <f>IF(OR($A28="",$B28=""),"",A28*'MPTO_working_2-way'!$G27)</f>
        <v>1.9257425742574257</v>
      </c>
      <c r="E28" s="32">
        <f>IF(OR($A28="",$B28=""),"",B28*'MPTO_working_2-way'!$G27)</f>
        <v>2.0802139037433154</v>
      </c>
      <c r="F28" s="30">
        <f>IF(OR($A28="",$B28=""),"",'MPTO_working_2-way'!D27)</f>
        <v>1.9236135865967305</v>
      </c>
      <c r="G28" s="32">
        <f>IF(OR($A28="",$B28=""),"",'MPTO_working_2-way'!E27)</f>
        <v>2.082703865027292</v>
      </c>
      <c r="H28" s="30">
        <f>IF(OR($A28="",$B28=""),"",'OddsRatio_working_2-way'!M27)</f>
        <v>1.9235481451827992</v>
      </c>
      <c r="I28" s="30">
        <f>IF(OR($A28="",$B28=""),"",'OddsRatio_working_2-way'!N27)</f>
        <v>2.0827805840074194</v>
      </c>
      <c r="J28" s="30">
        <f>IF('Log_working_2-way'!$D27="","",A28^('Log_working_2-way'!$D27))</f>
        <v>1.9225833907877643</v>
      </c>
      <c r="K28" s="32">
        <f>IF('Log_working_2-way'!$D27="","",B28^('Log_working_2-way'!$D27))</f>
        <v>2.0839128581602959</v>
      </c>
      <c r="L28" s="37">
        <f t="shared" si="9"/>
        <v>0.51928020565552702</v>
      </c>
      <c r="M28" s="37">
        <f t="shared" si="10"/>
        <v>0.48071979434447304</v>
      </c>
      <c r="N28" s="38">
        <v>124</v>
      </c>
      <c r="O28" s="38">
        <f t="shared" si="11"/>
        <v>57.689839572192518</v>
      </c>
      <c r="P28" s="38">
        <f t="shared" si="12"/>
        <v>62.613861386138609</v>
      </c>
      <c r="Q28" s="38">
        <f t="shared" si="13"/>
        <v>61.386138613861384</v>
      </c>
      <c r="R28" s="38">
        <f t="shared" si="14"/>
        <v>66.310160427807475</v>
      </c>
      <c r="S28" s="39">
        <f t="shared" si="15"/>
        <v>-3.6962990416688655</v>
      </c>
      <c r="T28" s="39">
        <f t="shared" si="16"/>
        <v>-3.6962990416688655</v>
      </c>
      <c r="U28" t="s">
        <v>231</v>
      </c>
      <c r="V28" t="s">
        <v>232</v>
      </c>
      <c r="W28" t="s">
        <v>380</v>
      </c>
      <c r="X28" t="s">
        <v>474</v>
      </c>
      <c r="Y28" s="41"/>
    </row>
    <row r="29" spans="1:25" ht="15" x14ac:dyDescent="0.25">
      <c r="A29">
        <v>1.71</v>
      </c>
      <c r="B29">
        <v>2.23</v>
      </c>
      <c r="C29" s="29">
        <f t="shared" si="0"/>
        <v>3.3225814910969431E-2</v>
      </c>
      <c r="D29" s="30">
        <f>IF(OR($A29="",$B29=""),"",A29*'MPTO_working_2-way'!$G28)</f>
        <v>1.7668161434977576</v>
      </c>
      <c r="E29" s="32">
        <f>IF(OR($A29="",$B29=""),"",B29*'MPTO_working_2-way'!$G28)</f>
        <v>2.3040935672514617</v>
      </c>
      <c r="F29" s="30">
        <f>IF(OR($A29="",$B29=""),"",'MPTO_working_2-way'!D28)</f>
        <v>1.7599981538319522</v>
      </c>
      <c r="G29" s="32">
        <f>IF(OR($A29="",$B29=""),"",'MPTO_working_2-way'!E28)</f>
        <v>2.315792669966295</v>
      </c>
      <c r="H29" s="30">
        <f>IF(OR($A29="",$B29=""),"",'OddsRatio_working_2-way'!M28)</f>
        <v>1.7597603387632996</v>
      </c>
      <c r="I29" s="30">
        <f>IF(OR($A29="",$B29=""),"",'OddsRatio_working_2-way'!N28)</f>
        <v>2.3162045305336028</v>
      </c>
      <c r="J29" s="30">
        <f>IF('Log_working_2-way'!$D28="","",A29^('Log_working_2-way'!$D28))</f>
        <v>1.7566662454529891</v>
      </c>
      <c r="K29" s="32">
        <f>IF('Log_working_2-way'!$D28="","",B29^('Log_working_2-way'!$D28))</f>
        <v>2.3215866387713424</v>
      </c>
      <c r="L29" s="37">
        <f t="shared" si="9"/>
        <v>0.56598984771573613</v>
      </c>
      <c r="M29" s="37">
        <f t="shared" si="10"/>
        <v>0.43401015228426398</v>
      </c>
      <c r="N29" s="38">
        <v>125</v>
      </c>
      <c r="O29" s="38">
        <f t="shared" si="11"/>
        <v>51.900584795321635</v>
      </c>
      <c r="P29" s="38">
        <f t="shared" si="12"/>
        <v>68.946188340807183</v>
      </c>
      <c r="Q29" s="38">
        <f t="shared" si="13"/>
        <v>56.053811659192824</v>
      </c>
      <c r="R29" s="38">
        <f t="shared" si="14"/>
        <v>73.099415204678365</v>
      </c>
      <c r="S29" s="39">
        <f t="shared" si="15"/>
        <v>-4.1532268638711898</v>
      </c>
      <c r="T29" s="39">
        <f t="shared" si="16"/>
        <v>-4.1532268638711827</v>
      </c>
      <c r="U29" t="s">
        <v>326</v>
      </c>
      <c r="V29" t="s">
        <v>261</v>
      </c>
      <c r="W29" t="s">
        <v>380</v>
      </c>
      <c r="X29" t="s">
        <v>474</v>
      </c>
      <c r="Y29" s="41"/>
    </row>
    <row r="30" spans="1:25" s="35" customFormat="1" ht="15" x14ac:dyDescent="0.25">
      <c r="A30">
        <v>2.15</v>
      </c>
      <c r="B30">
        <v>1.78</v>
      </c>
      <c r="C30" s="29">
        <f t="shared" si="0"/>
        <v>2.6914031878756184E-2</v>
      </c>
      <c r="D30" s="30">
        <f>IF(OR($A30="",$B30=""),"",A30*'MPTO_working_2-way'!$G29)</f>
        <v>2.2078651685393256</v>
      </c>
      <c r="E30" s="32">
        <f>IF(OR($A30="",$B30=""),"",B30*'MPTO_working_2-way'!$G29)</f>
        <v>1.827906976744186</v>
      </c>
      <c r="F30" s="30">
        <f>IF(OR($A30="",$B30=""),"",'MPTO_working_2-way'!D29)</f>
        <v>2.2140584321666186</v>
      </c>
      <c r="G30" s="32">
        <f>IF(OR($A30="",$B30=""),"",'MPTO_working_2-way'!E29)</f>
        <v>1.8236835835120324</v>
      </c>
      <c r="H30" s="30">
        <f>IF(OR($A30="",$B30=""),"",'OddsRatio_working_2-way'!M29)</f>
        <v>2.214231845389905</v>
      </c>
      <c r="I30" s="30">
        <f>IF(OR($A30="",$B30=""),"",'OddsRatio_working_2-way'!N29)</f>
        <v>1.8235659473079355</v>
      </c>
      <c r="J30" s="30">
        <f>IF('Log_working_2-way'!$D29="","",A30^('Log_working_2-way'!$D29))</f>
        <v>2.2170516788166044</v>
      </c>
      <c r="K30" s="32">
        <f>IF('Log_working_2-way'!$D29="","",B30^('Log_working_2-way'!$D29))</f>
        <v>1.821657795971604</v>
      </c>
      <c r="L30" s="37">
        <f t="shared" si="9"/>
        <v>0.45292620865139954</v>
      </c>
      <c r="M30" s="37">
        <f t="shared" si="10"/>
        <v>0.54707379134860057</v>
      </c>
      <c r="N30" s="38">
        <v>126</v>
      </c>
      <c r="O30" s="38">
        <f t="shared" si="11"/>
        <v>67.395348837209298</v>
      </c>
      <c r="P30" s="38">
        <f t="shared" si="12"/>
        <v>55.213483146067418</v>
      </c>
      <c r="Q30" s="38">
        <f t="shared" si="13"/>
        <v>70.786516853932596</v>
      </c>
      <c r="R30" s="38">
        <f t="shared" si="14"/>
        <v>58.604651162790695</v>
      </c>
      <c r="S30" s="39">
        <f t="shared" si="15"/>
        <v>-3.3911680167232987</v>
      </c>
      <c r="T30" s="39">
        <f t="shared" si="16"/>
        <v>-3.3911680167232774</v>
      </c>
      <c r="U30" t="s">
        <v>266</v>
      </c>
      <c r="V30" t="s">
        <v>273</v>
      </c>
      <c r="W30" t="s">
        <v>381</v>
      </c>
      <c r="X30" t="s">
        <v>474</v>
      </c>
      <c r="Y30" s="41"/>
    </row>
    <row r="31" spans="1:25" ht="15" x14ac:dyDescent="0.25">
      <c r="A31">
        <v>1.71</v>
      </c>
      <c r="B31">
        <v>2.25</v>
      </c>
      <c r="C31" s="29">
        <f t="shared" si="0"/>
        <v>2.9239766081871288E-2</v>
      </c>
      <c r="D31" s="30">
        <f>IF(OR($A31="",$B31=""),"",A31*'MPTO_working_2-way'!$G30)</f>
        <v>1.7599999999999998</v>
      </c>
      <c r="E31" s="32">
        <f>IF(OR($A31="",$B31=""),"",B31*'MPTO_working_2-way'!$G30)</f>
        <v>2.3157894736842106</v>
      </c>
      <c r="F31" s="30">
        <f>IF(OR($A31="",$B31=""),"",'MPTO_working_2-way'!D30)</f>
        <v>1.7538461538461536</v>
      </c>
      <c r="G31" s="32">
        <f>IF(OR($A31="",$B31=""),"",'MPTO_working_2-way'!E30)</f>
        <v>2.3265306122448979</v>
      </c>
      <c r="H31" s="30">
        <f>IF(OR($A31="",$B31=""),"",'OddsRatio_working_2-way'!M30)</f>
        <v>1.753657747256671</v>
      </c>
      <c r="I31" s="30">
        <f>IF(OR($A31="",$B31=""),"",'OddsRatio_working_2-way'!N30)</f>
        <v>2.3268622310856886</v>
      </c>
      <c r="J31" s="30">
        <f>IF('Log_working_2-way'!$D30="","",A31^('Log_working_2-way'!$D30))</f>
        <v>1.7508722508087184</v>
      </c>
      <c r="K31" s="32">
        <f>IF('Log_working_2-way'!$D30="","",B31^('Log_working_2-way'!$D30))</f>
        <v>2.331784466562643</v>
      </c>
      <c r="L31" s="37">
        <f t="shared" si="9"/>
        <v>0.56818181818181823</v>
      </c>
      <c r="M31" s="37">
        <f t="shared" si="10"/>
        <v>0.43181818181818182</v>
      </c>
      <c r="N31" s="38">
        <v>127</v>
      </c>
      <c r="O31" s="38">
        <f t="shared" si="11"/>
        <v>52.730994152046776</v>
      </c>
      <c r="P31" s="38">
        <f t="shared" si="12"/>
        <v>70.555555555555557</v>
      </c>
      <c r="Q31" s="38">
        <f t="shared" si="13"/>
        <v>56.444444444444443</v>
      </c>
      <c r="R31" s="38">
        <f t="shared" si="14"/>
        <v>74.26900584795321</v>
      </c>
      <c r="S31" s="39">
        <f t="shared" si="15"/>
        <v>-3.7134502923976669</v>
      </c>
      <c r="T31" s="39">
        <f t="shared" si="16"/>
        <v>-3.7134502923976527</v>
      </c>
      <c r="U31" t="s">
        <v>235</v>
      </c>
      <c r="V31" t="s">
        <v>331</v>
      </c>
      <c r="W31" t="s">
        <v>381</v>
      </c>
      <c r="X31" t="s">
        <v>474</v>
      </c>
      <c r="Y31" s="41"/>
    </row>
    <row r="32" spans="1:25" ht="15" x14ac:dyDescent="0.25">
      <c r="A32">
        <v>2.19</v>
      </c>
      <c r="B32">
        <v>1.75</v>
      </c>
      <c r="C32" s="29">
        <f t="shared" si="0"/>
        <v>2.8049575994781417E-2</v>
      </c>
      <c r="D32" s="30">
        <f>IF(OR($A32="",$B32=""),"",A32*'MPTO_working_2-way'!$G31)</f>
        <v>2.2514285714285713</v>
      </c>
      <c r="E32" s="32">
        <f>IF(OR($A32="",$B32=""),"",B32*'MPTO_working_2-way'!$G31)</f>
        <v>1.7990867579908674</v>
      </c>
      <c r="F32" s="30">
        <f>IF(OR($A32="",$B32=""),"",'MPTO_working_2-way'!D31)</f>
        <v>2.2593957258658803</v>
      </c>
      <c r="G32" s="32">
        <f>IF(OR($A32="",$B32=""),"",'MPTO_working_2-way'!E31)</f>
        <v>1.7940315974253949</v>
      </c>
      <c r="H32" s="30">
        <f>IF(OR($A32="",$B32=""),"",'OddsRatio_working_2-way'!M31)</f>
        <v>2.2596295751794115</v>
      </c>
      <c r="I32" s="30">
        <f>IF(OR($A32="",$B32=""),"",'OddsRatio_working_2-way'!N31)</f>
        <v>1.7938841860374448</v>
      </c>
      <c r="J32" s="30">
        <f>IF('Log_working_2-way'!$D31="","",A32^('Log_working_2-way'!$D31))</f>
        <v>2.2632669083588914</v>
      </c>
      <c r="K32" s="32">
        <f>IF('Log_working_2-way'!$D31="","",B32^('Log_working_2-way'!$D31))</f>
        <v>1.7915983497890287</v>
      </c>
      <c r="L32" s="37">
        <f t="shared" si="9"/>
        <v>0.44416243654822335</v>
      </c>
      <c r="M32" s="37">
        <f t="shared" si="10"/>
        <v>0.55583756345177671</v>
      </c>
      <c r="N32" s="38">
        <v>128</v>
      </c>
      <c r="O32" s="38">
        <f t="shared" si="11"/>
        <v>69.552511415525117</v>
      </c>
      <c r="P32" s="38">
        <f t="shared" si="12"/>
        <v>54.857142857142854</v>
      </c>
      <c r="Q32" s="38">
        <f t="shared" si="13"/>
        <v>73.142857142857139</v>
      </c>
      <c r="R32" s="38">
        <f t="shared" si="14"/>
        <v>58.44748858447489</v>
      </c>
      <c r="S32" s="39">
        <f t="shared" si="15"/>
        <v>-3.5903457273320214</v>
      </c>
      <c r="T32" s="39">
        <f t="shared" si="16"/>
        <v>-3.5903457273320356</v>
      </c>
      <c r="U32" t="s">
        <v>334</v>
      </c>
      <c r="V32" t="s">
        <v>269</v>
      </c>
      <c r="W32" t="s">
        <v>381</v>
      </c>
      <c r="X32" t="s">
        <v>474</v>
      </c>
      <c r="Y32" s="41"/>
    </row>
    <row r="33" spans="1:25" ht="15" x14ac:dyDescent="0.25">
      <c r="A33">
        <v>1.33</v>
      </c>
      <c r="B33">
        <v>3.45</v>
      </c>
      <c r="C33" s="29">
        <f t="shared" si="0"/>
        <v>4.173477171188833E-2</v>
      </c>
      <c r="D33" s="30">
        <f>IF(OR($A33="",$B33=""),"",A33*'MPTO_working_2-way'!$G32)</f>
        <v>1.3855072463768117</v>
      </c>
      <c r="E33" s="32">
        <f>IF(OR($A33="",$B33=""),"",B33*'MPTO_working_2-way'!$G32)</f>
        <v>3.5939849624060147</v>
      </c>
      <c r="F33" s="30">
        <f>IF(OR($A33="",$B33=""),"",'MPTO_working_2-way'!D32)</f>
        <v>1.367966013266751</v>
      </c>
      <c r="G33" s="32">
        <f>IF(OR($A33="",$B33=""),"",'MPTO_working_2-way'!E32)</f>
        <v>3.7176422928904191</v>
      </c>
      <c r="H33" s="30">
        <f>IF(OR($A33="",$B33=""),"",'OddsRatio_working_2-way'!M32)</f>
        <v>1.3670066451047178</v>
      </c>
      <c r="I33" s="30">
        <f>IF(OR($A33="",$B33=""),"",'OddsRatio_working_2-way'!N32)</f>
        <v>3.7247463045653295</v>
      </c>
      <c r="J33" s="30">
        <f>IF('Log_working_2-way'!$D32="","",A33^('Log_working_2-way'!$D32))</f>
        <v>1.3588361335140127</v>
      </c>
      <c r="K33" s="32">
        <f>IF('Log_working_2-way'!$D32="","",B33^('Log_working_2-way'!$D32))</f>
        <v>3.7867873566673342</v>
      </c>
      <c r="L33" s="37">
        <f t="shared" si="9"/>
        <v>0.72175732217573219</v>
      </c>
      <c r="M33" s="37">
        <f t="shared" si="10"/>
        <v>0.27824267782426781</v>
      </c>
      <c r="N33" s="38">
        <v>129</v>
      </c>
      <c r="O33" s="38">
        <f t="shared" si="11"/>
        <v>32.007518796992493</v>
      </c>
      <c r="P33" s="38">
        <f t="shared" si="12"/>
        <v>91.608695652173921</v>
      </c>
      <c r="Q33" s="38">
        <f t="shared" si="13"/>
        <v>37.391304347826086</v>
      </c>
      <c r="R33" s="38">
        <f t="shared" si="14"/>
        <v>96.992481203007515</v>
      </c>
      <c r="S33" s="39">
        <f t="shared" si="15"/>
        <v>-5.3837855508335934</v>
      </c>
      <c r="T33" s="39">
        <f t="shared" si="16"/>
        <v>-5.3837855508335934</v>
      </c>
      <c r="U33" t="s">
        <v>336</v>
      </c>
      <c r="V33" t="s">
        <v>265</v>
      </c>
      <c r="W33" t="s">
        <v>381</v>
      </c>
      <c r="X33" t="s">
        <v>474</v>
      </c>
      <c r="Y33" s="41"/>
    </row>
    <row r="34" spans="1:25" ht="15" x14ac:dyDescent="0.25">
      <c r="A34">
        <v>1.75</v>
      </c>
      <c r="B34">
        <v>2.19</v>
      </c>
      <c r="C34" s="29">
        <f t="shared" si="0"/>
        <v>2.8049575994781417E-2</v>
      </c>
      <c r="D34" s="30">
        <f>IF(OR($A34="",$B34=""),"",A34*'MPTO_working_2-way'!$G33)</f>
        <v>1.7990867579908674</v>
      </c>
      <c r="E34" s="32">
        <f>IF(OR($A34="",$B34=""),"",B34*'MPTO_working_2-way'!$G33)</f>
        <v>2.2514285714285713</v>
      </c>
      <c r="F34" s="30">
        <f>IF(OR($A34="",$B34=""),"",'MPTO_working_2-way'!D33)</f>
        <v>1.7940315974253949</v>
      </c>
      <c r="G34" s="32">
        <f>IF(OR($A34="",$B34=""),"",'MPTO_working_2-way'!E33)</f>
        <v>2.2593957258658803</v>
      </c>
      <c r="H34" s="30">
        <f>IF(OR($A34="",$B34=""),"",'OddsRatio_working_2-way'!M33)</f>
        <v>1.7938841860374448</v>
      </c>
      <c r="I34" s="30">
        <f>IF(OR($A34="",$B34=""),"",'OddsRatio_working_2-way'!N33)</f>
        <v>2.2596295751794115</v>
      </c>
      <c r="J34" s="30">
        <f>IF('Log_working_2-way'!$D33="","",A34^('Log_working_2-way'!$D33))</f>
        <v>1.7915983497890287</v>
      </c>
      <c r="K34" s="32">
        <f>IF('Log_working_2-way'!$D33="","",B34^('Log_working_2-way'!$D33))</f>
        <v>2.2632669083588914</v>
      </c>
      <c r="L34" s="37">
        <f t="shared" si="9"/>
        <v>0.55583756345177671</v>
      </c>
      <c r="M34" s="37">
        <f t="shared" si="10"/>
        <v>0.44416243654822335</v>
      </c>
      <c r="N34" s="38">
        <v>130</v>
      </c>
      <c r="O34" s="38">
        <f t="shared" si="11"/>
        <v>55.714285714285708</v>
      </c>
      <c r="P34" s="38">
        <f t="shared" si="12"/>
        <v>70.6392694063927</v>
      </c>
      <c r="Q34" s="38">
        <f t="shared" si="13"/>
        <v>59.360730593607308</v>
      </c>
      <c r="R34" s="38">
        <f t="shared" si="14"/>
        <v>74.285714285714278</v>
      </c>
      <c r="S34" s="39">
        <f t="shared" si="15"/>
        <v>-3.6464448793215993</v>
      </c>
      <c r="T34" s="39">
        <f t="shared" si="16"/>
        <v>-3.646444879321578</v>
      </c>
      <c r="U34" t="s">
        <v>272</v>
      </c>
      <c r="V34" t="s">
        <v>267</v>
      </c>
      <c r="W34" t="s">
        <v>381</v>
      </c>
      <c r="X34" t="s">
        <v>474</v>
      </c>
      <c r="Y34" s="41"/>
    </row>
    <row r="35" spans="1:25" ht="15" x14ac:dyDescent="0.25">
      <c r="A35">
        <v>2.1800000000000002</v>
      </c>
      <c r="B35">
        <v>1.75</v>
      </c>
      <c r="C35" s="29">
        <f t="shared" si="0"/>
        <v>3.0144167758846541E-2</v>
      </c>
      <c r="D35" s="30">
        <f>IF(OR($A35="",$B35=""),"",A35*'MPTO_working_2-way'!$G34)</f>
        <v>2.2457142857142856</v>
      </c>
      <c r="E35" s="32">
        <f>IF(OR($A35="",$B35=""),"",B35*'MPTO_working_2-way'!$G34)</f>
        <v>1.8027522935779814</v>
      </c>
      <c r="F35" s="30">
        <f>IF(OR($A35="",$B35=""),"",'MPTO_working_2-way'!D34)</f>
        <v>2.2540620384047267</v>
      </c>
      <c r="G35" s="32">
        <f>IF(OR($A35="",$B35=""),"",'MPTO_working_2-way'!E34)</f>
        <v>1.797408716136631</v>
      </c>
      <c r="H35" s="30">
        <f>IF(OR($A35="",$B35=""),"",'OddsRatio_working_2-way'!M34)</f>
        <v>2.2543258481484516</v>
      </c>
      <c r="I35" s="30">
        <f>IF(OR($A35="",$B35=""),"",'OddsRatio_working_2-way'!N34)</f>
        <v>1.797241005179101</v>
      </c>
      <c r="J35" s="30">
        <f>IF('Log_working_2-way'!$D34="","",A35^('Log_working_2-way'!$D34))</f>
        <v>2.2581444657647705</v>
      </c>
      <c r="K35" s="32">
        <f>IF('Log_working_2-way'!$D34="","",B35^('Log_working_2-way'!$D34))</f>
        <v>1.7948212842092994</v>
      </c>
      <c r="L35" s="37">
        <f t="shared" si="9"/>
        <v>0.44529262086513999</v>
      </c>
      <c r="M35" s="37">
        <f t="shared" si="10"/>
        <v>0.55470737913486012</v>
      </c>
      <c r="N35" s="38">
        <v>131</v>
      </c>
      <c r="O35" s="38">
        <f t="shared" si="11"/>
        <v>70.908256880733958</v>
      </c>
      <c r="P35" s="38">
        <f t="shared" si="12"/>
        <v>56.142857142857139</v>
      </c>
      <c r="Q35" s="38">
        <f t="shared" si="13"/>
        <v>74.857142857142847</v>
      </c>
      <c r="R35" s="38">
        <f t="shared" si="14"/>
        <v>60.091743119266049</v>
      </c>
      <c r="S35" s="39">
        <f t="shared" si="15"/>
        <v>-3.9488859764088886</v>
      </c>
      <c r="T35" s="39">
        <f t="shared" si="16"/>
        <v>-3.9488859764089099</v>
      </c>
      <c r="U35" t="s">
        <v>268</v>
      </c>
      <c r="V35" t="s">
        <v>263</v>
      </c>
      <c r="W35" t="s">
        <v>381</v>
      </c>
      <c r="X35" t="s">
        <v>474</v>
      </c>
      <c r="Y35" s="41"/>
    </row>
    <row r="36" spans="1:25" ht="15" x14ac:dyDescent="0.25">
      <c r="A36">
        <v>1.83</v>
      </c>
      <c r="B36">
        <v>2.08</v>
      </c>
      <c r="C36" s="29">
        <f t="shared" si="0"/>
        <v>2.7217318200924545E-2</v>
      </c>
      <c r="D36" s="30">
        <f>IF(OR($A36="",$B36=""),"",A36*'MPTO_working_2-way'!$G35)</f>
        <v>1.8798076923076921</v>
      </c>
      <c r="E36" s="32">
        <f>IF(OR($A36="",$B36=""),"",B36*'MPTO_working_2-way'!$G35)</f>
        <v>2.136612021857923</v>
      </c>
      <c r="F36" s="30">
        <f>IF(OR($A36="",$B36=""),"",'MPTO_working_2-way'!D35)</f>
        <v>1.8767379942806428</v>
      </c>
      <c r="G36" s="32">
        <f>IF(OR($A36="",$B36=""),"",'MPTO_working_2-way'!E35)</f>
        <v>2.1405916094927453</v>
      </c>
      <c r="H36" s="30">
        <f>IF(OR($A36="",$B36=""),"",'OddsRatio_working_2-way'!M35)</f>
        <v>1.8766518798921943</v>
      </c>
      <c r="I36" s="30">
        <f>IF(OR($A36="",$B36=""),"",'OddsRatio_working_2-way'!N35)</f>
        <v>2.1407036509440598</v>
      </c>
      <c r="J36" s="30">
        <f>IF('Log_working_2-way'!$D35="","",A36^('Log_working_2-way'!$D35))</f>
        <v>1.875264356990918</v>
      </c>
      <c r="K36" s="32">
        <f>IF('Log_working_2-way'!$D35="","",B36^('Log_working_2-way'!$D35))</f>
        <v>2.1425119645428072</v>
      </c>
      <c r="L36" s="37">
        <f t="shared" si="9"/>
        <v>0.53196930946291565</v>
      </c>
      <c r="M36" s="37">
        <f t="shared" si="10"/>
        <v>0.46803069053708451</v>
      </c>
      <c r="N36" s="38">
        <v>132</v>
      </c>
      <c r="O36" s="38">
        <f t="shared" si="11"/>
        <v>59.868852459016388</v>
      </c>
      <c r="P36" s="38">
        <f t="shared" si="12"/>
        <v>68.538461538461533</v>
      </c>
      <c r="Q36" s="38">
        <f t="shared" si="13"/>
        <v>63.461538461538453</v>
      </c>
      <c r="R36" s="38">
        <f t="shared" si="14"/>
        <v>72.131147540983605</v>
      </c>
      <c r="S36" s="39">
        <f t="shared" si="15"/>
        <v>-3.5926860025220648</v>
      </c>
      <c r="T36" s="39">
        <f t="shared" si="16"/>
        <v>-3.5926860025220719</v>
      </c>
      <c r="U36" t="s">
        <v>332</v>
      </c>
      <c r="V36" t="s">
        <v>333</v>
      </c>
      <c r="W36" t="s">
        <v>381</v>
      </c>
      <c r="X36" t="s">
        <v>474</v>
      </c>
      <c r="Y36" s="41"/>
    </row>
    <row r="37" spans="1:25" ht="15" x14ac:dyDescent="0.25">
      <c r="A37">
        <v>2.23</v>
      </c>
      <c r="B37">
        <v>1.71</v>
      </c>
      <c r="C37" s="29">
        <f t="shared" si="0"/>
        <v>3.3225814910969431E-2</v>
      </c>
      <c r="D37" s="30">
        <f>IF(OR($A37="",$B37=""),"",A37*'MPTO_working_2-way'!$G36)</f>
        <v>2.3040935672514617</v>
      </c>
      <c r="E37" s="32">
        <f>IF(OR($A37="",$B37=""),"",B37*'MPTO_working_2-way'!$G36)</f>
        <v>1.7668161434977576</v>
      </c>
      <c r="F37" s="30">
        <f>IF(OR($A37="",$B37=""),"",'MPTO_working_2-way'!D36)</f>
        <v>2.315792669966295</v>
      </c>
      <c r="G37" s="32">
        <f>IF(OR($A37="",$B37=""),"",'MPTO_working_2-way'!E36)</f>
        <v>1.7599981538319522</v>
      </c>
      <c r="H37" s="30">
        <f>IF(OR($A37="",$B37=""),"",'OddsRatio_working_2-way'!M36)</f>
        <v>2.3162045305336028</v>
      </c>
      <c r="I37" s="30">
        <f>IF(OR($A37="",$B37=""),"",'OddsRatio_working_2-way'!N36)</f>
        <v>1.7597603387632996</v>
      </c>
      <c r="J37" s="30">
        <f>IF('Log_working_2-way'!$D36="","",A37^('Log_working_2-way'!$D36))</f>
        <v>2.3215866387713424</v>
      </c>
      <c r="K37" s="32">
        <f>IF('Log_working_2-way'!$D36="","",B37^('Log_working_2-way'!$D36))</f>
        <v>1.7566662454529891</v>
      </c>
      <c r="L37" s="37">
        <f t="shared" si="9"/>
        <v>0.43401015228426398</v>
      </c>
      <c r="M37" s="37">
        <f t="shared" si="10"/>
        <v>0.56598984771573613</v>
      </c>
      <c r="N37" s="38">
        <v>133</v>
      </c>
      <c r="O37" s="38">
        <f t="shared" si="11"/>
        <v>73.358744394618824</v>
      </c>
      <c r="P37" s="38">
        <f t="shared" si="12"/>
        <v>55.222222222222221</v>
      </c>
      <c r="Q37" s="38">
        <f t="shared" si="13"/>
        <v>77.777777777777771</v>
      </c>
      <c r="R37" s="38">
        <f t="shared" si="14"/>
        <v>59.641255605381168</v>
      </c>
      <c r="S37" s="39">
        <f t="shared" si="15"/>
        <v>-4.419033383158947</v>
      </c>
      <c r="T37" s="39">
        <f t="shared" si="16"/>
        <v>-4.419033383158947</v>
      </c>
      <c r="U37" t="s">
        <v>97</v>
      </c>
      <c r="V37" t="s">
        <v>102</v>
      </c>
      <c r="W37" t="s">
        <v>220</v>
      </c>
      <c r="X37" t="s">
        <v>474</v>
      </c>
      <c r="Y37" s="41"/>
    </row>
    <row r="38" spans="1:25" ht="15" x14ac:dyDescent="0.25">
      <c r="A38">
        <v>2.11</v>
      </c>
      <c r="B38">
        <v>1.79</v>
      </c>
      <c r="C38" s="29">
        <f t="shared" si="0"/>
        <v>3.2592867166194583E-2</v>
      </c>
      <c r="D38" s="30">
        <f>IF(OR($A38="",$B38=""),"",A38*'MPTO_working_2-way'!$G37)</f>
        <v>2.1787709497206706</v>
      </c>
      <c r="E38" s="32">
        <f>IF(OR($A38="",$B38=""),"",B38*'MPTO_working_2-way'!$G37)</f>
        <v>1.8483412322274884</v>
      </c>
      <c r="F38" s="30">
        <f>IF(OR($A38="",$B38=""),"",'MPTO_working_2-way'!D37)</f>
        <v>2.1851369724319478</v>
      </c>
      <c r="G38" s="32">
        <f>IF(OR($A38="",$B38=""),"",'MPTO_working_2-way'!E37)</f>
        <v>1.8437843247333352</v>
      </c>
      <c r="H38" s="30">
        <f>IF(OR($A38="",$B38=""),"",'OddsRatio_working_2-way'!M37)</f>
        <v>2.1853536565680476</v>
      </c>
      <c r="I38" s="30">
        <f>IF(OR($A38="",$B38=""),"",'OddsRatio_working_2-way'!N37)</f>
        <v>1.8436300798997822</v>
      </c>
      <c r="J38" s="30">
        <f>IF('Log_working_2-way'!$D37="","",A38^('Log_working_2-way'!$D37))</f>
        <v>2.1882656756587764</v>
      </c>
      <c r="K38" s="32">
        <f>IF('Log_working_2-way'!$D37="","",B38^('Log_working_2-way'!$D37))</f>
        <v>1.8415626408173078</v>
      </c>
      <c r="L38" s="37">
        <f t="shared" si="9"/>
        <v>0.4589743589743589</v>
      </c>
      <c r="M38" s="37">
        <f t="shared" si="10"/>
        <v>0.54102564102564099</v>
      </c>
      <c r="N38" s="38">
        <v>134</v>
      </c>
      <c r="O38" s="38">
        <f t="shared" si="11"/>
        <v>70.492890995260666</v>
      </c>
      <c r="P38" s="38">
        <f t="shared" si="12"/>
        <v>59.139664804469277</v>
      </c>
      <c r="Q38" s="38">
        <f t="shared" si="13"/>
        <v>74.860335195530723</v>
      </c>
      <c r="R38" s="38">
        <f t="shared" si="14"/>
        <v>63.507109004739334</v>
      </c>
      <c r="S38" s="39">
        <f t="shared" si="15"/>
        <v>-4.3674442002700573</v>
      </c>
      <c r="T38" s="39">
        <f t="shared" si="16"/>
        <v>-4.3674442002700573</v>
      </c>
      <c r="U38" t="s">
        <v>95</v>
      </c>
      <c r="V38" t="s">
        <v>108</v>
      </c>
      <c r="W38" t="s">
        <v>220</v>
      </c>
      <c r="X38" t="s">
        <v>474</v>
      </c>
      <c r="Y38" s="41"/>
    </row>
    <row r="39" spans="1:25" ht="15" x14ac:dyDescent="0.25">
      <c r="A39">
        <v>2.34</v>
      </c>
      <c r="B39">
        <v>1.65</v>
      </c>
      <c r="C39" s="29">
        <f t="shared" si="0"/>
        <v>3.3411033411033575E-2</v>
      </c>
      <c r="D39" s="30">
        <f>IF(OR($A39="",$B39=""),"",A39*'MPTO_working_2-way'!$G38)</f>
        <v>2.4181818181818184</v>
      </c>
      <c r="E39" s="32">
        <f>IF(OR($A39="",$B39=""),"",B39*'MPTO_working_2-way'!$G38)</f>
        <v>1.7051282051282053</v>
      </c>
      <c r="F39" s="30">
        <f>IF(OR($A39="",$B39=""),"",'MPTO_working_2-way'!D38)</f>
        <v>2.4351939451277205</v>
      </c>
      <c r="G39" s="32">
        <f>IF(OR($A39="",$B39=""),"",'MPTO_working_2-way'!E38)</f>
        <v>1.6967699406723797</v>
      </c>
      <c r="H39" s="30">
        <f>IF(OR($A39="",$B39=""),"",'OddsRatio_working_2-way'!M38)</f>
        <v>2.4358058578855508</v>
      </c>
      <c r="I39" s="30">
        <f>IF(OR($A39="",$B39=""),"",'OddsRatio_working_2-way'!N38)</f>
        <v>1.6964729907653791</v>
      </c>
      <c r="J39" s="30">
        <f>IF('Log_working_2-way'!$D38="","",A39^('Log_working_2-way'!$D38))</f>
        <v>2.4436741668534787</v>
      </c>
      <c r="K39" s="32">
        <f>IF('Log_working_2-way'!$D38="","",B39^('Log_working_2-way'!$D38))</f>
        <v>1.6926770755893317</v>
      </c>
      <c r="L39" s="37">
        <f t="shared" si="9"/>
        <v>0.41353383458646614</v>
      </c>
      <c r="M39" s="37">
        <f t="shared" si="10"/>
        <v>0.5864661654135338</v>
      </c>
      <c r="N39" s="38">
        <v>135</v>
      </c>
      <c r="O39" s="38">
        <f t="shared" si="11"/>
        <v>77.307692307692307</v>
      </c>
      <c r="P39" s="38">
        <f t="shared" si="12"/>
        <v>53.18181818181818</v>
      </c>
      <c r="Q39" s="38">
        <f t="shared" si="13"/>
        <v>81.818181818181827</v>
      </c>
      <c r="R39" s="38">
        <f t="shared" si="14"/>
        <v>57.692307692307701</v>
      </c>
      <c r="S39" s="39">
        <f t="shared" si="15"/>
        <v>-4.5104895104895206</v>
      </c>
      <c r="T39" s="39">
        <f t="shared" si="16"/>
        <v>-4.5104895104895206</v>
      </c>
      <c r="U39" t="s">
        <v>91</v>
      </c>
      <c r="V39" t="s">
        <v>106</v>
      </c>
      <c r="W39" t="s">
        <v>220</v>
      </c>
      <c r="X39" t="s">
        <v>474</v>
      </c>
      <c r="Y39" s="41"/>
    </row>
    <row r="40" spans="1:25" ht="15" x14ac:dyDescent="0.25">
      <c r="A40">
        <v>2.1</v>
      </c>
      <c r="B40">
        <v>1.79</v>
      </c>
      <c r="C40" s="29">
        <f t="shared" si="0"/>
        <v>3.4849694067571102E-2</v>
      </c>
      <c r="D40" s="30">
        <f>IF(OR($A40="",$B40=""),"",A40*'MPTO_working_2-way'!$G39)</f>
        <v>2.1731843575418992</v>
      </c>
      <c r="E40" s="32">
        <f>IF(OR($A40="",$B40=""),"",B40*'MPTO_working_2-way'!$G39)</f>
        <v>1.8523809523809522</v>
      </c>
      <c r="F40" s="30">
        <f>IF(OR($A40="",$B40=""),"",'MPTO_working_2-way'!D39)</f>
        <v>2.1797622499275153</v>
      </c>
      <c r="G40" s="32">
        <f>IF(OR($A40="",$B40=""),"",'MPTO_working_2-way'!E39)</f>
        <v>1.8476284099287292</v>
      </c>
      <c r="H40" s="30">
        <f>IF(OR($A40="",$B40=""),"",'OddsRatio_working_2-way'!M39)</f>
        <v>2.1800021454603971</v>
      </c>
      <c r="I40" s="30">
        <f>IF(OR($A40="",$B40=""),"",'OddsRatio_working_2-way'!N39)</f>
        <v>1.8474560862851939</v>
      </c>
      <c r="J40" s="30">
        <f>IF('Log_working_2-way'!$D39="","",A40^('Log_working_2-way'!$D39))</f>
        <v>2.1830172065936067</v>
      </c>
      <c r="K40" s="32">
        <f>IF('Log_working_2-way'!$D39="","",B40^('Log_working_2-way'!$D39))</f>
        <v>1.8452962428833544</v>
      </c>
      <c r="L40" s="37">
        <f t="shared" si="9"/>
        <v>0.46015424164524427</v>
      </c>
      <c r="M40" s="37">
        <f t="shared" si="10"/>
        <v>0.53984575835475579</v>
      </c>
      <c r="N40" s="38">
        <v>136</v>
      </c>
      <c r="O40" s="38">
        <f t="shared" si="11"/>
        <v>71.238095238095241</v>
      </c>
      <c r="P40" s="38">
        <f t="shared" si="12"/>
        <v>60.022346368715077</v>
      </c>
      <c r="Q40" s="38">
        <f t="shared" si="13"/>
        <v>75.977653631284909</v>
      </c>
      <c r="R40" s="38">
        <f t="shared" si="14"/>
        <v>64.761904761904759</v>
      </c>
      <c r="S40" s="39">
        <f t="shared" si="15"/>
        <v>-4.7395583931896681</v>
      </c>
      <c r="T40" s="39">
        <f t="shared" si="16"/>
        <v>-4.7395583931896823</v>
      </c>
      <c r="U40" t="s">
        <v>99</v>
      </c>
      <c r="V40" t="s">
        <v>98</v>
      </c>
      <c r="W40" t="s">
        <v>220</v>
      </c>
      <c r="X40" t="s">
        <v>474</v>
      </c>
      <c r="Y40" s="41"/>
    </row>
    <row r="41" spans="1:25" s="35" customFormat="1" ht="15" x14ac:dyDescent="0.25">
      <c r="A41">
        <v>2.13</v>
      </c>
      <c r="B41">
        <v>1.77</v>
      </c>
      <c r="C41" s="29">
        <f t="shared" si="0"/>
        <v>3.4455319487546765E-2</v>
      </c>
      <c r="D41" s="30">
        <f>IF(OR($A41="",$B41=""),"",A41*'MPTO_working_2-way'!$G40)</f>
        <v>2.2033898305084745</v>
      </c>
      <c r="E41" s="32">
        <f>IF(OR($A41="",$B41=""),"",B41*'MPTO_working_2-way'!$G40)</f>
        <v>1.8309859154929577</v>
      </c>
      <c r="F41" s="30">
        <f>IF(OR($A41="",$B41=""),"",'MPTO_working_2-way'!D40)</f>
        <v>2.2111375032990233</v>
      </c>
      <c r="G41" s="32">
        <f>IF(OR($A41="",$B41=""),"",'MPTO_working_2-way'!E40)</f>
        <v>1.8256700806275876</v>
      </c>
      <c r="H41" s="30">
        <f>IF(OR($A41="",$B41=""),"",'OddsRatio_working_2-way'!M40)</f>
        <v>2.2114175446692466</v>
      </c>
      <c r="I41" s="30">
        <f>IF(OR($A41="",$B41=""),"",'OddsRatio_working_2-way'!N40)</f>
        <v>1.8254792118542653</v>
      </c>
      <c r="J41" s="30">
        <f>IF('Log_working_2-way'!$D40="","",A41^('Log_working_2-way'!$D40))</f>
        <v>2.2149715784230573</v>
      </c>
      <c r="K41" s="32">
        <f>IF('Log_working_2-way'!$D40="","",B41^('Log_working_2-way'!$D40))</f>
        <v>1.8230645208160881</v>
      </c>
      <c r="L41" s="37">
        <f t="shared" si="9"/>
        <v>0.45384615384615384</v>
      </c>
      <c r="M41" s="37">
        <f t="shared" si="10"/>
        <v>0.5461538461538461</v>
      </c>
      <c r="N41" s="38">
        <v>137</v>
      </c>
      <c r="O41" s="38">
        <f t="shared" si="11"/>
        <v>72.680751173708927</v>
      </c>
      <c r="P41" s="38">
        <f t="shared" si="12"/>
        <v>59.598870056497184</v>
      </c>
      <c r="Q41" s="38">
        <f t="shared" si="13"/>
        <v>77.401129943502823</v>
      </c>
      <c r="R41" s="38">
        <f t="shared" si="14"/>
        <v>64.319248826291087</v>
      </c>
      <c r="S41" s="39">
        <f t="shared" si="15"/>
        <v>-4.7203787697938964</v>
      </c>
      <c r="T41" s="39">
        <f t="shared" si="16"/>
        <v>-4.7203787697939035</v>
      </c>
      <c r="U41" t="s">
        <v>101</v>
      </c>
      <c r="V41" t="s">
        <v>110</v>
      </c>
      <c r="W41" t="s">
        <v>220</v>
      </c>
      <c r="X41" t="s">
        <v>474</v>
      </c>
      <c r="Y41" s="41"/>
    </row>
    <row r="42" spans="1:25" ht="15" x14ac:dyDescent="0.25">
      <c r="A42">
        <v>2.39</v>
      </c>
      <c r="B42">
        <v>1.63</v>
      </c>
      <c r="C42" s="29">
        <f t="shared" si="0"/>
        <v>3.19069743563416E-2</v>
      </c>
      <c r="D42" s="30">
        <f>IF(OR($A42="",$B42=""),"",A42*'MPTO_working_2-way'!$G41)</f>
        <v>2.4662576687116564</v>
      </c>
      <c r="E42" s="32">
        <f>IF(OR($A42="",$B42=""),"",B42*'MPTO_working_2-way'!$G41)</f>
        <v>1.6820083682008367</v>
      </c>
      <c r="F42" s="30">
        <f>IF(OR($A42="",$B42=""),"",'MPTO_working_2-way'!D41)</f>
        <v>2.4847402493861024</v>
      </c>
      <c r="G42" s="32">
        <f>IF(OR($A42="",$B42=""),"",'MPTO_working_2-way'!E41)</f>
        <v>1.6735184827201064</v>
      </c>
      <c r="H42" s="30">
        <f>IF(OR($A42="",$B42=""),"",'OddsRatio_working_2-way'!M41)</f>
        <v>2.4853784724268779</v>
      </c>
      <c r="I42" s="30">
        <f>IF(OR($A42="",$B42=""),"",'OddsRatio_working_2-way'!N41)</f>
        <v>1.6732290918193764</v>
      </c>
      <c r="J42" s="30">
        <f>IF('Log_working_2-way'!$D41="","",A42^('Log_working_2-way'!$D41))</f>
        <v>2.4939306210789667</v>
      </c>
      <c r="K42" s="32">
        <f>IF('Log_working_2-way'!$D41="","",B42^('Log_working_2-way'!$D41))</f>
        <v>1.6693751275261461</v>
      </c>
      <c r="L42" s="37">
        <f t="shared" si="9"/>
        <v>0.40547263681592038</v>
      </c>
      <c r="M42" s="37">
        <f t="shared" si="10"/>
        <v>0.59452736318407962</v>
      </c>
      <c r="N42" s="38">
        <v>138</v>
      </c>
      <c r="O42" s="38">
        <f t="shared" si="11"/>
        <v>80.259414225941413</v>
      </c>
      <c r="P42" s="38">
        <f t="shared" si="12"/>
        <v>53.337423312883438</v>
      </c>
      <c r="Q42" s="38">
        <f t="shared" si="13"/>
        <v>84.662576687116569</v>
      </c>
      <c r="R42" s="38">
        <f t="shared" si="14"/>
        <v>57.740585774058573</v>
      </c>
      <c r="S42" s="39">
        <f t="shared" si="15"/>
        <v>-4.4031624611751567</v>
      </c>
      <c r="T42" s="39">
        <f t="shared" si="16"/>
        <v>-4.4031624611751354</v>
      </c>
      <c r="U42" t="s">
        <v>105</v>
      </c>
      <c r="V42" t="s">
        <v>215</v>
      </c>
      <c r="W42" t="s">
        <v>220</v>
      </c>
      <c r="X42" t="s">
        <v>474</v>
      </c>
      <c r="Y42" s="41"/>
    </row>
    <row r="43" spans="1:25" ht="15" x14ac:dyDescent="0.25">
      <c r="A43">
        <v>2.08</v>
      </c>
      <c r="B43">
        <v>1.83</v>
      </c>
      <c r="C43" s="29">
        <f t="shared" si="0"/>
        <v>2.7217318200924545E-2</v>
      </c>
      <c r="D43" s="30">
        <f>IF(OR($A43="",$B43=""),"",A43*'MPTO_working_2-way'!$G42)</f>
        <v>2.136612021857923</v>
      </c>
      <c r="E43" s="32">
        <f>IF(OR($A43="",$B43=""),"",B43*'MPTO_working_2-way'!$G42)</f>
        <v>1.8798076923076921</v>
      </c>
      <c r="F43" s="30">
        <f>IF(OR($A43="",$B43=""),"",'MPTO_working_2-way'!D42)</f>
        <v>2.1405916094927453</v>
      </c>
      <c r="G43" s="32">
        <f>IF(OR($A43="",$B43=""),"",'MPTO_working_2-way'!E42)</f>
        <v>1.8767379942806428</v>
      </c>
      <c r="H43" s="30">
        <f>IF(OR($A43="",$B43=""),"",'OddsRatio_working_2-way'!M42)</f>
        <v>2.1407036509440598</v>
      </c>
      <c r="I43" s="30">
        <f>IF(OR($A43="",$B43=""),"",'OddsRatio_working_2-way'!N42)</f>
        <v>1.8766518798921943</v>
      </c>
      <c r="J43" s="30">
        <f>IF('Log_working_2-way'!$D42="","",A43^('Log_working_2-way'!$D42))</f>
        <v>2.1425119645428072</v>
      </c>
      <c r="K43" s="32">
        <f>IF('Log_working_2-way'!$D42="","",B43^('Log_working_2-way'!$D42))</f>
        <v>1.875264356990918</v>
      </c>
      <c r="L43" s="37">
        <f t="shared" si="9"/>
        <v>0.46803069053708451</v>
      </c>
      <c r="M43" s="37">
        <f t="shared" si="10"/>
        <v>0.53196930946291565</v>
      </c>
      <c r="N43" s="38">
        <v>139</v>
      </c>
      <c r="O43" s="38">
        <f t="shared" si="11"/>
        <v>72.17307692307692</v>
      </c>
      <c r="P43" s="38">
        <f t="shared" si="12"/>
        <v>63.04371584699453</v>
      </c>
      <c r="Q43" s="38">
        <f t="shared" si="13"/>
        <v>75.956284153005456</v>
      </c>
      <c r="R43" s="38">
        <f t="shared" si="14"/>
        <v>66.826923076923066</v>
      </c>
      <c r="S43" s="39">
        <f t="shared" si="15"/>
        <v>-3.7832072299285358</v>
      </c>
      <c r="T43" s="39">
        <f t="shared" si="16"/>
        <v>-3.7832072299285358</v>
      </c>
      <c r="U43" t="s">
        <v>107</v>
      </c>
      <c r="V43" t="s">
        <v>96</v>
      </c>
      <c r="W43" t="s">
        <v>220</v>
      </c>
      <c r="X43" t="s">
        <v>474</v>
      </c>
      <c r="Y43" s="41"/>
    </row>
    <row r="44" spans="1:25" ht="15" x14ac:dyDescent="0.25">
      <c r="A44">
        <v>2.0299999999999998</v>
      </c>
      <c r="B44">
        <v>1.87</v>
      </c>
      <c r="C44" s="29">
        <f t="shared" si="0"/>
        <v>2.737019572719368E-2</v>
      </c>
      <c r="D44" s="30">
        <f>IF(OR($A44="",$B44=""),"",A44*'MPTO_working_2-way'!$G43)</f>
        <v>2.0855614973262031</v>
      </c>
      <c r="E44" s="32">
        <f>IF(OR($A44="",$B44=""),"",B44*'MPTO_working_2-way'!$G43)</f>
        <v>1.9211822660098523</v>
      </c>
      <c r="F44" s="30">
        <f>IF(OR($A44="",$B44=""),"",'MPTO_working_2-way'!D43)</f>
        <v>2.0880063804625832</v>
      </c>
      <c r="G44" s="32">
        <f>IF(OR($A44="",$B44=""),"",'MPTO_working_2-way'!E43)</f>
        <v>1.9191122570208035</v>
      </c>
      <c r="H44" s="30">
        <f>IF(OR($A44="",$B44=""),"",'OddsRatio_working_2-way'!M43)</f>
        <v>2.0880753861644932</v>
      </c>
      <c r="I44" s="30">
        <f>IF(OR($A44="",$B44=""),"",'OddsRatio_working_2-way'!N43)</f>
        <v>1.9190539669544755</v>
      </c>
      <c r="J44" s="30">
        <f>IF('Log_working_2-way'!$D43="","",A44^('Log_working_2-way'!$D43))</f>
        <v>2.0891848566626599</v>
      </c>
      <c r="K44" s="32">
        <f>IF('Log_working_2-way'!$D43="","",B44^('Log_working_2-way'!$D43))</f>
        <v>1.9181177959672178</v>
      </c>
      <c r="L44" s="37">
        <f t="shared" si="9"/>
        <v>0.4794871794871795</v>
      </c>
      <c r="M44" s="37">
        <f t="shared" si="10"/>
        <v>0.52051282051282044</v>
      </c>
      <c r="N44" s="38">
        <v>140</v>
      </c>
      <c r="O44" s="38">
        <f t="shared" si="11"/>
        <v>71.034482758620697</v>
      </c>
      <c r="P44" s="38">
        <f t="shared" si="12"/>
        <v>65.133689839572185</v>
      </c>
      <c r="Q44" s="38">
        <f t="shared" si="13"/>
        <v>74.866310160427801</v>
      </c>
      <c r="R44" s="38">
        <f t="shared" si="14"/>
        <v>68.965517241379317</v>
      </c>
      <c r="S44" s="39">
        <f t="shared" si="15"/>
        <v>-3.8318274018071037</v>
      </c>
      <c r="T44" s="39">
        <f t="shared" si="16"/>
        <v>-3.8318274018071321</v>
      </c>
      <c r="U44" t="s">
        <v>214</v>
      </c>
      <c r="V44" t="s">
        <v>94</v>
      </c>
      <c r="W44" t="s">
        <v>220</v>
      </c>
      <c r="X44" t="s">
        <v>474</v>
      </c>
      <c r="Y44" s="41"/>
    </row>
    <row r="45" spans="1:25" ht="15" x14ac:dyDescent="0.25">
      <c r="A45">
        <v>2.04</v>
      </c>
      <c r="B45">
        <v>1.86</v>
      </c>
      <c r="C45" s="29">
        <f t="shared" si="0"/>
        <v>2.7830487033523088E-2</v>
      </c>
      <c r="D45" s="30">
        <f>IF(OR($A45="",$B45=""),"",A45*'MPTO_working_2-way'!$G44)</f>
        <v>2.096774193548387</v>
      </c>
      <c r="E45" s="32">
        <f>IF(OR($A45="",$B45=""),"",B45*'MPTO_working_2-way'!$G44)</f>
        <v>1.911764705882353</v>
      </c>
      <c r="F45" s="30">
        <f>IF(OR($A45="",$B45=""),"",'MPTO_working_2-way'!D44)</f>
        <v>2.0996015936254984</v>
      </c>
      <c r="G45" s="32">
        <f>IF(OR($A45="",$B45=""),"",'MPTO_working_2-way'!E44)</f>
        <v>1.9094202898550725</v>
      </c>
      <c r="H45" s="30">
        <f>IF(OR($A45="",$B45=""),"",'OddsRatio_working_2-way'!M44)</f>
        <v>2.0996828295383159</v>
      </c>
      <c r="I45" s="30">
        <f>IF(OR($A45="",$B45=""),"",'OddsRatio_working_2-way'!N44)</f>
        <v>1.9093531090412992</v>
      </c>
      <c r="J45" s="30">
        <f>IF('Log_working_2-way'!$D44="","",A45^('Log_working_2-way'!$D44))</f>
        <v>2.1009668261031296</v>
      </c>
      <c r="K45" s="32">
        <f>IF('Log_working_2-way'!$D44="","",B45^('Log_working_2-way'!$D44))</f>
        <v>1.9082925809304243</v>
      </c>
      <c r="L45" s="37">
        <f t="shared" si="9"/>
        <v>0.47692307692307695</v>
      </c>
      <c r="M45" s="37">
        <f t="shared" si="10"/>
        <v>0.52307692307692311</v>
      </c>
      <c r="N45" s="38">
        <v>141</v>
      </c>
      <c r="O45" s="38">
        <f t="shared" si="11"/>
        <v>71.882352941176464</v>
      </c>
      <c r="P45" s="38">
        <f t="shared" si="12"/>
        <v>65.193548387096769</v>
      </c>
      <c r="Q45" s="38">
        <f t="shared" si="13"/>
        <v>75.806451612903217</v>
      </c>
      <c r="R45" s="38">
        <f t="shared" si="14"/>
        <v>69.117647058823522</v>
      </c>
      <c r="S45" s="39">
        <f t="shared" si="15"/>
        <v>-3.9240986717267532</v>
      </c>
      <c r="T45" s="39">
        <f t="shared" si="16"/>
        <v>-3.9240986717267532</v>
      </c>
      <c r="U45" t="s">
        <v>109</v>
      </c>
      <c r="V45" t="s">
        <v>100</v>
      </c>
      <c r="W45" t="s">
        <v>220</v>
      </c>
      <c r="X45" t="s">
        <v>474</v>
      </c>
      <c r="Y45" s="41"/>
    </row>
    <row r="46" spans="1:25" s="35" customFormat="1" ht="15" x14ac:dyDescent="0.25">
      <c r="A46">
        <v>1.87</v>
      </c>
      <c r="B46">
        <v>2</v>
      </c>
      <c r="C46" s="29">
        <f t="shared" si="0"/>
        <v>3.475935828876997E-2</v>
      </c>
      <c r="D46" s="30">
        <f>IF(OR($A46="",$B46=""),"",A46*'MPTO_working_2-way'!$G45)</f>
        <v>1.9350000000000001</v>
      </c>
      <c r="E46" s="32">
        <f>IF(OR($A46="",$B46=""),"",B46*'MPTO_working_2-way'!$G45)</f>
        <v>2.0695187165775399</v>
      </c>
      <c r="F46" s="30">
        <f>IF(OR($A46="",$B46=""),"",'MPTO_working_2-way'!D45)</f>
        <v>1.9328165374677002</v>
      </c>
      <c r="G46" s="32">
        <f>IF(OR($A46="",$B46=""),"",'MPTO_working_2-way'!E45)</f>
        <v>2.0720221606648197</v>
      </c>
      <c r="H46" s="30">
        <f>IF(OR($A46="",$B46=""),"",'OddsRatio_working_2-way'!M45)</f>
        <v>1.9327379053088816</v>
      </c>
      <c r="I46" s="30">
        <f>IF(OR($A46="",$B46=""),"",'OddsRatio_working_2-way'!N45)</f>
        <v>2.0721125348377947</v>
      </c>
      <c r="J46" s="30">
        <f>IF('Log_working_2-way'!$D45="","",A46^('Log_working_2-way'!$D45))</f>
        <v>1.9317443969723613</v>
      </c>
      <c r="K46" s="32">
        <f>IF('Log_working_2-way'!$D45="","",B46^('Log_working_2-way'!$D45))</f>
        <v>2.0732557161055905</v>
      </c>
      <c r="L46" s="37">
        <f t="shared" si="9"/>
        <v>0.51679586563307489</v>
      </c>
      <c r="M46" s="37">
        <f t="shared" si="10"/>
        <v>0.48320413436692511</v>
      </c>
      <c r="N46" s="38">
        <v>142</v>
      </c>
      <c r="O46" s="38">
        <f t="shared" si="11"/>
        <v>66.064171122994651</v>
      </c>
      <c r="P46" s="38">
        <f t="shared" si="12"/>
        <v>71</v>
      </c>
      <c r="Q46" s="38">
        <f t="shared" si="13"/>
        <v>71</v>
      </c>
      <c r="R46" s="38">
        <f t="shared" si="14"/>
        <v>75.935828877005335</v>
      </c>
      <c r="S46" s="39">
        <f t="shared" si="15"/>
        <v>-4.9358288770053491</v>
      </c>
      <c r="T46" s="39">
        <f t="shared" si="16"/>
        <v>-4.9358288770053349</v>
      </c>
      <c r="U46" t="s">
        <v>113</v>
      </c>
      <c r="V46" t="s">
        <v>120</v>
      </c>
      <c r="W46" t="s">
        <v>222</v>
      </c>
      <c r="X46" t="s">
        <v>474</v>
      </c>
      <c r="Y46" s="41"/>
    </row>
    <row r="47" spans="1:25" ht="15" x14ac:dyDescent="0.25">
      <c r="A47">
        <v>1.88</v>
      </c>
      <c r="B47">
        <v>1.98</v>
      </c>
      <c r="C47" s="29">
        <f t="shared" si="0"/>
        <v>3.6965398667526461E-2</v>
      </c>
      <c r="D47" s="30">
        <f>IF(OR($A47="",$B47=""),"",A47*'MPTO_working_2-way'!$G46)</f>
        <v>1.9494949494949496</v>
      </c>
      <c r="E47" s="32">
        <f>IF(OR($A47="",$B47=""),"",B47*'MPTO_working_2-way'!$G46)</f>
        <v>2.0531914893617023</v>
      </c>
      <c r="F47" s="30">
        <f>IF(OR($A47="",$B47=""),"",'MPTO_working_2-way'!D46)</f>
        <v>1.9476768522394308</v>
      </c>
      <c r="G47" s="32">
        <f>IF(OR($A47="",$B47=""),"",'MPTO_working_2-way'!E46)</f>
        <v>2.0552120141342756</v>
      </c>
      <c r="H47" s="30">
        <f>IF(OR($A47="",$B47=""),"",'OddsRatio_working_2-way'!M46)</f>
        <v>1.947607082958686</v>
      </c>
      <c r="I47" s="30">
        <f>IF(OR($A47="",$B47=""),"",'OddsRatio_working_2-way'!N46)</f>
        <v>2.0552897060221729</v>
      </c>
      <c r="J47" s="30">
        <f>IF('Log_working_2-way'!$D46="","",A47^('Log_working_2-way'!$D46))</f>
        <v>1.9467780797695502</v>
      </c>
      <c r="K47" s="32">
        <f>IF('Log_working_2-way'!$D46="","",B47^('Log_working_2-way'!$D46))</f>
        <v>2.0562137224842738</v>
      </c>
      <c r="L47" s="37">
        <f t="shared" si="9"/>
        <v>0.5129533678756476</v>
      </c>
      <c r="M47" s="37">
        <f t="shared" si="10"/>
        <v>0.48704663212435229</v>
      </c>
      <c r="N47" s="38">
        <v>143</v>
      </c>
      <c r="O47" s="38">
        <f t="shared" si="11"/>
        <v>66.936170212765944</v>
      </c>
      <c r="P47" s="38">
        <f t="shared" si="12"/>
        <v>70.777777777777771</v>
      </c>
      <c r="Q47" s="38">
        <f t="shared" si="13"/>
        <v>72.222222222222229</v>
      </c>
      <c r="R47" s="38">
        <f t="shared" si="14"/>
        <v>76.063829787234042</v>
      </c>
      <c r="S47" s="39">
        <f t="shared" si="15"/>
        <v>-5.2860520094562844</v>
      </c>
      <c r="T47" s="39">
        <f t="shared" si="16"/>
        <v>-5.2860520094562702</v>
      </c>
      <c r="U47" t="s">
        <v>111</v>
      </c>
      <c r="V47" t="s">
        <v>134</v>
      </c>
      <c r="W47" t="s">
        <v>222</v>
      </c>
      <c r="X47" t="s">
        <v>474</v>
      </c>
      <c r="Y47" s="41"/>
    </row>
    <row r="48" spans="1:25" ht="15" x14ac:dyDescent="0.25">
      <c r="A48">
        <v>2.0099999999999998</v>
      </c>
      <c r="B48">
        <v>1.87</v>
      </c>
      <c r="C48" s="29">
        <f t="shared" si="0"/>
        <v>3.22717960997152E-2</v>
      </c>
      <c r="D48" s="30">
        <f>IF(OR($A48="",$B48=""),"",A48*'MPTO_working_2-way'!$G47)</f>
        <v>2.0748663101604272</v>
      </c>
      <c r="E48" s="32">
        <f>IF(OR($A48="",$B48=""),"",B48*'MPTO_working_2-way'!$G47)</f>
        <v>1.9303482587064675</v>
      </c>
      <c r="F48" s="30">
        <f>IF(OR($A48="",$B48=""),"",'MPTO_working_2-way'!D47)</f>
        <v>2.0773758532069522</v>
      </c>
      <c r="G48" s="32">
        <f>IF(OR($A48="",$B48=""),"",'MPTO_working_2-way'!E47)</f>
        <v>1.9281811886013285</v>
      </c>
      <c r="H48" s="30">
        <f>IF(OR($A48="",$B48=""),"",'OddsRatio_working_2-way'!M47)</f>
        <v>2.0774597626964471</v>
      </c>
      <c r="I48" s="30">
        <f>IF(OR($A48="",$B48=""),"",'OddsRatio_working_2-way'!N47)</f>
        <v>1.9281089045009006</v>
      </c>
      <c r="J48" s="30">
        <f>IF('Log_working_2-way'!$D47="","",A48^('Log_working_2-way'!$D47))</f>
        <v>2.0786033258509891</v>
      </c>
      <c r="K48" s="32">
        <f>IF('Log_working_2-way'!$D47="","",B48^('Log_working_2-way'!$D47))</f>
        <v>1.9271248994258339</v>
      </c>
      <c r="L48" s="37">
        <f t="shared" si="9"/>
        <v>0.48195876288659806</v>
      </c>
      <c r="M48" s="37">
        <f t="shared" si="10"/>
        <v>0.51804123711340211</v>
      </c>
      <c r="N48" s="38">
        <v>144</v>
      </c>
      <c r="O48" s="38">
        <f t="shared" si="11"/>
        <v>72.358208955223859</v>
      </c>
      <c r="P48" s="38">
        <f t="shared" si="12"/>
        <v>66.994652406417117</v>
      </c>
      <c r="Q48" s="38">
        <f t="shared" si="13"/>
        <v>77.005347593582883</v>
      </c>
      <c r="R48" s="38">
        <f t="shared" si="14"/>
        <v>71.641791044776127</v>
      </c>
      <c r="S48" s="39">
        <f t="shared" si="15"/>
        <v>-4.6471386383590243</v>
      </c>
      <c r="T48" s="39">
        <f t="shared" si="16"/>
        <v>-4.6471386383590101</v>
      </c>
      <c r="U48" t="s">
        <v>115</v>
      </c>
      <c r="V48" t="s">
        <v>124</v>
      </c>
      <c r="W48" t="s">
        <v>222</v>
      </c>
      <c r="X48" t="s">
        <v>474</v>
      </c>
      <c r="Y48" s="41"/>
    </row>
    <row r="49" spans="1:25" ht="15" x14ac:dyDescent="0.25">
      <c r="A49">
        <v>1.83</v>
      </c>
      <c r="B49">
        <v>2.0499999999999998</v>
      </c>
      <c r="C49" s="29">
        <f t="shared" si="0"/>
        <v>3.4252965480474407E-2</v>
      </c>
      <c r="D49" s="30">
        <f>IF(OR($A49="",$B49=""),"",A49*'MPTO_working_2-way'!$G48)</f>
        <v>1.8926829268292682</v>
      </c>
      <c r="E49" s="32">
        <f>IF(OR($A49="",$B49=""),"",B49*'MPTO_working_2-way'!$G48)</f>
        <v>2.1202185792349724</v>
      </c>
      <c r="F49" s="30">
        <f>IF(OR($A49="",$B49=""),"",'MPTO_working_2-way'!D48)</f>
        <v>1.8892106257081707</v>
      </c>
      <c r="G49" s="32">
        <f>IF(OR($A49="",$B49=""),"",'MPTO_working_2-way'!E48)</f>
        <v>2.1245929491717397</v>
      </c>
      <c r="H49" s="30">
        <f>IF(OR($A49="",$B49=""),"",'OddsRatio_working_2-way'!M48)</f>
        <v>1.8890872794479689</v>
      </c>
      <c r="I49" s="30">
        <f>IF(OR($A49="",$B49=""),"",'OddsRatio_working_2-way'!N48)</f>
        <v>2.1247489679763456</v>
      </c>
      <c r="J49" s="30">
        <f>IF('Log_working_2-way'!$D48="","",A49^('Log_working_2-way'!$D48))</f>
        <v>1.8875091450726849</v>
      </c>
      <c r="K49" s="32">
        <f>IF('Log_working_2-way'!$D48="","",B49^('Log_working_2-way'!$D48))</f>
        <v>2.1267489530128172</v>
      </c>
      <c r="L49" s="37">
        <f t="shared" si="9"/>
        <v>0.52835051546391754</v>
      </c>
      <c r="M49" s="37">
        <f t="shared" si="10"/>
        <v>0.47164948453608252</v>
      </c>
      <c r="N49" s="38">
        <v>145</v>
      </c>
      <c r="O49" s="38">
        <f t="shared" si="11"/>
        <v>65.765027322404379</v>
      </c>
      <c r="P49" s="38">
        <f t="shared" si="12"/>
        <v>74.268292682926841</v>
      </c>
      <c r="Q49" s="38">
        <f t="shared" si="13"/>
        <v>70.731707317073173</v>
      </c>
      <c r="R49" s="38">
        <f t="shared" si="14"/>
        <v>79.234972677595621</v>
      </c>
      <c r="S49" s="39">
        <f t="shared" si="15"/>
        <v>-4.9666799946687945</v>
      </c>
      <c r="T49" s="39">
        <f t="shared" si="16"/>
        <v>-4.9666799946687803</v>
      </c>
      <c r="U49" t="s">
        <v>117</v>
      </c>
      <c r="V49" t="s">
        <v>132</v>
      </c>
      <c r="W49" t="s">
        <v>222</v>
      </c>
      <c r="X49" t="s">
        <v>474</v>
      </c>
      <c r="Y49" s="41"/>
    </row>
    <row r="50" spans="1:25" ht="15" x14ac:dyDescent="0.25">
      <c r="A50">
        <v>2.1800000000000002</v>
      </c>
      <c r="B50">
        <v>1.73</v>
      </c>
      <c r="C50" s="29">
        <f t="shared" si="0"/>
        <v>3.6750278411200155E-2</v>
      </c>
      <c r="D50" s="30">
        <f>IF(OR($A50="",$B50=""),"",A50*'MPTO_working_2-way'!$G49)</f>
        <v>2.2601156069364166</v>
      </c>
      <c r="E50" s="32">
        <f>IF(OR($A50="",$B50=""),"",B50*'MPTO_working_2-way'!$G49)</f>
        <v>1.7935779816513762</v>
      </c>
      <c r="F50" s="30">
        <f>IF(OR($A50="",$B50=""),"",'MPTO_working_2-way'!D49)</f>
        <v>2.2709700728608424</v>
      </c>
      <c r="G50" s="32">
        <f>IF(OR($A50="",$B50=""),"",'MPTO_working_2-way'!E49)</f>
        <v>1.7868005874828257</v>
      </c>
      <c r="H50" s="30">
        <f>IF(OR($A50="",$B50=""),"",'OddsRatio_working_2-way'!M49)</f>
        <v>2.2713922904298198</v>
      </c>
      <c r="I50" s="30">
        <f>IF(OR($A50="",$B50=""),"",'OddsRatio_working_2-way'!N49)</f>
        <v>1.786539298316753</v>
      </c>
      <c r="J50" s="30">
        <f>IF('Log_working_2-way'!$D49="","",A50^('Log_working_2-way'!$D49))</f>
        <v>2.2763953119018545</v>
      </c>
      <c r="K50" s="32">
        <f>IF('Log_working_2-way'!$D49="","",B50^('Log_working_2-way'!$D49))</f>
        <v>1.7834563404262846</v>
      </c>
      <c r="L50" s="37">
        <f t="shared" si="9"/>
        <v>0.44245524296675187</v>
      </c>
      <c r="M50" s="37">
        <f t="shared" si="10"/>
        <v>0.55754475703324813</v>
      </c>
      <c r="N50" s="38">
        <v>146</v>
      </c>
      <c r="O50" s="38">
        <f t="shared" si="11"/>
        <v>79.027522935779828</v>
      </c>
      <c r="P50" s="38">
        <f t="shared" si="12"/>
        <v>61.606936416184965</v>
      </c>
      <c r="Q50" s="38">
        <f t="shared" si="13"/>
        <v>84.393063583815035</v>
      </c>
      <c r="R50" s="38">
        <f t="shared" si="14"/>
        <v>66.972477064220186</v>
      </c>
      <c r="S50" s="39">
        <f t="shared" si="15"/>
        <v>-5.365540648035207</v>
      </c>
      <c r="T50" s="39">
        <f t="shared" si="16"/>
        <v>-5.3655406480352212</v>
      </c>
      <c r="U50" t="s">
        <v>119</v>
      </c>
      <c r="V50" t="s">
        <v>128</v>
      </c>
      <c r="W50" t="s">
        <v>222</v>
      </c>
      <c r="X50" t="s">
        <v>474</v>
      </c>
      <c r="Y50" s="41"/>
    </row>
    <row r="51" spans="1:25" ht="15" x14ac:dyDescent="0.25">
      <c r="A51">
        <v>2.11</v>
      </c>
      <c r="B51">
        <v>1.77</v>
      </c>
      <c r="C51" s="29">
        <f t="shared" si="0"/>
        <v>3.8905400701529036E-2</v>
      </c>
      <c r="D51" s="30">
        <f>IF(OR($A51="",$B51=""),"",A51*'MPTO_working_2-way'!$G50)</f>
        <v>2.1920903954802262</v>
      </c>
      <c r="E51" s="32">
        <f>IF(OR($A51="",$B51=""),"",B51*'MPTO_working_2-way'!$G50)</f>
        <v>1.8388625592417065</v>
      </c>
      <c r="F51" s="30">
        <f>IF(OR($A51="",$B51=""),"",'MPTO_working_2-way'!D50)</f>
        <v>2.2003122514507911</v>
      </c>
      <c r="G51" s="32">
        <f>IF(OR($A51="",$B51=""),"",'MPTO_working_2-way'!E50)</f>
        <v>1.8331165484575556</v>
      </c>
      <c r="H51" s="30">
        <f>IF(OR($A51="",$B51=""),"",'OddsRatio_working_2-way'!M50)</f>
        <v>2.2006491750542465</v>
      </c>
      <c r="I51" s="30">
        <f>IF(OR($A51="",$B51=""),"",'OddsRatio_working_2-way'!N50)</f>
        <v>1.8328827610736662</v>
      </c>
      <c r="J51" s="30">
        <f>IF('Log_working_2-way'!$D50="","",A51^('Log_working_2-way'!$D50))</f>
        <v>2.2044360761738599</v>
      </c>
      <c r="K51" s="32">
        <f>IF('Log_working_2-way'!$D50="","",B51^('Log_working_2-way'!$D50))</f>
        <v>1.8302640711133078</v>
      </c>
      <c r="L51" s="37">
        <f t="shared" si="9"/>
        <v>0.45618556701030921</v>
      </c>
      <c r="M51" s="37">
        <f t="shared" si="10"/>
        <v>0.54381443298969068</v>
      </c>
      <c r="N51" s="38">
        <v>147</v>
      </c>
      <c r="O51" s="38">
        <f t="shared" si="11"/>
        <v>77.331753554502356</v>
      </c>
      <c r="P51" s="38">
        <f t="shared" si="12"/>
        <v>63.949152542372879</v>
      </c>
      <c r="Q51" s="38">
        <f t="shared" si="13"/>
        <v>83.050847457627114</v>
      </c>
      <c r="R51" s="38">
        <f t="shared" si="14"/>
        <v>69.66824644549763</v>
      </c>
      <c r="S51" s="39">
        <f t="shared" si="15"/>
        <v>-5.7190939031247581</v>
      </c>
      <c r="T51" s="39">
        <f t="shared" si="16"/>
        <v>-5.719093903124751</v>
      </c>
      <c r="U51" t="s">
        <v>121</v>
      </c>
      <c r="V51" t="s">
        <v>116</v>
      </c>
      <c r="W51" t="s">
        <v>222</v>
      </c>
      <c r="X51" t="s">
        <v>474</v>
      </c>
      <c r="Y51" s="41"/>
    </row>
    <row r="52" spans="1:25" ht="15" x14ac:dyDescent="0.25">
      <c r="A52">
        <v>2.0499999999999998</v>
      </c>
      <c r="B52">
        <v>1.83</v>
      </c>
      <c r="C52" s="29">
        <f t="shared" si="0"/>
        <v>3.4252965480474407E-2</v>
      </c>
      <c r="D52" s="30">
        <f>IF(OR($A52="",$B52=""),"",A52*'MPTO_working_2-way'!$G51)</f>
        <v>2.1202185792349724</v>
      </c>
      <c r="E52" s="32">
        <f>IF(OR($A52="",$B52=""),"",B52*'MPTO_working_2-way'!$G51)</f>
        <v>1.8926829268292682</v>
      </c>
      <c r="F52" s="30">
        <f>IF(OR($A52="",$B52=""),"",'MPTO_working_2-way'!D51)</f>
        <v>2.1245929491717397</v>
      </c>
      <c r="G52" s="32">
        <f>IF(OR($A52="",$B52=""),"",'MPTO_working_2-way'!E51)</f>
        <v>1.8892106257081707</v>
      </c>
      <c r="H52" s="30">
        <f>IF(OR($A52="",$B52=""),"",'OddsRatio_working_2-way'!M51)</f>
        <v>2.1247489679763456</v>
      </c>
      <c r="I52" s="30">
        <f>IF(OR($A52="",$B52=""),"",'OddsRatio_working_2-way'!N51)</f>
        <v>1.8890872794479689</v>
      </c>
      <c r="J52" s="30">
        <f>IF('Log_working_2-way'!$D51="","",A52^('Log_working_2-way'!$D51))</f>
        <v>2.1267489530128172</v>
      </c>
      <c r="K52" s="32">
        <f>IF('Log_working_2-way'!$D51="","",B52^('Log_working_2-way'!$D51))</f>
        <v>1.8875091450726849</v>
      </c>
      <c r="L52" s="37">
        <f t="shared" si="9"/>
        <v>0.47164948453608252</v>
      </c>
      <c r="M52" s="37">
        <f t="shared" si="10"/>
        <v>0.52835051546391754</v>
      </c>
      <c r="N52" s="38">
        <v>148</v>
      </c>
      <c r="O52" s="38">
        <f t="shared" si="11"/>
        <v>75.804878048780481</v>
      </c>
      <c r="P52" s="38">
        <f t="shared" si="12"/>
        <v>67.125683060109296</v>
      </c>
      <c r="Q52" s="38">
        <f t="shared" si="13"/>
        <v>80.874316939890704</v>
      </c>
      <c r="R52" s="38">
        <f t="shared" si="14"/>
        <v>72.195121951219519</v>
      </c>
      <c r="S52" s="39">
        <f t="shared" si="15"/>
        <v>-5.0694388911102237</v>
      </c>
      <c r="T52" s="39">
        <f t="shared" si="16"/>
        <v>-5.0694388911102237</v>
      </c>
      <c r="U52" t="s">
        <v>123</v>
      </c>
      <c r="V52" t="s">
        <v>114</v>
      </c>
      <c r="W52" t="s">
        <v>222</v>
      </c>
      <c r="X52" t="s">
        <v>474</v>
      </c>
      <c r="Y52" s="41"/>
    </row>
    <row r="53" spans="1:25" s="35" customFormat="1" ht="15" x14ac:dyDescent="0.25">
      <c r="A53">
        <v>2.0699999999999998</v>
      </c>
      <c r="B53">
        <v>1.82</v>
      </c>
      <c r="C53" s="29">
        <f t="shared" si="0"/>
        <v>3.2542336890162948E-2</v>
      </c>
      <c r="D53" s="30">
        <f>IF(OR($A53="",$B53=""),"",A53*'MPTO_working_2-way'!$G52)</f>
        <v>2.1373626373626373</v>
      </c>
      <c r="E53" s="32">
        <f>IF(OR($A53="",$B53=""),"",B53*'MPTO_working_2-way'!$G52)</f>
        <v>1.8792270531400965</v>
      </c>
      <c r="F53" s="30">
        <f>IF(OR($A53="",$B53=""),"",'MPTO_working_2-way'!D52)</f>
        <v>2.1421504520384373</v>
      </c>
      <c r="G53" s="32">
        <f>IF(OR($A53="",$B53=""),"",'MPTO_working_2-way'!E52)</f>
        <v>1.8755413949320454</v>
      </c>
      <c r="H53" s="30">
        <f>IF(OR($A53="",$B53=""),"",'OddsRatio_working_2-way'!M52)</f>
        <v>2.1423125880338039</v>
      </c>
      <c r="I53" s="30">
        <f>IF(OR($A53="",$B53=""),"",'OddsRatio_working_2-way'!N52)</f>
        <v>1.8754171235399244</v>
      </c>
      <c r="J53" s="30">
        <f>IF('Log_working_2-way'!$D52="","",A53^('Log_working_2-way'!$D52))</f>
        <v>2.1444993293304022</v>
      </c>
      <c r="K53" s="32">
        <f>IF('Log_working_2-way'!$D52="","",B53^('Log_working_2-way'!$D52))</f>
        <v>1.8737445050186454</v>
      </c>
      <c r="L53" s="37">
        <f t="shared" si="9"/>
        <v>0.46786632390745503</v>
      </c>
      <c r="M53" s="37">
        <f t="shared" si="10"/>
        <v>0.53213367609254503</v>
      </c>
      <c r="N53" s="38">
        <v>149</v>
      </c>
      <c r="O53" s="38">
        <f t="shared" si="11"/>
        <v>77.01932367149756</v>
      </c>
      <c r="P53" s="38">
        <f t="shared" si="12"/>
        <v>67.131868131868131</v>
      </c>
      <c r="Q53" s="38">
        <f t="shared" si="13"/>
        <v>81.868131868131854</v>
      </c>
      <c r="R53" s="38">
        <f t="shared" si="14"/>
        <v>71.980676328502426</v>
      </c>
      <c r="S53" s="39">
        <f t="shared" si="15"/>
        <v>-4.8488081966342946</v>
      </c>
      <c r="T53" s="39">
        <f t="shared" si="16"/>
        <v>-4.8488081966342946</v>
      </c>
      <c r="U53" t="s">
        <v>125</v>
      </c>
      <c r="V53" t="s">
        <v>130</v>
      </c>
      <c r="W53" t="s">
        <v>222</v>
      </c>
      <c r="X53" t="s">
        <v>474</v>
      </c>
      <c r="Y53" s="41"/>
    </row>
    <row r="54" spans="1:25" ht="15" x14ac:dyDescent="0.25">
      <c r="A54">
        <v>1.78</v>
      </c>
      <c r="B54">
        <v>2.1</v>
      </c>
      <c r="C54" s="29">
        <f t="shared" si="0"/>
        <v>3.7988228999465079E-2</v>
      </c>
      <c r="D54" s="30">
        <f>IF(OR($A54="",$B54=""),"",A54*'MPTO_working_2-way'!$G53)</f>
        <v>1.8476190476190479</v>
      </c>
      <c r="E54" s="32">
        <f>IF(OR($A54="",$B54=""),"",B54*'MPTO_working_2-way'!$G53)</f>
        <v>2.1797752808988768</v>
      </c>
      <c r="F54" s="30">
        <f>IF(OR($A54="",$B54=""),"",'MPTO_working_2-way'!D53)</f>
        <v>1.8422868408082802</v>
      </c>
      <c r="G54" s="32">
        <f>IF(OR($A54="",$B54=""),"",'MPTO_working_2-way'!E53)</f>
        <v>2.1872440023405506</v>
      </c>
      <c r="H54" s="30">
        <f>IF(OR($A54="",$B54=""),"",'OddsRatio_working_2-way'!M53)</f>
        <v>1.8420753583206844</v>
      </c>
      <c r="I54" s="30">
        <f>IF(OR($A54="",$B54=""),"",'OddsRatio_working_2-way'!N53)</f>
        <v>2.1875421719907089</v>
      </c>
      <c r="J54" s="30">
        <f>IF('Log_working_2-way'!$D53="","",A54^('Log_working_2-way'!$D53))</f>
        <v>1.8396466235294411</v>
      </c>
      <c r="K54" s="32">
        <f>IF('Log_working_2-way'!$D53="","",B54^('Log_working_2-way'!$D53))</f>
        <v>2.1909772182449698</v>
      </c>
      <c r="L54" s="37">
        <f t="shared" si="9"/>
        <v>0.54123711340206171</v>
      </c>
      <c r="M54" s="37">
        <f t="shared" si="10"/>
        <v>0.45876288659793807</v>
      </c>
      <c r="N54" s="38">
        <v>150</v>
      </c>
      <c r="O54" s="38">
        <f t="shared" si="11"/>
        <v>65.730337078651687</v>
      </c>
      <c r="P54" s="38">
        <f t="shared" si="12"/>
        <v>78.571428571428569</v>
      </c>
      <c r="Q54" s="38">
        <f t="shared" si="13"/>
        <v>71.428571428571431</v>
      </c>
      <c r="R54" s="38">
        <f t="shared" si="14"/>
        <v>84.269662921348328</v>
      </c>
      <c r="S54" s="39">
        <f t="shared" si="15"/>
        <v>-5.6982343499197441</v>
      </c>
      <c r="T54" s="39">
        <f t="shared" si="16"/>
        <v>-5.6982343499197583</v>
      </c>
      <c r="U54" t="s">
        <v>127</v>
      </c>
      <c r="V54" t="s">
        <v>118</v>
      </c>
      <c r="W54" t="s">
        <v>222</v>
      </c>
      <c r="X54" t="s">
        <v>474</v>
      </c>
      <c r="Y54" s="41"/>
    </row>
    <row r="55" spans="1:25" ht="15" x14ac:dyDescent="0.25">
      <c r="A55">
        <v>2.06</v>
      </c>
      <c r="B55">
        <v>1.83</v>
      </c>
      <c r="C55" s="29">
        <f t="shared" si="0"/>
        <v>3.1884980635577431E-2</v>
      </c>
      <c r="D55" s="30">
        <f>IF(OR($A55="",$B55=""),"",A55*'MPTO_working_2-way'!$G54)</f>
        <v>2.1256830601092895</v>
      </c>
      <c r="E55" s="32">
        <f>IF(OR($A55="",$B55=""),"",B55*'MPTO_working_2-way'!$G54)</f>
        <v>1.8883495145631068</v>
      </c>
      <c r="F55" s="30">
        <f>IF(OR($A55="",$B55=""),"",'MPTO_working_2-way'!D54)</f>
        <v>2.1299508446804905</v>
      </c>
      <c r="G55" s="32">
        <f>IF(OR($A55="",$B55=""),"",'MPTO_working_2-way'!E54)</f>
        <v>1.8849942497124856</v>
      </c>
      <c r="H55" s="30">
        <f>IF(OR($A55="",$B55=""),"",'OddsRatio_working_2-way'!M54)</f>
        <v>2.1300922235529893</v>
      </c>
      <c r="I55" s="30">
        <f>IF(OR($A55="",$B55=""),"",'OddsRatio_working_2-way'!N54)</f>
        <v>1.8848835335367746</v>
      </c>
      <c r="J55" s="30">
        <f>IF('Log_working_2-way'!$D54="","",A55^('Log_working_2-way'!$D54))</f>
        <v>2.1320394516231058</v>
      </c>
      <c r="K55" s="32">
        <f>IF('Log_working_2-way'!$D54="","",B55^('Log_working_2-way'!$D54))</f>
        <v>1.8833614398916756</v>
      </c>
      <c r="L55" s="37">
        <f t="shared" si="9"/>
        <v>0.47043701799485865</v>
      </c>
      <c r="M55" s="37">
        <f t="shared" si="10"/>
        <v>0.5295629820051414</v>
      </c>
      <c r="N55" s="38">
        <v>151</v>
      </c>
      <c r="O55" s="38">
        <f t="shared" si="11"/>
        <v>77.699029126213588</v>
      </c>
      <c r="P55" s="38">
        <f t="shared" si="12"/>
        <v>68.486338797814184</v>
      </c>
      <c r="Q55" s="38">
        <f t="shared" si="13"/>
        <v>82.513661202185787</v>
      </c>
      <c r="R55" s="38">
        <f t="shared" si="14"/>
        <v>73.300970873786412</v>
      </c>
      <c r="S55" s="39">
        <f t="shared" si="15"/>
        <v>-4.8146320759721988</v>
      </c>
      <c r="T55" s="39">
        <f t="shared" si="16"/>
        <v>-4.8146320759722272</v>
      </c>
      <c r="U55" t="s">
        <v>129</v>
      </c>
      <c r="V55" t="s">
        <v>122</v>
      </c>
      <c r="W55" t="s">
        <v>222</v>
      </c>
      <c r="X55" t="s">
        <v>474</v>
      </c>
      <c r="Y55" s="41"/>
    </row>
    <row r="56" spans="1:25" ht="15" x14ac:dyDescent="0.25">
      <c r="A56">
        <v>2.0299999999999998</v>
      </c>
      <c r="B56">
        <v>1.85</v>
      </c>
      <c r="C56" s="29">
        <f t="shared" si="0"/>
        <v>3.315137797896428E-2</v>
      </c>
      <c r="D56" s="30">
        <f>IF(OR($A56="",$B56=""),"",A56*'MPTO_working_2-way'!$G55)</f>
        <v>2.0972972972972972</v>
      </c>
      <c r="E56" s="32">
        <f>IF(OR($A56="",$B56=""),"",B56*'MPTO_working_2-way'!$G55)</f>
        <v>1.9113300492610841</v>
      </c>
      <c r="F56" s="30">
        <f>IF(OR($A56="",$B56=""),"",'MPTO_working_2-way'!D55)</f>
        <v>2.1006852188505105</v>
      </c>
      <c r="G56" s="32">
        <f>IF(OR($A56="",$B56=""),"",'MPTO_working_2-way'!E55)</f>
        <v>1.9085249650616189</v>
      </c>
      <c r="H56" s="30">
        <f>IF(OR($A56="",$B56=""),"",'OddsRatio_working_2-way'!M55)</f>
        <v>2.1008018467836762</v>
      </c>
      <c r="I56" s="30">
        <f>IF(OR($A56="",$B56=""),"",'OddsRatio_working_2-way'!N55)</f>
        <v>1.9084287085108012</v>
      </c>
      <c r="J56" s="30">
        <f>IF('Log_working_2-way'!$D55="","",A56^('Log_working_2-way'!$D55))</f>
        <v>2.1023480190539692</v>
      </c>
      <c r="K56" s="32">
        <f>IF('Log_working_2-way'!$D55="","",B56^('Log_working_2-way'!$D55))</f>
        <v>1.9071545307970494</v>
      </c>
      <c r="L56" s="37">
        <f t="shared" si="9"/>
        <v>0.47680412371134023</v>
      </c>
      <c r="M56" s="37">
        <f t="shared" si="10"/>
        <v>0.52319587628865971</v>
      </c>
      <c r="N56" s="38">
        <v>152</v>
      </c>
      <c r="O56" s="38">
        <f t="shared" si="11"/>
        <v>77.123152709359587</v>
      </c>
      <c r="P56" s="38">
        <f t="shared" si="12"/>
        <v>69.837837837837824</v>
      </c>
      <c r="Q56" s="38">
        <f t="shared" si="13"/>
        <v>82.162162162162147</v>
      </c>
      <c r="R56" s="38">
        <f t="shared" si="14"/>
        <v>74.876847290640399</v>
      </c>
      <c r="S56" s="39">
        <f t="shared" si="15"/>
        <v>-5.03900945280256</v>
      </c>
      <c r="T56" s="39">
        <f t="shared" si="16"/>
        <v>-5.0390094528025742</v>
      </c>
      <c r="U56" t="s">
        <v>131</v>
      </c>
      <c r="V56" t="s">
        <v>112</v>
      </c>
      <c r="W56" t="s">
        <v>222</v>
      </c>
      <c r="X56" t="s">
        <v>474</v>
      </c>
      <c r="Y56" s="41"/>
    </row>
    <row r="57" spans="1:25" ht="15" x14ac:dyDescent="0.25">
      <c r="A57">
        <v>2.13</v>
      </c>
      <c r="B57">
        <v>1.76</v>
      </c>
      <c r="C57" s="29">
        <f t="shared" si="0"/>
        <v>3.7665386256935607E-2</v>
      </c>
      <c r="D57" s="30">
        <f>IF(OR($A57="",$B57=""),"",A57*'MPTO_working_2-way'!$G56)</f>
        <v>2.2102272727272729</v>
      </c>
      <c r="E57" s="32">
        <f>IF(OR($A57="",$B57=""),"",B57*'MPTO_working_2-way'!$G56)</f>
        <v>1.8262910798122067</v>
      </c>
      <c r="F57" s="30">
        <f>IF(OR($A57="",$B57=""),"",'MPTO_working_2-way'!D56)</f>
        <v>2.2190126672191313</v>
      </c>
      <c r="G57" s="32">
        <f>IF(OR($A57="",$B57=""),"",'MPTO_working_2-way'!E56)</f>
        <v>1.8203360202000585</v>
      </c>
      <c r="H57" s="30">
        <f>IF(OR($A57="",$B57=""),"",'OddsRatio_working_2-way'!M56)</f>
        <v>2.2193613513897996</v>
      </c>
      <c r="I57" s="30">
        <f>IF(OR($A57="",$B57=""),"",'OddsRatio_working_2-way'!N56)</f>
        <v>1.8201014398727853</v>
      </c>
      <c r="J57" s="30">
        <f>IF('Log_working_2-way'!$D56="","",A57^('Log_working_2-way'!$D56))</f>
        <v>2.2234058151600675</v>
      </c>
      <c r="K57" s="32">
        <f>IF('Log_working_2-way'!$D56="","",B57^('Log_working_2-way'!$D56))</f>
        <v>1.8173902621748135</v>
      </c>
      <c r="L57" s="37">
        <f t="shared" si="9"/>
        <v>0.45244215938303339</v>
      </c>
      <c r="M57" s="37">
        <f t="shared" si="10"/>
        <v>0.54755784061696655</v>
      </c>
      <c r="N57" s="38">
        <v>153</v>
      </c>
      <c r="O57" s="38">
        <f t="shared" si="11"/>
        <v>81.16901408450704</v>
      </c>
      <c r="P57" s="38">
        <f t="shared" si="12"/>
        <v>66.068181818181841</v>
      </c>
      <c r="Q57" s="38">
        <f t="shared" si="13"/>
        <v>86.931818181818187</v>
      </c>
      <c r="R57" s="38">
        <f t="shared" si="14"/>
        <v>71.83098591549296</v>
      </c>
      <c r="S57" s="39">
        <f t="shared" si="15"/>
        <v>-5.7628040973111467</v>
      </c>
      <c r="T57" s="39">
        <f t="shared" si="16"/>
        <v>-5.7628040973111183</v>
      </c>
      <c r="U57" t="s">
        <v>133</v>
      </c>
      <c r="V57" t="s">
        <v>126</v>
      </c>
      <c r="W57" t="s">
        <v>222</v>
      </c>
      <c r="X57" t="s">
        <v>474</v>
      </c>
      <c r="Y57" s="41"/>
    </row>
    <row r="58" spans="1:25" ht="15" x14ac:dyDescent="0.25">
      <c r="A58">
        <v>2.02</v>
      </c>
      <c r="B58">
        <v>1.85</v>
      </c>
      <c r="C58" s="29">
        <f t="shared" si="0"/>
        <v>3.5590045491035394E-2</v>
      </c>
      <c r="D58" s="30">
        <f>IF(OR($A58="",$B58=""),"",A58*'MPTO_working_2-way'!$G57)</f>
        <v>2.0918918918918914</v>
      </c>
      <c r="E58" s="32">
        <f>IF(OR($A58="",$B58=""),"",B58*'MPTO_working_2-way'!$G57)</f>
        <v>1.9158415841584155</v>
      </c>
      <c r="F58" s="30">
        <f>IF(OR($A58="",$B58=""),"",'MPTO_working_2-way'!D57)</f>
        <v>2.0953181945612553</v>
      </c>
      <c r="G58" s="32">
        <f>IF(OR($A58="",$B58=""),"",'MPTO_working_2-way'!E57)</f>
        <v>1.9129767084719731</v>
      </c>
      <c r="H58" s="30">
        <f>IF(OR($A58="",$B58=""),"",'OddsRatio_working_2-way'!M57)</f>
        <v>2.0954451150103317</v>
      </c>
      <c r="I58" s="30">
        <f>IF(OR($A58="",$B58=""),"",'OddsRatio_working_2-way'!N57)</f>
        <v>1.9128709291752766</v>
      </c>
      <c r="J58" s="30">
        <f>IF('Log_working_2-way'!$D57="","",A58^('Log_working_2-way'!$D57))</f>
        <v>2.0970120716987148</v>
      </c>
      <c r="K58" s="32">
        <f>IF('Log_working_2-way'!$D57="","",B58^('Log_working_2-way'!$D57))</f>
        <v>1.9115669971173959</v>
      </c>
      <c r="L58" s="37">
        <f t="shared" si="9"/>
        <v>0.47803617571059442</v>
      </c>
      <c r="M58" s="37">
        <f t="shared" si="10"/>
        <v>0.5219638242894058</v>
      </c>
      <c r="N58" s="38">
        <v>154</v>
      </c>
      <c r="O58" s="38">
        <f t="shared" si="11"/>
        <v>77.762376237623755</v>
      </c>
      <c r="P58" s="38">
        <f t="shared" si="12"/>
        <v>70.756756756756758</v>
      </c>
      <c r="Q58" s="38">
        <f t="shared" si="13"/>
        <v>83.243243243243228</v>
      </c>
      <c r="R58" s="38">
        <f t="shared" si="14"/>
        <v>76.237623762376231</v>
      </c>
      <c r="S58" s="39">
        <f t="shared" si="15"/>
        <v>-5.4808670056194728</v>
      </c>
      <c r="T58" s="39">
        <f t="shared" si="16"/>
        <v>-5.4808670056194728</v>
      </c>
      <c r="U58" t="s">
        <v>135</v>
      </c>
      <c r="V58" t="s">
        <v>138</v>
      </c>
      <c r="W58" t="s">
        <v>223</v>
      </c>
      <c r="X58" t="s">
        <v>474</v>
      </c>
      <c r="Y58" s="41"/>
    </row>
    <row r="59" spans="1:25" ht="15" x14ac:dyDescent="0.25">
      <c r="A59">
        <v>2.08</v>
      </c>
      <c r="B59">
        <v>1.79</v>
      </c>
      <c r="C59" s="29">
        <f t="shared" si="0"/>
        <v>3.9428448646325664E-2</v>
      </c>
      <c r="D59" s="30">
        <f>IF(OR($A59="",$B59=""),"",A59*'MPTO_working_2-way'!$G58)</f>
        <v>2.1620111731843576</v>
      </c>
      <c r="E59" s="32">
        <f>IF(OR($A59="",$B59=""),"",B59*'MPTO_working_2-way'!$G58)</f>
        <v>1.8605769230769229</v>
      </c>
      <c r="F59" s="30">
        <f>IF(OR($A59="",$B59=""),"",'MPTO_working_2-way'!D58)</f>
        <v>2.1689385995572641</v>
      </c>
      <c r="G59" s="32">
        <f>IF(OR($A59="",$B59=""),"",'MPTO_working_2-way'!E58)</f>
        <v>1.8554769261437256</v>
      </c>
      <c r="H59" s="30">
        <f>IF(OR($A59="",$B59=""),"",'OddsRatio_working_2-way'!M58)</f>
        <v>2.1692256444309357</v>
      </c>
      <c r="I59" s="30">
        <f>IF(OR($A59="",$B59=""),"",'OddsRatio_working_2-way'!N58)</f>
        <v>1.8552669065744805</v>
      </c>
      <c r="J59" s="30">
        <f>IF('Log_working_2-way'!$D58="","",A59^('Log_working_2-way'!$D58))</f>
        <v>2.1724139714397546</v>
      </c>
      <c r="K59" s="32">
        <f>IF('Log_working_2-way'!$D58="","",B59^('Log_working_2-way'!$D58))</f>
        <v>1.8529410467292624</v>
      </c>
      <c r="L59" s="37">
        <f t="shared" si="9"/>
        <v>0.46253229974160204</v>
      </c>
      <c r="M59" s="37">
        <f t="shared" si="10"/>
        <v>0.53746770025839796</v>
      </c>
      <c r="N59" s="38">
        <v>155</v>
      </c>
      <c r="O59" s="38">
        <f t="shared" si="11"/>
        <v>80.480769230769241</v>
      </c>
      <c r="P59" s="38">
        <f t="shared" si="12"/>
        <v>68.407821229050271</v>
      </c>
      <c r="Q59" s="38">
        <f t="shared" si="13"/>
        <v>86.592178770949715</v>
      </c>
      <c r="R59" s="38">
        <f t="shared" si="14"/>
        <v>74.519230769230759</v>
      </c>
      <c r="S59" s="39">
        <f t="shared" si="15"/>
        <v>-6.1114095401804747</v>
      </c>
      <c r="T59" s="39">
        <f t="shared" si="16"/>
        <v>-6.1114095401804889</v>
      </c>
      <c r="U59" t="s">
        <v>137</v>
      </c>
      <c r="V59" t="s">
        <v>153</v>
      </c>
      <c r="W59" t="s">
        <v>223</v>
      </c>
      <c r="X59" t="s">
        <v>474</v>
      </c>
      <c r="Y59" s="41"/>
    </row>
    <row r="60" spans="1:25" s="35" customFormat="1" ht="15" x14ac:dyDescent="0.25">
      <c r="A60">
        <v>2</v>
      </c>
      <c r="B60">
        <v>1.88</v>
      </c>
      <c r="C60" s="29">
        <f t="shared" si="0"/>
        <v>3.1914893617021267E-2</v>
      </c>
      <c r="D60" s="30">
        <f>IF(OR($A60="",$B60=""),"",A60*'MPTO_working_2-way'!$G59)</f>
        <v>2.0638297872340425</v>
      </c>
      <c r="E60" s="32">
        <f>IF(OR($A60="",$B60=""),"",B60*'MPTO_working_2-way'!$G59)</f>
        <v>1.94</v>
      </c>
      <c r="F60" s="30">
        <f>IF(OR($A60="",$B60=""),"",'MPTO_working_2-way'!D59)</f>
        <v>2.0659340659340657</v>
      </c>
      <c r="G60" s="32">
        <f>IF(OR($A60="",$B60=""),"",'MPTO_working_2-way'!E59)</f>
        <v>1.9381443298969072</v>
      </c>
      <c r="H60" s="30">
        <f>IF(OR($A60="",$B60=""),"",'OddsRatio_working_2-way'!M59)</f>
        <v>2.0660035817780522</v>
      </c>
      <c r="I60" s="30">
        <f>IF(OR($A60="",$B60=""),"",'OddsRatio_working_2-way'!N59)</f>
        <v>1.9380831519646857</v>
      </c>
      <c r="J60" s="30">
        <f>IF('Log_working_2-way'!$D59="","",A60^('Log_working_2-way'!$D59))</f>
        <v>2.0669618454035223</v>
      </c>
      <c r="K60" s="32">
        <f>IF('Log_working_2-way'!$D59="","",B60^('Log_working_2-way'!$D59))</f>
        <v>1.9372406373367297</v>
      </c>
      <c r="L60" s="37">
        <f t="shared" si="9"/>
        <v>0.4845360824742268</v>
      </c>
      <c r="M60" s="37">
        <f t="shared" si="10"/>
        <v>0.51546391752577325</v>
      </c>
      <c r="N60" s="38">
        <v>156</v>
      </c>
      <c r="O60" s="38">
        <f t="shared" si="11"/>
        <v>78</v>
      </c>
      <c r="P60" s="38">
        <f t="shared" si="12"/>
        <v>73.021276595744666</v>
      </c>
      <c r="Q60" s="38">
        <f t="shared" si="13"/>
        <v>82.978723404255319</v>
      </c>
      <c r="R60" s="38">
        <f t="shared" si="14"/>
        <v>78</v>
      </c>
      <c r="S60" s="39">
        <f t="shared" si="15"/>
        <v>-4.9787234042553195</v>
      </c>
      <c r="T60" s="39">
        <f t="shared" si="16"/>
        <v>-4.9787234042553337</v>
      </c>
      <c r="U60" t="s">
        <v>139</v>
      </c>
      <c r="V60" t="s">
        <v>142</v>
      </c>
      <c r="W60" t="s">
        <v>223</v>
      </c>
      <c r="X60" t="s">
        <v>474</v>
      </c>
      <c r="Y60" s="41"/>
    </row>
    <row r="61" spans="1:25" ht="15" x14ac:dyDescent="0.25">
      <c r="A61">
        <v>1.83</v>
      </c>
      <c r="B61">
        <v>2.0499999999999998</v>
      </c>
      <c r="C61" s="29">
        <f t="shared" si="0"/>
        <v>3.4252965480474407E-2</v>
      </c>
      <c r="D61" s="30">
        <f>IF(OR($A61="",$B61=""),"",A61*'MPTO_working_2-way'!$G60)</f>
        <v>1.8926829268292682</v>
      </c>
      <c r="E61" s="32">
        <f>IF(OR($A61="",$B61=""),"",B61*'MPTO_working_2-way'!$G60)</f>
        <v>2.1202185792349724</v>
      </c>
      <c r="F61" s="30">
        <f>IF(OR($A61="",$B61=""),"",'MPTO_working_2-way'!D60)</f>
        <v>1.8892106257081707</v>
      </c>
      <c r="G61" s="32">
        <f>IF(OR($A61="",$B61=""),"",'MPTO_working_2-way'!E60)</f>
        <v>2.1245929491717397</v>
      </c>
      <c r="H61" s="30">
        <f>IF(OR($A61="",$B61=""),"",'OddsRatio_working_2-way'!M60)</f>
        <v>1.8890872794479689</v>
      </c>
      <c r="I61" s="30">
        <f>IF(OR($A61="",$B61=""),"",'OddsRatio_working_2-way'!N60)</f>
        <v>2.1247489679763456</v>
      </c>
      <c r="J61" s="30">
        <f>IF('Log_working_2-way'!$D60="","",A61^('Log_working_2-way'!$D60))</f>
        <v>1.8875091450726849</v>
      </c>
      <c r="K61" s="32">
        <f>IF('Log_working_2-way'!$D60="","",B61^('Log_working_2-way'!$D60))</f>
        <v>2.1267489530128172</v>
      </c>
      <c r="L61" s="37">
        <f t="shared" si="9"/>
        <v>0.52835051546391754</v>
      </c>
      <c r="M61" s="37">
        <f t="shared" si="10"/>
        <v>0.47164948453608252</v>
      </c>
      <c r="N61" s="38">
        <v>157</v>
      </c>
      <c r="O61" s="38">
        <f t="shared" si="11"/>
        <v>71.207650273224033</v>
      </c>
      <c r="P61" s="38">
        <f t="shared" si="12"/>
        <v>80.414634146341456</v>
      </c>
      <c r="Q61" s="38">
        <f t="shared" si="13"/>
        <v>76.585365853658544</v>
      </c>
      <c r="R61" s="38">
        <f t="shared" si="14"/>
        <v>85.792349726775953</v>
      </c>
      <c r="S61" s="39">
        <f t="shared" si="15"/>
        <v>-5.3777155804345114</v>
      </c>
      <c r="T61" s="39">
        <f t="shared" si="16"/>
        <v>-5.3777155804344972</v>
      </c>
      <c r="U61" t="s">
        <v>141</v>
      </c>
      <c r="V61" t="s">
        <v>140</v>
      </c>
      <c r="W61" t="s">
        <v>223</v>
      </c>
      <c r="X61" t="s">
        <v>474</v>
      </c>
      <c r="Y61" s="41"/>
    </row>
    <row r="62" spans="1:25" ht="15" x14ac:dyDescent="0.25">
      <c r="A62">
        <v>2.11</v>
      </c>
      <c r="B62">
        <v>1.78</v>
      </c>
      <c r="C62" s="29">
        <f t="shared" si="0"/>
        <v>3.5731402098088338E-2</v>
      </c>
      <c r="D62" s="30">
        <f>IF(OR($A62="",$B62=""),"",A62*'MPTO_working_2-way'!$G61)</f>
        <v>2.1853932584269664</v>
      </c>
      <c r="E62" s="32">
        <f>IF(OR($A62="",$B62=""),"",B62*'MPTO_working_2-way'!$G61)</f>
        <v>1.8436018957345972</v>
      </c>
      <c r="F62" s="30">
        <f>IF(OR($A62="",$B62=""),"",'MPTO_working_2-way'!D61)</f>
        <v>2.1926557300484557</v>
      </c>
      <c r="G62" s="32">
        <f>IF(OR($A62="",$B62=""),"",'MPTO_working_2-way'!E61)</f>
        <v>1.8384649273092173</v>
      </c>
      <c r="H62" s="30">
        <f>IF(OR($A62="",$B62=""),"",'OddsRatio_working_2-way'!M61)</f>
        <v>2.192927878405448</v>
      </c>
      <c r="I62" s="30">
        <f>IF(OR($A62="",$B62=""),"",'OddsRatio_working_2-way'!N61)</f>
        <v>1.838273644284909</v>
      </c>
      <c r="J62" s="30">
        <f>IF('Log_working_2-way'!$D61="","",A62^('Log_working_2-way'!$D61))</f>
        <v>2.1962612557480616</v>
      </c>
      <c r="K62" s="32">
        <f>IF('Log_working_2-way'!$D61="","",B62^('Log_working_2-way'!$D61))</f>
        <v>1.8359377980310738</v>
      </c>
      <c r="L62" s="37">
        <f t="shared" si="9"/>
        <v>0.45758354755784059</v>
      </c>
      <c r="M62" s="37">
        <f t="shared" si="10"/>
        <v>0.54241645244215941</v>
      </c>
      <c r="N62" s="38">
        <v>158</v>
      </c>
      <c r="O62" s="38">
        <f t="shared" si="11"/>
        <v>83.118483412322277</v>
      </c>
      <c r="P62" s="38">
        <f t="shared" si="12"/>
        <v>69.23595505617979</v>
      </c>
      <c r="Q62" s="38">
        <f t="shared" si="13"/>
        <v>88.764044943820238</v>
      </c>
      <c r="R62" s="38">
        <f t="shared" si="14"/>
        <v>74.881516587677723</v>
      </c>
      <c r="S62" s="39">
        <f t="shared" si="15"/>
        <v>-5.645561531497961</v>
      </c>
      <c r="T62" s="39">
        <f t="shared" si="16"/>
        <v>-5.6455615314979326</v>
      </c>
      <c r="U62" t="s">
        <v>143</v>
      </c>
      <c r="V62" t="s">
        <v>150</v>
      </c>
      <c r="W62" t="s">
        <v>223</v>
      </c>
      <c r="X62" t="s">
        <v>474</v>
      </c>
      <c r="Y62" s="41"/>
    </row>
    <row r="63" spans="1:25" s="50" customFormat="1" ht="15" x14ac:dyDescent="0.25">
      <c r="A63">
        <v>2.15</v>
      </c>
      <c r="B63">
        <v>1.75</v>
      </c>
      <c r="C63" s="29">
        <f t="shared" si="0"/>
        <v>3.6544850498338777E-2</v>
      </c>
      <c r="D63" s="30">
        <f>IF(OR($A63="",$B63=""),"",A63*'MPTO_working_2-way'!$G62)</f>
        <v>2.2285714285714282</v>
      </c>
      <c r="E63" s="32">
        <f>IF(OR($A63="",$B63=""),"",B63*'MPTO_working_2-way'!$G62)</f>
        <v>1.8139534883720929</v>
      </c>
      <c r="F63" s="30">
        <f>IF(OR($A63="",$B63=""),"",'MPTO_working_2-way'!D62)</f>
        <v>2.2379182156133823</v>
      </c>
      <c r="G63" s="32">
        <f>IF(OR($A63="",$B63=""),"",'MPTO_working_2-way'!E62)</f>
        <v>1.8078078078078077</v>
      </c>
      <c r="H63" s="30">
        <f>IF(OR($A63="",$B63=""),"",'OddsRatio_working_2-way'!M62)</f>
        <v>2.2382783747337802</v>
      </c>
      <c r="I63" s="30">
        <f>IF(OR($A63="",$B63=""),"",'OddsRatio_working_2-way'!N62)</f>
        <v>1.8075728530872484</v>
      </c>
      <c r="J63" s="30">
        <f>IF('Log_working_2-way'!$D62="","",A63^('Log_working_2-way'!$D62))</f>
        <v>2.2425796542182517</v>
      </c>
      <c r="K63" s="32">
        <f>IF('Log_working_2-way'!$D62="","",B63^('Log_working_2-way'!$D62))</f>
        <v>1.8047773811563292</v>
      </c>
      <c r="L63" s="37">
        <f t="shared" si="9"/>
        <v>0.44871794871794879</v>
      </c>
      <c r="M63" s="37">
        <f t="shared" si="10"/>
        <v>0.55128205128205132</v>
      </c>
      <c r="N63" s="38">
        <v>159</v>
      </c>
      <c r="O63" s="38">
        <f t="shared" si="11"/>
        <v>85.046511627906966</v>
      </c>
      <c r="P63" s="38">
        <f t="shared" si="12"/>
        <v>68.142857142857139</v>
      </c>
      <c r="Q63" s="38">
        <f t="shared" si="13"/>
        <v>90.857142857142847</v>
      </c>
      <c r="R63" s="38">
        <f t="shared" si="14"/>
        <v>73.95348837209302</v>
      </c>
      <c r="S63" s="39">
        <f t="shared" si="15"/>
        <v>-5.8106312292358808</v>
      </c>
      <c r="T63" s="39">
        <f t="shared" si="16"/>
        <v>-5.8106312292358808</v>
      </c>
      <c r="U63" t="s">
        <v>145</v>
      </c>
      <c r="V63" t="s">
        <v>157</v>
      </c>
      <c r="W63" t="s">
        <v>223</v>
      </c>
      <c r="X63" t="s">
        <v>474</v>
      </c>
      <c r="Y63" s="51"/>
    </row>
    <row r="64" spans="1:25" ht="15" x14ac:dyDescent="0.25">
      <c r="A64">
        <v>2.0299999999999998</v>
      </c>
      <c r="B64">
        <v>1.85</v>
      </c>
      <c r="C64" s="29">
        <f t="shared" si="0"/>
        <v>3.315137797896428E-2</v>
      </c>
      <c r="D64" s="30">
        <f>IF(OR($A64="",$B64=""),"",A64*'MPTO_working_2-way'!$G63)</f>
        <v>2.0972972972972972</v>
      </c>
      <c r="E64" s="32">
        <f>IF(OR($A64="",$B64=""),"",B64*'MPTO_working_2-way'!$G63)</f>
        <v>1.9113300492610841</v>
      </c>
      <c r="F64" s="30">
        <f>IF(OR($A64="",$B64=""),"",'MPTO_working_2-way'!D63)</f>
        <v>2.1006852188505105</v>
      </c>
      <c r="G64" s="32">
        <f>IF(OR($A64="",$B64=""),"",'MPTO_working_2-way'!E63)</f>
        <v>1.9085249650616189</v>
      </c>
      <c r="H64" s="30">
        <f>IF(OR($A64="",$B64=""),"",'OddsRatio_working_2-way'!M63)</f>
        <v>2.1008018467836762</v>
      </c>
      <c r="I64" s="30">
        <f>IF(OR($A64="",$B64=""),"",'OddsRatio_working_2-way'!N63)</f>
        <v>1.9084287085108012</v>
      </c>
      <c r="J64" s="30">
        <f>IF('Log_working_2-way'!$D63="","",A64^('Log_working_2-way'!$D63))</f>
        <v>2.1023480190539692</v>
      </c>
      <c r="K64" s="32">
        <f>IF('Log_working_2-way'!$D63="","",B64^('Log_working_2-way'!$D63))</f>
        <v>1.9071545307970494</v>
      </c>
      <c r="L64" s="37">
        <f t="shared" si="9"/>
        <v>0.47680412371134023</v>
      </c>
      <c r="M64" s="37">
        <f t="shared" si="10"/>
        <v>0.52319587628865971</v>
      </c>
      <c r="N64" s="38">
        <v>160</v>
      </c>
      <c r="O64" s="38">
        <f t="shared" si="11"/>
        <v>81.182266009852199</v>
      </c>
      <c r="P64" s="38">
        <f t="shared" si="12"/>
        <v>73.513513513513502</v>
      </c>
      <c r="Q64" s="38">
        <f t="shared" si="13"/>
        <v>86.48648648648647</v>
      </c>
      <c r="R64" s="38">
        <f t="shared" si="14"/>
        <v>78.817733990147786</v>
      </c>
      <c r="S64" s="39">
        <f t="shared" si="15"/>
        <v>-5.3042204766342707</v>
      </c>
      <c r="T64" s="39">
        <f t="shared" si="16"/>
        <v>-5.3042204766342849</v>
      </c>
      <c r="U64" t="s">
        <v>147</v>
      </c>
      <c r="V64" t="s">
        <v>144</v>
      </c>
      <c r="W64" t="s">
        <v>223</v>
      </c>
      <c r="X64" t="s">
        <v>474</v>
      </c>
      <c r="Y64" s="41"/>
    </row>
    <row r="65" spans="1:25" ht="15" x14ac:dyDescent="0.25">
      <c r="A65">
        <v>2.0699999999999998</v>
      </c>
      <c r="B65">
        <v>1.78</v>
      </c>
      <c r="C65" s="29">
        <f t="shared" si="0"/>
        <v>4.4889540248602255E-2</v>
      </c>
      <c r="D65" s="30">
        <f>IF(OR($A65="",$B65=""),"",A65*'MPTO_working_2-way'!$G64)</f>
        <v>2.1629213483146064</v>
      </c>
      <c r="E65" s="32">
        <f>IF(OR($A65="",$B65=""),"",B65*'MPTO_working_2-way'!$G64)</f>
        <v>1.8599033816425121</v>
      </c>
      <c r="F65" s="30">
        <f>IF(OR($A65="",$B65=""),"",'MPTO_working_2-way'!D64)</f>
        <v>2.1708596005420371</v>
      </c>
      <c r="G65" s="32">
        <f>IF(OR($A65="",$B65=""),"",'MPTO_working_2-way'!E64)</f>
        <v>1.8540733658732955</v>
      </c>
      <c r="H65" s="30">
        <f>IF(OR($A65="",$B65=""),"",'OddsRatio_working_2-way'!M64)</f>
        <v>2.1712364713391024</v>
      </c>
      <c r="I65" s="30">
        <f>IF(OR($A65="",$B65=""),"",'OddsRatio_working_2-way'!N64)</f>
        <v>1.8537985492004672</v>
      </c>
      <c r="J65" s="30">
        <f>IF('Log_working_2-way'!$D64="","",A65^('Log_working_2-way'!$D64))</f>
        <v>2.1749101411939322</v>
      </c>
      <c r="K65" s="32">
        <f>IF('Log_working_2-way'!$D64="","",B65^('Log_working_2-way'!$D64))</f>
        <v>1.8511289203643779</v>
      </c>
      <c r="L65" s="37">
        <f t="shared" si="9"/>
        <v>0.46233766233766244</v>
      </c>
      <c r="M65" s="37">
        <f t="shared" si="10"/>
        <v>0.53766233766233762</v>
      </c>
      <c r="N65" s="38">
        <v>161</v>
      </c>
      <c r="O65" s="38">
        <f t="shared" si="11"/>
        <v>83.222222222222214</v>
      </c>
      <c r="P65" s="38">
        <f t="shared" si="12"/>
        <v>70.550561797752806</v>
      </c>
      <c r="Q65" s="38">
        <f t="shared" si="13"/>
        <v>90.449438202247194</v>
      </c>
      <c r="R65" s="38">
        <f t="shared" si="14"/>
        <v>77.777777777777786</v>
      </c>
      <c r="S65" s="39">
        <f t="shared" si="15"/>
        <v>-7.2272159800249796</v>
      </c>
      <c r="T65" s="39">
        <f t="shared" si="16"/>
        <v>-7.2272159800249796</v>
      </c>
      <c r="U65" t="s">
        <v>149</v>
      </c>
      <c r="V65" t="s">
        <v>148</v>
      </c>
      <c r="W65" t="s">
        <v>223</v>
      </c>
      <c r="X65" t="s">
        <v>474</v>
      </c>
      <c r="Y65" s="41"/>
    </row>
    <row r="66" spans="1:25" ht="15" x14ac:dyDescent="0.25">
      <c r="A66">
        <v>1.85</v>
      </c>
      <c r="B66">
        <v>2.02</v>
      </c>
      <c r="C66" s="29">
        <f t="shared" si="0"/>
        <v>3.5590045491035394E-2</v>
      </c>
      <c r="D66" s="30">
        <f>IF(OR($A66="",$B66=""),"",A66*'MPTO_working_2-way'!$G65)</f>
        <v>1.9158415841584155</v>
      </c>
      <c r="E66" s="32">
        <f>IF(OR($A66="",$B66=""),"",B66*'MPTO_working_2-way'!$G65)</f>
        <v>2.0918918918918914</v>
      </c>
      <c r="F66" s="30">
        <f>IF(OR($A66="",$B66=""),"",'MPTO_working_2-way'!D65)</f>
        <v>1.9129767084719731</v>
      </c>
      <c r="G66" s="32">
        <f>IF(OR($A66="",$B66=""),"",'MPTO_working_2-way'!E65)</f>
        <v>2.0953181945612553</v>
      </c>
      <c r="H66" s="30">
        <f>IF(OR($A66="",$B66=""),"",'OddsRatio_working_2-way'!M65)</f>
        <v>1.9128709291752766</v>
      </c>
      <c r="I66" s="30">
        <f>IF(OR($A66="",$B66=""),"",'OddsRatio_working_2-way'!N65)</f>
        <v>2.0954451150103317</v>
      </c>
      <c r="J66" s="30">
        <f>IF('Log_working_2-way'!$D65="","",A66^('Log_working_2-way'!$D65))</f>
        <v>1.9115669971173959</v>
      </c>
      <c r="K66" s="32">
        <f>IF('Log_working_2-way'!$D65="","",B66^('Log_working_2-way'!$D65))</f>
        <v>2.0970120716987148</v>
      </c>
      <c r="L66" s="37">
        <f t="shared" si="9"/>
        <v>0.5219638242894058</v>
      </c>
      <c r="M66" s="37">
        <f t="shared" si="10"/>
        <v>0.47803617571059442</v>
      </c>
      <c r="N66" s="38">
        <v>162</v>
      </c>
      <c r="O66" s="38">
        <f t="shared" si="11"/>
        <v>74.432432432432421</v>
      </c>
      <c r="P66" s="38">
        <f t="shared" si="12"/>
        <v>81.801980198019805</v>
      </c>
      <c r="Q66" s="38">
        <f t="shared" si="13"/>
        <v>80.198019801980195</v>
      </c>
      <c r="R66" s="38">
        <f t="shared" si="14"/>
        <v>87.567567567567551</v>
      </c>
      <c r="S66" s="39">
        <f t="shared" si="15"/>
        <v>-5.7655873695477737</v>
      </c>
      <c r="T66" s="39">
        <f t="shared" si="16"/>
        <v>-5.7655873695477453</v>
      </c>
      <c r="U66" t="s">
        <v>394</v>
      </c>
      <c r="V66" t="s">
        <v>146</v>
      </c>
      <c r="W66" t="s">
        <v>223</v>
      </c>
      <c r="X66" t="s">
        <v>474</v>
      </c>
      <c r="Y66" s="41"/>
    </row>
    <row r="67" spans="1:25" ht="15" x14ac:dyDescent="0.25">
      <c r="A67">
        <v>2.12</v>
      </c>
      <c r="B67">
        <v>1.76</v>
      </c>
      <c r="C67" s="29">
        <f t="shared" ref="C67:C130" si="17">IF(OR($A67="",$B67=""),"",(1/A67)+(1/B67)-1)</f>
        <v>3.9879931389365408E-2</v>
      </c>
      <c r="D67" s="30">
        <f>IF(OR($A67="",$B67=""),"",A67*'MPTO_working_2-way'!$G66)</f>
        <v>2.2045454545454546</v>
      </c>
      <c r="E67" s="32">
        <f>IF(OR($A67="",$B67=""),"",B67*'MPTO_working_2-way'!$G66)</f>
        <v>1.8301886792452831</v>
      </c>
      <c r="F67" s="30">
        <f>IF(OR($A67="",$B67=""),"",'MPTO_working_2-way'!D66)</f>
        <v>2.213573801613669</v>
      </c>
      <c r="G67" s="32">
        <f>IF(OR($A67="",$B67=""),"",'MPTO_working_2-way'!E66)</f>
        <v>1.8240125146656239</v>
      </c>
      <c r="H67" s="30">
        <f>IF(OR($A67="",$B67=""),"",'OddsRatio_working_2-way'!M66)</f>
        <v>2.2139539573337679</v>
      </c>
      <c r="I67" s="30">
        <f>IF(OR($A67="",$B67=""),"",'OddsRatio_working_2-way'!N66)</f>
        <v>1.8237544710479137</v>
      </c>
      <c r="J67" s="30">
        <f>IF('Log_working_2-way'!$D66="","",A67^('Log_working_2-way'!$D66))</f>
        <v>2.2181187217362539</v>
      </c>
      <c r="K67" s="32">
        <f>IF('Log_working_2-way'!$D66="","",B67^('Log_working_2-way'!$D66))</f>
        <v>1.8209380433579214</v>
      </c>
      <c r="L67" s="37">
        <f t="shared" si="9"/>
        <v>0.45360824742268041</v>
      </c>
      <c r="M67" s="37">
        <f t="shared" si="10"/>
        <v>0.54639175257731953</v>
      </c>
      <c r="N67" s="38">
        <v>163</v>
      </c>
      <c r="O67" s="38">
        <f t="shared" si="11"/>
        <v>86.113207547169807</v>
      </c>
      <c r="P67" s="38">
        <f t="shared" si="12"/>
        <v>70.38636363636364</v>
      </c>
      <c r="Q67" s="38">
        <f t="shared" si="13"/>
        <v>92.613636363636374</v>
      </c>
      <c r="R67" s="38">
        <f t="shared" si="14"/>
        <v>76.886792452830178</v>
      </c>
      <c r="S67" s="39">
        <f t="shared" si="15"/>
        <v>-6.5004288164665667</v>
      </c>
      <c r="T67" s="39">
        <f t="shared" si="16"/>
        <v>-6.5004288164665383</v>
      </c>
      <c r="U67" t="s">
        <v>152</v>
      </c>
      <c r="V67" t="s">
        <v>151</v>
      </c>
      <c r="W67" t="s">
        <v>223</v>
      </c>
      <c r="X67" t="s">
        <v>474</v>
      </c>
      <c r="Y67" s="41"/>
    </row>
    <row r="68" spans="1:25" ht="15" x14ac:dyDescent="0.25">
      <c r="A68">
        <v>2.35</v>
      </c>
      <c r="B68">
        <v>1.63</v>
      </c>
      <c r="C68" s="29">
        <f t="shared" si="17"/>
        <v>3.9028847408954404E-2</v>
      </c>
      <c r="D68" s="30">
        <f>IF(OR($A68="",$B68=""),"",A68*'MPTO_working_2-way'!$G67)</f>
        <v>2.4417177914110431</v>
      </c>
      <c r="E68" s="32">
        <f>IF(OR($A68="",$B68=""),"",B68*'MPTO_working_2-way'!$G67)</f>
        <v>1.6936170212765955</v>
      </c>
      <c r="F68" s="30">
        <f>IF(OR($A68="",$B68=""),"",'MPTO_working_2-way'!D67)</f>
        <v>2.4629480790869636</v>
      </c>
      <c r="G68" s="32">
        <f>IF(OR($A68="",$B68=""),"",'MPTO_working_2-way'!E67)</f>
        <v>1.6835512581035048</v>
      </c>
      <c r="H68" s="30">
        <f>IF(OR($A68="",$B68=""),"",'OddsRatio_working_2-way'!M67)</f>
        <v>2.4638501094227996</v>
      </c>
      <c r="I68" s="30">
        <f>IF(OR($A68="",$B68=""),"",'OddsRatio_working_2-way'!N67)</f>
        <v>1.6831300510639733</v>
      </c>
      <c r="J68" s="30">
        <f>IF('Log_working_2-way'!$D67="","",A68^('Log_working_2-way'!$D67))</f>
        <v>2.4737476176576996</v>
      </c>
      <c r="K68" s="32">
        <f>IF('Log_working_2-way'!$D67="","",B68^('Log_working_2-way'!$D67))</f>
        <v>1.6785422334314666</v>
      </c>
      <c r="L68" s="37">
        <f t="shared" si="9"/>
        <v>0.40954773869346733</v>
      </c>
      <c r="M68" s="37">
        <f t="shared" si="10"/>
        <v>0.59045226130653272</v>
      </c>
      <c r="N68" s="38">
        <v>164</v>
      </c>
      <c r="O68" s="38">
        <f t="shared" si="11"/>
        <v>94.21276595744682</v>
      </c>
      <c r="P68" s="38">
        <f t="shared" si="12"/>
        <v>63.386503067484661</v>
      </c>
      <c r="Q68" s="38">
        <f t="shared" si="13"/>
        <v>100.61349693251535</v>
      </c>
      <c r="R68" s="38">
        <f t="shared" si="14"/>
        <v>69.787234042553195</v>
      </c>
      <c r="S68" s="39">
        <f t="shared" si="15"/>
        <v>-6.4007309750685266</v>
      </c>
      <c r="T68" s="39">
        <f t="shared" si="16"/>
        <v>-6.4007309750685337</v>
      </c>
      <c r="U68" t="s">
        <v>154</v>
      </c>
      <c r="V68" t="s">
        <v>136</v>
      </c>
      <c r="W68" t="s">
        <v>223</v>
      </c>
      <c r="X68" t="s">
        <v>474</v>
      </c>
      <c r="Y68" s="41"/>
    </row>
    <row r="69" spans="1:25" ht="15" x14ac:dyDescent="0.25">
      <c r="A69">
        <v>2.33</v>
      </c>
      <c r="B69">
        <v>1.64</v>
      </c>
      <c r="C69" s="29">
        <f t="shared" si="17"/>
        <v>3.8940646917198674E-2</v>
      </c>
      <c r="D69" s="30">
        <f>IF(OR($A69="",$B69=""),"",A69*'MPTO_working_2-way'!$G68)</f>
        <v>2.4207317073170729</v>
      </c>
      <c r="E69" s="32">
        <f>IF(OR($A69="",$B69=""),"",B69*'MPTO_working_2-way'!$G68)</f>
        <v>1.7038626609442058</v>
      </c>
      <c r="F69" s="30">
        <f>IF(OR($A69="",$B69=""),"",'MPTO_working_2-way'!D68)</f>
        <v>2.4407256004087885</v>
      </c>
      <c r="G69" s="32">
        <f>IF(OR($A69="",$B69=""),"",'MPTO_working_2-way'!E68)</f>
        <v>1.6940946976414255</v>
      </c>
      <c r="H69" s="30">
        <f>IF(OR($A69="",$B69=""),"",'OddsRatio_working_2-way'!M68)</f>
        <v>2.4415703243338491</v>
      </c>
      <c r="I69" s="30">
        <f>IF(OR($A69="",$B69=""),"",'OddsRatio_working_2-way'!N68)</f>
        <v>1.6936879756192957</v>
      </c>
      <c r="J69" s="30">
        <f>IF('Log_working_2-way'!$D68="","",A69^('Log_working_2-way'!$D68))</f>
        <v>2.4508803157494472</v>
      </c>
      <c r="K69" s="32">
        <f>IF('Log_working_2-way'!$D68="","",B69^('Log_working_2-way'!$D68))</f>
        <v>1.6892367269337625</v>
      </c>
      <c r="L69" s="37">
        <f t="shared" ref="L69:L132" si="18">(1/D69)</f>
        <v>0.41309823677581869</v>
      </c>
      <c r="M69" s="37">
        <f t="shared" ref="M69:M132" si="19">(1/E69)</f>
        <v>0.58690176322418142</v>
      </c>
      <c r="N69" s="38">
        <v>165</v>
      </c>
      <c r="O69" s="38">
        <f t="shared" ref="O69:O132" si="20">(1/A69)*((N69*A69)-N69)</f>
        <v>94.184549356223172</v>
      </c>
      <c r="P69" s="38">
        <f t="shared" ref="P69:P132" si="21">(1/B69)*((N69*B69)-N69)</f>
        <v>64.390243902438996</v>
      </c>
      <c r="Q69" s="38">
        <f t="shared" ref="Q69:Q132" si="22">(1/B69)*N69</f>
        <v>100.60975609756098</v>
      </c>
      <c r="R69" s="38">
        <f t="shared" ref="R69:R132" si="23">(1/A69)*N69</f>
        <v>70.815450643776828</v>
      </c>
      <c r="S69" s="39">
        <f t="shared" ref="S69:S132" si="24">O69-Q69</f>
        <v>-6.4252067413378029</v>
      </c>
      <c r="T69" s="39">
        <f t="shared" ref="T69:T132" si="25">P69-R69</f>
        <v>-6.4252067413378313</v>
      </c>
      <c r="U69" t="s">
        <v>156</v>
      </c>
      <c r="V69" t="s">
        <v>155</v>
      </c>
      <c r="W69" t="s">
        <v>223</v>
      </c>
      <c r="X69" t="s">
        <v>474</v>
      </c>
      <c r="Y69" s="41"/>
    </row>
    <row r="70" spans="1:25" ht="15" x14ac:dyDescent="0.25">
      <c r="A70">
        <v>2.06</v>
      </c>
      <c r="B70">
        <v>1.78</v>
      </c>
      <c r="C70" s="29">
        <f t="shared" si="17"/>
        <v>4.7234646012872306E-2</v>
      </c>
      <c r="D70" s="30">
        <f>IF(OR($A70="",$B70=""),"",A70*'MPTO_working_2-way'!$G69)</f>
        <v>2.1573033707865168</v>
      </c>
      <c r="E70" s="32">
        <f>IF(OR($A70="",$B70=""),"",B70*'MPTO_working_2-way'!$G69)</f>
        <v>1.8640776699029127</v>
      </c>
      <c r="F70" s="30">
        <f>IF(OR($A70="",$B70=""),"",'MPTO_working_2-way'!D69)</f>
        <v>2.165347820951931</v>
      </c>
      <c r="G70" s="32">
        <f>IF(OR($A70="",$B70=""),"",'MPTO_working_2-way'!E69)</f>
        <v>1.8581129015911626</v>
      </c>
      <c r="H70" s="30">
        <f>IF(OR($A70="",$B70=""),"",'OddsRatio_working_2-way'!M69)</f>
        <v>2.1657505560686463</v>
      </c>
      <c r="I70" s="30">
        <f>IF(OR($A70="",$B70=""),"",'OddsRatio_working_2-way'!N69)</f>
        <v>1.8578164469184384</v>
      </c>
      <c r="J70" s="30">
        <f>IF('Log_working_2-way'!$D69="","",A70^('Log_working_2-way'!$D69))</f>
        <v>2.169481150379414</v>
      </c>
      <c r="K70" s="32">
        <f>IF('Log_working_2-way'!$D69="","",B70^('Log_working_2-way'!$D69))</f>
        <v>1.855080049537273</v>
      </c>
      <c r="L70" s="37">
        <f t="shared" si="18"/>
        <v>0.46354166666666669</v>
      </c>
      <c r="M70" s="37">
        <f t="shared" si="19"/>
        <v>0.53645833333333337</v>
      </c>
      <c r="N70" s="38">
        <v>166</v>
      </c>
      <c r="O70" s="38">
        <f t="shared" si="20"/>
        <v>85.417475728155352</v>
      </c>
      <c r="P70" s="38">
        <f t="shared" si="21"/>
        <v>72.74157303370788</v>
      </c>
      <c r="Q70" s="38">
        <f t="shared" si="22"/>
        <v>93.258426966292149</v>
      </c>
      <c r="R70" s="38">
        <f t="shared" si="23"/>
        <v>80.582524271844662</v>
      </c>
      <c r="S70" s="39">
        <f t="shared" si="24"/>
        <v>-7.8409512381367961</v>
      </c>
      <c r="T70" s="39">
        <f t="shared" si="25"/>
        <v>-7.8409512381367819</v>
      </c>
      <c r="U70" t="s">
        <v>288</v>
      </c>
      <c r="V70" t="s">
        <v>285</v>
      </c>
      <c r="W70" t="s">
        <v>386</v>
      </c>
      <c r="X70" t="s">
        <v>474</v>
      </c>
      <c r="Y70" s="41"/>
    </row>
    <row r="71" spans="1:25" ht="15" x14ac:dyDescent="0.25">
      <c r="A71">
        <v>1.71</v>
      </c>
      <c r="B71">
        <v>2.11</v>
      </c>
      <c r="C71" s="29">
        <f t="shared" si="17"/>
        <v>5.8728970926526403E-2</v>
      </c>
      <c r="D71" s="30">
        <f>IF(OR($A71="",$B71=""),"",A71*'MPTO_working_2-way'!$G70)</f>
        <v>1.81042654028436</v>
      </c>
      <c r="E71" s="32">
        <f>IF(OR($A71="",$B71=""),"",B71*'MPTO_working_2-way'!$G70)</f>
        <v>2.2339181286549707</v>
      </c>
      <c r="F71" s="30">
        <f>IF(OR($A71="",$B71=""),"",'MPTO_working_2-way'!D70)</f>
        <v>1.8004041815323968</v>
      </c>
      <c r="G71" s="32">
        <f>IF(OR($A71="",$B71=""),"",'MPTO_working_2-way'!E70)</f>
        <v>2.2493687852623045</v>
      </c>
      <c r="H71" s="30">
        <f>IF(OR($A71="",$B71=""),"",'OddsRatio_working_2-way'!M70)</f>
        <v>1.7997747430618447</v>
      </c>
      <c r="I71" s="30">
        <f>IF(OR($A71="",$B71=""),"",'OddsRatio_working_2-way'!N70)</f>
        <v>2.2503520630966865</v>
      </c>
      <c r="J71" s="30">
        <f>IF('Log_working_2-way'!$D70="","",A71^('Log_working_2-way'!$D70))</f>
        <v>1.7951436584601121</v>
      </c>
      <c r="K71" s="32">
        <f>IF('Log_working_2-way'!$D70="","",B71^('Log_working_2-way'!$D70))</f>
        <v>2.25763437758234</v>
      </c>
      <c r="L71" s="37">
        <f t="shared" si="18"/>
        <v>0.55235602094240843</v>
      </c>
      <c r="M71" s="37">
        <f t="shared" si="19"/>
        <v>0.44764397905759162</v>
      </c>
      <c r="N71" s="38">
        <v>167</v>
      </c>
      <c r="O71" s="38">
        <f t="shared" si="20"/>
        <v>69.339181286549703</v>
      </c>
      <c r="P71" s="38">
        <f t="shared" si="21"/>
        <v>87.853080568720387</v>
      </c>
      <c r="Q71" s="38">
        <f t="shared" si="22"/>
        <v>79.146919431279628</v>
      </c>
      <c r="R71" s="38">
        <f t="shared" si="23"/>
        <v>97.660818713450283</v>
      </c>
      <c r="S71" s="39">
        <f t="shared" si="24"/>
        <v>-9.8077381447299246</v>
      </c>
      <c r="T71" s="39">
        <f t="shared" si="25"/>
        <v>-9.8077381447298961</v>
      </c>
      <c r="U71" t="s">
        <v>292</v>
      </c>
      <c r="V71" t="s">
        <v>277</v>
      </c>
      <c r="W71" t="s">
        <v>386</v>
      </c>
      <c r="X71" t="s">
        <v>474</v>
      </c>
      <c r="Y71" s="41"/>
    </row>
    <row r="72" spans="1:25" ht="15" x14ac:dyDescent="0.25">
      <c r="A72">
        <v>1.82</v>
      </c>
      <c r="B72">
        <v>2.0299999999999998</v>
      </c>
      <c r="C72" s="29">
        <f t="shared" si="17"/>
        <v>4.2061386888973207E-2</v>
      </c>
      <c r="D72" s="30">
        <f>IF(OR($A72="",$B72=""),"",A72*'MPTO_working_2-way'!$G71)</f>
        <v>1.8965517241379313</v>
      </c>
      <c r="E72" s="32">
        <f>IF(OR($A72="",$B72=""),"",B72*'MPTO_working_2-way'!$G71)</f>
        <v>2.1153846153846154</v>
      </c>
      <c r="F72" s="30">
        <f>IF(OR($A72="",$B72=""),"",'MPTO_working_2-way'!D71)</f>
        <v>1.8924345643599858</v>
      </c>
      <c r="G72" s="32">
        <f>IF(OR($A72="",$B72=""),"",'MPTO_working_2-way'!E71)</f>
        <v>2.1205303334672561</v>
      </c>
      <c r="H72" s="30">
        <f>IF(OR($A72="",$B72=""),"",'OddsRatio_working_2-way'!M71)</f>
        <v>1.892253610166061</v>
      </c>
      <c r="I72" s="30">
        <f>IF(OR($A72="",$B72=""),"",'OddsRatio_working_2-way'!N71)</f>
        <v>2.1207575835012715</v>
      </c>
      <c r="J72" s="30">
        <f>IF('Log_working_2-way'!$D71="","",A72^('Log_working_2-way'!$D71))</f>
        <v>1.8903709385493244</v>
      </c>
      <c r="K72" s="32">
        <f>IF('Log_working_2-way'!$D71="","",B72^('Log_working_2-way'!$D71))</f>
        <v>2.1231274030900367</v>
      </c>
      <c r="L72" s="37">
        <f t="shared" si="18"/>
        <v>0.52727272727272723</v>
      </c>
      <c r="M72" s="37">
        <f t="shared" si="19"/>
        <v>0.47272727272727272</v>
      </c>
      <c r="N72" s="38">
        <v>168</v>
      </c>
      <c r="O72" s="38">
        <f t="shared" si="20"/>
        <v>75.692307692307679</v>
      </c>
      <c r="P72" s="38">
        <f t="shared" si="21"/>
        <v>85.241379310344826</v>
      </c>
      <c r="Q72" s="38">
        <f t="shared" si="22"/>
        <v>82.758620689655189</v>
      </c>
      <c r="R72" s="38">
        <f t="shared" si="23"/>
        <v>92.307692307692292</v>
      </c>
      <c r="S72" s="39">
        <f t="shared" si="24"/>
        <v>-7.0663129973475094</v>
      </c>
      <c r="T72" s="39">
        <f t="shared" si="25"/>
        <v>-7.0663129973474668</v>
      </c>
      <c r="U72" t="s">
        <v>284</v>
      </c>
      <c r="V72" t="s">
        <v>275</v>
      </c>
      <c r="W72" t="s">
        <v>386</v>
      </c>
      <c r="X72" t="s">
        <v>474</v>
      </c>
      <c r="Y72" s="41"/>
    </row>
    <row r="73" spans="1:25" ht="15" x14ac:dyDescent="0.25">
      <c r="A73">
        <v>1.78</v>
      </c>
      <c r="B73">
        <v>2.0299999999999998</v>
      </c>
      <c r="C73" s="29">
        <f t="shared" si="17"/>
        <v>5.4408590247412514E-2</v>
      </c>
      <c r="D73" s="30">
        <f>IF(OR($A73="",$B73=""),"",A73*'MPTO_working_2-way'!$G72)</f>
        <v>1.8768472906403944</v>
      </c>
      <c r="E73" s="32">
        <f>IF(OR($A73="",$B73=""),"",B73*'MPTO_working_2-way'!$G72)</f>
        <v>2.1404494382022472</v>
      </c>
      <c r="F73" s="30">
        <f>IF(OR($A73="",$B73=""),"",'MPTO_working_2-way'!D72)</f>
        <v>1.8705803178547395</v>
      </c>
      <c r="G73" s="32">
        <f>IF(OR($A73="",$B73=""),"",'MPTO_working_2-way'!E72)</f>
        <v>2.1486590949634299</v>
      </c>
      <c r="H73" s="30">
        <f>IF(OR($A73="",$B73=""),"",'OddsRatio_working_2-way'!M72)</f>
        <v>1.8702192559338466</v>
      </c>
      <c r="I73" s="30">
        <f>IF(OR($A73="",$B73=""),"",'OddsRatio_working_2-way'!N72)</f>
        <v>2.149135684117772</v>
      </c>
      <c r="J73" s="30">
        <f>IF('Log_working_2-way'!$D72="","",A73^('Log_working_2-way'!$D72))</f>
        <v>1.8673274535737974</v>
      </c>
      <c r="K73" s="32">
        <f>IF('Log_working_2-way'!$D72="","",B73^('Log_working_2-way'!$D72))</f>
        <v>2.1529670782097097</v>
      </c>
      <c r="L73" s="37">
        <f t="shared" si="18"/>
        <v>0.53280839895013121</v>
      </c>
      <c r="M73" s="37">
        <f t="shared" si="19"/>
        <v>0.46719160104986879</v>
      </c>
      <c r="N73" s="38">
        <v>169</v>
      </c>
      <c r="O73" s="38">
        <f t="shared" si="20"/>
        <v>74.056179775280896</v>
      </c>
      <c r="P73" s="38">
        <f t="shared" si="21"/>
        <v>85.748768472906406</v>
      </c>
      <c r="Q73" s="38">
        <f t="shared" si="22"/>
        <v>83.251231527093609</v>
      </c>
      <c r="R73" s="38">
        <f t="shared" si="23"/>
        <v>94.943820224719104</v>
      </c>
      <c r="S73" s="39">
        <f t="shared" si="24"/>
        <v>-9.1950517518127128</v>
      </c>
      <c r="T73" s="39">
        <f t="shared" si="25"/>
        <v>-9.1950517518126986</v>
      </c>
      <c r="U73" t="s">
        <v>294</v>
      </c>
      <c r="V73" t="s">
        <v>291</v>
      </c>
      <c r="W73" t="s">
        <v>386</v>
      </c>
      <c r="X73" t="s">
        <v>474</v>
      </c>
      <c r="Y73" s="41"/>
    </row>
    <row r="74" spans="1:25" ht="15" x14ac:dyDescent="0.25">
      <c r="A74">
        <v>1.6</v>
      </c>
      <c r="B74">
        <v>2.37</v>
      </c>
      <c r="C74" s="29">
        <f t="shared" si="17"/>
        <v>4.6940928270042148E-2</v>
      </c>
      <c r="D74" s="30">
        <f>IF(OR($A74="",$B74=""),"",A74*'MPTO_working_2-way'!$G73)</f>
        <v>1.6751054852320675</v>
      </c>
      <c r="E74" s="32">
        <f>IF(OR($A74="",$B74=""),"",B74*'MPTO_working_2-way'!$G73)</f>
        <v>2.4812500000000002</v>
      </c>
      <c r="F74" s="30">
        <f>IF(OR($A74="",$B74=""),"",'MPTO_working_2-way'!D73)</f>
        <v>1.6624287593160894</v>
      </c>
      <c r="G74" s="32">
        <f>IF(OR($A74="",$B74=""),"",'MPTO_working_2-way'!E73)</f>
        <v>2.5095962938451355</v>
      </c>
      <c r="H74" s="30">
        <f>IF(OR($A74="",$B74=""),"",'OddsRatio_working_2-way'!M73)</f>
        <v>1.6617825960083583</v>
      </c>
      <c r="I74" s="30">
        <f>IF(OR($A74="",$B74=""),"",'OddsRatio_working_2-way'!N73)</f>
        <v>2.5110702608857518</v>
      </c>
      <c r="J74" s="30">
        <f>IF('Log_working_2-way'!$D73="","",A74^('Log_working_2-way'!$D73))</f>
        <v>1.6559759798683542</v>
      </c>
      <c r="K74" s="32">
        <f>IF('Log_working_2-way'!$D73="","",B74^('Log_working_2-way'!$D73))</f>
        <v>2.524446063100616</v>
      </c>
      <c r="L74" s="37">
        <f t="shared" si="18"/>
        <v>0.59697732997481112</v>
      </c>
      <c r="M74" s="37">
        <f t="shared" si="19"/>
        <v>0.40302267002518888</v>
      </c>
      <c r="N74" s="38">
        <v>170</v>
      </c>
      <c r="O74" s="38">
        <f t="shared" si="20"/>
        <v>63.75</v>
      </c>
      <c r="P74" s="38">
        <f t="shared" si="21"/>
        <v>98.270042194092824</v>
      </c>
      <c r="Q74" s="38">
        <f t="shared" si="22"/>
        <v>71.729957805907162</v>
      </c>
      <c r="R74" s="38">
        <f t="shared" si="23"/>
        <v>106.25</v>
      </c>
      <c r="S74" s="39">
        <f t="shared" si="24"/>
        <v>-7.9799578059071621</v>
      </c>
      <c r="T74" s="39">
        <f t="shared" si="25"/>
        <v>-7.9799578059071763</v>
      </c>
      <c r="U74" t="s">
        <v>282</v>
      </c>
      <c r="V74" t="s">
        <v>279</v>
      </c>
      <c r="W74" t="s">
        <v>386</v>
      </c>
      <c r="X74" t="s">
        <v>474</v>
      </c>
      <c r="Y74" s="41"/>
    </row>
    <row r="75" spans="1:25" ht="15" x14ac:dyDescent="0.25">
      <c r="A75">
        <v>2.08</v>
      </c>
      <c r="B75">
        <v>1.76</v>
      </c>
      <c r="C75" s="29">
        <f t="shared" si="17"/>
        <v>4.8951048951048959E-2</v>
      </c>
      <c r="D75" s="30">
        <f>IF(OR($A75="",$B75=""),"",A75*'MPTO_working_2-way'!$G74)</f>
        <v>2.1818181818181821</v>
      </c>
      <c r="E75" s="32">
        <f>IF(OR($A75="",$B75=""),"",B75*'MPTO_working_2-way'!$G74)</f>
        <v>1.8461538461538463</v>
      </c>
      <c r="F75" s="30">
        <f>IF(OR($A75="",$B75=""),"",'MPTO_working_2-way'!D74)</f>
        <v>2.1915708812260539</v>
      </c>
      <c r="G75" s="32">
        <f>IF(OR($A75="",$B75=""),"",'MPTO_working_2-way'!E74)</f>
        <v>1.8392282958199357</v>
      </c>
      <c r="H75" s="30">
        <f>IF(OR($A75="",$B75=""),"",'OddsRatio_working_2-way'!M74)</f>
        <v>2.1920791213585393</v>
      </c>
      <c r="I75" s="30">
        <f>IF(OR($A75="",$B75=""),"",'OddsRatio_working_2-way'!N74)</f>
        <v>1.838870492807861</v>
      </c>
      <c r="J75" s="30">
        <f>IF('Log_working_2-way'!$D74="","",A75^('Log_working_2-way'!$D74))</f>
        <v>2.196615264354977</v>
      </c>
      <c r="K75" s="32">
        <f>IF('Log_working_2-way'!$D74="","",B75^('Log_working_2-way'!$D74))</f>
        <v>1.835690492831995</v>
      </c>
      <c r="L75" s="37">
        <f t="shared" si="18"/>
        <v>0.45833333333333326</v>
      </c>
      <c r="M75" s="37">
        <f t="shared" si="19"/>
        <v>0.54166666666666663</v>
      </c>
      <c r="N75" s="38">
        <v>171</v>
      </c>
      <c r="O75" s="38">
        <f t="shared" si="20"/>
        <v>88.788461538461533</v>
      </c>
      <c r="P75" s="38">
        <f t="shared" si="21"/>
        <v>73.840909090909079</v>
      </c>
      <c r="Q75" s="38">
        <f t="shared" si="22"/>
        <v>97.159090909090921</v>
      </c>
      <c r="R75" s="38">
        <f t="shared" si="23"/>
        <v>82.211538461538453</v>
      </c>
      <c r="S75" s="39">
        <f t="shared" si="24"/>
        <v>-8.3706293706293877</v>
      </c>
      <c r="T75" s="39">
        <f t="shared" si="25"/>
        <v>-8.3706293706293735</v>
      </c>
      <c r="U75" t="s">
        <v>280</v>
      </c>
      <c r="V75" t="s">
        <v>289</v>
      </c>
      <c r="W75" t="s">
        <v>386</v>
      </c>
      <c r="X75" t="s">
        <v>474</v>
      </c>
      <c r="Y75" s="41"/>
    </row>
    <row r="76" spans="1:25" ht="15" x14ac:dyDescent="0.25">
      <c r="A76">
        <v>1.88</v>
      </c>
      <c r="B76">
        <v>1.95</v>
      </c>
      <c r="C76" s="29">
        <f t="shared" si="17"/>
        <v>4.4735406437534042E-2</v>
      </c>
      <c r="D76" s="30">
        <f>IF(OR($A76="",$B76=""),"",A76*'MPTO_working_2-way'!$G75)</f>
        <v>1.9641025641025638</v>
      </c>
      <c r="E76" s="32">
        <f>IF(OR($A76="",$B76=""),"",B76*'MPTO_working_2-way'!$G75)</f>
        <v>2.0372340425531914</v>
      </c>
      <c r="F76" s="30">
        <f>IF(OR($A76="",$B76=""),"",'MPTO_working_2-way'!D75)</f>
        <v>1.9625267665952888</v>
      </c>
      <c r="G76" s="32">
        <f>IF(OR($A76="",$B76=""),"",'MPTO_working_2-way'!E75)</f>
        <v>2.0389321468298109</v>
      </c>
      <c r="H76" s="30">
        <f>IF(OR($A76="",$B76=""),"",'OddsRatio_working_2-way'!M75)</f>
        <v>1.9624530063715757</v>
      </c>
      <c r="I76" s="30">
        <f>IF(OR($A76="",$B76=""),"",'OddsRatio_working_2-way'!N75)</f>
        <v>2.0390117682420414</v>
      </c>
      <c r="J76" s="30">
        <f>IF('Log_working_2-way'!$D75="","",A76^('Log_working_2-way'!$D75))</f>
        <v>1.9617295659739398</v>
      </c>
      <c r="K76" s="32">
        <f>IF('Log_working_2-way'!$D75="","",B76^('Log_working_2-way'!$D75))</f>
        <v>2.0397933425150612</v>
      </c>
      <c r="L76" s="37">
        <f t="shared" si="18"/>
        <v>0.50913838120104449</v>
      </c>
      <c r="M76" s="37">
        <f t="shared" si="19"/>
        <v>0.49086161879895562</v>
      </c>
      <c r="N76" s="38">
        <v>172</v>
      </c>
      <c r="O76" s="38">
        <f t="shared" si="20"/>
        <v>80.510638297872319</v>
      </c>
      <c r="P76" s="38">
        <f t="shared" si="21"/>
        <v>83.794871794871796</v>
      </c>
      <c r="Q76" s="38">
        <f t="shared" si="22"/>
        <v>88.205128205128219</v>
      </c>
      <c r="R76" s="38">
        <f t="shared" si="23"/>
        <v>91.489361702127653</v>
      </c>
      <c r="S76" s="39">
        <f t="shared" si="24"/>
        <v>-7.6944899072558997</v>
      </c>
      <c r="T76" s="39">
        <f t="shared" si="25"/>
        <v>-7.694489907255857</v>
      </c>
      <c r="U76" t="s">
        <v>286</v>
      </c>
      <c r="V76" t="s">
        <v>297</v>
      </c>
      <c r="W76" t="s">
        <v>386</v>
      </c>
      <c r="X76" t="s">
        <v>474</v>
      </c>
      <c r="Y76" s="41"/>
    </row>
    <row r="77" spans="1:25" ht="15" x14ac:dyDescent="0.25">
      <c r="A77">
        <v>1.8</v>
      </c>
      <c r="B77">
        <v>2.04</v>
      </c>
      <c r="C77" s="29">
        <f t="shared" si="17"/>
        <v>4.5751633986928164E-2</v>
      </c>
      <c r="D77" s="30">
        <f>IF(OR($A77="",$B77=""),"",A77*'MPTO_working_2-way'!$G76)</f>
        <v>1.8823529411764708</v>
      </c>
      <c r="E77" s="32">
        <f>IF(OR($A77="",$B77=""),"",B77*'MPTO_working_2-way'!$G76)</f>
        <v>2.1333333333333333</v>
      </c>
      <c r="F77" s="30">
        <f>IF(OR($A77="",$B77=""),"",'MPTO_working_2-way'!D76)</f>
        <v>1.8773006134969328</v>
      </c>
      <c r="G77" s="32">
        <f>IF(OR($A77="",$B77=""),"",'MPTO_working_2-way'!E76)</f>
        <v>2.13986013986014</v>
      </c>
      <c r="H77" s="30">
        <f>IF(OR($A77="",$B77=""),"",'OddsRatio_working_2-way'!M76)</f>
        <v>1.8770580193070292</v>
      </c>
      <c r="I77" s="30">
        <f>IF(OR($A77="",$B77=""),"",'OddsRatio_working_2-way'!N76)</f>
        <v>2.1401754250991387</v>
      </c>
      <c r="J77" s="30">
        <f>IF('Log_working_2-way'!$D76="","",A77^('Log_working_2-way'!$D76))</f>
        <v>1.8747418628912031</v>
      </c>
      <c r="K77" s="32">
        <f>IF('Log_working_2-way'!$D76="","",B77^('Log_working_2-way'!$D76))</f>
        <v>2.1431944010251054</v>
      </c>
      <c r="L77" s="37">
        <f t="shared" si="18"/>
        <v>0.53125</v>
      </c>
      <c r="M77" s="37">
        <f t="shared" si="19"/>
        <v>0.46875</v>
      </c>
      <c r="N77" s="38">
        <v>173</v>
      </c>
      <c r="O77" s="38">
        <f t="shared" si="20"/>
        <v>76.888888888888914</v>
      </c>
      <c r="P77" s="38">
        <f t="shared" si="21"/>
        <v>88.196078431372555</v>
      </c>
      <c r="Q77" s="38">
        <f t="shared" si="22"/>
        <v>84.803921568627445</v>
      </c>
      <c r="R77" s="38">
        <f t="shared" si="23"/>
        <v>96.111111111111114</v>
      </c>
      <c r="S77" s="39">
        <f t="shared" si="24"/>
        <v>-7.9150326797385304</v>
      </c>
      <c r="T77" s="39">
        <f t="shared" si="25"/>
        <v>-7.9150326797385588</v>
      </c>
      <c r="U77" t="s">
        <v>278</v>
      </c>
      <c r="V77" t="s">
        <v>295</v>
      </c>
      <c r="W77" t="s">
        <v>386</v>
      </c>
      <c r="X77" t="s">
        <v>474</v>
      </c>
      <c r="Y77" s="41"/>
    </row>
    <row r="78" spans="1:25" ht="15" x14ac:dyDescent="0.25">
      <c r="A78">
        <v>1.86</v>
      </c>
      <c r="B78">
        <v>1.98</v>
      </c>
      <c r="C78" s="29">
        <f t="shared" si="17"/>
        <v>4.2684913652655698E-2</v>
      </c>
      <c r="D78" s="30">
        <f>IF(OR($A78="",$B78=""),"",A78*'MPTO_working_2-way'!$G77)</f>
        <v>1.9393939393939397</v>
      </c>
      <c r="E78" s="32">
        <f>IF(OR($A78="",$B78=""),"",B78*'MPTO_working_2-way'!$G77)</f>
        <v>2.0645161290322585</v>
      </c>
      <c r="F78" s="30">
        <f>IF(OR($A78="",$B78=""),"",'MPTO_working_2-way'!D77)</f>
        <v>1.9368886083938153</v>
      </c>
      <c r="G78" s="32">
        <f>IF(OR($A78="",$B78=""),"",'MPTO_working_2-way'!E77)</f>
        <v>2.0673627484001349</v>
      </c>
      <c r="H78" s="30">
        <f>IF(OR($A78="",$B78=""),"",'OddsRatio_working_2-way'!M77)</f>
        <v>1.9367769320431434</v>
      </c>
      <c r="I78" s="30">
        <f>IF(OR($A78="",$B78=""),"",'OddsRatio_working_2-way'!N77)</f>
        <v>2.0674899923282331</v>
      </c>
      <c r="J78" s="30">
        <f>IF('Log_working_2-way'!$D77="","",A78^('Log_working_2-way'!$D77))</f>
        <v>1.9356295260604794</v>
      </c>
      <c r="K78" s="32">
        <f>IF('Log_working_2-way'!$D77="","",B78^('Log_working_2-way'!$D77))</f>
        <v>2.0687991049302137</v>
      </c>
      <c r="L78" s="37">
        <f t="shared" si="18"/>
        <v>0.51562499999999989</v>
      </c>
      <c r="M78" s="37">
        <f t="shared" si="19"/>
        <v>0.48437499999999989</v>
      </c>
      <c r="N78" s="38">
        <v>174</v>
      </c>
      <c r="O78" s="38">
        <f t="shared" si="20"/>
        <v>80.451612903225822</v>
      </c>
      <c r="P78" s="38">
        <f t="shared" si="21"/>
        <v>86.121212121212125</v>
      </c>
      <c r="Q78" s="38">
        <f t="shared" si="22"/>
        <v>87.87878787878789</v>
      </c>
      <c r="R78" s="38">
        <f t="shared" si="23"/>
        <v>93.548387096774192</v>
      </c>
      <c r="S78" s="39">
        <f t="shared" si="24"/>
        <v>-7.4271749755620675</v>
      </c>
      <c r="T78" s="39">
        <f t="shared" si="25"/>
        <v>-7.4271749755620675</v>
      </c>
      <c r="U78" t="s">
        <v>276</v>
      </c>
      <c r="V78" t="s">
        <v>287</v>
      </c>
      <c r="W78" t="s">
        <v>386</v>
      </c>
      <c r="X78" t="s">
        <v>474</v>
      </c>
      <c r="Y78" s="41"/>
    </row>
    <row r="79" spans="1:25" ht="15" x14ac:dyDescent="0.25">
      <c r="A79">
        <v>1.75</v>
      </c>
      <c r="B79">
        <v>2.11</v>
      </c>
      <c r="C79" s="29">
        <f t="shared" si="17"/>
        <v>4.5362220717670931E-2</v>
      </c>
      <c r="D79" s="30">
        <f>IF(OR($A79="",$B79=""),"",A79*'MPTO_working_2-way'!$G78)</f>
        <v>1.8293838862559242</v>
      </c>
      <c r="E79" s="32">
        <f>IF(OR($A79="",$B79=""),"",B79*'MPTO_working_2-way'!$G78)</f>
        <v>2.2057142857142855</v>
      </c>
      <c r="F79" s="30">
        <f>IF(OR($A79="",$B79=""),"",'MPTO_working_2-way'!D78)</f>
        <v>1.8223318938926589</v>
      </c>
      <c r="G79" s="32">
        <f>IF(OR($A79="",$B79=""),"",'MPTO_working_2-way'!E78)</f>
        <v>2.2160540135033755</v>
      </c>
      <c r="H79" s="30">
        <f>IF(OR($A79="",$B79=""),"",'OddsRatio_working_2-way'!M78)</f>
        <v>1.8219949365267862</v>
      </c>
      <c r="I79" s="30">
        <f>IF(OR($A79="",$B79=""),"",'OddsRatio_working_2-way'!N78)</f>
        <v>2.216552506059644</v>
      </c>
      <c r="J79" s="30">
        <f>IF('Log_working_2-way'!$D78="","",A79^('Log_working_2-way'!$D78))</f>
        <v>1.8187663952959283</v>
      </c>
      <c r="K79" s="32">
        <f>IF('Log_working_2-way'!$D78="","",B79^('Log_working_2-way'!$D78))</f>
        <v>2.2213495885331906</v>
      </c>
      <c r="L79" s="37">
        <f t="shared" si="18"/>
        <v>0.54663212435233155</v>
      </c>
      <c r="M79" s="37">
        <f t="shared" si="19"/>
        <v>0.45336787564766845</v>
      </c>
      <c r="N79" s="38">
        <v>175</v>
      </c>
      <c r="O79" s="38">
        <f t="shared" si="20"/>
        <v>75</v>
      </c>
      <c r="P79" s="38">
        <f t="shared" si="21"/>
        <v>92.06161137440759</v>
      </c>
      <c r="Q79" s="38">
        <f t="shared" si="22"/>
        <v>82.938388625592424</v>
      </c>
      <c r="R79" s="38">
        <f t="shared" si="23"/>
        <v>100</v>
      </c>
      <c r="S79" s="39">
        <f t="shared" si="24"/>
        <v>-7.9383886255924239</v>
      </c>
      <c r="T79" s="39">
        <f t="shared" si="25"/>
        <v>-7.9383886255924097</v>
      </c>
      <c r="U79" t="s">
        <v>296</v>
      </c>
      <c r="V79" t="s">
        <v>281</v>
      </c>
      <c r="W79" t="s">
        <v>386</v>
      </c>
      <c r="X79" t="s">
        <v>474</v>
      </c>
      <c r="Y79" s="41"/>
    </row>
    <row r="80" spans="1:25" ht="15" x14ac:dyDescent="0.25">
      <c r="A80">
        <v>1.67</v>
      </c>
      <c r="B80">
        <v>2.2200000000000002</v>
      </c>
      <c r="C80" s="29">
        <f t="shared" si="17"/>
        <v>4.9252845660031408E-2</v>
      </c>
      <c r="D80" s="30">
        <f>IF(OR($A80="",$B80=""),"",A80*'MPTO_working_2-way'!$G79)</f>
        <v>1.7522522522522523</v>
      </c>
      <c r="E80" s="32">
        <f>IF(OR($A80="",$B80=""),"",B80*'MPTO_working_2-way'!$G79)</f>
        <v>2.3293413173652699</v>
      </c>
      <c r="F80" s="30">
        <f>IF(OR($A80="",$B80=""),"",'MPTO_working_2-way'!D79)</f>
        <v>1.7416263447174332</v>
      </c>
      <c r="G80" s="32">
        <f>IF(OR($A80="",$B80=""),"",'MPTO_working_2-way'!E79)</f>
        <v>2.348387914106544</v>
      </c>
      <c r="H80" s="30">
        <f>IF(OR($A80="",$B80=""),"",'OddsRatio_working_2-way'!M79)</f>
        <v>1.7410670198226692</v>
      </c>
      <c r="I80" s="30">
        <f>IF(OR($A80="",$B80=""),"",'OddsRatio_working_2-way'!N79)</f>
        <v>2.3494056181845622</v>
      </c>
      <c r="J80" s="30">
        <f>IF('Log_working_2-way'!$D79="","",A80^('Log_working_2-way'!$D79))</f>
        <v>1.7361935163625739</v>
      </c>
      <c r="K80" s="32">
        <f>IF('Log_working_2-way'!$D79="","",B80^('Log_working_2-way'!$D79))</f>
        <v>2.358338504446039</v>
      </c>
      <c r="L80" s="37">
        <f t="shared" si="18"/>
        <v>0.57069408740359895</v>
      </c>
      <c r="M80" s="37">
        <f t="shared" si="19"/>
        <v>0.42930591259640094</v>
      </c>
      <c r="N80" s="38">
        <v>176</v>
      </c>
      <c r="O80" s="38">
        <f t="shared" si="20"/>
        <v>70.610778443113759</v>
      </c>
      <c r="P80" s="38">
        <f t="shared" si="21"/>
        <v>96.72072072072072</v>
      </c>
      <c r="Q80" s="38">
        <f t="shared" si="22"/>
        <v>79.279279279279265</v>
      </c>
      <c r="R80" s="38">
        <f t="shared" si="23"/>
        <v>105.38922155688624</v>
      </c>
      <c r="S80" s="39">
        <f t="shared" si="24"/>
        <v>-8.6685008361655065</v>
      </c>
      <c r="T80" s="39">
        <f t="shared" si="25"/>
        <v>-8.6685008361655207</v>
      </c>
      <c r="U80" t="s">
        <v>298</v>
      </c>
      <c r="V80" t="s">
        <v>293</v>
      </c>
      <c r="W80" t="s">
        <v>386</v>
      </c>
      <c r="X80" t="s">
        <v>474</v>
      </c>
      <c r="Y80" s="41"/>
    </row>
    <row r="81" spans="1:25" ht="15" x14ac:dyDescent="0.25">
      <c r="A81">
        <v>1.63</v>
      </c>
      <c r="B81">
        <v>2.2999999999999998</v>
      </c>
      <c r="C81" s="29">
        <f t="shared" si="17"/>
        <v>4.8279541210989763E-2</v>
      </c>
      <c r="D81" s="30">
        <f>IF(OR($A81="",$B81=""),"",A81*'MPTO_working_2-way'!$G80)</f>
        <v>1.7086956521739132</v>
      </c>
      <c r="E81" s="32">
        <f>IF(OR($A81="",$B81=""),"",B81*'MPTO_working_2-way'!$G80)</f>
        <v>2.4110429447852764</v>
      </c>
      <c r="F81" s="30">
        <f>IF(OR($A81="",$B81=""),"",'MPTO_working_2-way'!D80)</f>
        <v>1.6967639737497173</v>
      </c>
      <c r="G81" s="32">
        <f>IF(OR($A81="",$B81=""),"",'MPTO_working_2-way'!E80)</f>
        <v>2.4352062357908415</v>
      </c>
      <c r="H81" s="30">
        <f>IF(OR($A81="",$B81=""),"",'OddsRatio_working_2-way'!M80)</f>
        <v>1.6961432213383858</v>
      </c>
      <c r="I81" s="30">
        <f>IF(OR($A81="",$B81=""),"",'OddsRatio_working_2-way'!N80)</f>
        <v>2.4364860122855578</v>
      </c>
      <c r="J81" s="30">
        <f>IF('Log_working_2-way'!$D80="","",A81^('Log_working_2-way'!$D80))</f>
        <v>1.6906747443214869</v>
      </c>
      <c r="K81" s="32">
        <f>IF('Log_working_2-way'!$D80="","",B81^('Log_working_2-way'!$D80))</f>
        <v>2.4478595145117024</v>
      </c>
      <c r="L81" s="37">
        <f t="shared" si="18"/>
        <v>0.58524173027989812</v>
      </c>
      <c r="M81" s="37">
        <f t="shared" si="19"/>
        <v>0.41475826972010171</v>
      </c>
      <c r="N81" s="38">
        <v>177</v>
      </c>
      <c r="O81" s="38">
        <f t="shared" si="20"/>
        <v>68.411042944785265</v>
      </c>
      <c r="P81" s="38">
        <f t="shared" si="21"/>
        <v>100.04347826086956</v>
      </c>
      <c r="Q81" s="38">
        <f t="shared" si="22"/>
        <v>76.956521739130437</v>
      </c>
      <c r="R81" s="38">
        <f t="shared" si="23"/>
        <v>108.58895705521472</v>
      </c>
      <c r="S81" s="39">
        <f t="shared" si="24"/>
        <v>-8.545478794345172</v>
      </c>
      <c r="T81" s="39">
        <f t="shared" si="25"/>
        <v>-8.5454787943451578</v>
      </c>
      <c r="U81" t="s">
        <v>290</v>
      </c>
      <c r="V81" t="s">
        <v>283</v>
      </c>
      <c r="W81" t="s">
        <v>386</v>
      </c>
      <c r="X81" t="s">
        <v>474</v>
      </c>
      <c r="Y81" s="41"/>
    </row>
    <row r="82" spans="1:25" ht="15" x14ac:dyDescent="0.25">
      <c r="A82">
        <v>1.79</v>
      </c>
      <c r="B82">
        <v>2.12</v>
      </c>
      <c r="C82" s="29">
        <f t="shared" si="17"/>
        <v>3.0357331084642114E-2</v>
      </c>
      <c r="D82" s="30">
        <f>IF(OR($A82="",$B82=""),"",A82*'MPTO_working_2-way'!$G81)</f>
        <v>1.8443396226415094</v>
      </c>
      <c r="E82" s="32">
        <f>IF(OR($A82="",$B82=""),"",B82*'MPTO_working_2-way'!$G81)</f>
        <v>2.1843575418994412</v>
      </c>
      <c r="F82" s="30">
        <f>IF(OR($A82="",$B82=""),"",'MPTO_working_2-way'!D81)</f>
        <v>1.8399922420480992</v>
      </c>
      <c r="G82" s="32">
        <f>IF(OR($A82="",$B82=""),"",'MPTO_working_2-way'!E81)</f>
        <v>2.1904871854075272</v>
      </c>
      <c r="H82" s="30">
        <f>IF(OR($A82="",$B82=""),"",'OddsRatio_working_2-way'!M81)</f>
        <v>1.8398554297360612</v>
      </c>
      <c r="I82" s="30">
        <f>IF(OR($A82="",$B82=""),"",'OddsRatio_working_2-way'!N81)</f>
        <v>2.1906811155751749</v>
      </c>
      <c r="J82" s="30">
        <f>IF('Log_working_2-way'!$D81="","",A82^('Log_working_2-way'!$D81))</f>
        <v>1.8378863083703576</v>
      </c>
      <c r="K82" s="32">
        <f>IF('Log_working_2-way'!$D81="","",B82^('Log_working_2-way'!$D81))</f>
        <v>2.1934793420182777</v>
      </c>
      <c r="L82" s="37">
        <f t="shared" si="18"/>
        <v>0.5421994884910486</v>
      </c>
      <c r="M82" s="37">
        <f t="shared" si="19"/>
        <v>0.45780051150895146</v>
      </c>
      <c r="N82" s="38">
        <v>178</v>
      </c>
      <c r="O82" s="38">
        <f t="shared" si="20"/>
        <v>78.558659217877093</v>
      </c>
      <c r="P82" s="38">
        <f t="shared" si="21"/>
        <v>94.037735849056602</v>
      </c>
      <c r="Q82" s="38">
        <f t="shared" si="22"/>
        <v>83.962264150943383</v>
      </c>
      <c r="R82" s="38">
        <f t="shared" si="23"/>
        <v>99.441340782122893</v>
      </c>
      <c r="S82" s="39">
        <f t="shared" si="24"/>
        <v>-5.4036049330662905</v>
      </c>
      <c r="T82" s="39">
        <f t="shared" si="25"/>
        <v>-5.4036049330662905</v>
      </c>
      <c r="U82" t="s">
        <v>300</v>
      </c>
      <c r="V82" t="s">
        <v>347</v>
      </c>
      <c r="W82" t="s">
        <v>382</v>
      </c>
      <c r="X82" t="s">
        <v>474</v>
      </c>
      <c r="Y82" s="41"/>
    </row>
    <row r="83" spans="1:25" ht="15" x14ac:dyDescent="0.25">
      <c r="A83">
        <v>1.22</v>
      </c>
      <c r="B83">
        <v>4.33</v>
      </c>
      <c r="C83" s="29">
        <f t="shared" si="17"/>
        <v>5.0619013364631149E-2</v>
      </c>
      <c r="D83" s="30">
        <f>IF(OR($A83="",$B83=""),"",A83*'MPTO_working_2-way'!$G82)</f>
        <v>1.2817551963048499</v>
      </c>
      <c r="E83" s="32">
        <f>IF(OR($A83="",$B83=""),"",B83*'MPTO_working_2-way'!$G82)</f>
        <v>4.5491803278688527</v>
      </c>
      <c r="F83" s="30">
        <f>IF(OR($A83="",$B83=""),"",'MPTO_working_2-way'!D82)</f>
        <v>1.258870910087458</v>
      </c>
      <c r="G83" s="32">
        <f>IF(OR($A83="",$B83=""),"",'MPTO_working_2-way'!E82)</f>
        <v>4.8629292092423837</v>
      </c>
      <c r="H83" s="30">
        <f>IF(OR($A83="",$B83=""),"",'OddsRatio_working_2-way'!M82)</f>
        <v>1.2570332003186868</v>
      </c>
      <c r="I83" s="30">
        <f>IF(OR($A83="",$B83=""),"",'OddsRatio_working_2-way'!N82)</f>
        <v>4.8905479866419395</v>
      </c>
      <c r="J83" s="30">
        <f>IF('Log_working_2-way'!$D82="","",A83^('Log_working_2-way'!$D82))</f>
        <v>1.2461498908569439</v>
      </c>
      <c r="K83" s="32">
        <f>IF('Log_working_2-way'!$D82="","",B83^('Log_working_2-way'!$D82))</f>
        <v>5.0625652788981936</v>
      </c>
      <c r="L83" s="37">
        <f t="shared" si="18"/>
        <v>0.7801801801801802</v>
      </c>
      <c r="M83" s="37">
        <f t="shared" si="19"/>
        <v>0.2198198198198198</v>
      </c>
      <c r="N83" s="38">
        <v>179</v>
      </c>
      <c r="O83" s="38">
        <f t="shared" si="20"/>
        <v>32.278688524590159</v>
      </c>
      <c r="P83" s="38">
        <f t="shared" si="21"/>
        <v>137.66050808314088</v>
      </c>
      <c r="Q83" s="38">
        <f t="shared" si="22"/>
        <v>41.339491916859117</v>
      </c>
      <c r="R83" s="38">
        <f t="shared" si="23"/>
        <v>146.72131147540983</v>
      </c>
      <c r="S83" s="39">
        <f t="shared" si="24"/>
        <v>-9.0608033922689586</v>
      </c>
      <c r="T83" s="39">
        <f t="shared" si="25"/>
        <v>-9.0608033922689515</v>
      </c>
      <c r="U83" t="s">
        <v>302</v>
      </c>
      <c r="V83" t="s">
        <v>345</v>
      </c>
      <c r="W83" t="s">
        <v>382</v>
      </c>
      <c r="X83" t="s">
        <v>474</v>
      </c>
      <c r="Y83" s="41"/>
    </row>
    <row r="84" spans="1:25" ht="15" x14ac:dyDescent="0.25">
      <c r="A84">
        <v>2.14</v>
      </c>
      <c r="B84">
        <v>1.75</v>
      </c>
      <c r="C84" s="29">
        <f t="shared" si="17"/>
        <v>3.8718291054739673E-2</v>
      </c>
      <c r="D84" s="30">
        <f>IF(OR($A84="",$B84=""),"",A84*'MPTO_working_2-way'!$G83)</f>
        <v>2.2228571428571429</v>
      </c>
      <c r="E84" s="32">
        <f>IF(OR($A84="",$B84=""),"",B84*'MPTO_working_2-way'!$G83)</f>
        <v>1.8177570093457944</v>
      </c>
      <c r="F84" s="30">
        <f>IF(OR($A84="",$B84=""),"",'MPTO_working_2-way'!D83)</f>
        <v>2.2324888226527575</v>
      </c>
      <c r="G84" s="32">
        <f>IF(OR($A84="",$B84=""),"",'MPTO_working_2-way'!E83)</f>
        <v>1.81136638452237</v>
      </c>
      <c r="H84" s="30">
        <f>IF(OR($A84="",$B84=""),"",'OddsRatio_working_2-way'!M83)</f>
        <v>2.2328828005937953</v>
      </c>
      <c r="I84" s="30">
        <f>IF(OR($A84="",$B84=""),"",'OddsRatio_working_2-way'!N83)</f>
        <v>1.8111071056538131</v>
      </c>
      <c r="J84" s="30">
        <f>IF('Log_working_2-way'!$D83="","",A84^('Log_working_2-way'!$D83))</f>
        <v>2.2373241322265098</v>
      </c>
      <c r="K84" s="32">
        <f>IF('Log_working_2-way'!$D83="","",B84^('Log_working_2-way'!$D83))</f>
        <v>1.8081956651086979</v>
      </c>
      <c r="L84" s="37">
        <f t="shared" si="18"/>
        <v>0.44987146529562982</v>
      </c>
      <c r="M84" s="37">
        <f t="shared" si="19"/>
        <v>0.55012853470437018</v>
      </c>
      <c r="N84" s="38">
        <v>180</v>
      </c>
      <c r="O84" s="38">
        <f t="shared" si="20"/>
        <v>95.887850467289738</v>
      </c>
      <c r="P84" s="38">
        <f t="shared" si="21"/>
        <v>77.142857142857139</v>
      </c>
      <c r="Q84" s="38">
        <f t="shared" si="22"/>
        <v>102.85714285714285</v>
      </c>
      <c r="R84" s="38">
        <f t="shared" si="23"/>
        <v>84.112149532710276</v>
      </c>
      <c r="S84" s="39">
        <f t="shared" si="24"/>
        <v>-6.9692923898531092</v>
      </c>
      <c r="T84" s="39">
        <f t="shared" si="25"/>
        <v>-6.9692923898531376</v>
      </c>
      <c r="U84" t="s">
        <v>166</v>
      </c>
      <c r="V84" t="s">
        <v>90</v>
      </c>
      <c r="W84" t="s">
        <v>221</v>
      </c>
      <c r="X84" t="s">
        <v>474</v>
      </c>
      <c r="Y84" s="41"/>
    </row>
    <row r="85" spans="1:25" ht="15" x14ac:dyDescent="0.25">
      <c r="A85">
        <v>2.4900000000000002</v>
      </c>
      <c r="B85">
        <v>1.57</v>
      </c>
      <c r="C85" s="29">
        <f t="shared" si="17"/>
        <v>3.8549100862046881E-2</v>
      </c>
      <c r="D85" s="30">
        <f>IF(OR($A85="",$B85=""),"",A85*'MPTO_working_2-way'!$G84)</f>
        <v>2.5859872611464971</v>
      </c>
      <c r="E85" s="32">
        <f>IF(OR($A85="",$B85=""),"",B85*'MPTO_working_2-way'!$G84)</f>
        <v>1.6305220883534137</v>
      </c>
      <c r="F85" s="30">
        <f>IF(OR($A85="",$B85=""),"",'MPTO_working_2-way'!D84)</f>
        <v>2.6155287190981165</v>
      </c>
      <c r="G85" s="32">
        <f>IF(OR($A85="",$B85=""),"",'MPTO_working_2-way'!E84)</f>
        <v>1.6189924005549459</v>
      </c>
      <c r="H85" s="30">
        <f>IF(OR($A85="",$B85=""),"",'OddsRatio_working_2-way'!M84)</f>
        <v>2.6167977881353308</v>
      </c>
      <c r="I85" s="30">
        <f>IF(OR($A85="",$B85=""),"",'OddsRatio_working_2-way'!N84)</f>
        <v>1.6185065364007643</v>
      </c>
      <c r="J85" s="30">
        <f>IF('Log_working_2-way'!$D84="","",A85^('Log_working_2-way'!$D84))</f>
        <v>2.6306681131242473</v>
      </c>
      <c r="K85" s="32">
        <f>IF('Log_working_2-way'!$D84="","",B85^('Log_working_2-way'!$D84))</f>
        <v>1.6132455721377705</v>
      </c>
      <c r="L85" s="37">
        <f t="shared" si="18"/>
        <v>0.38669950738916253</v>
      </c>
      <c r="M85" s="37">
        <f t="shared" si="19"/>
        <v>0.61330049261083741</v>
      </c>
      <c r="N85" s="38">
        <v>181</v>
      </c>
      <c r="O85" s="38">
        <f t="shared" si="20"/>
        <v>108.30923694779118</v>
      </c>
      <c r="P85" s="38">
        <f t="shared" si="21"/>
        <v>65.713375796178354</v>
      </c>
      <c r="Q85" s="38">
        <f t="shared" si="22"/>
        <v>115.28662420382165</v>
      </c>
      <c r="R85" s="38">
        <f t="shared" si="23"/>
        <v>72.690763052208823</v>
      </c>
      <c r="S85" s="39">
        <f t="shared" si="24"/>
        <v>-6.9773872560304682</v>
      </c>
      <c r="T85" s="39">
        <f t="shared" si="25"/>
        <v>-6.9773872560304682</v>
      </c>
      <c r="U85" t="s">
        <v>158</v>
      </c>
      <c r="V85" t="s">
        <v>161</v>
      </c>
      <c r="W85" t="s">
        <v>221</v>
      </c>
      <c r="X85" t="s">
        <v>474</v>
      </c>
      <c r="Y85" s="41"/>
    </row>
    <row r="86" spans="1:25" ht="15" x14ac:dyDescent="0.25">
      <c r="A86">
        <v>2.62</v>
      </c>
      <c r="B86">
        <v>1.52</v>
      </c>
      <c r="C86" s="29">
        <f t="shared" si="17"/>
        <v>3.9574126155082379E-2</v>
      </c>
      <c r="D86" s="30">
        <f>IF(OR($A86="",$B86=""),"",A86*'MPTO_working_2-way'!$G85)</f>
        <v>2.7236842105263159</v>
      </c>
      <c r="E86" s="32">
        <f>IF(OR($A86="",$B86=""),"",B86*'MPTO_working_2-way'!$G85)</f>
        <v>1.5801526717557253</v>
      </c>
      <c r="F86" s="30">
        <f>IF(OR($A86="",$B86=""),"",'MPTO_working_2-way'!D85)</f>
        <v>2.7632528448515128</v>
      </c>
      <c r="G86" s="32">
        <f>IF(OR($A86="",$B86=""),"",'MPTO_working_2-way'!E85)</f>
        <v>1.5671336376515033</v>
      </c>
      <c r="H86" s="30">
        <f>IF(OR($A86="",$B86=""),"",'OddsRatio_working_2-way'!M85)</f>
        <v>2.7650452162436565</v>
      </c>
      <c r="I86" s="30">
        <f>IF(OR($A86="",$B86=""),"",'OddsRatio_working_2-way'!N85)</f>
        <v>1.5665577237325312</v>
      </c>
      <c r="J86" s="30">
        <f>IF('Log_working_2-way'!$D85="","",A86^('Log_working_2-way'!$D85))</f>
        <v>2.7837948332060924</v>
      </c>
      <c r="K86" s="32">
        <f>IF('Log_working_2-way'!$D85="","",B86^('Log_working_2-way'!$D85))</f>
        <v>1.560602588024171</v>
      </c>
      <c r="L86" s="37">
        <f t="shared" si="18"/>
        <v>0.36714975845410625</v>
      </c>
      <c r="M86" s="37">
        <f t="shared" si="19"/>
        <v>0.63285024154589364</v>
      </c>
      <c r="N86" s="38">
        <v>182</v>
      </c>
      <c r="O86" s="38">
        <f t="shared" si="20"/>
        <v>112.53435114503817</v>
      </c>
      <c r="P86" s="38">
        <f t="shared" si="21"/>
        <v>62.263157894736835</v>
      </c>
      <c r="Q86" s="38">
        <f t="shared" si="22"/>
        <v>119.73684210526316</v>
      </c>
      <c r="R86" s="38">
        <f t="shared" si="23"/>
        <v>69.465648854961827</v>
      </c>
      <c r="S86" s="39">
        <f t="shared" si="24"/>
        <v>-7.202490960224992</v>
      </c>
      <c r="T86" s="39">
        <f t="shared" si="25"/>
        <v>-7.202490960224992</v>
      </c>
      <c r="U86" t="s">
        <v>160</v>
      </c>
      <c r="V86" t="s">
        <v>169</v>
      </c>
      <c r="W86" t="s">
        <v>221</v>
      </c>
      <c r="X86" t="s">
        <v>474</v>
      </c>
      <c r="Y86" s="41"/>
    </row>
    <row r="87" spans="1:25" ht="15" x14ac:dyDescent="0.25">
      <c r="A87">
        <v>2.1</v>
      </c>
      <c r="B87">
        <v>1.78</v>
      </c>
      <c r="C87" s="29">
        <f t="shared" si="17"/>
        <v>3.7988228999465079E-2</v>
      </c>
      <c r="D87" s="30">
        <f>IF(OR($A87="",$B87=""),"",A87*'MPTO_working_2-way'!$G86)</f>
        <v>2.1797752808988768</v>
      </c>
      <c r="E87" s="32">
        <f>IF(OR($A87="",$B87=""),"",B87*'MPTO_working_2-way'!$G86)</f>
        <v>1.8476190476190479</v>
      </c>
      <c r="F87" s="30">
        <f>IF(OR($A87="",$B87=""),"",'MPTO_working_2-way'!D86)</f>
        <v>2.1872440023405506</v>
      </c>
      <c r="G87" s="32">
        <f>IF(OR($A87="",$B87=""),"",'MPTO_working_2-way'!E86)</f>
        <v>1.8422868408082802</v>
      </c>
      <c r="H87" s="30">
        <f>IF(OR($A87="",$B87=""),"",'OddsRatio_working_2-way'!M86)</f>
        <v>2.1875421719907089</v>
      </c>
      <c r="I87" s="30">
        <f>IF(OR($A87="",$B87=""),"",'OddsRatio_working_2-way'!N86)</f>
        <v>1.8420753583206844</v>
      </c>
      <c r="J87" s="30">
        <f>IF('Log_working_2-way'!$D86="","",A87^('Log_working_2-way'!$D86))</f>
        <v>2.1909772182449698</v>
      </c>
      <c r="K87" s="32">
        <f>IF('Log_working_2-way'!$D86="","",B87^('Log_working_2-way'!$D86))</f>
        <v>1.8396466235294411</v>
      </c>
      <c r="L87" s="37">
        <f t="shared" si="18"/>
        <v>0.45876288659793807</v>
      </c>
      <c r="M87" s="37">
        <f t="shared" si="19"/>
        <v>0.54123711340206171</v>
      </c>
      <c r="N87" s="38">
        <v>183</v>
      </c>
      <c r="O87" s="38">
        <f t="shared" si="20"/>
        <v>95.857142857142861</v>
      </c>
      <c r="P87" s="38">
        <f t="shared" si="21"/>
        <v>80.191011235955074</v>
      </c>
      <c r="Q87" s="38">
        <f t="shared" si="22"/>
        <v>102.80898876404495</v>
      </c>
      <c r="R87" s="38">
        <f t="shared" si="23"/>
        <v>87.142857142857139</v>
      </c>
      <c r="S87" s="39">
        <f t="shared" si="24"/>
        <v>-6.9518459069020935</v>
      </c>
      <c r="T87" s="39">
        <f t="shared" si="25"/>
        <v>-6.9518459069020651</v>
      </c>
      <c r="U87" t="s">
        <v>162</v>
      </c>
      <c r="V87" t="s">
        <v>159</v>
      </c>
      <c r="W87" t="s">
        <v>221</v>
      </c>
      <c r="X87" t="s">
        <v>474</v>
      </c>
      <c r="Y87" s="41"/>
    </row>
    <row r="88" spans="1:25" ht="15" x14ac:dyDescent="0.25">
      <c r="A88">
        <v>2.27</v>
      </c>
      <c r="B88">
        <v>1.67</v>
      </c>
      <c r="C88" s="29">
        <f t="shared" si="17"/>
        <v>3.9331029570814469E-2</v>
      </c>
      <c r="D88" s="30">
        <f>IF(OR($A88="",$B88=""),"",A88*'MPTO_working_2-way'!$G87)</f>
        <v>2.3592814371257487</v>
      </c>
      <c r="E88" s="32">
        <f>IF(OR($A88="",$B88=""),"",B88*'MPTO_working_2-way'!$G87)</f>
        <v>1.7356828193832601</v>
      </c>
      <c r="F88" s="30">
        <f>IF(OR($A88="",$B88=""),"",'MPTO_working_2-way'!D87)</f>
        <v>2.3760694474913038</v>
      </c>
      <c r="G88" s="32">
        <f>IF(OR($A88="",$B88=""),"",'MPTO_working_2-way'!E87)</f>
        <v>1.7267075087111983</v>
      </c>
      <c r="H88" s="30">
        <f>IF(OR($A88="",$B88=""),"",'OddsRatio_working_2-way'!M87)</f>
        <v>2.376779716606729</v>
      </c>
      <c r="I88" s="30">
        <f>IF(OR($A88="",$B88=""),"",'OddsRatio_working_2-way'!N87)</f>
        <v>1.7263326063988251</v>
      </c>
      <c r="J88" s="30">
        <f>IF('Log_working_2-way'!$D87="","",A88^('Log_working_2-way'!$D87))</f>
        <v>2.3845761893383783</v>
      </c>
      <c r="K88" s="32">
        <f>IF('Log_working_2-way'!$D87="","",B88^('Log_working_2-way'!$D87))</f>
        <v>1.7222426672508611</v>
      </c>
      <c r="L88" s="37">
        <f t="shared" si="18"/>
        <v>0.42385786802030456</v>
      </c>
      <c r="M88" s="37">
        <f t="shared" si="19"/>
        <v>0.57614213197969533</v>
      </c>
      <c r="N88" s="38">
        <v>184</v>
      </c>
      <c r="O88" s="38">
        <f t="shared" si="20"/>
        <v>102.94273127753304</v>
      </c>
      <c r="P88" s="38">
        <f t="shared" si="21"/>
        <v>73.820359281437121</v>
      </c>
      <c r="Q88" s="38">
        <f t="shared" si="22"/>
        <v>110.17964071856288</v>
      </c>
      <c r="R88" s="38">
        <f t="shared" si="23"/>
        <v>81.057268722466958</v>
      </c>
      <c r="S88" s="39">
        <f t="shared" si="24"/>
        <v>-7.2369094410298374</v>
      </c>
      <c r="T88" s="39">
        <f t="shared" si="25"/>
        <v>-7.2369094410298374</v>
      </c>
      <c r="U88" t="s">
        <v>164</v>
      </c>
      <c r="V88" t="s">
        <v>173</v>
      </c>
      <c r="W88" t="s">
        <v>221</v>
      </c>
      <c r="X88" t="s">
        <v>474</v>
      </c>
      <c r="Y88" s="41"/>
    </row>
    <row r="89" spans="1:25" ht="15" x14ac:dyDescent="0.25">
      <c r="A89">
        <v>2.2999999999999998</v>
      </c>
      <c r="B89">
        <v>1.66</v>
      </c>
      <c r="C89" s="29">
        <f t="shared" si="17"/>
        <v>3.7192247249869137E-2</v>
      </c>
      <c r="D89" s="30">
        <f>IF(OR($A89="",$B89=""),"",A89*'MPTO_working_2-way'!$G88)</f>
        <v>2.3855421686746987</v>
      </c>
      <c r="E89" s="32">
        <f>IF(OR($A89="",$B89=""),"",B89*'MPTO_working_2-way'!$G88)</f>
        <v>1.7217391304347827</v>
      </c>
      <c r="F89" s="30">
        <f>IF(OR($A89="",$B89=""),"",'MPTO_working_2-way'!D88)</f>
        <v>2.402769037130271</v>
      </c>
      <c r="G89" s="32">
        <f>IF(OR($A89="",$B89=""),"",'MPTO_working_2-way'!E88)</f>
        <v>1.7128757290264693</v>
      </c>
      <c r="H89" s="30">
        <f>IF(OR($A89="",$B89=""),"",'OddsRatio_working_2-way'!M88)</f>
        <v>2.4034589305344736</v>
      </c>
      <c r="I89" s="30">
        <f>IF(OR($A89="",$B89=""),"",'OddsRatio_working_2-way'!N88)</f>
        <v>1.7125253031944256</v>
      </c>
      <c r="J89" s="30">
        <f>IF('Log_working_2-way'!$D88="","",A89^('Log_working_2-way'!$D88))</f>
        <v>2.4114497005870583</v>
      </c>
      <c r="K89" s="32">
        <f>IF('Log_working_2-way'!$D88="","",B89^('Log_working_2-way'!$D88))</f>
        <v>1.708491418138335</v>
      </c>
      <c r="L89" s="37">
        <f t="shared" si="18"/>
        <v>0.41919191919191923</v>
      </c>
      <c r="M89" s="37">
        <f t="shared" si="19"/>
        <v>0.58080808080808077</v>
      </c>
      <c r="N89" s="38">
        <v>185</v>
      </c>
      <c r="O89" s="38">
        <f t="shared" si="20"/>
        <v>104.56521739130433</v>
      </c>
      <c r="P89" s="38">
        <f t="shared" si="21"/>
        <v>73.554216867469862</v>
      </c>
      <c r="Q89" s="38">
        <f t="shared" si="22"/>
        <v>111.44578313253012</v>
      </c>
      <c r="R89" s="38">
        <f t="shared" si="23"/>
        <v>80.434782608695656</v>
      </c>
      <c r="S89" s="39">
        <f t="shared" si="24"/>
        <v>-6.8805657412257943</v>
      </c>
      <c r="T89" s="39">
        <f t="shared" si="25"/>
        <v>-6.8805657412257943</v>
      </c>
      <c r="U89" t="s">
        <v>168</v>
      </c>
      <c r="V89" t="s">
        <v>167</v>
      </c>
      <c r="W89" t="s">
        <v>221</v>
      </c>
      <c r="X89" t="s">
        <v>474</v>
      </c>
      <c r="Y89" s="41"/>
    </row>
    <row r="90" spans="1:25" ht="15" x14ac:dyDescent="0.25">
      <c r="A90">
        <v>2.39</v>
      </c>
      <c r="B90">
        <v>1.61</v>
      </c>
      <c r="C90" s="29">
        <f t="shared" si="17"/>
        <v>3.9528054263364254E-2</v>
      </c>
      <c r="D90" s="30">
        <f>IF(OR($A90="",$B90=""),"",A90*'MPTO_working_2-way'!$G89)</f>
        <v>2.4844720496894408</v>
      </c>
      <c r="E90" s="32">
        <f>IF(OR($A90="",$B90=""),"",B90*'MPTO_working_2-way'!$G89)</f>
        <v>1.6736401673640164</v>
      </c>
      <c r="F90" s="30">
        <f>IF(OR($A90="",$B90=""),"",'MPTO_working_2-way'!D89)</f>
        <v>2.5084911502982492</v>
      </c>
      <c r="G90" s="32">
        <f>IF(OR($A90="",$B90=""),"",'MPTO_working_2-way'!E89)</f>
        <v>1.6629140646945697</v>
      </c>
      <c r="H90" s="30">
        <f>IF(OR($A90="",$B90=""),"",'OddsRatio_working_2-way'!M89)</f>
        <v>2.5095325516828586</v>
      </c>
      <c r="I90" s="30">
        <f>IF(OR($A90="",$B90=""),"",'OddsRatio_working_2-way'!N89)</f>
        <v>1.6624567313140606</v>
      </c>
      <c r="J90" s="30">
        <f>IF('Log_working_2-way'!$D89="","",A90^('Log_working_2-way'!$D89))</f>
        <v>2.5207624560048121</v>
      </c>
      <c r="K90" s="32">
        <f>IF('Log_working_2-way'!$D89="","",B90^('Log_working_2-way'!$D89))</f>
        <v>1.6575648919074468</v>
      </c>
      <c r="L90" s="37">
        <f t="shared" si="18"/>
        <v>0.40250000000000002</v>
      </c>
      <c r="M90" s="37">
        <f t="shared" si="19"/>
        <v>0.59750000000000014</v>
      </c>
      <c r="N90" s="38">
        <v>186</v>
      </c>
      <c r="O90" s="38">
        <f t="shared" si="20"/>
        <v>108.17573221757323</v>
      </c>
      <c r="P90" s="38">
        <f t="shared" si="21"/>
        <v>70.472049689441008</v>
      </c>
      <c r="Q90" s="38">
        <f t="shared" si="22"/>
        <v>115.52795031055899</v>
      </c>
      <c r="R90" s="38">
        <f t="shared" si="23"/>
        <v>77.824267782426773</v>
      </c>
      <c r="S90" s="39">
        <f t="shared" si="24"/>
        <v>-7.3522180929857655</v>
      </c>
      <c r="T90" s="39">
        <f t="shared" si="25"/>
        <v>-7.3522180929857655</v>
      </c>
      <c r="U90" t="s">
        <v>170</v>
      </c>
      <c r="V90" t="s">
        <v>163</v>
      </c>
      <c r="W90" t="s">
        <v>221</v>
      </c>
      <c r="X90" t="s">
        <v>474</v>
      </c>
      <c r="Y90" s="41"/>
    </row>
    <row r="91" spans="1:25" ht="15" x14ac:dyDescent="0.25">
      <c r="A91">
        <v>2.5099999999999998</v>
      </c>
      <c r="B91">
        <v>1.56</v>
      </c>
      <c r="C91" s="29">
        <f t="shared" si="17"/>
        <v>3.9432015527633091E-2</v>
      </c>
      <c r="D91" s="30">
        <f>IF(OR($A91="",$B91=""),"",A91*'MPTO_working_2-way'!$G90)</f>
        <v>2.608974358974359</v>
      </c>
      <c r="E91" s="32">
        <f>IF(OR($A91="",$B91=""),"",B91*'MPTO_working_2-way'!$G90)</f>
        <v>1.6215139442231077</v>
      </c>
      <c r="F91" s="30">
        <f>IF(OR($A91="",$B91=""),"",'MPTO_working_2-way'!D90)</f>
        <v>2.6406797949824656</v>
      </c>
      <c r="G91" s="32">
        <f>IF(OR($A91="",$B91=""),"",'MPTO_working_2-way'!E90)</f>
        <v>1.6095034528115753</v>
      </c>
      <c r="H91" s="30">
        <f>IF(OR($A91="",$B91=""),"",'OddsRatio_working_2-way'!M90)</f>
        <v>2.6420805617960932</v>
      </c>
      <c r="I91" s="30">
        <f>IF(OR($A91="",$B91=""),"",'OddsRatio_working_2-way'!N90)</f>
        <v>1.6089835196064983</v>
      </c>
      <c r="J91" s="30">
        <f>IF('Log_working_2-way'!$D90="","",A91^('Log_working_2-way'!$D90))</f>
        <v>2.6570036663424066</v>
      </c>
      <c r="K91" s="32">
        <f>IF('Log_working_2-way'!$D90="","",B91^('Log_working_2-way'!$D90))</f>
        <v>1.603498966424723</v>
      </c>
      <c r="L91" s="37">
        <f t="shared" si="18"/>
        <v>0.3832923832923833</v>
      </c>
      <c r="M91" s="37">
        <f t="shared" si="19"/>
        <v>0.61670761670761665</v>
      </c>
      <c r="N91" s="38">
        <v>187</v>
      </c>
      <c r="O91" s="38">
        <f t="shared" si="20"/>
        <v>112.49800796812748</v>
      </c>
      <c r="P91" s="38">
        <f t="shared" si="21"/>
        <v>67.128205128205138</v>
      </c>
      <c r="Q91" s="38">
        <f t="shared" si="22"/>
        <v>119.87179487179486</v>
      </c>
      <c r="R91" s="38">
        <f t="shared" si="23"/>
        <v>74.501992031872518</v>
      </c>
      <c r="S91" s="39">
        <f t="shared" si="24"/>
        <v>-7.37378690366738</v>
      </c>
      <c r="T91" s="39">
        <f t="shared" si="25"/>
        <v>-7.37378690366738</v>
      </c>
      <c r="U91" t="s">
        <v>172</v>
      </c>
      <c r="V91" t="s">
        <v>175</v>
      </c>
      <c r="W91" t="s">
        <v>221</v>
      </c>
      <c r="X91" t="s">
        <v>474</v>
      </c>
      <c r="Y91" s="41"/>
    </row>
    <row r="92" spans="1:25" ht="15" x14ac:dyDescent="0.25">
      <c r="A92">
        <v>2.1800000000000002</v>
      </c>
      <c r="B92">
        <v>1.72</v>
      </c>
      <c r="C92" s="29">
        <f t="shared" si="17"/>
        <v>4.0110945167484591E-2</v>
      </c>
      <c r="D92" s="30">
        <f>IF(OR($A92="",$B92=""),"",A92*'MPTO_working_2-way'!$G91)</f>
        <v>2.2674418604651168</v>
      </c>
      <c r="E92" s="32">
        <f>IF(OR($A92="",$B92=""),"",B92*'MPTO_working_2-way'!$G91)</f>
        <v>1.7889908256880735</v>
      </c>
      <c r="F92" s="30">
        <f>IF(OR($A92="",$B92=""),"",'MPTO_working_2-way'!D91)</f>
        <v>2.2796692607003894</v>
      </c>
      <c r="G92" s="32">
        <f>IF(OR($A92="",$B92=""),"",'MPTO_working_2-way'!E91)</f>
        <v>1.7814519194222731</v>
      </c>
      <c r="H92" s="30">
        <f>IF(OR($A92="",$B92=""),"",'OddsRatio_working_2-way'!M91)</f>
        <v>2.2801909579781015</v>
      </c>
      <c r="I92" s="30">
        <f>IF(OR($A92="",$B92=""),"",'OddsRatio_working_2-way'!N91)</f>
        <v>1.7811334658849434</v>
      </c>
      <c r="J92" s="30">
        <f>IF('Log_working_2-way'!$D91="","",A92^('Log_working_2-way'!$D91))</f>
        <v>2.2858490727693308</v>
      </c>
      <c r="K92" s="32">
        <f>IF('Log_working_2-way'!$D91="","",B92^('Log_working_2-way'!$D91))</f>
        <v>1.7776962484765699</v>
      </c>
      <c r="L92" s="37">
        <f t="shared" si="18"/>
        <v>0.44102564102564096</v>
      </c>
      <c r="M92" s="37">
        <f t="shared" si="19"/>
        <v>0.55897435897435888</v>
      </c>
      <c r="N92" s="38">
        <v>188</v>
      </c>
      <c r="O92" s="38">
        <f t="shared" si="20"/>
        <v>101.76146788990826</v>
      </c>
      <c r="P92" s="38">
        <f t="shared" si="21"/>
        <v>78.697674418604663</v>
      </c>
      <c r="Q92" s="38">
        <f t="shared" si="22"/>
        <v>109.30232558139535</v>
      </c>
      <c r="R92" s="38">
        <f t="shared" si="23"/>
        <v>86.238532110091739</v>
      </c>
      <c r="S92" s="39">
        <f t="shared" si="24"/>
        <v>-7.5408576914870906</v>
      </c>
      <c r="T92" s="39">
        <f t="shared" si="25"/>
        <v>-7.5408576914870764</v>
      </c>
      <c r="U92" t="s">
        <v>89</v>
      </c>
      <c r="V92" t="s">
        <v>171</v>
      </c>
      <c r="W92" t="s">
        <v>221</v>
      </c>
      <c r="X92" t="s">
        <v>474</v>
      </c>
      <c r="Y92" s="41"/>
    </row>
    <row r="93" spans="1:25" ht="15" x14ac:dyDescent="0.25">
      <c r="A93">
        <v>1.77</v>
      </c>
      <c r="B93">
        <v>2.16</v>
      </c>
      <c r="C93" s="29">
        <f t="shared" si="17"/>
        <v>2.79347143753923E-2</v>
      </c>
      <c r="D93" s="30">
        <f>IF(OR($A93="",$B93=""),"",A93*'MPTO_working_2-way'!$G92)</f>
        <v>1.8194444444444444</v>
      </c>
      <c r="E93" s="32">
        <f>IF(OR($A93="",$B93=""),"",B93*'MPTO_working_2-way'!$G92)</f>
        <v>2.2203389830508473</v>
      </c>
      <c r="F93" s="30">
        <f>IF(OR($A93="",$B93=""),"",'MPTO_working_2-way'!D92)</f>
        <v>1.8148675590999714</v>
      </c>
      <c r="G93" s="32">
        <f>IF(OR($A93="",$B93=""),"",'MPTO_working_2-way'!E92)</f>
        <v>2.2271932890597692</v>
      </c>
      <c r="H93" s="30">
        <f>IF(OR($A93="",$B93=""),"",'OddsRatio_working_2-way'!M92)</f>
        <v>1.8147349897041836</v>
      </c>
      <c r="I93" s="30">
        <f>IF(OR($A93="",$B93=""),"",'OddsRatio_working_2-way'!N92)</f>
        <v>2.2273929715024061</v>
      </c>
      <c r="J93" s="30">
        <f>IF('Log_working_2-way'!$D92="","",A93^('Log_working_2-way'!$D92))</f>
        <v>1.8126656451578935</v>
      </c>
      <c r="K93" s="32">
        <f>IF('Log_working_2-way'!$D92="","",B93^('Log_working_2-way'!$D92))</f>
        <v>2.2305183638047077</v>
      </c>
      <c r="L93" s="37">
        <f t="shared" si="18"/>
        <v>0.54961832061068705</v>
      </c>
      <c r="M93" s="37">
        <f t="shared" si="19"/>
        <v>0.45038167938931301</v>
      </c>
      <c r="N93" s="38">
        <v>189</v>
      </c>
      <c r="O93" s="38">
        <f t="shared" si="20"/>
        <v>82.220338983050866</v>
      </c>
      <c r="P93" s="38">
        <f t="shared" si="21"/>
        <v>101.49999999999999</v>
      </c>
      <c r="Q93" s="38">
        <f t="shared" si="22"/>
        <v>87.499999999999986</v>
      </c>
      <c r="R93" s="38">
        <f t="shared" si="23"/>
        <v>106.77966101694915</v>
      </c>
      <c r="S93" s="39">
        <f t="shared" si="24"/>
        <v>-5.2796610169491203</v>
      </c>
      <c r="T93" s="39">
        <f t="shared" si="25"/>
        <v>-5.2796610169491629</v>
      </c>
      <c r="U93" t="s">
        <v>395</v>
      </c>
      <c r="V93" t="s">
        <v>396</v>
      </c>
      <c r="W93" t="s">
        <v>480</v>
      </c>
      <c r="X93" t="s">
        <v>474</v>
      </c>
      <c r="Y93" s="41"/>
    </row>
    <row r="94" spans="1:25" ht="15" x14ac:dyDescent="0.25">
      <c r="A94">
        <v>1.73</v>
      </c>
      <c r="B94">
        <v>2.2200000000000002</v>
      </c>
      <c r="C94" s="29">
        <f t="shared" si="17"/>
        <v>2.8485132531375301E-2</v>
      </c>
      <c r="D94" s="30">
        <f>IF(OR($A94="",$B94=""),"",A94*'MPTO_working_2-way'!$G93)</f>
        <v>1.7792792792792793</v>
      </c>
      <c r="E94" s="32">
        <f>IF(OR($A94="",$B94=""),"",B94*'MPTO_working_2-way'!$G93)</f>
        <v>2.2832369942196533</v>
      </c>
      <c r="F94" s="30">
        <f>IF(OR($A94="",$B94=""),"",'MPTO_working_2-way'!D93)</f>
        <v>1.7737034129219971</v>
      </c>
      <c r="G94" s="32">
        <f>IF(OR($A94="",$B94=""),"",'MPTO_working_2-way'!E93)</f>
        <v>2.2924849280725841</v>
      </c>
      <c r="H94" s="30">
        <f>IF(OR($A94="",$B94=""),"",'OddsRatio_working_2-way'!M93)</f>
        <v>1.7735377532723946</v>
      </c>
      <c r="I94" s="30">
        <f>IF(OR($A94="",$B94=""),"",'OddsRatio_working_2-way'!N93)</f>
        <v>2.2927617246470167</v>
      </c>
      <c r="J94" s="30">
        <f>IF('Log_working_2-way'!$D93="","",A94^('Log_working_2-way'!$D93))</f>
        <v>1.771015496161394</v>
      </c>
      <c r="K94" s="32">
        <f>IF('Log_working_2-way'!$D93="","",B94^('Log_working_2-way'!$D93))</f>
        <v>2.2969907932831721</v>
      </c>
      <c r="L94" s="37">
        <f t="shared" si="18"/>
        <v>0.5620253164556962</v>
      </c>
      <c r="M94" s="37">
        <f t="shared" si="19"/>
        <v>0.43797468354430374</v>
      </c>
      <c r="N94" s="38">
        <v>190</v>
      </c>
      <c r="O94" s="38">
        <f t="shared" si="20"/>
        <v>80.173410404624278</v>
      </c>
      <c r="P94" s="38">
        <f t="shared" si="21"/>
        <v>104.41441441441441</v>
      </c>
      <c r="Q94" s="38">
        <f t="shared" si="22"/>
        <v>85.585585585585576</v>
      </c>
      <c r="R94" s="38">
        <f t="shared" si="23"/>
        <v>109.82658959537574</v>
      </c>
      <c r="S94" s="39">
        <f t="shared" si="24"/>
        <v>-5.4121751809612988</v>
      </c>
      <c r="T94" s="39">
        <f t="shared" si="25"/>
        <v>-5.4121751809613272</v>
      </c>
      <c r="U94" t="s">
        <v>397</v>
      </c>
      <c r="V94" t="s">
        <v>398</v>
      </c>
      <c r="W94" t="s">
        <v>480</v>
      </c>
      <c r="X94" t="s">
        <v>474</v>
      </c>
      <c r="Y94" s="41"/>
    </row>
    <row r="95" spans="1:25" ht="15" x14ac:dyDescent="0.25">
      <c r="A95">
        <v>1.61</v>
      </c>
      <c r="B95">
        <v>2.46</v>
      </c>
      <c r="C95" s="29">
        <f t="shared" si="17"/>
        <v>2.7622077463010708E-2</v>
      </c>
      <c r="D95" s="30">
        <f>IF(OR($A95="",$B95=""),"",A95*'MPTO_working_2-way'!$G94)</f>
        <v>1.6544715447154474</v>
      </c>
      <c r="E95" s="32">
        <f>IF(OR($A95="",$B95=""),"",B95*'MPTO_working_2-way'!$G94)</f>
        <v>2.5279503105590062</v>
      </c>
      <c r="F95" s="30">
        <f>IF(OR($A95="",$B95=""),"",'MPTO_working_2-way'!D94)</f>
        <v>1.6466137280172954</v>
      </c>
      <c r="G95" s="32">
        <f>IF(OR($A95="",$B95=""),"",'MPTO_working_2-way'!E94)</f>
        <v>2.5465183565871534</v>
      </c>
      <c r="H95" s="30">
        <f>IF(OR($A95="",$B95=""),"",'OddsRatio_working_2-way'!M94)</f>
        <v>1.646380862323509</v>
      </c>
      <c r="I95" s="30">
        <f>IF(OR($A95="",$B95=""),"",'OddsRatio_working_2-way'!N94)</f>
        <v>2.5470755065447905</v>
      </c>
      <c r="J95" s="30">
        <f>IF('Log_working_2-way'!$D94="","",A95^('Log_working_2-way'!$D94))</f>
        <v>1.6428198742239617</v>
      </c>
      <c r="K95" s="32">
        <f>IF('Log_working_2-way'!$D94="","",B95^('Log_working_2-way'!$D94))</f>
        <v>2.5556457416740908</v>
      </c>
      <c r="L95" s="37">
        <f t="shared" si="18"/>
        <v>0.60442260442260431</v>
      </c>
      <c r="M95" s="37">
        <f t="shared" si="19"/>
        <v>0.39557739557739557</v>
      </c>
      <c r="N95" s="38">
        <v>191</v>
      </c>
      <c r="O95" s="38">
        <f t="shared" si="20"/>
        <v>72.366459627329178</v>
      </c>
      <c r="P95" s="38">
        <f t="shared" si="21"/>
        <v>113.35772357723577</v>
      </c>
      <c r="Q95" s="38">
        <f t="shared" si="22"/>
        <v>77.642276422764226</v>
      </c>
      <c r="R95" s="38">
        <f t="shared" si="23"/>
        <v>118.63354037267079</v>
      </c>
      <c r="S95" s="39">
        <f t="shared" si="24"/>
        <v>-5.2758167954350483</v>
      </c>
      <c r="T95" s="39">
        <f t="shared" si="25"/>
        <v>-5.2758167954350199</v>
      </c>
      <c r="U95" t="s">
        <v>399</v>
      </c>
      <c r="V95" t="s">
        <v>400</v>
      </c>
      <c r="W95" t="s">
        <v>480</v>
      </c>
      <c r="X95" t="s">
        <v>474</v>
      </c>
      <c r="Y95" s="41"/>
    </row>
    <row r="96" spans="1:25" ht="15" x14ac:dyDescent="0.25">
      <c r="A96">
        <v>2.09</v>
      </c>
      <c r="B96">
        <v>1.83</v>
      </c>
      <c r="C96" s="29">
        <f t="shared" si="17"/>
        <v>2.4916986953225084E-2</v>
      </c>
      <c r="D96" s="30">
        <f>IF(OR($A96="",$B96=""),"",A96*'MPTO_working_2-way'!$G95)</f>
        <v>2.1420765027322402</v>
      </c>
      <c r="E96" s="32">
        <f>IF(OR($A96="",$B96=""),"",B96*'MPTO_working_2-way'!$G95)</f>
        <v>1.8755980861244019</v>
      </c>
      <c r="F96" s="30">
        <f>IF(OR($A96="",$B96=""),"",'MPTO_working_2-way'!D95)</f>
        <v>2.1458748281762841</v>
      </c>
      <c r="G96" s="32">
        <f>IF(OR($A96="",$B96=""),"",'MPTO_working_2-way'!E95)</f>
        <v>1.8726956692045928</v>
      </c>
      <c r="H96" s="30">
        <f>IF(OR($A96="",$B96=""),"",'OddsRatio_working_2-way'!M95)</f>
        <v>2.145972518016114</v>
      </c>
      <c r="I96" s="30">
        <f>IF(OR($A96="",$B96=""),"",'OddsRatio_working_2-way'!N95)</f>
        <v>1.8726212751865827</v>
      </c>
      <c r="J96" s="30">
        <f>IF('Log_working_2-way'!$D95="","",A96^('Log_working_2-way'!$D95))</f>
        <v>2.1476949656411697</v>
      </c>
      <c r="K96" s="32">
        <f>IF('Log_working_2-way'!$D95="","",B96^('Log_working_2-way'!$D95))</f>
        <v>1.8713116550453253</v>
      </c>
      <c r="L96" s="37">
        <f t="shared" si="18"/>
        <v>0.4668367346938776</v>
      </c>
      <c r="M96" s="37">
        <f t="shared" si="19"/>
        <v>0.53316326530612246</v>
      </c>
      <c r="N96" s="38">
        <v>192</v>
      </c>
      <c r="O96" s="38">
        <f t="shared" si="20"/>
        <v>100.13397129186603</v>
      </c>
      <c r="P96" s="38">
        <f t="shared" si="21"/>
        <v>87.081967213114751</v>
      </c>
      <c r="Q96" s="38">
        <f t="shared" si="22"/>
        <v>104.91803278688523</v>
      </c>
      <c r="R96" s="38">
        <f t="shared" si="23"/>
        <v>91.866028708133982</v>
      </c>
      <c r="S96" s="39">
        <f t="shared" si="24"/>
        <v>-4.784061495019202</v>
      </c>
      <c r="T96" s="39">
        <f t="shared" si="25"/>
        <v>-4.7840614950192304</v>
      </c>
      <c r="U96" t="s">
        <v>401</v>
      </c>
      <c r="V96" t="s">
        <v>402</v>
      </c>
      <c r="W96" t="s">
        <v>480</v>
      </c>
      <c r="X96" t="s">
        <v>474</v>
      </c>
      <c r="Y96" s="41"/>
    </row>
    <row r="97" spans="1:25" ht="15" x14ac:dyDescent="0.25">
      <c r="A97">
        <v>2.27</v>
      </c>
      <c r="B97">
        <v>1.68</v>
      </c>
      <c r="C97" s="29">
        <f t="shared" si="17"/>
        <v>3.5766729599328695E-2</v>
      </c>
      <c r="D97" s="30">
        <f>IF(OR($A97="",$B97=""),"",A97*'MPTO_working_2-way'!$G96)</f>
        <v>2.3511904761904763</v>
      </c>
      <c r="E97" s="32">
        <f>IF(OR($A97="",$B97=""),"",B97*'MPTO_working_2-way'!$G96)</f>
        <v>1.7400881057268722</v>
      </c>
      <c r="F97" s="30">
        <f>IF(OR($A97="",$B97=""),"",'MPTO_working_2-way'!D96)</f>
        <v>2.3660503784588656</v>
      </c>
      <c r="G97" s="32">
        <f>IF(OR($A97="",$B97=""),"",'MPTO_working_2-way'!E96)</f>
        <v>1.7320374239258789</v>
      </c>
      <c r="H97" s="30">
        <f>IF(OR($A97="",$B97=""),"",'OddsRatio_working_2-way'!M96)</f>
        <v>2.3666188418222287</v>
      </c>
      <c r="I97" s="30">
        <f>IF(OR($A97="",$B97=""),"",'OddsRatio_working_2-way'!N96)</f>
        <v>1.7317329231804059</v>
      </c>
      <c r="J97" s="30">
        <f>IF('Log_working_2-way'!$D96="","",A97^('Log_working_2-way'!$D96))</f>
        <v>2.37348902776783</v>
      </c>
      <c r="K97" s="32">
        <f>IF('Log_working_2-way'!$D96="","",B97^('Log_working_2-way'!$D96))</f>
        <v>1.72807279838637</v>
      </c>
      <c r="L97" s="37">
        <f t="shared" si="18"/>
        <v>0.42531645569620252</v>
      </c>
      <c r="M97" s="37">
        <f t="shared" si="19"/>
        <v>0.57468354430379742</v>
      </c>
      <c r="N97" s="38">
        <v>193</v>
      </c>
      <c r="O97" s="38">
        <f t="shared" si="20"/>
        <v>107.97797356828194</v>
      </c>
      <c r="P97" s="38">
        <f t="shared" si="21"/>
        <v>78.11904761904762</v>
      </c>
      <c r="Q97" s="38">
        <f t="shared" si="22"/>
        <v>114.88095238095238</v>
      </c>
      <c r="R97" s="38">
        <f t="shared" si="23"/>
        <v>85.022026431718061</v>
      </c>
      <c r="S97" s="39">
        <f t="shared" si="24"/>
        <v>-6.9029788126704403</v>
      </c>
      <c r="T97" s="39">
        <f t="shared" si="25"/>
        <v>-6.9029788126704403</v>
      </c>
      <c r="U97" t="s">
        <v>403</v>
      </c>
      <c r="V97" t="s">
        <v>404</v>
      </c>
      <c r="W97" t="s">
        <v>477</v>
      </c>
      <c r="X97" t="s">
        <v>474</v>
      </c>
      <c r="Y97" s="41"/>
    </row>
    <row r="98" spans="1:25" ht="15" x14ac:dyDescent="0.25">
      <c r="A98">
        <v>2.19</v>
      </c>
      <c r="B98">
        <v>1.74</v>
      </c>
      <c r="C98" s="29">
        <f t="shared" si="17"/>
        <v>3.1333648244370904E-2</v>
      </c>
      <c r="D98" s="30">
        <f>IF(OR($A98="",$B98=""),"",A98*'MPTO_working_2-way'!$G97)</f>
        <v>2.2586206896551722</v>
      </c>
      <c r="E98" s="32">
        <f>IF(OR($A98="",$B98=""),"",B98*'MPTO_working_2-way'!$G97)</f>
        <v>1.7945205479452053</v>
      </c>
      <c r="F98" s="30">
        <f>IF(OR($A98="",$B98=""),"",'MPTO_working_2-way'!D97)</f>
        <v>2.2678093197643276</v>
      </c>
      <c r="G98" s="32">
        <f>IF(OR($A98="",$B98=""),"",'MPTO_working_2-way'!E97)</f>
        <v>1.7887621461765948</v>
      </c>
      <c r="H98" s="30">
        <f>IF(OR($A98="",$B98=""),"",'OddsRatio_working_2-way'!M97)</f>
        <v>2.2681120250624973</v>
      </c>
      <c r="I98" s="30">
        <f>IF(OR($A98="",$B98=""),"",'OddsRatio_working_2-way'!N97)</f>
        <v>1.7885738643245783</v>
      </c>
      <c r="J98" s="30">
        <f>IF('Log_working_2-way'!$D97="","",A98^('Log_working_2-way'!$D97))</f>
        <v>2.2723226675973618</v>
      </c>
      <c r="K98" s="32">
        <f>IF('Log_working_2-way'!$D97="","",B98^('Log_working_2-way'!$D97))</f>
        <v>1.7859641468844982</v>
      </c>
      <c r="L98" s="37">
        <f t="shared" si="18"/>
        <v>0.44274809160305351</v>
      </c>
      <c r="M98" s="37">
        <f t="shared" si="19"/>
        <v>0.5572519083969466</v>
      </c>
      <c r="N98" s="38">
        <v>194</v>
      </c>
      <c r="O98" s="38">
        <f t="shared" si="20"/>
        <v>105.41552511415526</v>
      </c>
      <c r="P98" s="38">
        <f t="shared" si="21"/>
        <v>82.505747126436773</v>
      </c>
      <c r="Q98" s="38">
        <f t="shared" si="22"/>
        <v>111.49425287356321</v>
      </c>
      <c r="R98" s="38">
        <f t="shared" si="23"/>
        <v>88.584474885844756</v>
      </c>
      <c r="S98" s="39">
        <f t="shared" si="24"/>
        <v>-6.0787277594079541</v>
      </c>
      <c r="T98" s="39">
        <f t="shared" si="25"/>
        <v>-6.0787277594079825</v>
      </c>
      <c r="U98" t="s">
        <v>405</v>
      </c>
      <c r="V98" t="s">
        <v>406</v>
      </c>
      <c r="W98" t="s">
        <v>477</v>
      </c>
      <c r="X98" t="s">
        <v>474</v>
      </c>
      <c r="Y98" s="41"/>
    </row>
    <row r="99" spans="1:25" ht="15" x14ac:dyDescent="0.25">
      <c r="A99">
        <v>2.25</v>
      </c>
      <c r="B99">
        <v>1.69</v>
      </c>
      <c r="C99" s="29">
        <f t="shared" si="17"/>
        <v>3.6160420775805502E-2</v>
      </c>
      <c r="D99" s="30">
        <f>IF(OR($A99="",$B99=""),"",A99*'MPTO_working_2-way'!$G98)</f>
        <v>2.3313609467455625</v>
      </c>
      <c r="E99" s="32">
        <f>IF(OR($A99="",$B99=""),"",B99*'MPTO_working_2-way'!$G98)</f>
        <v>1.7511111111111113</v>
      </c>
      <c r="F99" s="30">
        <f>IF(OR($A99="",$B99=""),"",'MPTO_working_2-way'!D98)</f>
        <v>2.3454124903623752</v>
      </c>
      <c r="G99" s="32">
        <f>IF(OR($A99="",$B99=""),"",'MPTO_working_2-way'!E98)</f>
        <v>1.7432664756446994</v>
      </c>
      <c r="H99" s="30">
        <f>IF(OR($A99="",$B99=""),"",'OddsRatio_working_2-way'!M98)</f>
        <v>2.3459547551454145</v>
      </c>
      <c r="I99" s="30">
        <f>IF(OR($A99="",$B99=""),"",'OddsRatio_working_2-way'!N98)</f>
        <v>1.7429670248402687</v>
      </c>
      <c r="J99" s="30">
        <f>IF('Log_working_2-way'!$D98="","",A99^('Log_working_2-way'!$D98))</f>
        <v>2.3524481110664444</v>
      </c>
      <c r="K99" s="32">
        <f>IF('Log_working_2-way'!$D98="","",B99^('Log_working_2-way'!$D98))</f>
        <v>1.7393999014212567</v>
      </c>
      <c r="L99" s="37">
        <f t="shared" si="18"/>
        <v>0.42893401015228422</v>
      </c>
      <c r="M99" s="37">
        <f t="shared" si="19"/>
        <v>0.57106598984771573</v>
      </c>
      <c r="N99" s="38">
        <v>195</v>
      </c>
      <c r="O99" s="38">
        <f t="shared" si="20"/>
        <v>108.33333333333333</v>
      </c>
      <c r="P99" s="38">
        <f t="shared" si="21"/>
        <v>79.615384615384627</v>
      </c>
      <c r="Q99" s="38">
        <f t="shared" si="22"/>
        <v>115.38461538461539</v>
      </c>
      <c r="R99" s="38">
        <f t="shared" si="23"/>
        <v>86.666666666666657</v>
      </c>
      <c r="S99" s="39">
        <f t="shared" si="24"/>
        <v>-7.0512820512820582</v>
      </c>
      <c r="T99" s="39">
        <f t="shared" si="25"/>
        <v>-7.0512820512820298</v>
      </c>
      <c r="U99" t="s">
        <v>407</v>
      </c>
      <c r="V99" t="s">
        <v>408</v>
      </c>
      <c r="W99" t="s">
        <v>477</v>
      </c>
      <c r="X99" t="s">
        <v>474</v>
      </c>
      <c r="Y99" s="41"/>
    </row>
    <row r="100" spans="1:25" ht="15" x14ac:dyDescent="0.25">
      <c r="A100">
        <v>1.59</v>
      </c>
      <c r="B100">
        <v>2.46</v>
      </c>
      <c r="C100" s="29">
        <f t="shared" si="17"/>
        <v>3.5434882650713373E-2</v>
      </c>
      <c r="D100" s="30">
        <f>IF(OR($A100="",$B100=""),"",A100*'MPTO_working_2-way'!$G99)</f>
        <v>1.6463414634146343</v>
      </c>
      <c r="E100" s="32">
        <f>IF(OR($A100="",$B100=""),"",B100*'MPTO_working_2-way'!$G99)</f>
        <v>2.5471698113207548</v>
      </c>
      <c r="F100" s="30">
        <f>IF(OR($A100="",$B100=""),"",'MPTO_working_2-way'!D99)</f>
        <v>1.6360898481616264</v>
      </c>
      <c r="G100" s="32">
        <f>IF(OR($A100="",$B100=""),"",'MPTO_working_2-way'!E99)</f>
        <v>2.5721049516669958</v>
      </c>
      <c r="H100" s="30">
        <f>IF(OR($A100="",$B100=""),"",'OddsRatio_working_2-way'!M99)</f>
        <v>1.6356961452149104</v>
      </c>
      <c r="I100" s="30">
        <f>IF(OR($A100="",$B100=""),"",'OddsRatio_working_2-way'!N99)</f>
        <v>2.5730785966335055</v>
      </c>
      <c r="J100" s="30">
        <f>IF('Log_working_2-way'!$D99="","",A100^('Log_working_2-way'!$D99))</f>
        <v>1.6310286481237015</v>
      </c>
      <c r="K100" s="32">
        <f>IF('Log_working_2-way'!$D99="","",B100^('Log_working_2-way'!$D99))</f>
        <v>2.5847141060445584</v>
      </c>
      <c r="L100" s="37">
        <f t="shared" si="18"/>
        <v>0.6074074074074074</v>
      </c>
      <c r="M100" s="37">
        <f t="shared" si="19"/>
        <v>0.3925925925925926</v>
      </c>
      <c r="N100" s="38">
        <v>196</v>
      </c>
      <c r="O100" s="38">
        <f t="shared" si="20"/>
        <v>72.729559748427704</v>
      </c>
      <c r="P100" s="38">
        <f t="shared" si="21"/>
        <v>116.32520325203251</v>
      </c>
      <c r="Q100" s="38">
        <f t="shared" si="22"/>
        <v>79.674796747967477</v>
      </c>
      <c r="R100" s="38">
        <f t="shared" si="23"/>
        <v>123.27044025157232</v>
      </c>
      <c r="S100" s="39">
        <f t="shared" si="24"/>
        <v>-6.9452369995397731</v>
      </c>
      <c r="T100" s="39">
        <f t="shared" si="25"/>
        <v>-6.9452369995398158</v>
      </c>
      <c r="U100" t="s">
        <v>357</v>
      </c>
      <c r="V100" t="s">
        <v>307</v>
      </c>
      <c r="W100" t="s">
        <v>383</v>
      </c>
      <c r="X100" t="s">
        <v>474</v>
      </c>
      <c r="Y100" s="41"/>
    </row>
    <row r="101" spans="1:25" s="35" customFormat="1" ht="15" x14ac:dyDescent="0.25">
      <c r="A101">
        <v>1.9</v>
      </c>
      <c r="B101">
        <v>1.99</v>
      </c>
      <c r="C101" s="29">
        <f t="shared" si="17"/>
        <v>2.8828352287754377E-2</v>
      </c>
      <c r="D101" s="30">
        <f>IF(OR($A101="",$B101=""),"",A101*'MPTO_working_2-way'!$G100)</f>
        <v>1.9547738693467331</v>
      </c>
      <c r="E101" s="32">
        <f>IF(OR($A101="",$B101=""),"",B101*'MPTO_working_2-way'!$G100)</f>
        <v>2.0473684210526311</v>
      </c>
      <c r="F101" s="30">
        <f>IF(OR($A101="",$B101=""),"",'MPTO_working_2-way'!D100)</f>
        <v>1.9535003874967702</v>
      </c>
      <c r="G101" s="32">
        <f>IF(OR($A101="",$B101=""),"",'MPTO_working_2-way'!E100)</f>
        <v>2.0487672717420748</v>
      </c>
      <c r="H101" s="30">
        <f>IF(OR($A101="",$B101=""),"",'OddsRatio_working_2-way'!M100)</f>
        <v>1.9534625892455926</v>
      </c>
      <c r="I101" s="30">
        <f>IF(OR($A101="",$B101=""),"",'OddsRatio_working_2-way'!N100)</f>
        <v>2.0488088481701512</v>
      </c>
      <c r="J101" s="30">
        <f>IF('Log_working_2-way'!$D100="","",A101^('Log_working_2-way'!$D100))</f>
        <v>1.9528856855785393</v>
      </c>
      <c r="K101" s="32">
        <f>IF('Log_working_2-way'!$D100="","",B101^('Log_working_2-way'!$D100))</f>
        <v>2.0494438264048878</v>
      </c>
      <c r="L101" s="37">
        <f t="shared" si="18"/>
        <v>0.51156812339331637</v>
      </c>
      <c r="M101" s="37">
        <f t="shared" si="19"/>
        <v>0.48843187660668391</v>
      </c>
      <c r="N101" s="38">
        <v>197</v>
      </c>
      <c r="O101" s="38">
        <f t="shared" si="20"/>
        <v>93.315789473684177</v>
      </c>
      <c r="P101" s="38">
        <f t="shared" si="21"/>
        <v>98.005025125628123</v>
      </c>
      <c r="Q101" s="38">
        <f t="shared" si="22"/>
        <v>98.994974874371849</v>
      </c>
      <c r="R101" s="38">
        <f t="shared" si="23"/>
        <v>103.68421052631578</v>
      </c>
      <c r="S101" s="39">
        <f t="shared" si="24"/>
        <v>-5.6791854006876719</v>
      </c>
      <c r="T101" s="39">
        <f t="shared" si="25"/>
        <v>-5.6791854006876576</v>
      </c>
      <c r="U101" t="s">
        <v>308</v>
      </c>
      <c r="V101" t="s">
        <v>309</v>
      </c>
      <c r="W101" t="s">
        <v>383</v>
      </c>
      <c r="X101" t="s">
        <v>474</v>
      </c>
      <c r="Y101" s="41"/>
    </row>
    <row r="102" spans="1:25" ht="15" x14ac:dyDescent="0.25">
      <c r="A102">
        <v>1.5</v>
      </c>
      <c r="B102">
        <v>2.68</v>
      </c>
      <c r="C102" s="29">
        <f t="shared" si="17"/>
        <v>3.9800995024875441E-2</v>
      </c>
      <c r="D102" s="30">
        <f>IF(OR($A102="",$B102=""),"",A102*'MPTO_working_2-way'!$G101)</f>
        <v>1.5597014925373132</v>
      </c>
      <c r="E102" s="32">
        <f>IF(OR($A102="",$B102=""),"",B102*'MPTO_working_2-way'!$G101)</f>
        <v>2.7866666666666662</v>
      </c>
      <c r="F102" s="30">
        <f>IF(OR($A102="",$B102=""),"",'MPTO_working_2-way'!D101)</f>
        <v>1.546153846153846</v>
      </c>
      <c r="G102" s="32">
        <f>IF(OR($A102="",$B102=""),"",'MPTO_working_2-way'!E101)</f>
        <v>2.8309859154929571</v>
      </c>
      <c r="H102" s="30">
        <f>IF(OR($A102="",$B102=""),"",'OddsRatio_working_2-way'!M101)</f>
        <v>1.545544725589981</v>
      </c>
      <c r="I102" s="30">
        <f>IF(OR($A102="",$B102=""),"",'OddsRatio_working_2-way'!N101)</f>
        <v>2.8330302779823358</v>
      </c>
      <c r="J102" s="30">
        <f>IF('Log_working_2-way'!$D101="","",A102^('Log_working_2-way'!$D101))</f>
        <v>1.5393408620921092</v>
      </c>
      <c r="K102" s="32">
        <f>IF('Log_working_2-way'!$D101="","",B102^('Log_working_2-way'!$D101))</f>
        <v>2.8541150324126194</v>
      </c>
      <c r="L102" s="37">
        <f t="shared" si="18"/>
        <v>0.6411483253588518</v>
      </c>
      <c r="M102" s="37">
        <f t="shared" si="19"/>
        <v>0.35885167464114837</v>
      </c>
      <c r="N102" s="38">
        <v>198</v>
      </c>
      <c r="O102" s="38">
        <f t="shared" si="20"/>
        <v>66</v>
      </c>
      <c r="P102" s="38">
        <f t="shared" si="21"/>
        <v>124.11940298507461</v>
      </c>
      <c r="Q102" s="38">
        <f t="shared" si="22"/>
        <v>73.880597014925371</v>
      </c>
      <c r="R102" s="38">
        <f t="shared" si="23"/>
        <v>132</v>
      </c>
      <c r="S102" s="39">
        <f t="shared" si="24"/>
        <v>-7.880597014925371</v>
      </c>
      <c r="T102" s="39">
        <f t="shared" si="25"/>
        <v>-7.8805970149253852</v>
      </c>
      <c r="U102" t="s">
        <v>310</v>
      </c>
      <c r="V102" t="s">
        <v>305</v>
      </c>
      <c r="W102" t="s">
        <v>383</v>
      </c>
      <c r="X102" t="s">
        <v>474</v>
      </c>
      <c r="Y102" s="41"/>
    </row>
    <row r="103" spans="1:25" ht="15" x14ac:dyDescent="0.25">
      <c r="A103">
        <v>1.49</v>
      </c>
      <c r="B103">
        <v>2.73</v>
      </c>
      <c r="C103" s="29">
        <f t="shared" si="17"/>
        <v>3.7441305897681687E-2</v>
      </c>
      <c r="D103" s="30">
        <f>IF(OR($A103="",$B103=""),"",A103*'MPTO_working_2-way'!$G102)</f>
        <v>1.5457875457875456</v>
      </c>
      <c r="E103" s="32">
        <f>IF(OR($A103="",$B103=""),"",B103*'MPTO_working_2-way'!$G102)</f>
        <v>2.8322147651006708</v>
      </c>
      <c r="F103" s="30">
        <f>IF(OR($A103="",$B103=""),"",'MPTO_working_2-way'!D102)</f>
        <v>1.5327543003560864</v>
      </c>
      <c r="G103" s="32">
        <f>IF(OR($A103="",$B103=""),"",'MPTO_working_2-way'!E102)</f>
        <v>2.8770378753050179</v>
      </c>
      <c r="H103" s="30">
        <f>IF(OR($A103="",$B103=""),"",'OddsRatio_working_2-way'!M102)</f>
        <v>1.5322001448887936</v>
      </c>
      <c r="I103" s="30">
        <f>IF(OR($A103="",$B103=""),"",'OddsRatio_working_2-way'!N102)</f>
        <v>2.8789923482808439</v>
      </c>
      <c r="J103" s="30">
        <f>IF('Log_working_2-way'!$D102="","",A103^('Log_working_2-way'!$D102))</f>
        <v>1.5262338476830128</v>
      </c>
      <c r="K103" s="32">
        <f>IF('Log_working_2-way'!$D102="","",B103^('Log_working_2-way'!$D102))</f>
        <v>2.9002958559251169</v>
      </c>
      <c r="L103" s="37">
        <f t="shared" si="18"/>
        <v>0.64691943127962093</v>
      </c>
      <c r="M103" s="37">
        <f t="shared" si="19"/>
        <v>0.35308056872037918</v>
      </c>
      <c r="N103" s="38">
        <v>199</v>
      </c>
      <c r="O103" s="38">
        <f t="shared" si="20"/>
        <v>65.442953020134226</v>
      </c>
      <c r="P103" s="38">
        <f t="shared" si="21"/>
        <v>126.1062271062271</v>
      </c>
      <c r="Q103" s="38">
        <f t="shared" si="22"/>
        <v>72.893772893772891</v>
      </c>
      <c r="R103" s="38">
        <f t="shared" si="23"/>
        <v>133.55704697986579</v>
      </c>
      <c r="S103" s="39">
        <f t="shared" si="24"/>
        <v>-7.4508198736386646</v>
      </c>
      <c r="T103" s="39">
        <f t="shared" si="25"/>
        <v>-7.450819873638693</v>
      </c>
      <c r="U103" t="s">
        <v>355</v>
      </c>
      <c r="V103" t="s">
        <v>238</v>
      </c>
      <c r="W103" t="s">
        <v>383</v>
      </c>
      <c r="X103" t="s">
        <v>474</v>
      </c>
      <c r="Y103" s="41"/>
    </row>
    <row r="104" spans="1:25" ht="15" x14ac:dyDescent="0.25">
      <c r="A104">
        <v>1.67</v>
      </c>
      <c r="B104">
        <v>2.2799999999999998</v>
      </c>
      <c r="C104" s="29">
        <f t="shared" si="17"/>
        <v>3.7398886437651102E-2</v>
      </c>
      <c r="D104" s="30">
        <f>IF(OR($A104="",$B104=""),"",A104*'MPTO_working_2-way'!$G103)</f>
        <v>1.7324561403508774</v>
      </c>
      <c r="E104" s="32">
        <f>IF(OR($A104="",$B104=""),"",B104*'MPTO_working_2-way'!$G103)</f>
        <v>2.3652694610778444</v>
      </c>
      <c r="F104" s="30">
        <f>IF(OR($A104="",$B104=""),"",'MPTO_working_2-way'!D103)</f>
        <v>1.723831944947483</v>
      </c>
      <c r="G104" s="32">
        <f>IF(OR($A104="",$B104=""),"",'MPTO_working_2-way'!E103)</f>
        <v>2.3815361521140859</v>
      </c>
      <c r="H104" s="30">
        <f>IF(OR($A104="",$B104=""),"",'OddsRatio_working_2-way'!M103)</f>
        <v>1.7234898064243891</v>
      </c>
      <c r="I104" s="30">
        <f>IF(OR($A104="",$B104=""),"",'OddsRatio_working_2-way'!N103)</f>
        <v>2.382189480930176</v>
      </c>
      <c r="J104" s="30">
        <f>IF('Log_working_2-way'!$D103="","",A104^('Log_working_2-way'!$D103))</f>
        <v>1.7195646323348297</v>
      </c>
      <c r="K104" s="32">
        <f>IF('Log_working_2-way'!$D103="","",B104^('Log_working_2-way'!$D103))</f>
        <v>2.3897292266228689</v>
      </c>
      <c r="L104" s="37">
        <f t="shared" si="18"/>
        <v>0.57721518987341769</v>
      </c>
      <c r="M104" s="37">
        <f t="shared" si="19"/>
        <v>0.42278481012658226</v>
      </c>
      <c r="N104" s="38">
        <v>200</v>
      </c>
      <c r="O104" s="38">
        <f t="shared" si="20"/>
        <v>80.239520958083844</v>
      </c>
      <c r="P104" s="38">
        <f t="shared" si="21"/>
        <v>112.28070175438594</v>
      </c>
      <c r="Q104" s="38">
        <f t="shared" si="22"/>
        <v>87.719298245614041</v>
      </c>
      <c r="R104" s="38">
        <f t="shared" si="23"/>
        <v>119.76047904191618</v>
      </c>
      <c r="S104" s="39">
        <f t="shared" si="24"/>
        <v>-7.4797772875301973</v>
      </c>
      <c r="T104" s="39">
        <f t="shared" si="25"/>
        <v>-7.47977728753024</v>
      </c>
      <c r="U104" t="s">
        <v>359</v>
      </c>
      <c r="V104" t="s">
        <v>240</v>
      </c>
      <c r="W104" t="s">
        <v>384</v>
      </c>
      <c r="X104" t="s">
        <v>474</v>
      </c>
      <c r="Y104" s="41"/>
    </row>
    <row r="105" spans="1:25" ht="15" x14ac:dyDescent="0.25">
      <c r="A105">
        <v>1.72</v>
      </c>
      <c r="B105">
        <v>2.19</v>
      </c>
      <c r="C105" s="29">
        <f t="shared" si="17"/>
        <v>3.8016353403419467E-2</v>
      </c>
      <c r="D105" s="30">
        <f>IF(OR($A105="",$B105=""),"",A105*'MPTO_working_2-way'!$G104)</f>
        <v>1.7853881278538815</v>
      </c>
      <c r="E105" s="32">
        <f>IF(OR($A105="",$B105=""),"",B105*'MPTO_working_2-way'!$G104)</f>
        <v>2.2732558139534884</v>
      </c>
      <c r="F105" s="30">
        <f>IF(OR($A105="",$B105=""),"",'MPTO_working_2-way'!D104)</f>
        <v>1.7781344410876134</v>
      </c>
      <c r="G105" s="32">
        <f>IF(OR($A105="",$B105=""),"",'MPTO_working_2-way'!E104)</f>
        <v>2.2851249696675566</v>
      </c>
      <c r="H105" s="30">
        <f>IF(OR($A105="",$B105=""),"",'OddsRatio_working_2-way'!M104)</f>
        <v>1.7778444682625973</v>
      </c>
      <c r="I105" s="30">
        <f>IF(OR($A105="",$B105=""),"",'OddsRatio_working_2-way'!N104)</f>
        <v>2.2856040517117928</v>
      </c>
      <c r="J105" s="30">
        <f>IF('Log_working_2-way'!$D104="","",A105^('Log_working_2-way'!$D104))</f>
        <v>1.7745420732419892</v>
      </c>
      <c r="K105" s="32">
        <f>IF('Log_working_2-way'!$D104="","",B105^('Log_working_2-way'!$D104))</f>
        <v>2.291085448482058</v>
      </c>
      <c r="L105" s="37">
        <f t="shared" si="18"/>
        <v>0.56010230179028131</v>
      </c>
      <c r="M105" s="37">
        <f t="shared" si="19"/>
        <v>0.43989769820971864</v>
      </c>
      <c r="N105" s="38">
        <v>201</v>
      </c>
      <c r="O105" s="38">
        <f t="shared" si="20"/>
        <v>84.139534883720913</v>
      </c>
      <c r="P105" s="38">
        <f t="shared" si="21"/>
        <v>109.21917808219179</v>
      </c>
      <c r="Q105" s="38">
        <f t="shared" si="22"/>
        <v>91.780821917808225</v>
      </c>
      <c r="R105" s="38">
        <f t="shared" si="23"/>
        <v>116.86046511627907</v>
      </c>
      <c r="S105" s="39">
        <f t="shared" si="24"/>
        <v>-7.6412870340873127</v>
      </c>
      <c r="T105" s="39">
        <f t="shared" si="25"/>
        <v>-7.6412870340872843</v>
      </c>
      <c r="U105" t="s">
        <v>361</v>
      </c>
      <c r="V105" t="s">
        <v>311</v>
      </c>
      <c r="W105" t="s">
        <v>384</v>
      </c>
      <c r="X105" t="s">
        <v>474</v>
      </c>
      <c r="Y105" s="41"/>
    </row>
    <row r="106" spans="1:25" ht="15" x14ac:dyDescent="0.25">
      <c r="A106">
        <v>2.19</v>
      </c>
      <c r="B106">
        <v>1.73</v>
      </c>
      <c r="C106" s="29">
        <f t="shared" si="17"/>
        <v>3.4655686647135031E-2</v>
      </c>
      <c r="D106" s="30">
        <f>IF(OR($A106="",$B106=""),"",A106*'MPTO_working_2-way'!$G105)</f>
        <v>2.2658959537572256</v>
      </c>
      <c r="E106" s="32">
        <f>IF(OR($A106="",$B106=""),"",B106*'MPTO_working_2-way'!$G105)</f>
        <v>1.7899543378995435</v>
      </c>
      <c r="F106" s="30">
        <f>IF(OR($A106="",$B106=""),"",'MPTO_working_2-way'!D105)</f>
        <v>2.2763841740018629</v>
      </c>
      <c r="G106" s="32">
        <f>IF(OR($A106="",$B106=""),"",'MPTO_working_2-way'!E105)</f>
        <v>1.7834631769717797</v>
      </c>
      <c r="H106" s="30">
        <f>IF(OR($A106="",$B106=""),"",'OddsRatio_working_2-way'!M105)</f>
        <v>2.2767681803292916</v>
      </c>
      <c r="I106" s="30">
        <f>IF(OR($A106="",$B106=""),"",'OddsRatio_working_2-way'!N105)</f>
        <v>1.7832275391935992</v>
      </c>
      <c r="J106" s="30">
        <f>IF('Log_working_2-way'!$D105="","",A106^('Log_working_2-way'!$D105))</f>
        <v>2.2815927958159761</v>
      </c>
      <c r="K106" s="32">
        <f>IF('Log_working_2-way'!$D105="","",B106^('Log_working_2-way'!$D105))</f>
        <v>1.7802790428165938</v>
      </c>
      <c r="L106" s="37">
        <f t="shared" si="18"/>
        <v>0.44132653061224486</v>
      </c>
      <c r="M106" s="37">
        <f t="shared" si="19"/>
        <v>0.55867346938775508</v>
      </c>
      <c r="N106" s="38">
        <v>202</v>
      </c>
      <c r="O106" s="38">
        <f t="shared" si="20"/>
        <v>109.76255707762557</v>
      </c>
      <c r="P106" s="38">
        <f t="shared" si="21"/>
        <v>85.23699421965317</v>
      </c>
      <c r="Q106" s="38">
        <f t="shared" si="22"/>
        <v>116.76300578034683</v>
      </c>
      <c r="R106" s="38">
        <f t="shared" si="23"/>
        <v>92.237442922374441</v>
      </c>
      <c r="S106" s="39">
        <f t="shared" si="24"/>
        <v>-7.0004487027212576</v>
      </c>
      <c r="T106" s="39">
        <f t="shared" si="25"/>
        <v>-7.0004487027212718</v>
      </c>
      <c r="U106" t="s">
        <v>217</v>
      </c>
      <c r="V106" t="s">
        <v>219</v>
      </c>
      <c r="W106" t="s">
        <v>227</v>
      </c>
      <c r="X106" t="s">
        <v>474</v>
      </c>
      <c r="Y106" s="41"/>
    </row>
    <row r="107" spans="1:25" ht="15" x14ac:dyDescent="0.25">
      <c r="A107">
        <v>2.5299999999999998</v>
      </c>
      <c r="B107">
        <v>1.56</v>
      </c>
      <c r="C107" s="29">
        <f t="shared" si="17"/>
        <v>3.6282558021688338E-2</v>
      </c>
      <c r="D107" s="30">
        <f>IF(OR($A107="",$B107=""),"",A107*'MPTO_working_2-way'!$G106)</f>
        <v>2.6217948717948714</v>
      </c>
      <c r="E107" s="32">
        <f>IF(OR($A107="",$B107=""),"",B107*'MPTO_working_2-way'!$G106)</f>
        <v>1.6166007905138338</v>
      </c>
      <c r="F107" s="30">
        <f>IF(OR($A107="",$B107=""),"",'MPTO_working_2-way'!D106)</f>
        <v>2.6517065305025525</v>
      </c>
      <c r="G107" s="32">
        <f>IF(OR($A107="",$B107=""),"",'MPTO_working_2-way'!E106)</f>
        <v>1.6054344288968434</v>
      </c>
      <c r="H107" s="30">
        <f>IF(OR($A107="",$B107=""),"",'OddsRatio_working_2-way'!M106)</f>
        <v>2.6529194950580188</v>
      </c>
      <c r="I107" s="30">
        <f>IF(OR($A107="",$B107=""),"",'OddsRatio_working_2-way'!N106)</f>
        <v>1.6049901419820203</v>
      </c>
      <c r="J107" s="30">
        <f>IF('Log_working_2-way'!$D106="","",A107^('Log_working_2-way'!$D106))</f>
        <v>2.6669477843763532</v>
      </c>
      <c r="K107" s="32">
        <f>IF('Log_working_2-way'!$D106="","",B107^('Log_working_2-way'!$D106))</f>
        <v>1.59989881469138</v>
      </c>
      <c r="L107" s="37">
        <f t="shared" si="18"/>
        <v>0.38141809290953549</v>
      </c>
      <c r="M107" s="37">
        <f t="shared" si="19"/>
        <v>0.61858190709046468</v>
      </c>
      <c r="N107" s="38">
        <v>203</v>
      </c>
      <c r="O107" s="38">
        <f t="shared" si="20"/>
        <v>122.76284584980236</v>
      </c>
      <c r="P107" s="38">
        <f t="shared" si="21"/>
        <v>72.871794871794876</v>
      </c>
      <c r="Q107" s="38">
        <f t="shared" si="22"/>
        <v>130.12820512820511</v>
      </c>
      <c r="R107" s="38">
        <f t="shared" si="23"/>
        <v>80.23715415019764</v>
      </c>
      <c r="S107" s="39">
        <f t="shared" si="24"/>
        <v>-7.3653592784027495</v>
      </c>
      <c r="T107" s="39">
        <f t="shared" si="25"/>
        <v>-7.3653592784027637</v>
      </c>
      <c r="U107" t="s">
        <v>210</v>
      </c>
      <c r="V107" t="s">
        <v>213</v>
      </c>
      <c r="W107" t="s">
        <v>227</v>
      </c>
      <c r="X107" t="s">
        <v>474</v>
      </c>
      <c r="Y107" s="41"/>
    </row>
    <row r="108" spans="1:25" ht="15" x14ac:dyDescent="0.25">
      <c r="A108">
        <v>1.69</v>
      </c>
      <c r="B108">
        <v>2.2400000000000002</v>
      </c>
      <c r="C108" s="29">
        <f t="shared" si="17"/>
        <v>3.8144547759932479E-2</v>
      </c>
      <c r="D108" s="30">
        <f>IF(OR($A108="",$B108=""),"",A108*'MPTO_working_2-way'!$G107)</f>
        <v>1.7544642857142858</v>
      </c>
      <c r="E108" s="32">
        <f>IF(OR($A108="",$B108=""),"",B108*'MPTO_working_2-way'!$G107)</f>
        <v>2.3254437869822491</v>
      </c>
      <c r="F108" s="30">
        <f>IF(OR($A108="",$B108=""),"",'MPTO_working_2-way'!D107)</f>
        <v>1.7462865578005351</v>
      </c>
      <c r="G108" s="32">
        <f>IF(OR($A108="",$B108=""),"",'MPTO_working_2-way'!E107)</f>
        <v>2.3399678575843743</v>
      </c>
      <c r="H108" s="30">
        <f>IF(OR($A108="",$B108=""),"",'OddsRatio_working_2-way'!M107)</f>
        <v>1.7459568438611086</v>
      </c>
      <c r="I108" s="30">
        <f>IF(OR($A108="",$B108=""),"",'OddsRatio_working_2-way'!N107)</f>
        <v>2.3405601251996737</v>
      </c>
      <c r="J108" s="30">
        <f>IF('Log_working_2-way'!$D107="","",A108^('Log_working_2-way'!$D107))</f>
        <v>1.7422334757420166</v>
      </c>
      <c r="K108" s="32">
        <f>IF('Log_working_2-way'!$D107="","",B108^('Log_working_2-way'!$D107))</f>
        <v>2.347284961783934</v>
      </c>
      <c r="L108" s="37">
        <f t="shared" si="18"/>
        <v>0.56997455470737912</v>
      </c>
      <c r="M108" s="37">
        <f t="shared" si="19"/>
        <v>0.43002544529262077</v>
      </c>
      <c r="N108" s="38">
        <v>204</v>
      </c>
      <c r="O108" s="38">
        <f t="shared" si="20"/>
        <v>83.289940828402365</v>
      </c>
      <c r="P108" s="38">
        <f t="shared" si="21"/>
        <v>112.92857142857143</v>
      </c>
      <c r="Q108" s="38">
        <f t="shared" si="22"/>
        <v>91.071428571428569</v>
      </c>
      <c r="R108" s="38">
        <f t="shared" si="23"/>
        <v>120.71005917159763</v>
      </c>
      <c r="S108" s="39">
        <f t="shared" si="24"/>
        <v>-7.7814877430262044</v>
      </c>
      <c r="T108" s="39">
        <f t="shared" si="25"/>
        <v>-7.7814877430262044</v>
      </c>
      <c r="U108" t="s">
        <v>211</v>
      </c>
      <c r="V108" t="s">
        <v>212</v>
      </c>
      <c r="W108" t="s">
        <v>227</v>
      </c>
      <c r="X108" t="s">
        <v>474</v>
      </c>
      <c r="Y108" s="41"/>
    </row>
    <row r="109" spans="1:25" ht="15" x14ac:dyDescent="0.25">
      <c r="A109">
        <v>2.23</v>
      </c>
      <c r="B109">
        <v>1.71</v>
      </c>
      <c r="C109" s="29">
        <f t="shared" si="17"/>
        <v>3.3225814910969431E-2</v>
      </c>
      <c r="D109" s="30">
        <f>IF(OR($A109="",$B109=""),"",A109*'MPTO_working_2-way'!$G108)</f>
        <v>2.3040935672514617</v>
      </c>
      <c r="E109" s="32">
        <f>IF(OR($A109="",$B109=""),"",B109*'MPTO_working_2-way'!$G108)</f>
        <v>1.7668161434977576</v>
      </c>
      <c r="F109" s="30">
        <f>IF(OR($A109="",$B109=""),"",'MPTO_working_2-way'!D108)</f>
        <v>2.315792669966295</v>
      </c>
      <c r="G109" s="32">
        <f>IF(OR($A109="",$B109=""),"",'MPTO_working_2-way'!E108)</f>
        <v>1.7599981538319522</v>
      </c>
      <c r="H109" s="30">
        <f>IF(OR($A109="",$B109=""),"",'OddsRatio_working_2-way'!M108)</f>
        <v>2.3162045305336028</v>
      </c>
      <c r="I109" s="30">
        <f>IF(OR($A109="",$B109=""),"",'OddsRatio_working_2-way'!N108)</f>
        <v>1.7597603387632996</v>
      </c>
      <c r="J109" s="30">
        <f>IF('Log_working_2-way'!$D108="","",A109^('Log_working_2-way'!$D108))</f>
        <v>2.3215866387713424</v>
      </c>
      <c r="K109" s="32">
        <f>IF('Log_working_2-way'!$D108="","",B109^('Log_working_2-way'!$D108))</f>
        <v>1.7566662454529891</v>
      </c>
      <c r="L109" s="37">
        <f t="shared" si="18"/>
        <v>0.43401015228426398</v>
      </c>
      <c r="M109" s="37">
        <f t="shared" si="19"/>
        <v>0.56598984771573613</v>
      </c>
      <c r="N109" s="38">
        <v>205</v>
      </c>
      <c r="O109" s="38">
        <f t="shared" si="20"/>
        <v>113.07174887892376</v>
      </c>
      <c r="P109" s="38">
        <f t="shared" si="21"/>
        <v>85.116959064327489</v>
      </c>
      <c r="Q109" s="38">
        <f t="shared" si="22"/>
        <v>119.88304093567251</v>
      </c>
      <c r="R109" s="38">
        <f t="shared" si="23"/>
        <v>91.928251121076244</v>
      </c>
      <c r="S109" s="39">
        <f t="shared" si="24"/>
        <v>-6.8112920567487549</v>
      </c>
      <c r="T109" s="39">
        <f t="shared" si="25"/>
        <v>-6.8112920567487549</v>
      </c>
      <c r="U109" t="s">
        <v>218</v>
      </c>
      <c r="V109" t="s">
        <v>207</v>
      </c>
      <c r="W109" t="s">
        <v>227</v>
      </c>
      <c r="X109" t="s">
        <v>474</v>
      </c>
      <c r="Y109" s="41"/>
    </row>
    <row r="110" spans="1:25" ht="15" x14ac:dyDescent="0.25">
      <c r="A110">
        <v>2.16</v>
      </c>
      <c r="B110">
        <v>1.68</v>
      </c>
      <c r="C110" s="29">
        <f t="shared" si="17"/>
        <v>5.8201058201058142E-2</v>
      </c>
      <c r="D110" s="30">
        <f>IF(OR($A110="",$B110=""),"",A110*'MPTO_working_2-way'!$G109)</f>
        <v>2.2857142857142856</v>
      </c>
      <c r="E110" s="32">
        <f>IF(OR($A110="",$B110=""),"",B110*'MPTO_working_2-way'!$G109)</f>
        <v>1.7777777777777777</v>
      </c>
      <c r="F110" s="30">
        <f>IF(OR($A110="",$B110=""),"",'MPTO_working_2-way'!D109)</f>
        <v>2.3048780487804881</v>
      </c>
      <c r="G110" s="32">
        <f>IF(OR($A110="",$B110=""),"",'MPTO_working_2-way'!E109)</f>
        <v>1.7663551401869158</v>
      </c>
      <c r="H110" s="30">
        <f>IF(OR($A110="",$B110=""),"",'OddsRatio_working_2-way'!M109)</f>
        <v>2.3060943124220299</v>
      </c>
      <c r="I110" s="30">
        <f>IF(OR($A110="",$B110=""),"",'OddsRatio_working_2-way'!N109)</f>
        <v>1.7656414934887763</v>
      </c>
      <c r="J110" s="30">
        <f>IF('Log_working_2-way'!$D109="","",A110^('Log_working_2-way'!$D109))</f>
        <v>2.3151507157489588</v>
      </c>
      <c r="K110" s="32">
        <f>IF('Log_working_2-way'!$D109="","",B110^('Log_working_2-way'!$D109))</f>
        <v>1.7603691257746719</v>
      </c>
      <c r="L110" s="37">
        <f t="shared" si="18"/>
        <v>0.4375</v>
      </c>
      <c r="M110" s="37">
        <f t="shared" si="19"/>
        <v>0.5625</v>
      </c>
      <c r="N110" s="38">
        <v>206</v>
      </c>
      <c r="O110" s="38">
        <f t="shared" si="20"/>
        <v>110.62962962962963</v>
      </c>
      <c r="P110" s="38">
        <f t="shared" si="21"/>
        <v>83.380952380952365</v>
      </c>
      <c r="Q110" s="38">
        <f t="shared" si="22"/>
        <v>122.61904761904762</v>
      </c>
      <c r="R110" s="38">
        <f t="shared" si="23"/>
        <v>95.370370370370352</v>
      </c>
      <c r="S110" s="39">
        <f t="shared" si="24"/>
        <v>-11.989417989417987</v>
      </c>
      <c r="T110" s="39">
        <f t="shared" si="25"/>
        <v>-11.989417989417987</v>
      </c>
      <c r="U110" t="s">
        <v>176</v>
      </c>
      <c r="V110" t="s">
        <v>182</v>
      </c>
      <c r="W110" t="s">
        <v>224</v>
      </c>
      <c r="X110" t="s">
        <v>474</v>
      </c>
      <c r="Y110" s="41"/>
    </row>
    <row r="111" spans="1:25" ht="15" x14ac:dyDescent="0.25">
      <c r="A111">
        <v>2.08</v>
      </c>
      <c r="B111">
        <v>1.76</v>
      </c>
      <c r="C111" s="29">
        <f t="shared" si="17"/>
        <v>4.8951048951048959E-2</v>
      </c>
      <c r="D111" s="30">
        <f>IF(OR($A111="",$B111=""),"",A111*'MPTO_working_2-way'!$G110)</f>
        <v>2.1818181818181821</v>
      </c>
      <c r="E111" s="32">
        <f>IF(OR($A111="",$B111=""),"",B111*'MPTO_working_2-way'!$G110)</f>
        <v>1.8461538461538463</v>
      </c>
      <c r="F111" s="30">
        <f>IF(OR($A111="",$B111=""),"",'MPTO_working_2-way'!D110)</f>
        <v>2.1915708812260539</v>
      </c>
      <c r="G111" s="32">
        <f>IF(OR($A111="",$B111=""),"",'MPTO_working_2-way'!E110)</f>
        <v>1.8392282958199357</v>
      </c>
      <c r="H111" s="30">
        <f>IF(OR($A111="",$B111=""),"",'OddsRatio_working_2-way'!M110)</f>
        <v>2.1920791213585393</v>
      </c>
      <c r="I111" s="30">
        <f>IF(OR($A111="",$B111=""),"",'OddsRatio_working_2-way'!N110)</f>
        <v>1.838870492807861</v>
      </c>
      <c r="J111" s="30">
        <f>IF('Log_working_2-way'!$D110="","",A111^('Log_working_2-way'!$D110))</f>
        <v>2.196615264354977</v>
      </c>
      <c r="K111" s="32">
        <f>IF('Log_working_2-way'!$D110="","",B111^('Log_working_2-way'!$D110))</f>
        <v>1.835690492831995</v>
      </c>
      <c r="L111" s="37">
        <f t="shared" si="18"/>
        <v>0.45833333333333326</v>
      </c>
      <c r="M111" s="37">
        <f t="shared" si="19"/>
        <v>0.54166666666666663</v>
      </c>
      <c r="N111" s="38">
        <v>207</v>
      </c>
      <c r="O111" s="38">
        <f t="shared" si="20"/>
        <v>107.48076923076923</v>
      </c>
      <c r="P111" s="38">
        <f t="shared" si="21"/>
        <v>89.38636363636364</v>
      </c>
      <c r="Q111" s="38">
        <f t="shared" si="22"/>
        <v>117.61363636363637</v>
      </c>
      <c r="R111" s="38">
        <f t="shared" si="23"/>
        <v>99.519230769230759</v>
      </c>
      <c r="S111" s="39">
        <f t="shared" si="24"/>
        <v>-10.132867132867148</v>
      </c>
      <c r="T111" s="39">
        <f t="shared" si="25"/>
        <v>-10.132867132867119</v>
      </c>
      <c r="U111" t="s">
        <v>184</v>
      </c>
      <c r="V111" t="s">
        <v>178</v>
      </c>
      <c r="W111" t="s">
        <v>224</v>
      </c>
      <c r="X111" t="s">
        <v>474</v>
      </c>
      <c r="Y111" s="41"/>
    </row>
    <row r="112" spans="1:25" ht="15" x14ac:dyDescent="0.25">
      <c r="A112">
        <v>2.17</v>
      </c>
      <c r="B112">
        <v>1.7</v>
      </c>
      <c r="C112" s="29">
        <f t="shared" si="17"/>
        <v>4.9064787205204574E-2</v>
      </c>
      <c r="D112" s="30">
        <f>IF(OR($A112="",$B112=""),"",A112*'MPTO_working_2-way'!$G111)</f>
        <v>2.276470588235294</v>
      </c>
      <c r="E112" s="32">
        <f>IF(OR($A112="",$B112=""),"",B112*'MPTO_working_2-way'!$G111)</f>
        <v>1.7834101382488476</v>
      </c>
      <c r="F112" s="30">
        <f>IF(OR($A112="",$B112=""),"",'MPTO_working_2-way'!D111)</f>
        <v>2.2920161540851192</v>
      </c>
      <c r="G112" s="32">
        <f>IF(OR($A112="",$B112=""),"",'MPTO_working_2-way'!E111)</f>
        <v>1.773984130800673</v>
      </c>
      <c r="H112" s="30">
        <f>IF(OR($A112="",$B112=""),"",'OddsRatio_working_2-way'!M111)</f>
        <v>2.2928374110570013</v>
      </c>
      <c r="I112" s="30">
        <f>IF(OR($A112="",$B112=""),"",'OddsRatio_working_2-way'!N111)</f>
        <v>1.773492468153762</v>
      </c>
      <c r="J112" s="30">
        <f>IF('Log_working_2-way'!$D111="","",A112^('Log_working_2-way'!$D111))</f>
        <v>2.3001051281546463</v>
      </c>
      <c r="K112" s="32">
        <f>IF('Log_working_2-way'!$D111="","",B112^('Log_working_2-way'!$D111))</f>
        <v>1.7691685682513487</v>
      </c>
      <c r="L112" s="37">
        <f t="shared" si="18"/>
        <v>0.43927648578811374</v>
      </c>
      <c r="M112" s="37">
        <f t="shared" si="19"/>
        <v>0.56072351421188638</v>
      </c>
      <c r="N112" s="38">
        <v>208</v>
      </c>
      <c r="O112" s="38">
        <f t="shared" si="20"/>
        <v>112.14746543778803</v>
      </c>
      <c r="P112" s="38">
        <f t="shared" si="21"/>
        <v>85.647058823529392</v>
      </c>
      <c r="Q112" s="38">
        <f t="shared" si="22"/>
        <v>122.35294117647059</v>
      </c>
      <c r="R112" s="38">
        <f t="shared" si="23"/>
        <v>95.852534562211986</v>
      </c>
      <c r="S112" s="39">
        <f t="shared" si="24"/>
        <v>-10.205475738682566</v>
      </c>
      <c r="T112" s="39">
        <f t="shared" si="25"/>
        <v>-10.205475738682594</v>
      </c>
      <c r="U112" t="s">
        <v>185</v>
      </c>
      <c r="V112" t="s">
        <v>181</v>
      </c>
      <c r="W112" t="s">
        <v>224</v>
      </c>
      <c r="X112" t="s">
        <v>474</v>
      </c>
      <c r="Y112" s="41"/>
    </row>
    <row r="113" spans="1:25" s="35" customFormat="1" ht="15" x14ac:dyDescent="0.25">
      <c r="A113">
        <v>2.25</v>
      </c>
      <c r="B113">
        <v>1.63</v>
      </c>
      <c r="C113" s="29">
        <f t="shared" si="17"/>
        <v>5.7941376959781854E-2</v>
      </c>
      <c r="D113" s="30">
        <f>IF(OR($A113="",$B113=""),"",A113*'MPTO_working_2-way'!$G112)</f>
        <v>2.3803680981595092</v>
      </c>
      <c r="E113" s="32">
        <f>IF(OR($A113="",$B113=""),"",B113*'MPTO_working_2-way'!$G112)</f>
        <v>1.7244444444444442</v>
      </c>
      <c r="F113" s="30">
        <f>IF(OR($A113="",$B113=""),"",'MPTO_working_2-way'!D112)</f>
        <v>2.4068908941755538</v>
      </c>
      <c r="G113" s="32">
        <f>IF(OR($A113="",$B113=""),"",'MPTO_working_2-way'!E112)</f>
        <v>1.7107871720116616</v>
      </c>
      <c r="H113" s="30">
        <f>IF(OR($A113="",$B113=""),"",'OddsRatio_working_2-way'!M112)</f>
        <v>2.4085904245475276</v>
      </c>
      <c r="I113" s="30">
        <f>IF(OR($A113="",$B113=""),"",'OddsRatio_working_2-way'!N112)</f>
        <v>1.709929573971954</v>
      </c>
      <c r="J113" s="30">
        <f>IF('Log_working_2-way'!$D112="","",A113^('Log_working_2-way'!$D112))</f>
        <v>2.4211981519651009</v>
      </c>
      <c r="K113" s="32">
        <f>IF('Log_working_2-way'!$D112="","",B113^('Log_working_2-way'!$D112))</f>
        <v>1.7036316495434731</v>
      </c>
      <c r="L113" s="37">
        <f t="shared" si="18"/>
        <v>0.42010309278350516</v>
      </c>
      <c r="M113" s="37">
        <f t="shared" si="19"/>
        <v>0.57989690721649489</v>
      </c>
      <c r="N113" s="38">
        <v>209</v>
      </c>
      <c r="O113" s="38">
        <f t="shared" si="20"/>
        <v>116.1111111111111</v>
      </c>
      <c r="P113" s="38">
        <f t="shared" si="21"/>
        <v>80.779141104294453</v>
      </c>
      <c r="Q113" s="38">
        <f t="shared" si="22"/>
        <v>128.22085889570553</v>
      </c>
      <c r="R113" s="38">
        <f t="shared" si="23"/>
        <v>92.888888888888886</v>
      </c>
      <c r="S113" s="39">
        <f t="shared" si="24"/>
        <v>-12.109747784594433</v>
      </c>
      <c r="T113" s="39">
        <f t="shared" si="25"/>
        <v>-12.109747784594433</v>
      </c>
      <c r="U113" t="s">
        <v>179</v>
      </c>
      <c r="V113" t="s">
        <v>183</v>
      </c>
      <c r="W113" t="s">
        <v>224</v>
      </c>
      <c r="X113" t="s">
        <v>474</v>
      </c>
      <c r="Y113" s="41"/>
    </row>
    <row r="114" spans="1:25" ht="15" x14ac:dyDescent="0.25">
      <c r="A114">
        <v>1.82</v>
      </c>
      <c r="B114">
        <v>2.0099999999999998</v>
      </c>
      <c r="C114" s="29">
        <f t="shared" si="17"/>
        <v>4.6962987261494726E-2</v>
      </c>
      <c r="D114" s="30">
        <f>IF(OR($A114="",$B114=""),"",A114*'MPTO_working_2-way'!$G113)</f>
        <v>1.9054726368159205</v>
      </c>
      <c r="E114" s="32">
        <f>IF(OR($A114="",$B114=""),"",B114*'MPTO_working_2-way'!$G113)</f>
        <v>2.104395604395604</v>
      </c>
      <c r="F114" s="30">
        <f>IF(OR($A114="",$B114=""),"",'MPTO_working_2-way'!D113)</f>
        <v>1.9012525336520971</v>
      </c>
      <c r="G114" s="32">
        <f>IF(OR($A114="",$B114=""),"",'MPTO_working_2-way'!E113)</f>
        <v>2.1095669223228186</v>
      </c>
      <c r="H114" s="30">
        <f>IF(OR($A114="",$B114=""),"",'OddsRatio_working_2-way'!M113)</f>
        <v>1.9010444984121553</v>
      </c>
      <c r="I114" s="30">
        <f>IF(OR($A114="",$B114=""),"",'OddsRatio_working_2-way'!N113)</f>
        <v>2.109823101702776</v>
      </c>
      <c r="J114" s="30">
        <f>IF('Log_working_2-way'!$D113="","",A114^('Log_working_2-way'!$D113))</f>
        <v>1.8991069004823022</v>
      </c>
      <c r="K114" s="32">
        <f>IF('Log_working_2-way'!$D113="","",B114^('Log_working_2-way'!$D113))</f>
        <v>2.112214798332626</v>
      </c>
      <c r="L114" s="37">
        <f t="shared" si="18"/>
        <v>0.52480417754569186</v>
      </c>
      <c r="M114" s="37">
        <f t="shared" si="19"/>
        <v>0.47519582245430819</v>
      </c>
      <c r="N114" s="38">
        <v>210</v>
      </c>
      <c r="O114" s="38">
        <f t="shared" si="20"/>
        <v>94.615384615384599</v>
      </c>
      <c r="P114" s="38">
        <f t="shared" si="21"/>
        <v>105.52238805970148</v>
      </c>
      <c r="Q114" s="38">
        <f t="shared" si="22"/>
        <v>104.47761194029852</v>
      </c>
      <c r="R114" s="38">
        <f t="shared" si="23"/>
        <v>115.38461538461537</v>
      </c>
      <c r="S114" s="39">
        <f t="shared" si="24"/>
        <v>-9.862227324913917</v>
      </c>
      <c r="T114" s="39">
        <f t="shared" si="25"/>
        <v>-9.8622273249138885</v>
      </c>
      <c r="U114" t="s">
        <v>187</v>
      </c>
      <c r="V114" t="s">
        <v>191</v>
      </c>
      <c r="W114" t="s">
        <v>225</v>
      </c>
      <c r="X114" t="s">
        <v>474</v>
      </c>
      <c r="Y114" s="41"/>
    </row>
    <row r="115" spans="1:25" ht="15" x14ac:dyDescent="0.25">
      <c r="A115">
        <v>1.83</v>
      </c>
      <c r="B115">
        <v>1.99</v>
      </c>
      <c r="C115" s="29">
        <f t="shared" si="17"/>
        <v>4.8960650245764237E-2</v>
      </c>
      <c r="D115" s="30">
        <f>IF(OR($A115="",$B115=""),"",A115*'MPTO_working_2-way'!$G114)</f>
        <v>1.9195979899497486</v>
      </c>
      <c r="E115" s="32">
        <f>IF(OR($A115="",$B115=""),"",B115*'MPTO_working_2-way'!$G114)</f>
        <v>2.0874316939890707</v>
      </c>
      <c r="F115" s="30">
        <f>IF(OR($A115="",$B115=""),"",'MPTO_working_2-way'!D114)</f>
        <v>1.9158271299681719</v>
      </c>
      <c r="G115" s="32">
        <f>IF(OR($A115="",$B115=""),"",'MPTO_working_2-way'!E114)</f>
        <v>2.0919091248528017</v>
      </c>
      <c r="H115" s="30">
        <f>IF(OR($A115="",$B115=""),"",'OddsRatio_working_2-way'!M114)</f>
        <v>1.9156330260447352</v>
      </c>
      <c r="I115" s="30">
        <f>IF(OR($A115="",$B115=""),"",'OddsRatio_working_2-way'!N114)</f>
        <v>2.092140597330467</v>
      </c>
      <c r="J115" s="30">
        <f>IF('Log_working_2-way'!$D114="","",A115^('Log_working_2-way'!$D114))</f>
        <v>1.913898227080558</v>
      </c>
      <c r="K115" s="32">
        <f>IF('Log_working_2-way'!$D114="","",B115^('Log_working_2-way'!$D114))</f>
        <v>2.0942137432454255</v>
      </c>
      <c r="L115" s="37">
        <f t="shared" si="18"/>
        <v>0.52094240837696337</v>
      </c>
      <c r="M115" s="37">
        <f t="shared" si="19"/>
        <v>0.47905759162303674</v>
      </c>
      <c r="N115" s="38">
        <v>211</v>
      </c>
      <c r="O115" s="38">
        <f t="shared" si="20"/>
        <v>95.699453551912555</v>
      </c>
      <c r="P115" s="38">
        <f t="shared" si="21"/>
        <v>104.96984924623113</v>
      </c>
      <c r="Q115" s="38">
        <f t="shared" si="22"/>
        <v>106.03015075376884</v>
      </c>
      <c r="R115" s="38">
        <f t="shared" si="23"/>
        <v>115.30054644808742</v>
      </c>
      <c r="S115" s="39">
        <f t="shared" si="24"/>
        <v>-10.330697201856282</v>
      </c>
      <c r="T115" s="39">
        <f t="shared" si="25"/>
        <v>-10.330697201856282</v>
      </c>
      <c r="U115" t="s">
        <v>195</v>
      </c>
      <c r="V115" t="s">
        <v>190</v>
      </c>
      <c r="W115" t="s">
        <v>225</v>
      </c>
      <c r="X115" t="s">
        <v>474</v>
      </c>
      <c r="Y115" s="41"/>
    </row>
    <row r="116" spans="1:25" ht="15" x14ac:dyDescent="0.25">
      <c r="A116">
        <v>1.76</v>
      </c>
      <c r="B116">
        <v>2.0499999999999998</v>
      </c>
      <c r="C116" s="29">
        <f t="shared" si="17"/>
        <v>5.598669623059882E-2</v>
      </c>
      <c r="D116" s="30">
        <f>IF(OR($A116="",$B116=""),"",A116*'MPTO_working_2-way'!$G115)</f>
        <v>1.858536585365854</v>
      </c>
      <c r="E116" s="32">
        <f>IF(OR($A116="",$B116=""),"",B116*'MPTO_working_2-way'!$G115)</f>
        <v>2.1647727272727275</v>
      </c>
      <c r="F116" s="30">
        <f>IF(OR($A116="",$B116=""),"",'MPTO_working_2-way'!D115)</f>
        <v>1.8512057465366858</v>
      </c>
      <c r="G116" s="32">
        <f>IF(OR($A116="",$B116=""),"",'MPTO_working_2-way'!E115)</f>
        <v>2.1748040988547319</v>
      </c>
      <c r="H116" s="30">
        <f>IF(OR($A116="",$B116=""),"",'OddsRatio_working_2-way'!M115)</f>
        <v>1.8507699593953257</v>
      </c>
      <c r="I116" s="30">
        <f>IF(OR($A116="",$B116=""),"",'OddsRatio_working_2-way'!N115)</f>
        <v>2.1754058649540684</v>
      </c>
      <c r="J116" s="30">
        <f>IF('Log_working_2-way'!$D115="","",A116^('Log_working_2-way'!$D115))</f>
        <v>1.8473850029200891</v>
      </c>
      <c r="K116" s="32">
        <f>IF('Log_working_2-way'!$D115="","",B116^('Log_working_2-way'!$D115))</f>
        <v>2.1801011305976625</v>
      </c>
      <c r="L116" s="37">
        <f t="shared" si="18"/>
        <v>0.53805774278215213</v>
      </c>
      <c r="M116" s="37">
        <f t="shared" si="19"/>
        <v>0.46194225721784771</v>
      </c>
      <c r="N116" s="38">
        <v>212</v>
      </c>
      <c r="O116" s="38">
        <f t="shared" si="20"/>
        <v>91.545454545454561</v>
      </c>
      <c r="P116" s="38">
        <f t="shared" si="21"/>
        <v>108.58536585365853</v>
      </c>
      <c r="Q116" s="38">
        <f t="shared" si="22"/>
        <v>103.41463414634147</v>
      </c>
      <c r="R116" s="38">
        <f t="shared" si="23"/>
        <v>120.45454545454547</v>
      </c>
      <c r="S116" s="39">
        <f t="shared" si="24"/>
        <v>-11.869179600886909</v>
      </c>
      <c r="T116" s="39">
        <f t="shared" si="25"/>
        <v>-11.869179600886937</v>
      </c>
      <c r="U116" t="s">
        <v>186</v>
      </c>
      <c r="V116" t="s">
        <v>189</v>
      </c>
      <c r="W116" t="s">
        <v>225</v>
      </c>
      <c r="X116" t="s">
        <v>474</v>
      </c>
      <c r="Y116" s="41"/>
    </row>
    <row r="117" spans="1:25" ht="15" x14ac:dyDescent="0.25">
      <c r="A117">
        <v>1.7</v>
      </c>
      <c r="B117">
        <v>2.1</v>
      </c>
      <c r="C117" s="29">
        <f t="shared" si="17"/>
        <v>6.4425770308123242E-2</v>
      </c>
      <c r="D117" s="30">
        <f>IF(OR($A117="",$B117=""),"",A117*'MPTO_working_2-way'!$G116)</f>
        <v>1.8095238095238095</v>
      </c>
      <c r="E117" s="32">
        <f>IF(OR($A117="",$B117=""),"",B117*'MPTO_working_2-way'!$G116)</f>
        <v>2.2352941176470589</v>
      </c>
      <c r="F117" s="30">
        <f>IF(OR($A117="",$B117=""),"",'MPTO_working_2-way'!D116)</f>
        <v>1.7984886649874054</v>
      </c>
      <c r="G117" s="32">
        <f>IF(OR($A117="",$B117=""),"",'MPTO_working_2-way'!E116)</f>
        <v>2.2523659305993693</v>
      </c>
      <c r="H117" s="30">
        <f>IF(OR($A117="",$B117=""),"",'OddsRatio_working_2-way'!M116)</f>
        <v>1.7977240352174662</v>
      </c>
      <c r="I117" s="30">
        <f>IF(OR($A117="",$B117=""),"",'OddsRatio_working_2-way'!N116)</f>
        <v>2.2535663410560178</v>
      </c>
      <c r="J117" s="30">
        <f>IF('Log_working_2-way'!$D116="","",A117^('Log_working_2-way'!$D116))</f>
        <v>1.7926041454397228</v>
      </c>
      <c r="K117" s="32">
        <f>IF('Log_working_2-way'!$D116="","",B117^('Log_working_2-way'!$D116))</f>
        <v>2.2616638529402127</v>
      </c>
      <c r="L117" s="37">
        <f t="shared" si="18"/>
        <v>0.55263157894736836</v>
      </c>
      <c r="M117" s="37">
        <f t="shared" si="19"/>
        <v>0.44736842105263158</v>
      </c>
      <c r="N117" s="38">
        <v>213</v>
      </c>
      <c r="O117" s="38">
        <f t="shared" si="20"/>
        <v>87.70588235294116</v>
      </c>
      <c r="P117" s="38">
        <f t="shared" si="21"/>
        <v>111.57142857142857</v>
      </c>
      <c r="Q117" s="38">
        <f t="shared" si="22"/>
        <v>101.42857142857142</v>
      </c>
      <c r="R117" s="38">
        <f t="shared" si="23"/>
        <v>125.29411764705883</v>
      </c>
      <c r="S117" s="39">
        <f t="shared" si="24"/>
        <v>-13.722689075630257</v>
      </c>
      <c r="T117" s="39">
        <f t="shared" si="25"/>
        <v>-13.722689075630257</v>
      </c>
      <c r="U117" t="s">
        <v>188</v>
      </c>
      <c r="V117" t="s">
        <v>192</v>
      </c>
      <c r="W117" t="s">
        <v>225</v>
      </c>
      <c r="X117" t="s">
        <v>474</v>
      </c>
      <c r="Y117" s="41"/>
    </row>
    <row r="118" spans="1:25" ht="15" x14ac:dyDescent="0.25">
      <c r="A118">
        <v>1.88</v>
      </c>
      <c r="B118">
        <v>1.93</v>
      </c>
      <c r="C118" s="29">
        <f t="shared" si="17"/>
        <v>5.0049608642928067E-2</v>
      </c>
      <c r="D118" s="30">
        <f>IF(OR($A118="",$B118=""),"",A118*'MPTO_working_2-way'!$G117)</f>
        <v>1.9740932642487046</v>
      </c>
      <c r="E118" s="32">
        <f>IF(OR($A118="",$B118=""),"",B118*'MPTO_working_2-way'!$G117)</f>
        <v>2.0265957446808511</v>
      </c>
      <c r="F118" s="30">
        <f>IF(OR($A118="",$B118=""),"",'MPTO_working_2-way'!D117)</f>
        <v>1.9728142670726401</v>
      </c>
      <c r="G118" s="32">
        <f>IF(OR($A118="",$B118=""),"",'MPTO_working_2-way'!E117)</f>
        <v>2.027945450480662</v>
      </c>
      <c r="H118" s="30">
        <f>IF(OR($A118="",$B118=""),"",'OddsRatio_working_2-way'!M117)</f>
        <v>1.97274691422784</v>
      </c>
      <c r="I118" s="30">
        <f>IF(OR($A118="",$B118=""),"",'OddsRatio_working_2-way'!N117)</f>
        <v>2.0280166252635121</v>
      </c>
      <c r="J118" s="30">
        <f>IF('Log_working_2-way'!$D117="","",A118^('Log_working_2-way'!$D117))</f>
        <v>1.972156892091637</v>
      </c>
      <c r="K118" s="32">
        <f>IF('Log_working_2-way'!$D117="","",B118^('Log_working_2-way'!$D117))</f>
        <v>2.0286405498267945</v>
      </c>
      <c r="L118" s="37">
        <f t="shared" si="18"/>
        <v>0.50656167979002631</v>
      </c>
      <c r="M118" s="37">
        <f t="shared" si="19"/>
        <v>0.49343832020997375</v>
      </c>
      <c r="N118" s="38">
        <v>214</v>
      </c>
      <c r="O118" s="38">
        <f t="shared" si="20"/>
        <v>100.17021276595744</v>
      </c>
      <c r="P118" s="38">
        <f t="shared" si="21"/>
        <v>103.11917098445596</v>
      </c>
      <c r="Q118" s="38">
        <f t="shared" si="22"/>
        <v>110.88082901554405</v>
      </c>
      <c r="R118" s="38">
        <f t="shared" si="23"/>
        <v>113.82978723404256</v>
      </c>
      <c r="S118" s="39">
        <f t="shared" si="24"/>
        <v>-10.710616249586607</v>
      </c>
      <c r="T118" s="39">
        <f t="shared" si="25"/>
        <v>-10.710616249586593</v>
      </c>
      <c r="U118" t="s">
        <v>194</v>
      </c>
      <c r="V118" t="s">
        <v>193</v>
      </c>
      <c r="W118" t="s">
        <v>225</v>
      </c>
      <c r="X118" t="s">
        <v>474</v>
      </c>
      <c r="Y118" s="41"/>
    </row>
    <row r="119" spans="1:25" ht="15" x14ac:dyDescent="0.25">
      <c r="A119">
        <v>2</v>
      </c>
      <c r="B119">
        <v>1.83</v>
      </c>
      <c r="C119" s="29">
        <f t="shared" si="17"/>
        <v>4.644808743169393E-2</v>
      </c>
      <c r="D119" s="30">
        <f>IF(OR($A119="",$B119=""),"",A119*'MPTO_working_2-way'!$G118)</f>
        <v>2.0928961748633879</v>
      </c>
      <c r="E119" s="32">
        <f>IF(OR($A119="",$B119=""),"",B119*'MPTO_working_2-way'!$G118)</f>
        <v>1.915</v>
      </c>
      <c r="F119" s="30">
        <f>IF(OR($A119="",$B119=""),"",'MPTO_working_2-way'!D118)</f>
        <v>2.0974212034383952</v>
      </c>
      <c r="G119" s="32">
        <f>IF(OR($A119="",$B119=""),"",'MPTO_working_2-way'!E118)</f>
        <v>1.9112271540469974</v>
      </c>
      <c r="H119" s="30">
        <f>IF(OR($A119="",$B119=""),"",'OddsRatio_working_2-way'!M118)</f>
        <v>2.0976425998969033</v>
      </c>
      <c r="I119" s="30">
        <f>IF(OR($A119="",$B119=""),"",'OddsRatio_working_2-way'!N118)</f>
        <v>1.9110433579144297</v>
      </c>
      <c r="J119" s="30">
        <f>IF('Log_working_2-way'!$D118="","",A119^('Log_working_2-way'!$D118))</f>
        <v>2.0997333122397319</v>
      </c>
      <c r="K119" s="32">
        <f>IF('Log_working_2-way'!$D118="","",B119^('Log_working_2-way'!$D118))</f>
        <v>1.9093113656463092</v>
      </c>
      <c r="L119" s="37">
        <f t="shared" si="18"/>
        <v>0.47780678851174935</v>
      </c>
      <c r="M119" s="37">
        <f t="shared" si="19"/>
        <v>0.5221932114882506</v>
      </c>
      <c r="N119" s="38">
        <v>215</v>
      </c>
      <c r="O119" s="38">
        <f t="shared" si="20"/>
        <v>107.5</v>
      </c>
      <c r="P119" s="38">
        <f t="shared" si="21"/>
        <v>97.513661202185773</v>
      </c>
      <c r="Q119" s="38">
        <f t="shared" si="22"/>
        <v>117.4863387978142</v>
      </c>
      <c r="R119" s="38">
        <f t="shared" si="23"/>
        <v>107.5</v>
      </c>
      <c r="S119" s="39">
        <f t="shared" si="24"/>
        <v>-9.9863387978141986</v>
      </c>
      <c r="T119" s="39">
        <f t="shared" si="25"/>
        <v>-9.9863387978142271</v>
      </c>
      <c r="U119" t="s">
        <v>203</v>
      </c>
      <c r="V119" t="s">
        <v>201</v>
      </c>
      <c r="W119" t="s">
        <v>226</v>
      </c>
      <c r="X119" t="s">
        <v>474</v>
      </c>
      <c r="Y119" s="41"/>
    </row>
    <row r="120" spans="1:25" ht="15" x14ac:dyDescent="0.25">
      <c r="A120">
        <v>1.88</v>
      </c>
      <c r="B120">
        <v>1.94</v>
      </c>
      <c r="C120" s="29">
        <f t="shared" si="17"/>
        <v>4.7378811142794408E-2</v>
      </c>
      <c r="D120" s="30">
        <f>IF(OR($A120="",$B120=""),"",A120*'MPTO_working_2-way'!$G119)</f>
        <v>1.9690721649484533</v>
      </c>
      <c r="E120" s="32">
        <f>IF(OR($A120="",$B120=""),"",B120*'MPTO_working_2-way'!$G119)</f>
        <v>2.0319148936170213</v>
      </c>
      <c r="F120" s="30">
        <f>IF(OR($A120="",$B120=""),"",'MPTO_working_2-way'!D119)</f>
        <v>1.9676305567544234</v>
      </c>
      <c r="G120" s="32">
        <f>IF(OR($A120="",$B120=""),"",'MPTO_working_2-way'!E119)</f>
        <v>2.033452274754683</v>
      </c>
      <c r="H120" s="30">
        <f>IF(OR($A120="",$B120=""),"",'OddsRatio_working_2-way'!M119)</f>
        <v>1.9675588936937933</v>
      </c>
      <c r="I120" s="30">
        <f>IF(OR($A120="",$B120=""),"",'OddsRatio_working_2-way'!N119)</f>
        <v>2.0335288182638238</v>
      </c>
      <c r="J120" s="30">
        <f>IF('Log_working_2-way'!$D119="","",A120^('Log_working_2-way'!$D119))</f>
        <v>1.9668954787958726</v>
      </c>
      <c r="K120" s="32">
        <f>IF('Log_working_2-way'!$D119="","",B120^('Log_working_2-way'!$D119))</f>
        <v>2.0342379522187155</v>
      </c>
      <c r="L120" s="37">
        <f t="shared" si="18"/>
        <v>0.50785340314136129</v>
      </c>
      <c r="M120" s="37">
        <f t="shared" si="19"/>
        <v>0.49214659685863876</v>
      </c>
      <c r="N120" s="38">
        <v>216</v>
      </c>
      <c r="O120" s="38">
        <f t="shared" si="20"/>
        <v>101.10638297872339</v>
      </c>
      <c r="P120" s="38">
        <f t="shared" si="21"/>
        <v>104.65979381443299</v>
      </c>
      <c r="Q120" s="38">
        <f t="shared" si="22"/>
        <v>111.34020618556703</v>
      </c>
      <c r="R120" s="38">
        <f t="shared" si="23"/>
        <v>114.8936170212766</v>
      </c>
      <c r="S120" s="39">
        <f t="shared" si="24"/>
        <v>-10.233823206843638</v>
      </c>
      <c r="T120" s="39">
        <f t="shared" si="25"/>
        <v>-10.23382320684361</v>
      </c>
      <c r="U120" t="s">
        <v>198</v>
      </c>
      <c r="V120" t="s">
        <v>205</v>
      </c>
      <c r="W120" t="s">
        <v>226</v>
      </c>
      <c r="X120" t="s">
        <v>474</v>
      </c>
      <c r="Y120" s="41"/>
    </row>
    <row r="121" spans="1:25" ht="15" x14ac:dyDescent="0.25">
      <c r="A121">
        <v>1.91</v>
      </c>
      <c r="B121">
        <v>1.91</v>
      </c>
      <c r="C121" s="29">
        <f t="shared" si="17"/>
        <v>4.7120418848167533E-2</v>
      </c>
      <c r="D121" s="30">
        <f>IF(OR($A121="",$B121=""),"",A121*'MPTO_working_2-way'!$G120)</f>
        <v>2</v>
      </c>
      <c r="E121" s="32">
        <f>IF(OR($A121="",$B121=""),"",B121*'MPTO_working_2-way'!$G120)</f>
        <v>2</v>
      </c>
      <c r="F121" s="30">
        <f>IF(OR($A121="",$B121=""),"",'MPTO_working_2-way'!D120)</f>
        <v>2</v>
      </c>
      <c r="G121" s="32">
        <f>IF(OR($A121="",$B121=""),"",'MPTO_working_2-way'!E120)</f>
        <v>2</v>
      </c>
      <c r="H121" s="30">
        <f>IF(OR($A121="",$B121=""),"",'OddsRatio_working_2-way'!M120)</f>
        <v>1.9999999999999996</v>
      </c>
      <c r="I121" s="30">
        <f>IF(OR($A121="",$B121=""),"",'OddsRatio_working_2-way'!N120)</f>
        <v>1.9999999999999996</v>
      </c>
      <c r="J121" s="30">
        <f>IF('Log_working_2-way'!$D120="","",A121^('Log_working_2-way'!$D120))</f>
        <v>1.9999999999997029</v>
      </c>
      <c r="K121" s="32">
        <f>IF('Log_working_2-way'!$D120="","",B121^('Log_working_2-way'!$D120))</f>
        <v>1.9999999999997029</v>
      </c>
      <c r="L121" s="37">
        <f t="shared" si="18"/>
        <v>0.5</v>
      </c>
      <c r="M121" s="37">
        <f t="shared" si="19"/>
        <v>0.5</v>
      </c>
      <c r="N121" s="38">
        <v>217</v>
      </c>
      <c r="O121" s="38">
        <f t="shared" si="20"/>
        <v>103.38743455497381</v>
      </c>
      <c r="P121" s="38">
        <f t="shared" si="21"/>
        <v>103.38743455497381</v>
      </c>
      <c r="Q121" s="38">
        <f t="shared" si="22"/>
        <v>113.61256544502618</v>
      </c>
      <c r="R121" s="38">
        <f t="shared" si="23"/>
        <v>113.61256544502618</v>
      </c>
      <c r="S121" s="39">
        <f t="shared" si="24"/>
        <v>-10.22513089005237</v>
      </c>
      <c r="T121" s="39">
        <f t="shared" si="25"/>
        <v>-10.22513089005237</v>
      </c>
      <c r="U121" t="s">
        <v>197</v>
      </c>
      <c r="V121" t="s">
        <v>200</v>
      </c>
      <c r="W121" t="s">
        <v>226</v>
      </c>
      <c r="X121" t="s">
        <v>474</v>
      </c>
      <c r="Y121" s="41"/>
    </row>
    <row r="122" spans="1:25" ht="15" x14ac:dyDescent="0.25">
      <c r="A122">
        <v>1.93</v>
      </c>
      <c r="B122">
        <v>1.89</v>
      </c>
      <c r="C122" s="29">
        <f t="shared" si="17"/>
        <v>4.7235244126436093E-2</v>
      </c>
      <c r="D122" s="30">
        <f>IF(OR($A122="",$B122=""),"",A122*'MPTO_working_2-way'!$G121)</f>
        <v>2.0211640211640214</v>
      </c>
      <c r="E122" s="32">
        <f>IF(OR($A122="",$B122=""),"",B122*'MPTO_working_2-way'!$G121)</f>
        <v>1.9792746113989641</v>
      </c>
      <c r="F122" s="30">
        <f>IF(OR($A122="",$B122=""),"",'MPTO_working_2-way'!D121)</f>
        <v>2.0221747928042801</v>
      </c>
      <c r="G122" s="32">
        <f>IF(OR($A122="",$B122=""),"",'MPTO_working_2-way'!E121)</f>
        <v>1.9783062613553166</v>
      </c>
      <c r="H122" s="30">
        <f>IF(OR($A122="",$B122=""),"",'OddsRatio_working_2-way'!M121)</f>
        <v>2.0222249362174249</v>
      </c>
      <c r="I122" s="30">
        <f>IF(OR($A122="",$B122=""),"",'OddsRatio_working_2-way'!N121)</f>
        <v>1.9782582722940953</v>
      </c>
      <c r="J122" s="30">
        <f>IF('Log_working_2-way'!$D121="","",A122^('Log_working_2-way'!$D121))</f>
        <v>2.0226909100425914</v>
      </c>
      <c r="K122" s="32">
        <f>IF('Log_working_2-way'!$D121="","",B122^('Log_working_2-way'!$D121))</f>
        <v>1.9778125435355127</v>
      </c>
      <c r="L122" s="37">
        <f t="shared" si="18"/>
        <v>0.4947643979057591</v>
      </c>
      <c r="M122" s="37">
        <f t="shared" si="19"/>
        <v>0.50523560209424079</v>
      </c>
      <c r="N122" s="38">
        <v>218</v>
      </c>
      <c r="O122" s="38">
        <f t="shared" si="20"/>
        <v>105.04663212435234</v>
      </c>
      <c r="P122" s="38">
        <f t="shared" si="21"/>
        <v>102.65608465608466</v>
      </c>
      <c r="Q122" s="38">
        <f t="shared" si="22"/>
        <v>115.34391534391536</v>
      </c>
      <c r="R122" s="38">
        <f t="shared" si="23"/>
        <v>112.95336787564769</v>
      </c>
      <c r="S122" s="39">
        <f t="shared" si="24"/>
        <v>-10.297283219563013</v>
      </c>
      <c r="T122" s="39">
        <f t="shared" si="25"/>
        <v>-10.297283219563028</v>
      </c>
      <c r="U122" t="s">
        <v>199</v>
      </c>
      <c r="V122" t="s">
        <v>202</v>
      </c>
      <c r="W122" t="s">
        <v>226</v>
      </c>
      <c r="X122" t="s">
        <v>474</v>
      </c>
      <c r="Y122" s="41"/>
    </row>
    <row r="123" spans="1:25" ht="15" x14ac:dyDescent="0.25">
      <c r="A123">
        <v>1.88</v>
      </c>
      <c r="B123">
        <v>1.94</v>
      </c>
      <c r="C123" s="29">
        <f t="shared" si="17"/>
        <v>4.7378811142794408E-2</v>
      </c>
      <c r="D123" s="30">
        <f>IF(OR($A123="",$B123=""),"",A123*'MPTO_working_2-way'!$G122)</f>
        <v>1.9690721649484533</v>
      </c>
      <c r="E123" s="32">
        <f>IF(OR($A123="",$B123=""),"",B123*'MPTO_working_2-way'!$G122)</f>
        <v>2.0319148936170213</v>
      </c>
      <c r="F123" s="30">
        <f>IF(OR($A123="",$B123=""),"",'MPTO_working_2-way'!D122)</f>
        <v>1.9676305567544234</v>
      </c>
      <c r="G123" s="32">
        <f>IF(OR($A123="",$B123=""),"",'MPTO_working_2-way'!E122)</f>
        <v>2.033452274754683</v>
      </c>
      <c r="H123" s="30">
        <f>IF(OR($A123="",$B123=""),"",'OddsRatio_working_2-way'!M122)</f>
        <v>1.9675588936937933</v>
      </c>
      <c r="I123" s="30">
        <f>IF(OR($A123="",$B123=""),"",'OddsRatio_working_2-way'!N122)</f>
        <v>2.0335288182638238</v>
      </c>
      <c r="J123" s="30">
        <f>IF('Log_working_2-way'!$D122="","",A123^('Log_working_2-way'!$D122))</f>
        <v>1.9668954787958726</v>
      </c>
      <c r="K123" s="32">
        <f>IF('Log_working_2-way'!$D122="","",B123^('Log_working_2-way'!$D122))</f>
        <v>2.0342379522187155</v>
      </c>
      <c r="L123" s="37">
        <f t="shared" si="18"/>
        <v>0.50785340314136129</v>
      </c>
      <c r="M123" s="37">
        <f t="shared" si="19"/>
        <v>0.49214659685863876</v>
      </c>
      <c r="N123" s="38">
        <v>219</v>
      </c>
      <c r="O123" s="38">
        <f t="shared" si="20"/>
        <v>102.51063829787232</v>
      </c>
      <c r="P123" s="38">
        <f t="shared" si="21"/>
        <v>106.11340206185569</v>
      </c>
      <c r="Q123" s="38">
        <f t="shared" si="22"/>
        <v>112.88659793814435</v>
      </c>
      <c r="R123" s="38">
        <f t="shared" si="23"/>
        <v>116.48936170212765</v>
      </c>
      <c r="S123" s="39">
        <f t="shared" si="24"/>
        <v>-10.375959640272029</v>
      </c>
      <c r="T123" s="39">
        <f t="shared" si="25"/>
        <v>-10.375959640271958</v>
      </c>
      <c r="U123" t="s">
        <v>204</v>
      </c>
      <c r="V123" t="s">
        <v>196</v>
      </c>
      <c r="W123" t="s">
        <v>226</v>
      </c>
      <c r="X123" t="s">
        <v>474</v>
      </c>
      <c r="Y123" s="41"/>
    </row>
    <row r="124" spans="1:25" ht="15" x14ac:dyDescent="0.25">
      <c r="A124">
        <v>2.1</v>
      </c>
      <c r="B124">
        <v>1.81</v>
      </c>
      <c r="C124" s="29">
        <f t="shared" si="17"/>
        <v>2.8676664035780064E-2</v>
      </c>
      <c r="D124" s="30">
        <f>IF(OR($A124="",$B124=""),"",A124*'MPTO_working_2-way'!$G123)</f>
        <v>2.160220994475138</v>
      </c>
      <c r="E124" s="32">
        <f>IF(OR($A124="",$B124=""),"",B124*'MPTO_working_2-way'!$G123)</f>
        <v>1.861904761904762</v>
      </c>
      <c r="F124" s="30">
        <f>IF(OR($A124="",$B124=""),"",'MPTO_working_2-way'!D123)</f>
        <v>2.1651951011107946</v>
      </c>
      <c r="G124" s="32">
        <f>IF(OR($A124="",$B124=""),"",'MPTO_working_2-way'!E123)</f>
        <v>1.858225372769494</v>
      </c>
      <c r="H124" s="30">
        <f>IF(OR($A124="",$B124=""),"",'OddsRatio_working_2-way'!M123)</f>
        <v>2.1653431646335015</v>
      </c>
      <c r="I124" s="30">
        <f>IF(OR($A124="",$B124=""),"",'OddsRatio_working_2-way'!N123)</f>
        <v>1.8581163303210331</v>
      </c>
      <c r="J124" s="30">
        <f>IF('Log_working_2-way'!$D123="","",A124^('Log_working_2-way'!$D123))</f>
        <v>2.1676082555034109</v>
      </c>
      <c r="K124" s="32">
        <f>IF('Log_working_2-way'!$D123="","",B124^('Log_working_2-way'!$D123))</f>
        <v>1.8564516354578522</v>
      </c>
      <c r="L124" s="37">
        <f t="shared" si="18"/>
        <v>0.46291560102301793</v>
      </c>
      <c r="M124" s="37">
        <f t="shared" si="19"/>
        <v>0.53708439897698212</v>
      </c>
      <c r="N124" s="38">
        <v>220</v>
      </c>
      <c r="O124" s="38">
        <f t="shared" si="20"/>
        <v>115.23809523809523</v>
      </c>
      <c r="P124" s="38">
        <f t="shared" si="21"/>
        <v>98.453038674033152</v>
      </c>
      <c r="Q124" s="38">
        <f t="shared" si="22"/>
        <v>121.54696132596686</v>
      </c>
      <c r="R124" s="38">
        <f t="shared" si="23"/>
        <v>104.76190476190476</v>
      </c>
      <c r="S124" s="39">
        <f t="shared" si="24"/>
        <v>-6.3088660878716354</v>
      </c>
      <c r="T124" s="39">
        <f t="shared" si="25"/>
        <v>-6.308866087871607</v>
      </c>
      <c r="U124" t="s">
        <v>409</v>
      </c>
      <c r="V124" t="s">
        <v>410</v>
      </c>
      <c r="W124" t="s">
        <v>478</v>
      </c>
      <c r="X124" t="s">
        <v>474</v>
      </c>
      <c r="Y124" s="41"/>
    </row>
    <row r="125" spans="1:25" ht="15" x14ac:dyDescent="0.25">
      <c r="A125">
        <v>2</v>
      </c>
      <c r="B125">
        <v>1.91</v>
      </c>
      <c r="C125" s="29">
        <f t="shared" si="17"/>
        <v>2.3560209424083656E-2</v>
      </c>
      <c r="D125" s="30">
        <f>IF(OR($A125="",$B125=""),"",A125*'MPTO_working_2-way'!$G124)</f>
        <v>2.0471204188481673</v>
      </c>
      <c r="E125" s="32">
        <f>IF(OR($A125="",$B125=""),"",B125*'MPTO_working_2-way'!$G124)</f>
        <v>1.9549999999999996</v>
      </c>
      <c r="F125" s="30">
        <f>IF(OR($A125="",$B125=""),"",'MPTO_working_2-way'!D124)</f>
        <v>2.0482573726541551</v>
      </c>
      <c r="G125" s="32">
        <f>IF(OR($A125="",$B125=""),"",'MPTO_working_2-way'!E124)</f>
        <v>1.9539641943734012</v>
      </c>
      <c r="H125" s="30">
        <f>IF(OR($A125="",$B125=""),"",'OddsRatio_working_2-way'!M124)</f>
        <v>2.0482848367219182</v>
      </c>
      <c r="I125" s="30">
        <f>IF(OR($A125="",$B125=""),"",'OddsRatio_working_2-way'!N124)</f>
        <v>1.9539392014169454</v>
      </c>
      <c r="J125" s="30">
        <f>IF('Log_working_2-way'!$D124="","",A125^('Log_working_2-way'!$D124))</f>
        <v>2.0487985391091357</v>
      </c>
      <c r="K125" s="32">
        <f>IF('Log_working_2-way'!$D124="","",B125^('Log_working_2-way'!$D124))</f>
        <v>1.95347196121136</v>
      </c>
      <c r="L125" s="37">
        <f t="shared" si="18"/>
        <v>0.48849104859335046</v>
      </c>
      <c r="M125" s="37">
        <f t="shared" si="19"/>
        <v>0.51150895140664976</v>
      </c>
      <c r="N125" s="38">
        <v>221</v>
      </c>
      <c r="O125" s="38">
        <f t="shared" si="20"/>
        <v>110.5</v>
      </c>
      <c r="P125" s="38">
        <f t="shared" si="21"/>
        <v>105.29319371727746</v>
      </c>
      <c r="Q125" s="38">
        <f t="shared" si="22"/>
        <v>115.70680628272251</v>
      </c>
      <c r="R125" s="38">
        <f t="shared" si="23"/>
        <v>110.5</v>
      </c>
      <c r="S125" s="39">
        <f t="shared" si="24"/>
        <v>-5.2068062827225106</v>
      </c>
      <c r="T125" s="39">
        <f t="shared" si="25"/>
        <v>-5.206806282722539</v>
      </c>
      <c r="U125" t="s">
        <v>411</v>
      </c>
      <c r="V125" t="s">
        <v>412</v>
      </c>
      <c r="W125" t="s">
        <v>478</v>
      </c>
      <c r="X125" t="s">
        <v>474</v>
      </c>
      <c r="Y125" s="41"/>
    </row>
    <row r="126" spans="1:25" ht="15" x14ac:dyDescent="0.25">
      <c r="A126">
        <v>1.55</v>
      </c>
      <c r="B126">
        <v>2.57</v>
      </c>
      <c r="C126" s="29">
        <f t="shared" si="17"/>
        <v>3.4266348688339443E-2</v>
      </c>
      <c r="D126" s="30">
        <f>IF(OR($A126="",$B126=""),"",A126*'MPTO_working_2-way'!$G125)</f>
        <v>1.6031128404669261</v>
      </c>
      <c r="E126" s="32">
        <f>IF(OR($A126="",$B126=""),"",B126*'MPTO_working_2-way'!$G125)</f>
        <v>2.6580645161290324</v>
      </c>
      <c r="F126" s="30">
        <f>IF(OR($A126="",$B126=""),"",'MPTO_working_2-way'!D125)</f>
        <v>1.5922854002198461</v>
      </c>
      <c r="G126" s="32">
        <f>IF(OR($A126="",$B126=""),"",'MPTO_working_2-way'!E125)</f>
        <v>2.6883752319892018</v>
      </c>
      <c r="H126" s="30">
        <f>IF(OR($A126="",$B126=""),"",'OddsRatio_working_2-way'!M125)</f>
        <v>1.5918770745159672</v>
      </c>
      <c r="I126" s="30">
        <f>IF(OR($A126="",$B126=""),"",'OddsRatio_working_2-way'!N125)</f>
        <v>2.6895400127092146</v>
      </c>
      <c r="J126" s="30">
        <f>IF('Log_working_2-way'!$D125="","",A126^('Log_working_2-way'!$D125))</f>
        <v>1.5869428836481319</v>
      </c>
      <c r="K126" s="32">
        <f>IF('Log_working_2-way'!$D125="","",B126^('Log_working_2-way'!$D125))</f>
        <v>2.7037432906322652</v>
      </c>
      <c r="L126" s="37">
        <f t="shared" si="18"/>
        <v>0.62378640776699024</v>
      </c>
      <c r="M126" s="37">
        <f t="shared" si="19"/>
        <v>0.37621359223300971</v>
      </c>
      <c r="N126" s="38">
        <v>222</v>
      </c>
      <c r="O126" s="38">
        <f t="shared" si="20"/>
        <v>78.774193548387103</v>
      </c>
      <c r="P126" s="38">
        <f t="shared" si="21"/>
        <v>135.61867704280155</v>
      </c>
      <c r="Q126" s="38">
        <f t="shared" si="22"/>
        <v>86.381322957198449</v>
      </c>
      <c r="R126" s="38">
        <f t="shared" si="23"/>
        <v>143.2258064516129</v>
      </c>
      <c r="S126" s="39">
        <f t="shared" si="24"/>
        <v>-7.6071294088113461</v>
      </c>
      <c r="T126" s="39">
        <f t="shared" si="25"/>
        <v>-7.6071294088113461</v>
      </c>
      <c r="U126" t="s">
        <v>413</v>
      </c>
      <c r="V126" t="s">
        <v>414</v>
      </c>
      <c r="W126" t="s">
        <v>478</v>
      </c>
      <c r="X126" t="s">
        <v>474</v>
      </c>
      <c r="Y126" s="41"/>
    </row>
    <row r="127" spans="1:25" ht="15" x14ac:dyDescent="0.25">
      <c r="A127">
        <v>2.66</v>
      </c>
      <c r="B127">
        <v>1.52</v>
      </c>
      <c r="C127" s="29">
        <f t="shared" si="17"/>
        <v>3.383458646616555E-2</v>
      </c>
      <c r="D127" s="30">
        <f>IF(OR($A127="",$B127=""),"",A127*'MPTO_working_2-way'!$G126)</f>
        <v>2.7500000000000004</v>
      </c>
      <c r="E127" s="32">
        <f>IF(OR($A127="",$B127=""),"",B127*'MPTO_working_2-way'!$G126)</f>
        <v>1.5714285714285716</v>
      </c>
      <c r="F127" s="30">
        <f>IF(OR($A127="",$B127=""),"",'MPTO_working_2-way'!D126)</f>
        <v>2.7853403141361261</v>
      </c>
      <c r="G127" s="32">
        <f>IF(OR($A127="",$B127=""),"",'MPTO_working_2-way'!E126)</f>
        <v>1.5601173020527861</v>
      </c>
      <c r="H127" s="30">
        <f>IF(OR($A127="",$B127=""),"",'OddsRatio_working_2-way'!M126)</f>
        <v>2.7867030229749132</v>
      </c>
      <c r="I127" s="30">
        <f>IF(OR($A127="",$B127=""),"",'OddsRatio_working_2-way'!N126)</f>
        <v>1.559690103582503</v>
      </c>
      <c r="J127" s="30">
        <f>IF('Log_working_2-way'!$D126="","",A127^('Log_working_2-way'!$D126))</f>
        <v>2.803333350692391</v>
      </c>
      <c r="K127" s="32">
        <f>IF('Log_working_2-way'!$D126="","",B127^('Log_working_2-way'!$D126))</f>
        <v>1.5545286453089158</v>
      </c>
      <c r="L127" s="37">
        <f t="shared" si="18"/>
        <v>0.36363636363636359</v>
      </c>
      <c r="M127" s="37">
        <f t="shared" si="19"/>
        <v>0.63636363636363624</v>
      </c>
      <c r="N127" s="38">
        <v>223</v>
      </c>
      <c r="O127" s="38">
        <f t="shared" si="20"/>
        <v>139.1654135338346</v>
      </c>
      <c r="P127" s="38">
        <f t="shared" si="21"/>
        <v>76.28947368421052</v>
      </c>
      <c r="Q127" s="38">
        <f t="shared" si="22"/>
        <v>146.71052631578948</v>
      </c>
      <c r="R127" s="38">
        <f t="shared" si="23"/>
        <v>83.834586466165405</v>
      </c>
      <c r="S127" s="39">
        <f t="shared" si="24"/>
        <v>-7.5451127819548844</v>
      </c>
      <c r="T127" s="39">
        <f t="shared" si="25"/>
        <v>-7.5451127819548844</v>
      </c>
      <c r="U127" t="s">
        <v>415</v>
      </c>
      <c r="V127" t="s">
        <v>416</v>
      </c>
      <c r="W127" t="s">
        <v>479</v>
      </c>
      <c r="X127" t="s">
        <v>474</v>
      </c>
      <c r="Y127" s="41"/>
    </row>
    <row r="128" spans="1:25" ht="15" x14ac:dyDescent="0.25">
      <c r="A128">
        <v>2.13</v>
      </c>
      <c r="B128">
        <v>1.77</v>
      </c>
      <c r="C128" s="29">
        <f t="shared" si="17"/>
        <v>3.4455319487546765E-2</v>
      </c>
      <c r="D128" s="30">
        <f>IF(OR($A128="",$B128=""),"",A128*'MPTO_working_2-way'!$G127)</f>
        <v>2.2033898305084745</v>
      </c>
      <c r="E128" s="32">
        <f>IF(OR($A128="",$B128=""),"",B128*'MPTO_working_2-way'!$G127)</f>
        <v>1.8309859154929577</v>
      </c>
      <c r="F128" s="30">
        <f>IF(OR($A128="",$B128=""),"",'MPTO_working_2-way'!D127)</f>
        <v>2.2111375032990233</v>
      </c>
      <c r="G128" s="32">
        <f>IF(OR($A128="",$B128=""),"",'MPTO_working_2-way'!E127)</f>
        <v>1.8256700806275876</v>
      </c>
      <c r="H128" s="30">
        <f>IF(OR($A128="",$B128=""),"",'OddsRatio_working_2-way'!M127)</f>
        <v>2.2114175446692466</v>
      </c>
      <c r="I128" s="30">
        <f>IF(OR($A128="",$B128=""),"",'OddsRatio_working_2-way'!N127)</f>
        <v>1.8254792118542653</v>
      </c>
      <c r="J128" s="30">
        <f>IF('Log_working_2-way'!$D127="","",A128^('Log_working_2-way'!$D127))</f>
        <v>2.2149715784230573</v>
      </c>
      <c r="K128" s="32">
        <f>IF('Log_working_2-way'!$D127="","",B128^('Log_working_2-way'!$D127))</f>
        <v>1.8230645208160881</v>
      </c>
      <c r="L128" s="37">
        <f t="shared" si="18"/>
        <v>0.45384615384615384</v>
      </c>
      <c r="M128" s="37">
        <f t="shared" si="19"/>
        <v>0.5461538461538461</v>
      </c>
      <c r="N128" s="38">
        <v>224</v>
      </c>
      <c r="O128" s="38">
        <f t="shared" si="20"/>
        <v>118.83568075117371</v>
      </c>
      <c r="P128" s="38">
        <f t="shared" si="21"/>
        <v>97.446327683615834</v>
      </c>
      <c r="Q128" s="38">
        <f t="shared" si="22"/>
        <v>126.55367231638418</v>
      </c>
      <c r="R128" s="38">
        <f t="shared" si="23"/>
        <v>105.16431924882629</v>
      </c>
      <c r="S128" s="39">
        <f t="shared" si="24"/>
        <v>-7.7179915652104683</v>
      </c>
      <c r="T128" s="39">
        <f t="shared" si="25"/>
        <v>-7.717991565210454</v>
      </c>
      <c r="U128" t="s">
        <v>417</v>
      </c>
      <c r="V128" t="s">
        <v>418</v>
      </c>
      <c r="W128" t="s">
        <v>479</v>
      </c>
      <c r="X128" t="s">
        <v>474</v>
      </c>
      <c r="Y128" s="41"/>
    </row>
    <row r="129" spans="1:25" s="35" customFormat="1" ht="15" x14ac:dyDescent="0.25">
      <c r="A129">
        <v>2.39</v>
      </c>
      <c r="B129">
        <v>1.63</v>
      </c>
      <c r="C129" s="29">
        <f t="shared" si="17"/>
        <v>3.19069743563416E-2</v>
      </c>
      <c r="D129" s="30">
        <f>IF(OR($A129="",$B129=""),"",A129*'MPTO_working_2-way'!$G128)</f>
        <v>2.4662576687116564</v>
      </c>
      <c r="E129" s="32">
        <f>IF(OR($A129="",$B129=""),"",B129*'MPTO_working_2-way'!$G128)</f>
        <v>1.6820083682008367</v>
      </c>
      <c r="F129" s="30">
        <f>IF(OR($A129="",$B129=""),"",'MPTO_working_2-way'!D128)</f>
        <v>2.4847402493861024</v>
      </c>
      <c r="G129" s="32">
        <f>IF(OR($A129="",$B129=""),"",'MPTO_working_2-way'!E128)</f>
        <v>1.6735184827201064</v>
      </c>
      <c r="H129" s="30">
        <f>IF(OR($A129="",$B129=""),"",'OddsRatio_working_2-way'!M128)</f>
        <v>2.4853784724268779</v>
      </c>
      <c r="I129" s="30">
        <f>IF(OR($A129="",$B129=""),"",'OddsRatio_working_2-way'!N128)</f>
        <v>1.6732290918193764</v>
      </c>
      <c r="J129" s="30">
        <f>IF('Log_working_2-way'!$D128="","",A129^('Log_working_2-way'!$D128))</f>
        <v>2.4939306210789667</v>
      </c>
      <c r="K129" s="32">
        <f>IF('Log_working_2-way'!$D128="","",B129^('Log_working_2-way'!$D128))</f>
        <v>1.6693751275261461</v>
      </c>
      <c r="L129" s="37">
        <f t="shared" si="18"/>
        <v>0.40547263681592038</v>
      </c>
      <c r="M129" s="37">
        <f t="shared" si="19"/>
        <v>0.59452736318407962</v>
      </c>
      <c r="N129" s="38">
        <v>225</v>
      </c>
      <c r="O129" s="38">
        <f t="shared" si="20"/>
        <v>130.85774058577405</v>
      </c>
      <c r="P129" s="38">
        <f t="shared" si="21"/>
        <v>86.963190184049083</v>
      </c>
      <c r="Q129" s="38">
        <f t="shared" si="22"/>
        <v>138.03680981595093</v>
      </c>
      <c r="R129" s="38">
        <f t="shared" si="23"/>
        <v>94.142259414225933</v>
      </c>
      <c r="S129" s="39">
        <f t="shared" si="24"/>
        <v>-7.1790692301768786</v>
      </c>
      <c r="T129" s="39">
        <f t="shared" si="25"/>
        <v>-7.1790692301768502</v>
      </c>
      <c r="U129" t="s">
        <v>419</v>
      </c>
      <c r="V129" t="s">
        <v>420</v>
      </c>
      <c r="W129" t="s">
        <v>479</v>
      </c>
      <c r="X129" t="s">
        <v>474</v>
      </c>
      <c r="Y129" s="41"/>
    </row>
    <row r="130" spans="1:25" ht="15" x14ac:dyDescent="0.25">
      <c r="A130">
        <v>2.2799999999999998</v>
      </c>
      <c r="B130">
        <v>1.68</v>
      </c>
      <c r="C130" s="29">
        <f t="shared" si="17"/>
        <v>3.383458646616555E-2</v>
      </c>
      <c r="D130" s="30">
        <f>IF(OR($A130="",$B130=""),"",A130*'MPTO_working_2-way'!$G129)</f>
        <v>2.3571428571428572</v>
      </c>
      <c r="E130" s="32">
        <f>IF(OR($A130="",$B130=""),"",B130*'MPTO_working_2-way'!$G129)</f>
        <v>1.736842105263158</v>
      </c>
      <c r="F130" s="30">
        <f>IF(OR($A130="",$B130=""),"",'MPTO_working_2-way'!D129)</f>
        <v>2.3714710252600297</v>
      </c>
      <c r="G130" s="32">
        <f>IF(OR($A130="",$B130=""),"",'MPTO_working_2-way'!E129)</f>
        <v>1.7291440953412784</v>
      </c>
      <c r="H130" s="30">
        <f>IF(OR($A130="",$B130=""),"",'OddsRatio_working_2-way'!M129)</f>
        <v>2.3719886811400706</v>
      </c>
      <c r="I130" s="30">
        <f>IF(OR($A130="",$B130=""),"",'OddsRatio_working_2-way'!N129)</f>
        <v>1.728868986855663</v>
      </c>
      <c r="J130" s="30">
        <f>IF('Log_working_2-way'!$D129="","",A130^('Log_working_2-way'!$D129))</f>
        <v>2.3786002597874161</v>
      </c>
      <c r="K130" s="32">
        <f>IF('Log_working_2-way'!$D129="","",B130^('Log_working_2-way'!$D129))</f>
        <v>1.7253734306956654</v>
      </c>
      <c r="L130" s="37">
        <f t="shared" si="18"/>
        <v>0.42424242424242425</v>
      </c>
      <c r="M130" s="37">
        <f t="shared" si="19"/>
        <v>0.57575757575757569</v>
      </c>
      <c r="N130" s="38">
        <v>226</v>
      </c>
      <c r="O130" s="38">
        <f t="shared" si="20"/>
        <v>126.87719298245614</v>
      </c>
      <c r="P130" s="38">
        <f t="shared" si="21"/>
        <v>91.476190476190482</v>
      </c>
      <c r="Q130" s="38">
        <f t="shared" si="22"/>
        <v>134.52380952380952</v>
      </c>
      <c r="R130" s="38">
        <f t="shared" si="23"/>
        <v>99.122807017543863</v>
      </c>
      <c r="S130" s="39">
        <f t="shared" si="24"/>
        <v>-7.6466165413533815</v>
      </c>
      <c r="T130" s="39">
        <f t="shared" si="25"/>
        <v>-7.6466165413533815</v>
      </c>
      <c r="U130" t="s">
        <v>421</v>
      </c>
      <c r="V130" t="s">
        <v>422</v>
      </c>
      <c r="W130" t="s">
        <v>479</v>
      </c>
      <c r="X130" t="s">
        <v>474</v>
      </c>
      <c r="Y130" s="41"/>
    </row>
    <row r="131" spans="1:25" s="35" customFormat="1" ht="15" x14ac:dyDescent="0.25">
      <c r="A131">
        <v>1.67</v>
      </c>
      <c r="B131">
        <v>2.29</v>
      </c>
      <c r="C131" s="29">
        <f t="shared" ref="C131:C194" si="26">IF(OR($A131="",$B131=""),"",(1/A131)+(1/B131)-1)</f>
        <v>3.5483617917004384E-2</v>
      </c>
      <c r="D131" s="30">
        <f>IF(OR($A131="",$B131=""),"",A131*'MPTO_working_2-way'!$G130)</f>
        <v>1.7292576419213972</v>
      </c>
      <c r="E131" s="32">
        <f>IF(OR($A131="",$B131=""),"",B131*'MPTO_working_2-way'!$G130)</f>
        <v>2.3712574850299402</v>
      </c>
      <c r="F131" s="30">
        <f>IF(OR($A131="",$B131=""),"",'MPTO_working_2-way'!D130)</f>
        <v>1.7209909322052965</v>
      </c>
      <c r="G131" s="32">
        <f>IF(OR($A131="",$B131=""),"",'MPTO_working_2-way'!E130)</f>
        <v>2.3869799956308713</v>
      </c>
      <c r="H131" s="30">
        <f>IF(OR($A131="",$B131=""),"",'OddsRatio_working_2-way'!M130)</f>
        <v>1.7206801266590057</v>
      </c>
      <c r="I131" s="30">
        <f>IF(OR($A131="",$B131=""),"",'OddsRatio_working_2-way'!N130)</f>
        <v>2.3875781543136072</v>
      </c>
      <c r="J131" s="30">
        <f>IF('Log_working_2-way'!$D130="","",A131^('Log_working_2-way'!$D130))</f>
        <v>1.7169221254682223</v>
      </c>
      <c r="K131" s="32">
        <f>IF('Log_working_2-way'!$D130="","",B131^('Log_working_2-way'!$D130))</f>
        <v>2.394851636566246</v>
      </c>
      <c r="L131" s="37">
        <f t="shared" si="18"/>
        <v>0.5782828282828284</v>
      </c>
      <c r="M131" s="37">
        <f t="shared" si="19"/>
        <v>0.42171717171717171</v>
      </c>
      <c r="N131" s="38">
        <v>227</v>
      </c>
      <c r="O131" s="38">
        <f t="shared" si="20"/>
        <v>91.071856287425149</v>
      </c>
      <c r="P131" s="38">
        <f t="shared" si="21"/>
        <v>127.87336244541487</v>
      </c>
      <c r="Q131" s="38">
        <f t="shared" si="22"/>
        <v>99.126637554585159</v>
      </c>
      <c r="R131" s="38">
        <f t="shared" si="23"/>
        <v>135.92814371257487</v>
      </c>
      <c r="S131" s="39">
        <f t="shared" si="24"/>
        <v>-8.0547812671600099</v>
      </c>
      <c r="T131" s="39">
        <f t="shared" si="25"/>
        <v>-8.0547812671599957</v>
      </c>
      <c r="U131" t="s">
        <v>320</v>
      </c>
      <c r="V131" t="s">
        <v>423</v>
      </c>
      <c r="W131" t="s">
        <v>385</v>
      </c>
      <c r="X131" t="s">
        <v>474</v>
      </c>
      <c r="Y131" s="41"/>
    </row>
    <row r="132" spans="1:25" ht="15" x14ac:dyDescent="0.25">
      <c r="A132">
        <v>1.9</v>
      </c>
      <c r="B132">
        <v>1.99</v>
      </c>
      <c r="C132" s="29">
        <f t="shared" si="26"/>
        <v>2.8828352287754377E-2</v>
      </c>
      <c r="D132" s="30">
        <f>IF(OR($A132="",$B132=""),"",A132*'MPTO_working_2-way'!$G131)</f>
        <v>1.9547738693467331</v>
      </c>
      <c r="E132" s="32">
        <f>IF(OR($A132="",$B132=""),"",B132*'MPTO_working_2-way'!$G131)</f>
        <v>2.0473684210526311</v>
      </c>
      <c r="F132" s="30">
        <f>IF(OR($A132="",$B132=""),"",'MPTO_working_2-way'!D131)</f>
        <v>1.9535003874967702</v>
      </c>
      <c r="G132" s="32">
        <f>IF(OR($A132="",$B132=""),"",'MPTO_working_2-way'!E131)</f>
        <v>2.0487672717420748</v>
      </c>
      <c r="H132" s="30">
        <f>IF(OR($A132="",$B132=""),"",'OddsRatio_working_2-way'!M131)</f>
        <v>1.9534625892455926</v>
      </c>
      <c r="I132" s="30">
        <f>IF(OR($A132="",$B132=""),"",'OddsRatio_working_2-way'!N131)</f>
        <v>2.0488088481701512</v>
      </c>
      <c r="J132" s="30">
        <f>IF('Log_working_2-way'!$D131="","",A132^('Log_working_2-way'!$D131))</f>
        <v>1.9528856855785393</v>
      </c>
      <c r="K132" s="32">
        <f>IF('Log_working_2-way'!$D131="","",B132^('Log_working_2-way'!$D131))</f>
        <v>2.0494438264048878</v>
      </c>
      <c r="L132" s="37">
        <f t="shared" si="18"/>
        <v>0.51156812339331637</v>
      </c>
      <c r="M132" s="37">
        <f t="shared" si="19"/>
        <v>0.48843187660668391</v>
      </c>
      <c r="N132" s="38">
        <v>228</v>
      </c>
      <c r="O132" s="38">
        <f t="shared" si="20"/>
        <v>107.99999999999999</v>
      </c>
      <c r="P132" s="38">
        <f t="shared" si="21"/>
        <v>113.42713567839193</v>
      </c>
      <c r="Q132" s="38">
        <f t="shared" si="22"/>
        <v>114.57286432160802</v>
      </c>
      <c r="R132" s="38">
        <f t="shared" si="23"/>
        <v>120</v>
      </c>
      <c r="S132" s="39">
        <f t="shared" si="24"/>
        <v>-6.5728643216080371</v>
      </c>
      <c r="T132" s="39">
        <f t="shared" si="25"/>
        <v>-6.5728643216080656</v>
      </c>
      <c r="U132" t="s">
        <v>367</v>
      </c>
      <c r="V132" t="s">
        <v>317</v>
      </c>
      <c r="W132" t="s">
        <v>385</v>
      </c>
      <c r="X132" t="s">
        <v>474</v>
      </c>
      <c r="Y132" s="41"/>
    </row>
    <row r="133" spans="1:25" ht="15" x14ac:dyDescent="0.25">
      <c r="A133">
        <v>1.78</v>
      </c>
      <c r="B133">
        <v>2.12</v>
      </c>
      <c r="C133" s="29">
        <f t="shared" si="26"/>
        <v>3.3495866016535869E-2</v>
      </c>
      <c r="D133" s="30">
        <f>IF(OR($A133="",$B133=""),"",A133*'MPTO_working_2-way'!$G132)</f>
        <v>1.8396226415094339</v>
      </c>
      <c r="E133" s="32">
        <f>IF(OR($A133="",$B133=""),"",B133*'MPTO_working_2-way'!$G132)</f>
        <v>2.191011235955056</v>
      </c>
      <c r="F133" s="30">
        <f>IF(OR($A133="",$B133=""),"",'MPTO_working_2-way'!D132)</f>
        <v>1.8346946713341112</v>
      </c>
      <c r="G133" s="32">
        <f>IF(OR($A133="",$B133=""),"",'MPTO_working_2-way'!E132)</f>
        <v>2.1980428704566637</v>
      </c>
      <c r="H133" s="30">
        <f>IF(OR($A133="",$B133=""),"",'OddsRatio_working_2-way'!M132)</f>
        <v>1.83452296039628</v>
      </c>
      <c r="I133" s="30">
        <f>IF(OR($A133="",$B133=""),"",'OddsRatio_working_2-way'!N132)</f>
        <v>2.1982893790305562</v>
      </c>
      <c r="J133" s="30">
        <f>IF('Log_working_2-way'!$D132="","",A133^('Log_working_2-way'!$D132))</f>
        <v>1.8322858584832242</v>
      </c>
      <c r="K133" s="32">
        <f>IF('Log_working_2-way'!$D132="","",B133^('Log_working_2-way'!$D132))</f>
        <v>2.2015102621380289</v>
      </c>
      <c r="L133" s="37">
        <f t="shared" ref="L133:L196" si="27">(1/D133)</f>
        <v>0.54358974358974366</v>
      </c>
      <c r="M133" s="37">
        <f t="shared" ref="M133:M196" si="28">(1/E133)</f>
        <v>0.45641025641025645</v>
      </c>
      <c r="N133" s="38">
        <v>229</v>
      </c>
      <c r="O133" s="38">
        <f t="shared" ref="O133:O196" si="29">(1/A133)*((N133*A133)-N133)</f>
        <v>100.34831460674158</v>
      </c>
      <c r="P133" s="38">
        <f t="shared" ref="P133:P196" si="30">(1/B133)*((N133*B133)-N133)</f>
        <v>120.98113207547169</v>
      </c>
      <c r="Q133" s="38">
        <f t="shared" ref="Q133:Q196" si="31">(1/B133)*N133</f>
        <v>108.01886792452829</v>
      </c>
      <c r="R133" s="38">
        <f t="shared" ref="R133:R196" si="32">(1/A133)*N133</f>
        <v>128.65168539325845</v>
      </c>
      <c r="S133" s="39">
        <f t="shared" ref="S133:S196" si="33">O133-Q133</f>
        <v>-7.6705533177867125</v>
      </c>
      <c r="T133" s="39">
        <f t="shared" ref="T133:T196" si="34">P133-R133</f>
        <v>-7.6705533177867551</v>
      </c>
      <c r="U133" t="s">
        <v>370</v>
      </c>
      <c r="V133" t="s">
        <v>366</v>
      </c>
      <c r="W133" t="s">
        <v>385</v>
      </c>
      <c r="X133" t="s">
        <v>474</v>
      </c>
      <c r="Y133" s="41"/>
    </row>
    <row r="134" spans="1:25" s="35" customFormat="1" ht="15" x14ac:dyDescent="0.25">
      <c r="A134">
        <v>2</v>
      </c>
      <c r="B134">
        <v>1.88</v>
      </c>
      <c r="C134" s="29">
        <f t="shared" si="26"/>
        <v>3.1914893617021267E-2</v>
      </c>
      <c r="D134" s="30">
        <f>IF(OR($A134="",$B134=""),"",A134*'MPTO_working_2-way'!$G133)</f>
        <v>2.0638297872340425</v>
      </c>
      <c r="E134" s="32">
        <f>IF(OR($A134="",$B134=""),"",B134*'MPTO_working_2-way'!$G133)</f>
        <v>1.94</v>
      </c>
      <c r="F134" s="30">
        <f>IF(OR($A134="",$B134=""),"",'MPTO_working_2-way'!D133)</f>
        <v>2.0659340659340657</v>
      </c>
      <c r="G134" s="32">
        <f>IF(OR($A134="",$B134=""),"",'MPTO_working_2-way'!E133)</f>
        <v>1.9381443298969072</v>
      </c>
      <c r="H134" s="30">
        <f>IF(OR($A134="",$B134=""),"",'OddsRatio_working_2-way'!M133)</f>
        <v>2.0660035817780522</v>
      </c>
      <c r="I134" s="30">
        <f>IF(OR($A134="",$B134=""),"",'OddsRatio_working_2-way'!N133)</f>
        <v>1.9380831519646857</v>
      </c>
      <c r="J134" s="30">
        <f>IF('Log_working_2-way'!$D133="","",A134^('Log_working_2-way'!$D133))</f>
        <v>2.0669618454035223</v>
      </c>
      <c r="K134" s="32">
        <f>IF('Log_working_2-way'!$D133="","",B134^('Log_working_2-way'!$D133))</f>
        <v>1.9372406373367297</v>
      </c>
      <c r="L134" s="37">
        <f t="shared" si="27"/>
        <v>0.4845360824742268</v>
      </c>
      <c r="M134" s="37">
        <f t="shared" si="28"/>
        <v>0.51546391752577325</v>
      </c>
      <c r="N134" s="38">
        <v>230</v>
      </c>
      <c r="O134" s="38">
        <f t="shared" si="29"/>
        <v>115</v>
      </c>
      <c r="P134" s="38">
        <f t="shared" si="30"/>
        <v>107.6595744680851</v>
      </c>
      <c r="Q134" s="38">
        <f t="shared" si="31"/>
        <v>122.34042553191489</v>
      </c>
      <c r="R134" s="38">
        <f t="shared" si="32"/>
        <v>115</v>
      </c>
      <c r="S134" s="39">
        <f t="shared" si="33"/>
        <v>-7.3404255319148888</v>
      </c>
      <c r="T134" s="39">
        <f t="shared" si="34"/>
        <v>-7.340425531914903</v>
      </c>
      <c r="U134" t="s">
        <v>76</v>
      </c>
      <c r="V134" t="s">
        <v>82</v>
      </c>
      <c r="W134" t="s">
        <v>86</v>
      </c>
      <c r="X134" t="s">
        <v>475</v>
      </c>
      <c r="Y134" s="41"/>
    </row>
    <row r="135" spans="1:25" s="35" customFormat="1" ht="15" x14ac:dyDescent="0.25">
      <c r="A135">
        <v>1.67</v>
      </c>
      <c r="B135">
        <v>2.23</v>
      </c>
      <c r="C135" s="29">
        <f t="shared" si="26"/>
        <v>4.7232888483123459E-2</v>
      </c>
      <c r="D135" s="30">
        <f>IF(OR($A135="",$B135=""),"",A135*'MPTO_working_2-way'!$G134)</f>
        <v>1.7488789237668161</v>
      </c>
      <c r="E135" s="32">
        <f>IF(OR($A135="",$B135=""),"",B135*'MPTO_working_2-way'!$G134)</f>
        <v>2.3353293413173652</v>
      </c>
      <c r="F135" s="30">
        <f>IF(OR($A135="",$B135=""),"",'MPTO_working_2-way'!D134)</f>
        <v>1.7385681940197473</v>
      </c>
      <c r="G135" s="32">
        <f>IF(OR($A135="",$B135=""),"",'MPTO_working_2-way'!E134)</f>
        <v>2.3539711134287793</v>
      </c>
      <c r="H135" s="30">
        <f>IF(OR($A135="",$B135=""),"",'OddsRatio_working_2-way'!M134)</f>
        <v>1.7380484043438287</v>
      </c>
      <c r="I135" s="30">
        <f>IF(OR($A135="",$B135=""),"",'OddsRatio_working_2-way'!N134)</f>
        <v>2.3549246826013568</v>
      </c>
      <c r="J135" s="30">
        <f>IF('Log_working_2-way'!$D134="","",A135^('Log_working_2-way'!$D134))</f>
        <v>1.7333258264811959</v>
      </c>
      <c r="K135" s="32">
        <f>IF('Log_working_2-way'!$D134="","",B135^('Log_working_2-way'!$D134))</f>
        <v>2.3636503228006438</v>
      </c>
      <c r="L135" s="37">
        <f t="shared" si="27"/>
        <v>0.57179487179487176</v>
      </c>
      <c r="M135" s="37">
        <f t="shared" si="28"/>
        <v>0.42820512820512818</v>
      </c>
      <c r="N135" s="38">
        <v>231</v>
      </c>
      <c r="O135" s="38">
        <f t="shared" si="29"/>
        <v>92.676646706586823</v>
      </c>
      <c r="P135" s="38">
        <f t="shared" si="30"/>
        <v>127.41255605381166</v>
      </c>
      <c r="Q135" s="38">
        <f t="shared" si="31"/>
        <v>103.58744394618834</v>
      </c>
      <c r="R135" s="38">
        <f t="shared" si="32"/>
        <v>138.32335329341319</v>
      </c>
      <c r="S135" s="39">
        <f t="shared" si="33"/>
        <v>-10.910797239601521</v>
      </c>
      <c r="T135" s="39">
        <f t="shared" si="34"/>
        <v>-10.910797239601536</v>
      </c>
      <c r="U135" t="s">
        <v>71</v>
      </c>
      <c r="V135" t="s">
        <v>81</v>
      </c>
      <c r="W135" t="s">
        <v>86</v>
      </c>
      <c r="X135" t="s">
        <v>475</v>
      </c>
      <c r="Y135" s="41"/>
    </row>
    <row r="136" spans="1:25" ht="15" x14ac:dyDescent="0.25">
      <c r="A136">
        <v>1.57</v>
      </c>
      <c r="B136">
        <v>2.4300000000000002</v>
      </c>
      <c r="C136" s="29">
        <f t="shared" si="26"/>
        <v>4.846530890409162E-2</v>
      </c>
      <c r="D136" s="30">
        <f>IF(OR($A136="",$B136=""),"",A136*'MPTO_working_2-way'!$G135)</f>
        <v>1.6460905349794239</v>
      </c>
      <c r="E136" s="32">
        <f>IF(OR($A136="",$B136=""),"",B136*'MPTO_working_2-way'!$G135)</f>
        <v>2.547770700636943</v>
      </c>
      <c r="F136" s="30">
        <f>IF(OR($A136="",$B136=""),"",'MPTO_working_2-way'!D135)</f>
        <v>1.6320934311565529</v>
      </c>
      <c r="G136" s="32">
        <f>IF(OR($A136="",$B136=""),"",'MPTO_working_2-way'!E135)</f>
        <v>2.5820446008595312</v>
      </c>
      <c r="H136" s="30">
        <f>IF(OR($A136="",$B136=""),"",'OddsRatio_working_2-way'!M135)</f>
        <v>1.6313488723371565</v>
      </c>
      <c r="I136" s="30">
        <f>IF(OR($A136="",$B136=""),"",'OddsRatio_working_2-way'!N135)</f>
        <v>2.5839103288458478</v>
      </c>
      <c r="J136" s="30">
        <f>IF('Log_working_2-way'!$D135="","",A136^('Log_working_2-way'!$D135))</f>
        <v>1.6249291038371019</v>
      </c>
      <c r="K136" s="32">
        <f>IF('Log_working_2-way'!$D135="","",B136^('Log_working_2-way'!$D135))</f>
        <v>2.6001815147642611</v>
      </c>
      <c r="L136" s="37">
        <f t="shared" si="27"/>
        <v>0.60749999999999993</v>
      </c>
      <c r="M136" s="37">
        <f t="shared" si="28"/>
        <v>0.39249999999999996</v>
      </c>
      <c r="N136" s="38">
        <v>232</v>
      </c>
      <c r="O136" s="38">
        <f t="shared" si="29"/>
        <v>84.229299363057322</v>
      </c>
      <c r="P136" s="38">
        <f t="shared" si="30"/>
        <v>136.5267489711934</v>
      </c>
      <c r="Q136" s="38">
        <f t="shared" si="31"/>
        <v>95.473251028806573</v>
      </c>
      <c r="R136" s="38">
        <f t="shared" si="32"/>
        <v>147.77070063694268</v>
      </c>
      <c r="S136" s="39">
        <f t="shared" si="33"/>
        <v>-11.24395166574925</v>
      </c>
      <c r="T136" s="39">
        <f t="shared" si="34"/>
        <v>-11.243951665749279</v>
      </c>
      <c r="U136" t="s">
        <v>73</v>
      </c>
      <c r="V136" t="s">
        <v>78</v>
      </c>
      <c r="W136" t="s">
        <v>86</v>
      </c>
      <c r="X136" t="s">
        <v>475</v>
      </c>
      <c r="Y136" s="41"/>
    </row>
    <row r="137" spans="1:25" s="35" customFormat="1" ht="15" x14ac:dyDescent="0.25">
      <c r="A137">
        <v>1.54</v>
      </c>
      <c r="B137">
        <v>2.52</v>
      </c>
      <c r="C137" s="29">
        <f t="shared" si="26"/>
        <v>4.6176046176046093E-2</v>
      </c>
      <c r="D137" s="30">
        <f>IF(OR($A137="",$B137=""),"",A137*'MPTO_working_2-way'!$G136)</f>
        <v>1.6111111111111109</v>
      </c>
      <c r="E137" s="32">
        <f>IF(OR($A137="",$B137=""),"",B137*'MPTO_working_2-way'!$G136)</f>
        <v>2.6363636363636362</v>
      </c>
      <c r="F137" s="30">
        <f>IF(OR($A137="",$B137=""),"",'MPTO_working_2-way'!D136)</f>
        <v>1.596774193548387</v>
      </c>
      <c r="G137" s="32">
        <f>IF(OR($A137="",$B137=""),"",'MPTO_working_2-way'!E136)</f>
        <v>2.6756756756756754</v>
      </c>
      <c r="H137" s="30">
        <f>IF(OR($A137="",$B137=""),"",'OddsRatio_working_2-way'!M136)</f>
        <v>1.5960395606792694</v>
      </c>
      <c r="I137" s="30">
        <f>IF(OR($A137="",$B137=""),"",'OddsRatio_working_2-way'!N136)</f>
        <v>2.6777409856157215</v>
      </c>
      <c r="J137" s="30">
        <f>IF('Log_working_2-way'!$D136="","",A137^('Log_working_2-way'!$D136))</f>
        <v>1.5894668099213889</v>
      </c>
      <c r="K137" s="32">
        <f>IF('Log_working_2-way'!$D136="","",B137^('Log_working_2-way'!$D136))</f>
        <v>2.6964483549666576</v>
      </c>
      <c r="L137" s="37">
        <f t="shared" si="27"/>
        <v>0.62068965517241381</v>
      </c>
      <c r="M137" s="37">
        <f t="shared" si="28"/>
        <v>0.37931034482758624</v>
      </c>
      <c r="N137" s="38">
        <v>233</v>
      </c>
      <c r="O137" s="38">
        <f t="shared" si="29"/>
        <v>81.701298701298697</v>
      </c>
      <c r="P137" s="38">
        <f t="shared" si="30"/>
        <v>140.53968253968253</v>
      </c>
      <c r="Q137" s="38">
        <f t="shared" si="31"/>
        <v>92.460317460317455</v>
      </c>
      <c r="R137" s="38">
        <f t="shared" si="32"/>
        <v>151.2987012987013</v>
      </c>
      <c r="S137" s="39">
        <f t="shared" si="33"/>
        <v>-10.759018759018758</v>
      </c>
      <c r="T137" s="39">
        <f t="shared" si="34"/>
        <v>-10.759018759018772</v>
      </c>
      <c r="U137" t="s">
        <v>74</v>
      </c>
      <c r="V137" t="s">
        <v>79</v>
      </c>
      <c r="W137" t="s">
        <v>86</v>
      </c>
      <c r="X137" t="s">
        <v>475</v>
      </c>
      <c r="Y137" s="41"/>
    </row>
    <row r="138" spans="1:25" ht="15" x14ac:dyDescent="0.25">
      <c r="A138">
        <v>2.08</v>
      </c>
      <c r="B138">
        <v>1.84</v>
      </c>
      <c r="C138" s="29">
        <f t="shared" si="26"/>
        <v>2.4247491638795804E-2</v>
      </c>
      <c r="D138" s="30">
        <f>IF(OR($A138="",$B138=""),"",A138*'MPTO_working_2-way'!$G137)</f>
        <v>2.1304347826086953</v>
      </c>
      <c r="E138" s="32">
        <f>IF(OR($A138="",$B138=""),"",B138*'MPTO_working_2-way'!$G137)</f>
        <v>1.8846153846153844</v>
      </c>
      <c r="F138" s="30">
        <f>IF(OR($A138="",$B138=""),"",'MPTO_working_2-way'!D137)</f>
        <v>2.1338090990187331</v>
      </c>
      <c r="G138" s="32">
        <f>IF(OR($A138="",$B138=""),"",'MPTO_working_2-way'!E137)</f>
        <v>1.8819826907946497</v>
      </c>
      <c r="H138" s="30">
        <f>IF(OR($A138="",$B138=""),"",'OddsRatio_working_2-way'!M137)</f>
        <v>2.1338934190276815</v>
      </c>
      <c r="I138" s="30">
        <f>IF(OR($A138="",$B138=""),"",'OddsRatio_working_2-way'!N137)</f>
        <v>1.8819171036881968</v>
      </c>
      <c r="J138" s="30">
        <f>IF('Log_working_2-way'!$D137="","",A138^('Log_working_2-way'!$D137))</f>
        <v>2.1354221138982008</v>
      </c>
      <c r="K138" s="32">
        <f>IF('Log_working_2-way'!$D137="","",B138^('Log_working_2-way'!$D137))</f>
        <v>1.8807297195989381</v>
      </c>
      <c r="L138" s="37">
        <f t="shared" si="27"/>
        <v>0.46938775510204089</v>
      </c>
      <c r="M138" s="37">
        <f t="shared" si="28"/>
        <v>0.53061224489795922</v>
      </c>
      <c r="N138" s="38">
        <v>234</v>
      </c>
      <c r="O138" s="38">
        <f t="shared" si="29"/>
        <v>121.5</v>
      </c>
      <c r="P138" s="38">
        <f t="shared" si="30"/>
        <v>106.82608695652173</v>
      </c>
      <c r="Q138" s="38">
        <f t="shared" si="31"/>
        <v>127.17391304347825</v>
      </c>
      <c r="R138" s="38">
        <f t="shared" si="32"/>
        <v>112.49999999999999</v>
      </c>
      <c r="S138" s="39">
        <f t="shared" si="33"/>
        <v>-5.673913043478251</v>
      </c>
      <c r="T138" s="39">
        <f t="shared" si="34"/>
        <v>-5.673913043478251</v>
      </c>
      <c r="U138" t="s">
        <v>246</v>
      </c>
      <c r="V138" t="s">
        <v>249</v>
      </c>
      <c r="W138" t="s">
        <v>379</v>
      </c>
      <c r="X138" t="s">
        <v>475</v>
      </c>
      <c r="Y138" s="41"/>
    </row>
    <row r="139" spans="1:25" ht="15" x14ac:dyDescent="0.25">
      <c r="A139">
        <v>1.22</v>
      </c>
      <c r="B139">
        <v>4.33</v>
      </c>
      <c r="C139" s="29">
        <f t="shared" si="26"/>
        <v>5.0619013364631149E-2</v>
      </c>
      <c r="D139" s="30">
        <f>IF(OR($A139="",$B139=""),"",A139*'MPTO_working_2-way'!$G138)</f>
        <v>1.2817551963048499</v>
      </c>
      <c r="E139" s="32">
        <f>IF(OR($A139="",$B139=""),"",B139*'MPTO_working_2-way'!$G138)</f>
        <v>4.5491803278688527</v>
      </c>
      <c r="F139" s="30">
        <f>IF(OR($A139="",$B139=""),"",'MPTO_working_2-way'!D138)</f>
        <v>1.258870910087458</v>
      </c>
      <c r="G139" s="32">
        <f>IF(OR($A139="",$B139=""),"",'MPTO_working_2-way'!E138)</f>
        <v>4.8629292092423837</v>
      </c>
      <c r="H139" s="30">
        <f>IF(OR($A139="",$B139=""),"",'OddsRatio_working_2-way'!M138)</f>
        <v>1.2570332003186868</v>
      </c>
      <c r="I139" s="30">
        <f>IF(OR($A139="",$B139=""),"",'OddsRatio_working_2-way'!N138)</f>
        <v>4.8905479866419395</v>
      </c>
      <c r="J139" s="30">
        <f>IF('Log_working_2-way'!$D138="","",A139^('Log_working_2-way'!$D138))</f>
        <v>1.2461498908569439</v>
      </c>
      <c r="K139" s="32">
        <f>IF('Log_working_2-way'!$D138="","",B139^('Log_working_2-way'!$D138))</f>
        <v>5.0625652788981936</v>
      </c>
      <c r="L139" s="37">
        <f t="shared" si="27"/>
        <v>0.7801801801801802</v>
      </c>
      <c r="M139" s="37">
        <f t="shared" si="28"/>
        <v>0.2198198198198198</v>
      </c>
      <c r="N139" s="38">
        <v>235</v>
      </c>
      <c r="O139" s="38">
        <f t="shared" si="29"/>
        <v>42.377049180327859</v>
      </c>
      <c r="P139" s="38">
        <f t="shared" si="30"/>
        <v>180.72748267898385</v>
      </c>
      <c r="Q139" s="38">
        <f t="shared" si="31"/>
        <v>54.272517321016167</v>
      </c>
      <c r="R139" s="38">
        <f t="shared" si="32"/>
        <v>192.62295081967213</v>
      </c>
      <c r="S139" s="39">
        <f t="shared" si="33"/>
        <v>-11.895468140688308</v>
      </c>
      <c r="T139" s="39">
        <f t="shared" si="34"/>
        <v>-11.89546814068828</v>
      </c>
      <c r="U139" t="s">
        <v>229</v>
      </c>
      <c r="V139" t="s">
        <v>251</v>
      </c>
      <c r="W139" t="s">
        <v>379</v>
      </c>
      <c r="X139" t="s">
        <v>475</v>
      </c>
      <c r="Y139" s="41"/>
    </row>
    <row r="140" spans="1:25" ht="15" x14ac:dyDescent="0.25">
      <c r="A140">
        <v>1.82</v>
      </c>
      <c r="B140">
        <v>2.06</v>
      </c>
      <c r="C140" s="29">
        <f t="shared" si="26"/>
        <v>3.4887442654432999E-2</v>
      </c>
      <c r="D140" s="30">
        <f>IF(OR($A140="",$B140=""),"",A140*'MPTO_working_2-way'!$G139)</f>
        <v>1.883495145631068</v>
      </c>
      <c r="E140" s="32">
        <f>IF(OR($A140="",$B140=""),"",B140*'MPTO_working_2-way'!$G139)</f>
        <v>2.1318681318681318</v>
      </c>
      <c r="F140" s="30">
        <f>IF(OR($A140="",$B140=""),"",'MPTO_working_2-way'!D139)</f>
        <v>1.8796751228316457</v>
      </c>
      <c r="G140" s="32">
        <f>IF(OR($A140="",$B140=""),"",'MPTO_working_2-way'!E139)</f>
        <v>2.1367833124358828</v>
      </c>
      <c r="H140" s="30">
        <f>IF(OR($A140="",$B140=""),"",'OddsRatio_working_2-way'!M139)</f>
        <v>1.8795367562872962</v>
      </c>
      <c r="I140" s="30">
        <f>IF(OR($A140="",$B140=""),"",'OddsRatio_working_2-way'!N139)</f>
        <v>2.1369621483713819</v>
      </c>
      <c r="J140" s="30">
        <f>IF('Log_working_2-way'!$D139="","",A140^('Log_working_2-way'!$D139))</f>
        <v>1.8777999804454721</v>
      </c>
      <c r="K140" s="32">
        <f>IF('Log_working_2-way'!$D139="","",B140^('Log_working_2-way'!$D139))</f>
        <v>2.139211690905316</v>
      </c>
      <c r="L140" s="37">
        <f t="shared" si="27"/>
        <v>0.53092783505154639</v>
      </c>
      <c r="M140" s="37">
        <f t="shared" si="28"/>
        <v>0.46907216494845361</v>
      </c>
      <c r="N140" s="38">
        <v>236</v>
      </c>
      <c r="O140" s="38">
        <f t="shared" si="29"/>
        <v>106.32967032967034</v>
      </c>
      <c r="P140" s="38">
        <f t="shared" si="30"/>
        <v>121.43689320388351</v>
      </c>
      <c r="Q140" s="38">
        <f t="shared" si="31"/>
        <v>114.5631067961165</v>
      </c>
      <c r="R140" s="38">
        <f t="shared" si="32"/>
        <v>129.67032967032966</v>
      </c>
      <c r="S140" s="39">
        <f t="shared" si="33"/>
        <v>-8.2334364664461646</v>
      </c>
      <c r="T140" s="39">
        <f t="shared" si="34"/>
        <v>-8.2334364664461503</v>
      </c>
      <c r="U140" t="s">
        <v>233</v>
      </c>
      <c r="V140" t="s">
        <v>230</v>
      </c>
      <c r="W140" t="s">
        <v>380</v>
      </c>
      <c r="X140" t="s">
        <v>475</v>
      </c>
      <c r="Y140" s="41"/>
    </row>
    <row r="141" spans="1:25" ht="15" x14ac:dyDescent="0.25">
      <c r="A141">
        <v>1.74</v>
      </c>
      <c r="B141">
        <v>2.19</v>
      </c>
      <c r="C141" s="29">
        <f t="shared" si="26"/>
        <v>3.1333648244370904E-2</v>
      </c>
      <c r="D141" s="30">
        <f>IF(OR($A141="",$B141=""),"",A141*'MPTO_working_2-way'!$G140)</f>
        <v>1.7945205479452053</v>
      </c>
      <c r="E141" s="32">
        <f>IF(OR($A141="",$B141=""),"",B141*'MPTO_working_2-way'!$G140)</f>
        <v>2.2586206896551722</v>
      </c>
      <c r="F141" s="30">
        <f>IF(OR($A141="",$B141=""),"",'MPTO_working_2-way'!D140)</f>
        <v>1.7887621461765948</v>
      </c>
      <c r="G141" s="32">
        <f>IF(OR($A141="",$B141=""),"",'MPTO_working_2-way'!E140)</f>
        <v>2.2678093197643276</v>
      </c>
      <c r="H141" s="30">
        <f>IF(OR($A141="",$B141=""),"",'OddsRatio_working_2-way'!M140)</f>
        <v>1.7885738643245783</v>
      </c>
      <c r="I141" s="30">
        <f>IF(OR($A141="",$B141=""),"",'OddsRatio_working_2-way'!N140)</f>
        <v>2.2681120250624973</v>
      </c>
      <c r="J141" s="30">
        <f>IF('Log_working_2-way'!$D140="","",A141^('Log_working_2-way'!$D140))</f>
        <v>1.7859641468844982</v>
      </c>
      <c r="K141" s="32">
        <f>IF('Log_working_2-way'!$D140="","",B141^('Log_working_2-way'!$D140))</f>
        <v>2.2723226675973618</v>
      </c>
      <c r="L141" s="37">
        <f t="shared" si="27"/>
        <v>0.5572519083969466</v>
      </c>
      <c r="M141" s="37">
        <f t="shared" si="28"/>
        <v>0.44274809160305351</v>
      </c>
      <c r="N141" s="38">
        <v>237</v>
      </c>
      <c r="O141" s="38">
        <f t="shared" si="29"/>
        <v>100.79310344827586</v>
      </c>
      <c r="P141" s="38">
        <f t="shared" si="30"/>
        <v>128.78082191780823</v>
      </c>
      <c r="Q141" s="38">
        <f t="shared" si="31"/>
        <v>108.21917808219179</v>
      </c>
      <c r="R141" s="38">
        <f t="shared" si="32"/>
        <v>136.20689655172413</v>
      </c>
      <c r="S141" s="39">
        <f t="shared" si="33"/>
        <v>-7.4260746339159311</v>
      </c>
      <c r="T141" s="39">
        <f t="shared" si="34"/>
        <v>-7.4260746339159027</v>
      </c>
      <c r="U141" t="s">
        <v>258</v>
      </c>
      <c r="V141" t="s">
        <v>259</v>
      </c>
      <c r="W141" t="s">
        <v>380</v>
      </c>
      <c r="X141" t="s">
        <v>475</v>
      </c>
      <c r="Y141" s="41"/>
    </row>
    <row r="142" spans="1:25" ht="15" x14ac:dyDescent="0.25">
      <c r="A142">
        <v>1.5</v>
      </c>
      <c r="B142">
        <v>2.71</v>
      </c>
      <c r="C142" s="29">
        <f t="shared" si="26"/>
        <v>3.5670356703566997E-2</v>
      </c>
      <c r="D142" s="30">
        <f>IF(OR($A142="",$B142=""),"",A142*'MPTO_working_2-way'!$G141)</f>
        <v>1.5535055350553506</v>
      </c>
      <c r="E142" s="32">
        <f>IF(OR($A142="",$B142=""),"",B142*'MPTO_working_2-way'!$G141)</f>
        <v>2.8066666666666666</v>
      </c>
      <c r="F142" s="30">
        <f>IF(OR($A142="",$B142=""),"",'MPTO_working_2-way'!D141)</f>
        <v>1.5412322274881518</v>
      </c>
      <c r="G142" s="32">
        <f>IF(OR($A142="",$B142=""),"",'MPTO_working_2-way'!E141)</f>
        <v>2.847635726795096</v>
      </c>
      <c r="H142" s="30">
        <f>IF(OR($A142="",$B142=""),"",'OddsRatio_working_2-way'!M141)</f>
        <v>1.5407380704358749</v>
      </c>
      <c r="I142" s="30">
        <f>IF(OR($A142="",$B142=""),"",'OddsRatio_working_2-way'!N141)</f>
        <v>2.8493242008906927</v>
      </c>
      <c r="J142" s="30">
        <f>IF('Log_working_2-way'!$D141="","",A142^('Log_working_2-way'!$D141))</f>
        <v>1.5351269474619433</v>
      </c>
      <c r="K142" s="32">
        <f>IF('Log_working_2-way'!$D141="","",B142^('Log_working_2-way'!$D141))</f>
        <v>2.8687154604017304</v>
      </c>
      <c r="L142" s="37">
        <f t="shared" si="27"/>
        <v>0.64370546318289779</v>
      </c>
      <c r="M142" s="37">
        <f t="shared" si="28"/>
        <v>0.35629453681710216</v>
      </c>
      <c r="N142" s="38">
        <v>238</v>
      </c>
      <c r="O142" s="38">
        <f t="shared" si="29"/>
        <v>79.333333333333329</v>
      </c>
      <c r="P142" s="38">
        <f t="shared" si="30"/>
        <v>150.17712177121771</v>
      </c>
      <c r="Q142" s="38">
        <f t="shared" si="31"/>
        <v>87.822878228782287</v>
      </c>
      <c r="R142" s="38">
        <f t="shared" si="32"/>
        <v>158.66666666666666</v>
      </c>
      <c r="S142" s="39">
        <f t="shared" si="33"/>
        <v>-8.4895448954489581</v>
      </c>
      <c r="T142" s="39">
        <f t="shared" si="34"/>
        <v>-8.4895448954489439</v>
      </c>
      <c r="U142" t="s">
        <v>328</v>
      </c>
      <c r="V142" t="s">
        <v>329</v>
      </c>
      <c r="W142" t="s">
        <v>380</v>
      </c>
      <c r="X142" t="s">
        <v>475</v>
      </c>
      <c r="Y142" s="41"/>
    </row>
    <row r="143" spans="1:25" ht="15" x14ac:dyDescent="0.25">
      <c r="A143">
        <v>1.9</v>
      </c>
      <c r="B143">
        <v>2.0099999999999998</v>
      </c>
      <c r="C143" s="29">
        <f t="shared" si="26"/>
        <v>2.3828227284629522E-2</v>
      </c>
      <c r="D143" s="30">
        <f>IF(OR($A143="",$B143=""),"",A143*'MPTO_working_2-way'!$G142)</f>
        <v>1.9452736318407959</v>
      </c>
      <c r="E143" s="32">
        <f>IF(OR($A143="",$B143=""),"",B143*'MPTO_working_2-way'!$G142)</f>
        <v>2.0578947368421052</v>
      </c>
      <c r="F143" s="30">
        <f>IF(OR($A143="",$B143=""),"",'MPTO_working_2-way'!D142)</f>
        <v>1.9440061084245355</v>
      </c>
      <c r="G143" s="32">
        <f>IF(OR($A143="",$B143=""),"",'MPTO_working_2-way'!E142)</f>
        <v>2.05931517929361</v>
      </c>
      <c r="H143" s="30">
        <f>IF(OR($A143="",$B143=""),"",'OddsRatio_working_2-way'!M142)</f>
        <v>1.9439751632913294</v>
      </c>
      <c r="I143" s="30">
        <f>IF(OR($A143="",$B143=""),"",'OddsRatio_working_2-way'!N142)</f>
        <v>2.0593499054713802</v>
      </c>
      <c r="J143" s="30">
        <f>IF('Log_working_2-way'!$D142="","",A143^('Log_working_2-way'!$D142))</f>
        <v>1.9434033475162076</v>
      </c>
      <c r="K143" s="32">
        <f>IF('Log_working_2-way'!$D142="","",B143^('Log_working_2-way'!$D142))</f>
        <v>2.0599919987911819</v>
      </c>
      <c r="L143" s="37">
        <f t="shared" si="27"/>
        <v>0.51406649616368294</v>
      </c>
      <c r="M143" s="37">
        <f t="shared" si="28"/>
        <v>0.48593350383631717</v>
      </c>
      <c r="N143" s="38">
        <v>239</v>
      </c>
      <c r="O143" s="38">
        <f t="shared" si="29"/>
        <v>113.21052631578945</v>
      </c>
      <c r="P143" s="38">
        <f t="shared" si="30"/>
        <v>120.09452736318406</v>
      </c>
      <c r="Q143" s="38">
        <f t="shared" si="31"/>
        <v>118.90547263681593</v>
      </c>
      <c r="R143" s="38">
        <f t="shared" si="32"/>
        <v>125.78947368421052</v>
      </c>
      <c r="S143" s="39">
        <f t="shared" si="33"/>
        <v>-5.6949463210264781</v>
      </c>
      <c r="T143" s="39">
        <f t="shared" si="34"/>
        <v>-5.6949463210264639</v>
      </c>
      <c r="U143" t="s">
        <v>270</v>
      </c>
      <c r="V143" t="s">
        <v>335</v>
      </c>
      <c r="W143" t="s">
        <v>381</v>
      </c>
      <c r="X143" t="s">
        <v>475</v>
      </c>
      <c r="Y143" s="41"/>
    </row>
    <row r="144" spans="1:25" ht="15" x14ac:dyDescent="0.25">
      <c r="A144">
        <v>1.98</v>
      </c>
      <c r="B144">
        <v>1.92</v>
      </c>
      <c r="C144" s="29">
        <f t="shared" si="26"/>
        <v>2.5883838383838453E-2</v>
      </c>
      <c r="D144" s="30">
        <f>IF(OR($A144="",$B144=""),"",A144*'MPTO_working_2-way'!$G143)</f>
        <v>2.03125</v>
      </c>
      <c r="E144" s="32">
        <f>IF(OR($A144="",$B144=""),"",B144*'MPTO_working_2-way'!$G143)</f>
        <v>1.9696969696969697</v>
      </c>
      <c r="F144" s="30">
        <f>IF(OR($A144="",$B144=""),"",'MPTO_working_2-way'!D143)</f>
        <v>2.0320718409236691</v>
      </c>
      <c r="G144" s="32">
        <f>IF(OR($A144="",$B144=""),"",'MPTO_working_2-way'!E143)</f>
        <v>1.968924798011187</v>
      </c>
      <c r="H144" s="30">
        <f>IF(OR($A144="",$B144=""),"",'OddsRatio_working_2-way'!M143)</f>
        <v>2.0320936930842795</v>
      </c>
      <c r="I144" s="30">
        <f>IF(OR($A144="",$B144=""),"",'OddsRatio_working_2-way'!N143)</f>
        <v>1.9689042833036094</v>
      </c>
      <c r="J144" s="30">
        <f>IF('Log_working_2-way'!$D143="","",A144^('Log_working_2-way'!$D143))</f>
        <v>2.0324656453077439</v>
      </c>
      <c r="K144" s="32">
        <f>IF('Log_working_2-way'!$D143="","",B144^('Log_working_2-way'!$D143))</f>
        <v>1.9685552294594053</v>
      </c>
      <c r="L144" s="37">
        <f t="shared" si="27"/>
        <v>0.49230769230769234</v>
      </c>
      <c r="M144" s="37">
        <f t="shared" si="28"/>
        <v>0.50769230769230766</v>
      </c>
      <c r="N144" s="38">
        <v>240</v>
      </c>
      <c r="O144" s="38">
        <f t="shared" si="29"/>
        <v>118.7878787878788</v>
      </c>
      <c r="P144" s="38">
        <f t="shared" si="30"/>
        <v>114.99999999999999</v>
      </c>
      <c r="Q144" s="38">
        <f t="shared" si="31"/>
        <v>125.00000000000001</v>
      </c>
      <c r="R144" s="38">
        <f t="shared" si="32"/>
        <v>121.21212121212122</v>
      </c>
      <c r="S144" s="39">
        <f t="shared" si="33"/>
        <v>-6.2121212121212182</v>
      </c>
      <c r="T144" s="39">
        <f t="shared" si="34"/>
        <v>-6.2121212121212324</v>
      </c>
      <c r="U144" t="s">
        <v>274</v>
      </c>
      <c r="V144" t="s">
        <v>271</v>
      </c>
      <c r="W144" t="s">
        <v>381</v>
      </c>
      <c r="X144" t="s">
        <v>475</v>
      </c>
      <c r="Y144" s="41"/>
    </row>
    <row r="145" spans="1:25" ht="15" x14ac:dyDescent="0.25">
      <c r="A145">
        <v>2.16</v>
      </c>
      <c r="B145">
        <v>1.75</v>
      </c>
      <c r="C145" s="29">
        <f t="shared" si="26"/>
        <v>3.4391534391534417E-2</v>
      </c>
      <c r="D145" s="30">
        <f>IF(OR($A145="",$B145=""),"",A145*'MPTO_working_2-way'!$G144)</f>
        <v>2.2342857142857144</v>
      </c>
      <c r="E145" s="32">
        <f>IF(OR($A145="",$B145=""),"",B145*'MPTO_working_2-way'!$G144)</f>
        <v>1.8101851851851851</v>
      </c>
      <c r="F145" s="30">
        <f>IF(OR($A145="",$B145=""),"",'MPTO_working_2-way'!D144)</f>
        <v>2.2433234421364987</v>
      </c>
      <c r="G145" s="32">
        <f>IF(OR($A145="",$B145=""),"",'MPTO_working_2-way'!E144)</f>
        <v>1.8042959427207637</v>
      </c>
      <c r="H145" s="30">
        <f>IF(OR($A145="",$B145=""),"",'OddsRatio_working_2-way'!M144)</f>
        <v>2.2436505404118421</v>
      </c>
      <c r="I145" s="30">
        <f>IF(OR($A145="",$B145=""),"",'OddsRatio_working_2-way'!N144)</f>
        <v>1.8040844011283466</v>
      </c>
      <c r="J145" s="30">
        <f>IF('Log_working_2-way'!$D144="","",A145^('Log_working_2-way'!$D144))</f>
        <v>2.2478012615174499</v>
      </c>
      <c r="K145" s="32">
        <f>IF('Log_working_2-way'!$D144="","",B145^('Log_working_2-way'!$D144))</f>
        <v>1.8014096722292445</v>
      </c>
      <c r="L145" s="37">
        <f t="shared" si="27"/>
        <v>0.4475703324808184</v>
      </c>
      <c r="M145" s="37">
        <f t="shared" si="28"/>
        <v>0.55242966751918166</v>
      </c>
      <c r="N145" s="38">
        <v>241</v>
      </c>
      <c r="O145" s="38">
        <f t="shared" si="29"/>
        <v>129.42592592592595</v>
      </c>
      <c r="P145" s="38">
        <f t="shared" si="30"/>
        <v>103.28571428571428</v>
      </c>
      <c r="Q145" s="38">
        <f t="shared" si="31"/>
        <v>137.71428571428569</v>
      </c>
      <c r="R145" s="38">
        <f t="shared" si="32"/>
        <v>111.57407407407406</v>
      </c>
      <c r="S145" s="39">
        <f t="shared" si="33"/>
        <v>-8.2883597883597417</v>
      </c>
      <c r="T145" s="39">
        <f t="shared" si="34"/>
        <v>-8.2883597883597844</v>
      </c>
      <c r="U145" t="s">
        <v>103</v>
      </c>
      <c r="V145" t="s">
        <v>88</v>
      </c>
      <c r="W145" t="s">
        <v>220</v>
      </c>
      <c r="X145" t="s">
        <v>475</v>
      </c>
      <c r="Y145" s="41"/>
    </row>
    <row r="146" spans="1:25" s="35" customFormat="1" ht="15" x14ac:dyDescent="0.25">
      <c r="A146">
        <v>2.21</v>
      </c>
      <c r="B146">
        <v>1.72</v>
      </c>
      <c r="C146" s="29">
        <f t="shared" si="26"/>
        <v>3.3884036620014824E-2</v>
      </c>
      <c r="D146" s="30">
        <f>IF(OR($A146="",$B146=""),"",A146*'MPTO_working_2-way'!$G145)</f>
        <v>2.2848837209302326</v>
      </c>
      <c r="E146" s="32">
        <f>IF(OR($A146="",$B146=""),"",B146*'MPTO_working_2-way'!$G145)</f>
        <v>1.7782805429864255</v>
      </c>
      <c r="F146" s="30">
        <f>IF(OR($A146="",$B146=""),"",'MPTO_working_2-way'!D145)</f>
        <v>2.2959652089876781</v>
      </c>
      <c r="G146" s="32">
        <f>IF(OR($A146="",$B146=""),"",'MPTO_working_2-way'!E145)</f>
        <v>1.7716256524981358</v>
      </c>
      <c r="H146" s="30">
        <f>IF(OR($A146="",$B146=""),"",'OddsRatio_working_2-way'!M145)</f>
        <v>2.2963624321753371</v>
      </c>
      <c r="I146" s="30">
        <f>IF(OR($A146="",$B146=""),"",'OddsRatio_working_2-way'!N145)</f>
        <v>1.7713892158398703</v>
      </c>
      <c r="J146" s="30">
        <f>IF('Log_working_2-way'!$D145="","",A146^('Log_working_2-way'!$D145))</f>
        <v>2.3014598613122459</v>
      </c>
      <c r="K146" s="32">
        <f>IF('Log_working_2-way'!$D145="","",B146^('Log_working_2-way'!$D145))</f>
        <v>1.7683679149287428</v>
      </c>
      <c r="L146" s="37">
        <f t="shared" si="27"/>
        <v>0.43765903307888038</v>
      </c>
      <c r="M146" s="37">
        <f t="shared" si="28"/>
        <v>0.56234096692111957</v>
      </c>
      <c r="N146" s="38">
        <v>242</v>
      </c>
      <c r="O146" s="38">
        <f t="shared" si="29"/>
        <v>132.49773755656105</v>
      </c>
      <c r="P146" s="38">
        <f t="shared" si="30"/>
        <v>101.30232558139537</v>
      </c>
      <c r="Q146" s="38">
        <f t="shared" si="31"/>
        <v>140.69767441860466</v>
      </c>
      <c r="R146" s="38">
        <f t="shared" si="32"/>
        <v>109.50226244343891</v>
      </c>
      <c r="S146" s="39">
        <f t="shared" si="33"/>
        <v>-8.1999368620436144</v>
      </c>
      <c r="T146" s="39">
        <f t="shared" si="34"/>
        <v>-8.1999368620435433</v>
      </c>
      <c r="U146" t="s">
        <v>93</v>
      </c>
      <c r="V146" t="s">
        <v>104</v>
      </c>
      <c r="W146" t="s">
        <v>220</v>
      </c>
      <c r="X146" t="s">
        <v>475</v>
      </c>
      <c r="Y146" s="41"/>
    </row>
    <row r="147" spans="1:25" ht="15" x14ac:dyDescent="0.25">
      <c r="A147">
        <v>1.69</v>
      </c>
      <c r="B147">
        <v>2.2799999999999998</v>
      </c>
      <c r="C147" s="29">
        <f t="shared" si="26"/>
        <v>3.0312467559431067E-2</v>
      </c>
      <c r="D147" s="30">
        <f>IF(OR($A147="",$B147=""),"",A147*'MPTO_working_2-way'!$G146)</f>
        <v>1.7412280701754383</v>
      </c>
      <c r="E147" s="32">
        <f>IF(OR($A147="",$B147=""),"",B147*'MPTO_working_2-way'!$G146)</f>
        <v>2.3491124260355027</v>
      </c>
      <c r="F147" s="30">
        <f>IF(OR($A147="",$B147=""),"",'MPTO_working_2-way'!D146)</f>
        <v>1.7344256391789699</v>
      </c>
      <c r="G147" s="32">
        <f>IF(OR($A147="",$B147=""),"",'MPTO_working_2-way'!E146)</f>
        <v>2.3616082373130669</v>
      </c>
      <c r="H147" s="30">
        <f>IF(OR($A147="",$B147=""),"",'OddsRatio_working_2-way'!M146)</f>
        <v>1.7342087577794201</v>
      </c>
      <c r="I147" s="30">
        <f>IF(OR($A147="",$B147=""),"",'OddsRatio_working_2-way'!N146)</f>
        <v>2.3620104492139973</v>
      </c>
      <c r="J147" s="30">
        <f>IF('Log_working_2-way'!$D146="","",A147^('Log_working_2-way'!$D146))</f>
        <v>1.7311269576388733</v>
      </c>
      <c r="K147" s="32">
        <f>IF('Log_working_2-way'!$D146="","",B147^('Log_working_2-way'!$D146))</f>
        <v>2.3677515095728476</v>
      </c>
      <c r="L147" s="37">
        <f t="shared" si="27"/>
        <v>0.57430730478589431</v>
      </c>
      <c r="M147" s="37">
        <f t="shared" si="28"/>
        <v>0.42569269521410585</v>
      </c>
      <c r="N147" s="38">
        <v>243</v>
      </c>
      <c r="O147" s="38">
        <f t="shared" si="29"/>
        <v>99.213017751479271</v>
      </c>
      <c r="P147" s="38">
        <f t="shared" si="30"/>
        <v>136.42105263157893</v>
      </c>
      <c r="Q147" s="38">
        <f t="shared" si="31"/>
        <v>106.57894736842105</v>
      </c>
      <c r="R147" s="38">
        <f t="shared" si="32"/>
        <v>143.78698224852073</v>
      </c>
      <c r="S147" s="39">
        <f t="shared" si="33"/>
        <v>-7.3659296169417843</v>
      </c>
      <c r="T147" s="39">
        <f t="shared" si="34"/>
        <v>-7.3659296169417985</v>
      </c>
      <c r="U147" t="s">
        <v>348</v>
      </c>
      <c r="V147" t="s">
        <v>236</v>
      </c>
      <c r="W147" t="s">
        <v>382</v>
      </c>
      <c r="X147" t="s">
        <v>475</v>
      </c>
      <c r="Y147" s="41"/>
    </row>
    <row r="148" spans="1:25" ht="15" x14ac:dyDescent="0.25">
      <c r="A148">
        <v>2.2599999999999998</v>
      </c>
      <c r="B148">
        <v>1.7</v>
      </c>
      <c r="C148" s="29">
        <f t="shared" si="26"/>
        <v>3.0713170223841679E-2</v>
      </c>
      <c r="D148" s="30">
        <f>IF(OR($A148="",$B148=""),"",A148*'MPTO_working_2-way'!$G147)</f>
        <v>2.3294117647058821</v>
      </c>
      <c r="E148" s="32">
        <f>IF(OR($A148="",$B148=""),"",B148*'MPTO_working_2-way'!$G147)</f>
        <v>1.7522123893805308</v>
      </c>
      <c r="F148" s="30">
        <f>IF(OR($A148="",$B148=""),"",'MPTO_working_2-way'!D147)</f>
        <v>2.3412553321145642</v>
      </c>
      <c r="G148" s="32">
        <f>IF(OR($A148="",$B148=""),"",'MPTO_working_2-way'!E147)</f>
        <v>1.7455701953657428</v>
      </c>
      <c r="H148" s="30">
        <f>IF(OR($A148="",$B148=""),"",'OddsRatio_working_2-way'!M147)</f>
        <v>2.3416407864998732</v>
      </c>
      <c r="I148" s="30">
        <f>IF(OR($A148="",$B148=""),"",'OddsRatio_working_2-way'!N147)</f>
        <v>1.7453559924999296</v>
      </c>
      <c r="J148" s="30">
        <f>IF('Log_working_2-way'!$D147="","",A148^('Log_working_2-way'!$D147))</f>
        <v>2.3470801072340981</v>
      </c>
      <c r="K148" s="32">
        <f>IF('Log_working_2-way'!$D147="","",B148^('Log_working_2-way'!$D147))</f>
        <v>1.7423463494336857</v>
      </c>
      <c r="L148" s="37">
        <f t="shared" si="27"/>
        <v>0.42929292929292934</v>
      </c>
      <c r="M148" s="37">
        <f t="shared" si="28"/>
        <v>0.57070707070707072</v>
      </c>
      <c r="N148" s="38">
        <v>244</v>
      </c>
      <c r="O148" s="38">
        <f t="shared" si="29"/>
        <v>136.03539823008848</v>
      </c>
      <c r="P148" s="38">
        <f t="shared" si="30"/>
        <v>100.47058823529413</v>
      </c>
      <c r="Q148" s="38">
        <f t="shared" si="31"/>
        <v>143.52941176470588</v>
      </c>
      <c r="R148" s="38">
        <f t="shared" si="32"/>
        <v>107.96460176991151</v>
      </c>
      <c r="S148" s="39">
        <f t="shared" si="33"/>
        <v>-7.4940135346174088</v>
      </c>
      <c r="T148" s="39">
        <f t="shared" si="34"/>
        <v>-7.4940135346173804</v>
      </c>
      <c r="U148" t="s">
        <v>237</v>
      </c>
      <c r="V148" t="s">
        <v>341</v>
      </c>
      <c r="W148" t="s">
        <v>382</v>
      </c>
      <c r="X148" t="s">
        <v>475</v>
      </c>
      <c r="Y148" s="41"/>
    </row>
    <row r="149" spans="1:25" ht="15" x14ac:dyDescent="0.25">
      <c r="A149">
        <v>2.16</v>
      </c>
      <c r="B149">
        <v>1.77</v>
      </c>
      <c r="C149" s="29">
        <f t="shared" si="26"/>
        <v>2.79347143753923E-2</v>
      </c>
      <c r="D149" s="30">
        <f>IF(OR($A149="",$B149=""),"",A149*'MPTO_working_2-way'!$G148)</f>
        <v>2.2203389830508473</v>
      </c>
      <c r="E149" s="32">
        <f>IF(OR($A149="",$B149=""),"",B149*'MPTO_working_2-way'!$G148)</f>
        <v>1.8194444444444444</v>
      </c>
      <c r="F149" s="30">
        <f>IF(OR($A149="",$B149=""),"",'MPTO_working_2-way'!D148)</f>
        <v>2.2271932890597692</v>
      </c>
      <c r="G149" s="32">
        <f>IF(OR($A149="",$B149=""),"",'MPTO_working_2-way'!E148)</f>
        <v>1.8148675590999714</v>
      </c>
      <c r="H149" s="30">
        <f>IF(OR($A149="",$B149=""),"",'OddsRatio_working_2-way'!M148)</f>
        <v>2.2273929715024061</v>
      </c>
      <c r="I149" s="30">
        <f>IF(OR($A149="",$B149=""),"",'OddsRatio_working_2-way'!N148)</f>
        <v>1.8147349897041836</v>
      </c>
      <c r="J149" s="30">
        <f>IF('Log_working_2-way'!$D148="","",A149^('Log_working_2-way'!$D148))</f>
        <v>2.2305183638047077</v>
      </c>
      <c r="K149" s="32">
        <f>IF('Log_working_2-way'!$D148="","",B149^('Log_working_2-way'!$D148))</f>
        <v>1.8126656451578935</v>
      </c>
      <c r="L149" s="37">
        <f t="shared" si="27"/>
        <v>0.45038167938931301</v>
      </c>
      <c r="M149" s="37">
        <f t="shared" si="28"/>
        <v>0.54961832061068705</v>
      </c>
      <c r="N149" s="38">
        <v>245</v>
      </c>
      <c r="O149" s="38">
        <f t="shared" si="29"/>
        <v>131.57407407407408</v>
      </c>
      <c r="P149" s="38">
        <f t="shared" si="30"/>
        <v>106.5819209039548</v>
      </c>
      <c r="Q149" s="38">
        <f t="shared" si="31"/>
        <v>138.4180790960452</v>
      </c>
      <c r="R149" s="38">
        <f t="shared" si="32"/>
        <v>113.42592592592591</v>
      </c>
      <c r="S149" s="39">
        <f t="shared" si="33"/>
        <v>-6.8440050219711281</v>
      </c>
      <c r="T149" s="39">
        <f t="shared" si="34"/>
        <v>-6.8440050219711139</v>
      </c>
      <c r="U149" t="s">
        <v>344</v>
      </c>
      <c r="V149" t="s">
        <v>339</v>
      </c>
      <c r="W149" t="s">
        <v>382</v>
      </c>
      <c r="X149" t="s">
        <v>475</v>
      </c>
      <c r="Y149" s="41"/>
    </row>
    <row r="150" spans="1:25" ht="15" x14ac:dyDescent="0.25">
      <c r="A150">
        <v>2.23</v>
      </c>
      <c r="B150">
        <v>1.72</v>
      </c>
      <c r="C150" s="29">
        <f t="shared" si="26"/>
        <v>2.982584211075201E-2</v>
      </c>
      <c r="D150" s="30">
        <f>IF(OR($A150="",$B150=""),"",A150*'MPTO_working_2-way'!$G149)</f>
        <v>2.2965116279069768</v>
      </c>
      <c r="E150" s="32">
        <f>IF(OR($A150="",$B150=""),"",B150*'MPTO_working_2-way'!$G149)</f>
        <v>1.7713004484304935</v>
      </c>
      <c r="F150" s="30">
        <f>IF(OR($A150="",$B150=""),"",'MPTO_working_2-way'!D149)</f>
        <v>2.3067115708443593</v>
      </c>
      <c r="G150" s="32">
        <f>IF(OR($A150="",$B150=""),"",'MPTO_working_2-way'!E149)</f>
        <v>1.7652798232695142</v>
      </c>
      <c r="H150" s="30">
        <f>IF(OR($A150="",$B150=""),"",'OddsRatio_working_2-way'!M149)</f>
        <v>2.3070322617798436</v>
      </c>
      <c r="I150" s="30">
        <f>IF(OR($A150="",$B150=""),"",'OddsRatio_working_2-way'!N149)</f>
        <v>1.7650920556760061</v>
      </c>
      <c r="J150" s="30">
        <f>IF('Log_working_2-way'!$D149="","",A150^('Log_working_2-way'!$D149))</f>
        <v>2.3117058576345526</v>
      </c>
      <c r="K150" s="32">
        <f>IF('Log_working_2-way'!$D149="","",B150^('Log_working_2-way'!$D149))</f>
        <v>1.7623660397486636</v>
      </c>
      <c r="L150" s="37">
        <f t="shared" si="27"/>
        <v>0.43544303797468353</v>
      </c>
      <c r="M150" s="37">
        <f t="shared" si="28"/>
        <v>0.56455696202531636</v>
      </c>
      <c r="N150" s="38">
        <v>246</v>
      </c>
      <c r="O150" s="38">
        <f t="shared" si="29"/>
        <v>135.68609865470853</v>
      </c>
      <c r="P150" s="38">
        <f t="shared" si="30"/>
        <v>102.97674418604652</v>
      </c>
      <c r="Q150" s="38">
        <f t="shared" si="31"/>
        <v>143.02325581395348</v>
      </c>
      <c r="R150" s="38">
        <f t="shared" si="32"/>
        <v>110.31390134529148</v>
      </c>
      <c r="S150" s="39">
        <f t="shared" si="33"/>
        <v>-7.3371571592449527</v>
      </c>
      <c r="T150" s="39">
        <f t="shared" si="34"/>
        <v>-7.3371571592449669</v>
      </c>
      <c r="U150" t="s">
        <v>350</v>
      </c>
      <c r="V150" t="s">
        <v>301</v>
      </c>
      <c r="W150" t="s">
        <v>382</v>
      </c>
      <c r="X150" t="s">
        <v>475</v>
      </c>
      <c r="Y150" s="41"/>
    </row>
    <row r="151" spans="1:25" ht="15" x14ac:dyDescent="0.25">
      <c r="A151">
        <v>2.14</v>
      </c>
      <c r="B151">
        <v>1.78</v>
      </c>
      <c r="C151" s="29">
        <f t="shared" si="26"/>
        <v>2.908747243515708E-2</v>
      </c>
      <c r="D151" s="30">
        <f>IF(OR($A151="",$B151=""),"",A151*'MPTO_working_2-way'!$G150)</f>
        <v>2.2022471910112364</v>
      </c>
      <c r="E151" s="32">
        <f>IF(OR($A151="",$B151=""),"",B151*'MPTO_working_2-way'!$G150)</f>
        <v>1.8317757009345796</v>
      </c>
      <c r="F151" s="30">
        <f>IF(OR($A151="",$B151=""),"",'MPTO_working_2-way'!D150)</f>
        <v>2.2087440565928333</v>
      </c>
      <c r="G151" s="32">
        <f>IF(OR($A151="",$B151=""),"",'MPTO_working_2-way'!E150)</f>
        <v>1.8273049985608751</v>
      </c>
      <c r="H151" s="30">
        <f>IF(OR($A151="",$B151=""),"",'OddsRatio_working_2-way'!M150)</f>
        <v>2.2089410496539781</v>
      </c>
      <c r="I151" s="30">
        <f>IF(OR($A151="",$B151=""),"",'OddsRatio_working_2-way'!N150)</f>
        <v>1.8271701918685113</v>
      </c>
      <c r="J151" s="30">
        <f>IF('Log_working_2-way'!$D150="","",A151^('Log_working_2-way'!$D150))</f>
        <v>2.2119050245559748</v>
      </c>
      <c r="K151" s="32">
        <f>IF('Log_working_2-way'!$D150="","",B151^('Log_working_2-way'!$D150))</f>
        <v>1.8251471689098502</v>
      </c>
      <c r="L151" s="37">
        <f t="shared" si="27"/>
        <v>0.45408163265306112</v>
      </c>
      <c r="M151" s="37">
        <f t="shared" si="28"/>
        <v>0.54591836734693866</v>
      </c>
      <c r="N151" s="38">
        <v>247</v>
      </c>
      <c r="O151" s="38">
        <f t="shared" si="29"/>
        <v>131.57943925233647</v>
      </c>
      <c r="P151" s="38">
        <f t="shared" si="30"/>
        <v>108.23595505617979</v>
      </c>
      <c r="Q151" s="38">
        <f t="shared" si="31"/>
        <v>138.76404494382024</v>
      </c>
      <c r="R151" s="38">
        <f t="shared" si="32"/>
        <v>115.42056074766354</v>
      </c>
      <c r="S151" s="39">
        <f t="shared" si="33"/>
        <v>-7.1846056914837675</v>
      </c>
      <c r="T151" s="39">
        <f t="shared" si="34"/>
        <v>-7.1846056914837533</v>
      </c>
      <c r="U151" t="s">
        <v>346</v>
      </c>
      <c r="V151" t="s">
        <v>337</v>
      </c>
      <c r="W151" t="s">
        <v>382</v>
      </c>
      <c r="X151" t="s">
        <v>475</v>
      </c>
      <c r="Y151" s="41"/>
    </row>
    <row r="152" spans="1:25" ht="15" x14ac:dyDescent="0.25">
      <c r="A152">
        <v>2.12</v>
      </c>
      <c r="B152">
        <v>1.79</v>
      </c>
      <c r="C152" s="29">
        <f t="shared" si="26"/>
        <v>3.0357331084642114E-2</v>
      </c>
      <c r="D152" s="30">
        <f>IF(OR($A152="",$B152=""),"",A152*'MPTO_working_2-way'!$G151)</f>
        <v>2.1843575418994412</v>
      </c>
      <c r="E152" s="32">
        <f>IF(OR($A152="",$B152=""),"",B152*'MPTO_working_2-way'!$G151)</f>
        <v>1.8443396226415094</v>
      </c>
      <c r="F152" s="30">
        <f>IF(OR($A152="",$B152=""),"",'MPTO_working_2-way'!D151)</f>
        <v>2.1904871854075272</v>
      </c>
      <c r="G152" s="32">
        <f>IF(OR($A152="",$B152=""),"",'MPTO_working_2-way'!E151)</f>
        <v>1.8399922420480992</v>
      </c>
      <c r="H152" s="30">
        <f>IF(OR($A152="",$B152=""),"",'OddsRatio_working_2-way'!M151)</f>
        <v>2.1906811155751749</v>
      </c>
      <c r="I152" s="30">
        <f>IF(OR($A152="",$B152=""),"",'OddsRatio_working_2-way'!N151)</f>
        <v>1.8398554297360612</v>
      </c>
      <c r="J152" s="30">
        <f>IF('Log_working_2-way'!$D151="","",A152^('Log_working_2-way'!$D151))</f>
        <v>2.1934793420182777</v>
      </c>
      <c r="K152" s="32">
        <f>IF('Log_working_2-way'!$D151="","",B152^('Log_working_2-way'!$D151))</f>
        <v>1.8378863083703576</v>
      </c>
      <c r="L152" s="37">
        <f t="shared" si="27"/>
        <v>0.45780051150895146</v>
      </c>
      <c r="M152" s="37">
        <f t="shared" si="28"/>
        <v>0.5421994884910486</v>
      </c>
      <c r="N152" s="38">
        <v>248</v>
      </c>
      <c r="O152" s="38">
        <f t="shared" si="29"/>
        <v>131.01886792452828</v>
      </c>
      <c r="P152" s="38">
        <f t="shared" si="30"/>
        <v>109.45251396648045</v>
      </c>
      <c r="Q152" s="38">
        <f t="shared" si="31"/>
        <v>138.54748603351953</v>
      </c>
      <c r="R152" s="38">
        <f t="shared" si="32"/>
        <v>116.98113207547169</v>
      </c>
      <c r="S152" s="39">
        <f t="shared" si="33"/>
        <v>-7.5286181089912532</v>
      </c>
      <c r="T152" s="39">
        <f t="shared" si="34"/>
        <v>-7.528618108991239</v>
      </c>
      <c r="U152" t="s">
        <v>338</v>
      </c>
      <c r="V152" t="s">
        <v>299</v>
      </c>
      <c r="W152" t="s">
        <v>382</v>
      </c>
      <c r="X152" t="s">
        <v>475</v>
      </c>
      <c r="Y152" s="41"/>
    </row>
    <row r="153" spans="1:25" ht="15" x14ac:dyDescent="0.25">
      <c r="A153">
        <v>1.74</v>
      </c>
      <c r="B153">
        <v>2.2000000000000002</v>
      </c>
      <c r="C153" s="29">
        <f t="shared" si="26"/>
        <v>2.925809822361547E-2</v>
      </c>
      <c r="D153" s="30">
        <f>IF(OR($A153="",$B153=""),"",A153*'MPTO_working_2-way'!$G152)</f>
        <v>1.790909090909091</v>
      </c>
      <c r="E153" s="32">
        <f>IF(OR($A153="",$B153=""),"",B153*'MPTO_working_2-way'!$G152)</f>
        <v>2.264367816091954</v>
      </c>
      <c r="F153" s="30">
        <f>IF(OR($A153="",$B153=""),"",'MPTO_working_2-way'!D152)</f>
        <v>1.78544776119403</v>
      </c>
      <c r="G153" s="32">
        <f>IF(OR($A153="",$B153=""),"",'MPTO_working_2-way'!E152)</f>
        <v>2.2731591448931119</v>
      </c>
      <c r="H153" s="30">
        <f>IF(OR($A153="",$B153=""),"",'OddsRatio_working_2-way'!M152)</f>
        <v>1.7852812659593167</v>
      </c>
      <c r="I153" s="30">
        <f>IF(OR($A153="",$B153=""),"",'OddsRatio_working_2-way'!N152)</f>
        <v>2.2734290799340271</v>
      </c>
      <c r="J153" s="30">
        <f>IF('Log_working_2-way'!$D152="","",A153^('Log_working_2-way'!$D152))</f>
        <v>1.7828096647750074</v>
      </c>
      <c r="K153" s="32">
        <f>IF('Log_working_2-way'!$D152="","",B153^('Log_working_2-way'!$D152))</f>
        <v>2.2774497365044657</v>
      </c>
      <c r="L153" s="37">
        <f t="shared" si="27"/>
        <v>0.55837563451776651</v>
      </c>
      <c r="M153" s="37">
        <f t="shared" si="28"/>
        <v>0.44162436548223349</v>
      </c>
      <c r="N153" s="38">
        <v>249</v>
      </c>
      <c r="O153" s="38">
        <f t="shared" si="29"/>
        <v>105.89655172413792</v>
      </c>
      <c r="P153" s="38">
        <f t="shared" si="30"/>
        <v>135.81818181818184</v>
      </c>
      <c r="Q153" s="38">
        <f t="shared" si="31"/>
        <v>113.18181818181817</v>
      </c>
      <c r="R153" s="38">
        <f t="shared" si="32"/>
        <v>143.10344827586206</v>
      </c>
      <c r="S153" s="39">
        <f t="shared" si="33"/>
        <v>-7.2852664576802511</v>
      </c>
      <c r="T153" s="39">
        <f t="shared" si="34"/>
        <v>-7.2852664576802226</v>
      </c>
      <c r="U153" t="s">
        <v>342</v>
      </c>
      <c r="V153" t="s">
        <v>349</v>
      </c>
      <c r="W153" t="s">
        <v>382</v>
      </c>
      <c r="X153" t="s">
        <v>475</v>
      </c>
      <c r="Y153" s="41"/>
    </row>
    <row r="154" spans="1:25" s="35" customFormat="1" ht="15" x14ac:dyDescent="0.25">
      <c r="A154">
        <v>1.63</v>
      </c>
      <c r="B154">
        <v>2.4</v>
      </c>
      <c r="C154" s="29">
        <f t="shared" si="26"/>
        <v>3.0163599182004175E-2</v>
      </c>
      <c r="D154" s="30">
        <f>IF(OR($A154="",$B154=""),"",A154*'MPTO_working_2-way'!$G153)</f>
        <v>1.6791666666666667</v>
      </c>
      <c r="E154" s="32">
        <f>IF(OR($A154="",$B154=""),"",B154*'MPTO_working_2-way'!$G153)</f>
        <v>2.4723926380368098</v>
      </c>
      <c r="F154" s="30">
        <f>IF(OR($A154="",$B154=""),"",'MPTO_working_2-way'!D153)</f>
        <v>1.6710807347287484</v>
      </c>
      <c r="G154" s="32">
        <f>IF(OR($A154="",$B154=""),"",'MPTO_working_2-way'!E153)</f>
        <v>2.49013367281986</v>
      </c>
      <c r="H154" s="30">
        <f>IF(OR($A154="",$B154=""),"",'OddsRatio_working_2-way'!M153)</f>
        <v>1.670820393249937</v>
      </c>
      <c r="I154" s="30">
        <f>IF(OR($A154="",$B154=""),"",'OddsRatio_working_2-way'!N153)</f>
        <v>2.4907119849998605</v>
      </c>
      <c r="J154" s="30">
        <f>IF('Log_working_2-way'!$D153="","",A154^('Log_working_2-way'!$D153))</f>
        <v>1.6671533200634385</v>
      </c>
      <c r="K154" s="32">
        <f>IF('Log_working_2-way'!$D153="","",B154^('Log_working_2-way'!$D153))</f>
        <v>2.4989058285805683</v>
      </c>
      <c r="L154" s="37">
        <f t="shared" si="27"/>
        <v>0.59553349875930517</v>
      </c>
      <c r="M154" s="37">
        <f t="shared" si="28"/>
        <v>0.40446650124069478</v>
      </c>
      <c r="N154" s="38">
        <v>250</v>
      </c>
      <c r="O154" s="38">
        <f t="shared" si="29"/>
        <v>96.625766871165652</v>
      </c>
      <c r="P154" s="38">
        <f t="shared" si="30"/>
        <v>145.83333333333334</v>
      </c>
      <c r="Q154" s="38">
        <f t="shared" si="31"/>
        <v>104.16666666666667</v>
      </c>
      <c r="R154" s="38">
        <f t="shared" si="32"/>
        <v>153.37423312883436</v>
      </c>
      <c r="S154" s="39">
        <f t="shared" si="33"/>
        <v>-7.5408997955010193</v>
      </c>
      <c r="T154" s="39">
        <f t="shared" si="34"/>
        <v>-7.5408997955010193</v>
      </c>
      <c r="U154" t="s">
        <v>424</v>
      </c>
      <c r="V154" t="s">
        <v>425</v>
      </c>
      <c r="W154" t="s">
        <v>480</v>
      </c>
      <c r="X154" t="s">
        <v>475</v>
      </c>
      <c r="Y154" s="41"/>
    </row>
    <row r="155" spans="1:25" ht="15" x14ac:dyDescent="0.25">
      <c r="A155">
        <v>1.69</v>
      </c>
      <c r="B155">
        <v>2.29</v>
      </c>
      <c r="C155" s="29">
        <f t="shared" si="26"/>
        <v>2.8397199038784571E-2</v>
      </c>
      <c r="D155" s="30">
        <f>IF(OR($A155="",$B155=""),"",A155*'MPTO_working_2-way'!$G154)</f>
        <v>1.7379912663755459</v>
      </c>
      <c r="E155" s="32">
        <f>IF(OR($A155="",$B155=""),"",B155*'MPTO_working_2-way'!$G154)</f>
        <v>2.3550295857988166</v>
      </c>
      <c r="F155" s="30">
        <f>IF(OR($A155="",$B155=""),"",'MPTO_working_2-way'!D154)</f>
        <v>1.7315496297621977</v>
      </c>
      <c r="G155" s="32">
        <f>IF(OR($A155="",$B155=""),"",'MPTO_working_2-way'!E154)</f>
        <v>2.3669612550074923</v>
      </c>
      <c r="H155" s="30">
        <f>IF(OR($A155="",$B155=""),"",'OddsRatio_working_2-way'!M154)</f>
        <v>1.7313574508612271</v>
      </c>
      <c r="I155" s="30">
        <f>IF(OR($A155="",$B155=""),"",'OddsRatio_working_2-way'!N154)</f>
        <v>2.3673204516101207</v>
      </c>
      <c r="J155" s="30">
        <f>IF('Log_working_2-way'!$D154="","",A155^('Log_working_2-way'!$D154))</f>
        <v>1.7284425512400656</v>
      </c>
      <c r="K155" s="32">
        <f>IF('Log_working_2-way'!$D154="","",B155^('Log_working_2-way'!$D154))</f>
        <v>2.372791853383128</v>
      </c>
      <c r="L155" s="37">
        <f t="shared" si="27"/>
        <v>0.57537688442211055</v>
      </c>
      <c r="M155" s="37">
        <f t="shared" si="28"/>
        <v>0.42462311557788945</v>
      </c>
      <c r="N155" s="38">
        <v>251</v>
      </c>
      <c r="O155" s="38">
        <f t="shared" si="29"/>
        <v>102.47928994082841</v>
      </c>
      <c r="P155" s="38">
        <f t="shared" si="30"/>
        <v>141.39301310043666</v>
      </c>
      <c r="Q155" s="38">
        <f t="shared" si="31"/>
        <v>109.60698689956332</v>
      </c>
      <c r="R155" s="38">
        <f t="shared" si="32"/>
        <v>148.52071005917159</v>
      </c>
      <c r="S155" s="39">
        <f t="shared" si="33"/>
        <v>-7.1276969587349157</v>
      </c>
      <c r="T155" s="39">
        <f t="shared" si="34"/>
        <v>-7.1276969587349299</v>
      </c>
      <c r="U155" t="s">
        <v>426</v>
      </c>
      <c r="V155" t="s">
        <v>427</v>
      </c>
      <c r="W155" t="s">
        <v>480</v>
      </c>
      <c r="X155" t="s">
        <v>475</v>
      </c>
      <c r="Y155" s="41"/>
    </row>
    <row r="156" spans="1:25" ht="15" x14ac:dyDescent="0.25">
      <c r="A156">
        <v>1.82</v>
      </c>
      <c r="B156">
        <v>2.09</v>
      </c>
      <c r="C156" s="29">
        <f t="shared" si="26"/>
        <v>2.7919448972080652E-2</v>
      </c>
      <c r="D156" s="30">
        <f>IF(OR($A156="",$B156=""),"",A156*'MPTO_working_2-way'!$G155)</f>
        <v>1.8708133971291869</v>
      </c>
      <c r="E156" s="32">
        <f>IF(OR($A156="",$B156=""),"",B156*'MPTO_working_2-way'!$G155)</f>
        <v>2.1483516483516483</v>
      </c>
      <c r="F156" s="30">
        <f>IF(OR($A156="",$B156=""),"",'MPTO_working_2-way'!D155)</f>
        <v>1.8674456281604401</v>
      </c>
      <c r="G156" s="32">
        <f>IF(OR($A156="",$B156=""),"",'MPTO_working_2-way'!E155)</f>
        <v>2.152810006225593</v>
      </c>
      <c r="H156" s="30">
        <f>IF(OR($A156="",$B156=""),"",'OddsRatio_working_2-way'!M155)</f>
        <v>1.8673485908108987</v>
      </c>
      <c r="I156" s="30">
        <f>IF(OR($A156="",$B156=""),"",'OddsRatio_working_2-way'!N155)</f>
        <v>2.1529389804681456</v>
      </c>
      <c r="J156" s="30">
        <f>IF('Log_working_2-way'!$D155="","",A156^('Log_working_2-way'!$D155))</f>
        <v>1.8658256434588982</v>
      </c>
      <c r="K156" s="32">
        <f>IF('Log_working_2-way'!$D155="","",B156^('Log_working_2-way'!$D155))</f>
        <v>2.1549669469306498</v>
      </c>
      <c r="L156" s="37">
        <f t="shared" si="27"/>
        <v>0.53452685421994872</v>
      </c>
      <c r="M156" s="37">
        <f t="shared" si="28"/>
        <v>0.46547314578005117</v>
      </c>
      <c r="N156" s="38">
        <v>252</v>
      </c>
      <c r="O156" s="38">
        <f t="shared" si="29"/>
        <v>113.53846153846155</v>
      </c>
      <c r="P156" s="38">
        <f t="shared" si="30"/>
        <v>131.42583732057415</v>
      </c>
      <c r="Q156" s="38">
        <f t="shared" si="31"/>
        <v>120.57416267942585</v>
      </c>
      <c r="R156" s="38">
        <f t="shared" si="32"/>
        <v>138.46153846153845</v>
      </c>
      <c r="S156" s="39">
        <f t="shared" si="33"/>
        <v>-7.0357011409643064</v>
      </c>
      <c r="T156" s="39">
        <f t="shared" si="34"/>
        <v>-7.0357011409643064</v>
      </c>
      <c r="U156" t="s">
        <v>428</v>
      </c>
      <c r="V156" t="s">
        <v>429</v>
      </c>
      <c r="W156" t="s">
        <v>480</v>
      </c>
      <c r="X156" t="s">
        <v>475</v>
      </c>
      <c r="Y156" s="41"/>
    </row>
    <row r="157" spans="1:25" ht="15" x14ac:dyDescent="0.25">
      <c r="A157">
        <v>1.94</v>
      </c>
      <c r="B157">
        <v>1.96</v>
      </c>
      <c r="C157" s="29">
        <f t="shared" si="26"/>
        <v>2.5667999158426325E-2</v>
      </c>
      <c r="D157" s="30">
        <f>IF(OR($A157="",$B157=""),"",A157*'MPTO_working_2-way'!$G156)</f>
        <v>1.989795918367347</v>
      </c>
      <c r="E157" s="32">
        <f>IF(OR($A157="",$B157=""),"",B157*'MPTO_working_2-way'!$G156)</f>
        <v>2.0103092783505154</v>
      </c>
      <c r="F157" s="30">
        <f>IF(OR($A157="",$B157=""),"",'MPTO_working_2-way'!D156)</f>
        <v>1.9895353704478862</v>
      </c>
      <c r="G157" s="32">
        <f>IF(OR($A157="",$B157=""),"",'MPTO_working_2-way'!E156)</f>
        <v>2.0105752961082914</v>
      </c>
      <c r="H157" s="30">
        <f>IF(OR($A157="",$B157=""),"",'OddsRatio_working_2-way'!M156)</f>
        <v>1.9895285072531594</v>
      </c>
      <c r="I157" s="30">
        <f>IF(OR($A157="",$B157=""),"",'OddsRatio_working_2-way'!N156)</f>
        <v>2.0105823052798226</v>
      </c>
      <c r="J157" s="30">
        <f>IF('Log_working_2-way'!$D156="","",A157^('Log_working_2-way'!$D156))</f>
        <v>1.9894107081664238</v>
      </c>
      <c r="K157" s="32">
        <f>IF('Log_working_2-way'!$D156="","",B157^('Log_working_2-way'!$D156))</f>
        <v>2.0107026250536491</v>
      </c>
      <c r="L157" s="37">
        <f t="shared" si="27"/>
        <v>0.50256410256410255</v>
      </c>
      <c r="M157" s="37">
        <f t="shared" si="28"/>
        <v>0.49743589743589745</v>
      </c>
      <c r="N157" s="38">
        <v>253</v>
      </c>
      <c r="O157" s="38">
        <f t="shared" si="29"/>
        <v>122.5876288659794</v>
      </c>
      <c r="P157" s="38">
        <f t="shared" si="30"/>
        <v>123.91836734693878</v>
      </c>
      <c r="Q157" s="38">
        <f t="shared" si="31"/>
        <v>129.08163265306123</v>
      </c>
      <c r="R157" s="38">
        <f t="shared" si="32"/>
        <v>130.41237113402065</v>
      </c>
      <c r="S157" s="39">
        <f t="shared" si="33"/>
        <v>-6.4940037870818372</v>
      </c>
      <c r="T157" s="39">
        <f t="shared" si="34"/>
        <v>-6.4940037870818657</v>
      </c>
      <c r="U157" t="s">
        <v>430</v>
      </c>
      <c r="V157" t="s">
        <v>431</v>
      </c>
      <c r="W157" t="s">
        <v>480</v>
      </c>
      <c r="X157" t="s">
        <v>475</v>
      </c>
      <c r="Y157" s="41"/>
    </row>
    <row r="158" spans="1:25" ht="15" x14ac:dyDescent="0.25">
      <c r="A158">
        <v>1.98</v>
      </c>
      <c r="B158">
        <v>1.91</v>
      </c>
      <c r="C158" s="29">
        <f t="shared" si="26"/>
        <v>2.861071447458885E-2</v>
      </c>
      <c r="D158" s="30">
        <f>IF(OR($A158="",$B158=""),"",A158*'MPTO_working_2-way'!$G157)</f>
        <v>2.0366492146596857</v>
      </c>
      <c r="E158" s="32">
        <f>IF(OR($A158="",$B158=""),"",B158*'MPTO_working_2-way'!$G157)</f>
        <v>1.9646464646464645</v>
      </c>
      <c r="F158" s="30">
        <f>IF(OR($A158="",$B158=""),"",'MPTO_working_2-way'!D157)</f>
        <v>2.0377175494369308</v>
      </c>
      <c r="G158" s="32">
        <f>IF(OR($A158="",$B158=""),"",'MPTO_working_2-way'!E157)</f>
        <v>1.9636533568721115</v>
      </c>
      <c r="H158" s="30">
        <f>IF(OR($A158="",$B158=""),"",'OddsRatio_working_2-way'!M157)</f>
        <v>2.0377490433255412</v>
      </c>
      <c r="I158" s="30">
        <f>IF(OR($A158="",$B158=""),"",'OddsRatio_working_2-way'!N157)</f>
        <v>1.9636241116594322</v>
      </c>
      <c r="J158" s="30">
        <f>IF('Log_working_2-way'!$D157="","",A158^('Log_working_2-way'!$D157))</f>
        <v>2.0382337672504618</v>
      </c>
      <c r="K158" s="32">
        <f>IF('Log_working_2-way'!$D157="","",B158^('Log_working_2-way'!$D157))</f>
        <v>1.9631742210121639</v>
      </c>
      <c r="L158" s="37">
        <f t="shared" si="27"/>
        <v>0.49100257069408743</v>
      </c>
      <c r="M158" s="37">
        <f t="shared" si="28"/>
        <v>0.50899742930591263</v>
      </c>
      <c r="N158" s="38">
        <v>254</v>
      </c>
      <c r="O158" s="38">
        <f t="shared" si="29"/>
        <v>125.71717171717174</v>
      </c>
      <c r="P158" s="38">
        <f t="shared" si="30"/>
        <v>121.01570680628271</v>
      </c>
      <c r="Q158" s="38">
        <f t="shared" si="31"/>
        <v>132.98429319371726</v>
      </c>
      <c r="R158" s="38">
        <f t="shared" si="32"/>
        <v>128.28282828282829</v>
      </c>
      <c r="S158" s="39">
        <f t="shared" si="33"/>
        <v>-7.2671214765455261</v>
      </c>
      <c r="T158" s="39">
        <f t="shared" si="34"/>
        <v>-7.2671214765455829</v>
      </c>
      <c r="U158" t="s">
        <v>432</v>
      </c>
      <c r="V158" t="s">
        <v>433</v>
      </c>
      <c r="W158" t="s">
        <v>477</v>
      </c>
      <c r="X158" t="s">
        <v>475</v>
      </c>
      <c r="Y158" s="41"/>
    </row>
    <row r="159" spans="1:25" ht="15" x14ac:dyDescent="0.25">
      <c r="A159">
        <v>1.94</v>
      </c>
      <c r="B159">
        <v>1.94</v>
      </c>
      <c r="C159" s="29">
        <f t="shared" si="26"/>
        <v>3.0927835051546504E-2</v>
      </c>
      <c r="D159" s="30">
        <f>IF(OR($A159="",$B159=""),"",A159*'MPTO_working_2-way'!$G158)</f>
        <v>2</v>
      </c>
      <c r="E159" s="32">
        <f>IF(OR($A159="",$B159=""),"",B159*'MPTO_working_2-way'!$G158)</f>
        <v>2</v>
      </c>
      <c r="F159" s="30">
        <f>IF(OR($A159="",$B159=""),"",'MPTO_working_2-way'!D158)</f>
        <v>2.0000000000000004</v>
      </c>
      <c r="G159" s="32">
        <f>IF(OR($A159="",$B159=""),"",'MPTO_working_2-way'!E158)</f>
        <v>2.0000000000000004</v>
      </c>
      <c r="H159" s="30">
        <f>IF(OR($A159="",$B159=""),"",'OddsRatio_working_2-way'!M158)</f>
        <v>2.0000000000000004</v>
      </c>
      <c r="I159" s="30">
        <f>IF(OR($A159="",$B159=""),"",'OddsRatio_working_2-way'!N158)</f>
        <v>2.0000000000000004</v>
      </c>
      <c r="J159" s="30">
        <f>IF('Log_working_2-way'!$D158="","",A159^('Log_working_2-way'!$D158))</f>
        <v>1.9999999999999891</v>
      </c>
      <c r="K159" s="32">
        <f>IF('Log_working_2-way'!$D158="","",B159^('Log_working_2-way'!$D158))</f>
        <v>1.9999999999999891</v>
      </c>
      <c r="L159" s="37">
        <f t="shared" si="27"/>
        <v>0.5</v>
      </c>
      <c r="M159" s="37">
        <f t="shared" si="28"/>
        <v>0.5</v>
      </c>
      <c r="N159" s="38">
        <v>255</v>
      </c>
      <c r="O159" s="38">
        <f t="shared" si="29"/>
        <v>123.55670103092784</v>
      </c>
      <c r="P159" s="38">
        <f t="shared" si="30"/>
        <v>123.55670103092784</v>
      </c>
      <c r="Q159" s="38">
        <f t="shared" si="31"/>
        <v>131.44329896907217</v>
      </c>
      <c r="R159" s="38">
        <f t="shared" si="32"/>
        <v>131.44329896907217</v>
      </c>
      <c r="S159" s="39">
        <f t="shared" si="33"/>
        <v>-7.8865979381443339</v>
      </c>
      <c r="T159" s="39">
        <f t="shared" si="34"/>
        <v>-7.8865979381443339</v>
      </c>
      <c r="U159" t="s">
        <v>434</v>
      </c>
      <c r="V159" t="s">
        <v>435</v>
      </c>
      <c r="W159" t="s">
        <v>477</v>
      </c>
      <c r="X159" t="s">
        <v>475</v>
      </c>
      <c r="Y159" s="41"/>
    </row>
    <row r="160" spans="1:25" ht="15" x14ac:dyDescent="0.25">
      <c r="A160">
        <v>1.89</v>
      </c>
      <c r="B160">
        <v>2</v>
      </c>
      <c r="C160" s="29">
        <f t="shared" si="26"/>
        <v>2.9100529100529293E-2</v>
      </c>
      <c r="D160" s="30">
        <f>IF(OR($A160="",$B160=""),"",A160*'MPTO_working_2-way'!$G159)</f>
        <v>1.9450000000000003</v>
      </c>
      <c r="E160" s="32">
        <f>IF(OR($A160="",$B160=""),"",B160*'MPTO_working_2-way'!$G159)</f>
        <v>2.0582010582010586</v>
      </c>
      <c r="F160" s="30">
        <f>IF(OR($A160="",$B160=""),"",'MPTO_working_2-way'!D159)</f>
        <v>1.9434447300771212</v>
      </c>
      <c r="G160" s="32">
        <f>IF(OR($A160="",$B160=""),"",'MPTO_working_2-way'!E159)</f>
        <v>2.0599455040871937</v>
      </c>
      <c r="H160" s="30">
        <f>IF(OR($A160="",$B160=""),"",'OddsRatio_working_2-way'!M159)</f>
        <v>1.9433981132056606</v>
      </c>
      <c r="I160" s="30">
        <f>IF(OR($A160="",$B160=""),"",'OddsRatio_working_2-way'!N159)</f>
        <v>2.0599978800063603</v>
      </c>
      <c r="J160" s="30">
        <f>IF('Log_working_2-way'!$D159="","",A160^('Log_working_2-way'!$D159))</f>
        <v>1.9426935194379702</v>
      </c>
      <c r="K160" s="32">
        <f>IF('Log_working_2-way'!$D159="","",B160^('Log_working_2-way'!$D159))</f>
        <v>2.0607901501181232</v>
      </c>
      <c r="L160" s="37">
        <f t="shared" si="27"/>
        <v>0.51413881748071977</v>
      </c>
      <c r="M160" s="37">
        <f t="shared" si="28"/>
        <v>0.48586118251928012</v>
      </c>
      <c r="N160" s="38">
        <v>256</v>
      </c>
      <c r="O160" s="38">
        <f t="shared" si="29"/>
        <v>120.55026455026456</v>
      </c>
      <c r="P160" s="38">
        <f t="shared" si="30"/>
        <v>128</v>
      </c>
      <c r="Q160" s="38">
        <f t="shared" si="31"/>
        <v>128</v>
      </c>
      <c r="R160" s="38">
        <f t="shared" si="32"/>
        <v>135.44973544973547</v>
      </c>
      <c r="S160" s="39">
        <f t="shared" si="33"/>
        <v>-7.4497354497354422</v>
      </c>
      <c r="T160" s="39">
        <f t="shared" si="34"/>
        <v>-7.4497354497354706</v>
      </c>
      <c r="U160" t="s">
        <v>436</v>
      </c>
      <c r="V160" t="s">
        <v>437</v>
      </c>
      <c r="W160" t="s">
        <v>477</v>
      </c>
      <c r="X160" t="s">
        <v>475</v>
      </c>
      <c r="Y160" s="41"/>
    </row>
    <row r="161" spans="1:25" ht="15" x14ac:dyDescent="0.25">
      <c r="A161">
        <v>2.21</v>
      </c>
      <c r="B161">
        <v>1.72</v>
      </c>
      <c r="C161" s="29">
        <f t="shared" si="26"/>
        <v>3.3884036620014824E-2</v>
      </c>
      <c r="D161" s="30">
        <f>IF(OR($A161="",$B161=""),"",A161*'MPTO_working_2-way'!$G160)</f>
        <v>2.2848837209302326</v>
      </c>
      <c r="E161" s="32">
        <f>IF(OR($A161="",$B161=""),"",B161*'MPTO_working_2-way'!$G160)</f>
        <v>1.7782805429864255</v>
      </c>
      <c r="F161" s="30">
        <f>IF(OR($A161="",$B161=""),"",'MPTO_working_2-way'!D160)</f>
        <v>2.2959652089876781</v>
      </c>
      <c r="G161" s="32">
        <f>IF(OR($A161="",$B161=""),"",'MPTO_working_2-way'!E160)</f>
        <v>1.7716256524981358</v>
      </c>
      <c r="H161" s="30">
        <f>IF(OR($A161="",$B161=""),"",'OddsRatio_working_2-way'!M160)</f>
        <v>2.2963624321753371</v>
      </c>
      <c r="I161" s="30">
        <f>IF(OR($A161="",$B161=""),"",'OddsRatio_working_2-way'!N160)</f>
        <v>1.7713892158398703</v>
      </c>
      <c r="J161" s="30">
        <f>IF('Log_working_2-way'!$D160="","",A161^('Log_working_2-way'!$D160))</f>
        <v>2.3014598613122459</v>
      </c>
      <c r="K161" s="32">
        <f>IF('Log_working_2-way'!$D160="","",B161^('Log_working_2-way'!$D160))</f>
        <v>1.7683679149287428</v>
      </c>
      <c r="L161" s="37">
        <f t="shared" si="27"/>
        <v>0.43765903307888038</v>
      </c>
      <c r="M161" s="37">
        <f t="shared" si="28"/>
        <v>0.56234096692111957</v>
      </c>
      <c r="N161" s="38">
        <v>257</v>
      </c>
      <c r="O161" s="38">
        <f t="shared" si="29"/>
        <v>140.71040723981901</v>
      </c>
      <c r="P161" s="38">
        <f t="shared" si="30"/>
        <v>107.58139534883723</v>
      </c>
      <c r="Q161" s="38">
        <f t="shared" si="31"/>
        <v>149.41860465116281</v>
      </c>
      <c r="R161" s="38">
        <f t="shared" si="32"/>
        <v>116.28959276018099</v>
      </c>
      <c r="S161" s="39">
        <f t="shared" si="33"/>
        <v>-8.7081974113438037</v>
      </c>
      <c r="T161" s="39">
        <f t="shared" si="34"/>
        <v>-8.708197411343761</v>
      </c>
      <c r="U161" t="s">
        <v>438</v>
      </c>
      <c r="V161" t="s">
        <v>439</v>
      </c>
      <c r="W161" t="s">
        <v>477</v>
      </c>
      <c r="X161" t="s">
        <v>475</v>
      </c>
      <c r="Y161" s="41"/>
    </row>
    <row r="162" spans="1:25" ht="15" x14ac:dyDescent="0.25">
      <c r="A162">
        <v>2.1</v>
      </c>
      <c r="B162">
        <v>1.79</v>
      </c>
      <c r="C162" s="29">
        <f t="shared" si="26"/>
        <v>3.4849694067571102E-2</v>
      </c>
      <c r="D162" s="30">
        <f>IF(OR($A162="",$B162=""),"",A162*'MPTO_working_2-way'!$G161)</f>
        <v>2.1731843575418992</v>
      </c>
      <c r="E162" s="32">
        <f>IF(OR($A162="",$B162=""),"",B162*'MPTO_working_2-way'!$G161)</f>
        <v>1.8523809523809522</v>
      </c>
      <c r="F162" s="30">
        <f>IF(OR($A162="",$B162=""),"",'MPTO_working_2-way'!D161)</f>
        <v>2.1797622499275153</v>
      </c>
      <c r="G162" s="32">
        <f>IF(OR($A162="",$B162=""),"",'MPTO_working_2-way'!E161)</f>
        <v>1.8476284099287292</v>
      </c>
      <c r="H162" s="30">
        <f>IF(OR($A162="",$B162=""),"",'OddsRatio_working_2-way'!M161)</f>
        <v>2.1800021454603971</v>
      </c>
      <c r="I162" s="30">
        <f>IF(OR($A162="",$B162=""),"",'OddsRatio_working_2-way'!N161)</f>
        <v>1.8474560862851939</v>
      </c>
      <c r="J162" s="30">
        <f>IF('Log_working_2-way'!$D161="","",A162^('Log_working_2-way'!$D161))</f>
        <v>2.1830172065936067</v>
      </c>
      <c r="K162" s="32">
        <f>IF('Log_working_2-way'!$D161="","",B162^('Log_working_2-way'!$D161))</f>
        <v>1.8452962428833544</v>
      </c>
      <c r="L162" s="37">
        <f t="shared" si="27"/>
        <v>0.46015424164524427</v>
      </c>
      <c r="M162" s="37">
        <f t="shared" si="28"/>
        <v>0.53984575835475579</v>
      </c>
      <c r="N162" s="38">
        <v>258</v>
      </c>
      <c r="O162" s="38">
        <f t="shared" si="29"/>
        <v>135.14285714285717</v>
      </c>
      <c r="P162" s="38">
        <f t="shared" si="30"/>
        <v>113.86592178770948</v>
      </c>
      <c r="Q162" s="38">
        <f t="shared" si="31"/>
        <v>144.13407821229049</v>
      </c>
      <c r="R162" s="38">
        <f t="shared" si="32"/>
        <v>122.85714285714285</v>
      </c>
      <c r="S162" s="39">
        <f t="shared" si="33"/>
        <v>-8.9912210694333226</v>
      </c>
      <c r="T162" s="39">
        <f t="shared" si="34"/>
        <v>-8.9912210694333652</v>
      </c>
      <c r="U162" t="s">
        <v>440</v>
      </c>
      <c r="V162" t="s">
        <v>441</v>
      </c>
      <c r="W162" t="s">
        <v>477</v>
      </c>
      <c r="X162" t="s">
        <v>475</v>
      </c>
      <c r="Y162" s="41"/>
    </row>
    <row r="163" spans="1:25" ht="15" x14ac:dyDescent="0.25">
      <c r="A163">
        <v>2.17</v>
      </c>
      <c r="B163">
        <v>1.75</v>
      </c>
      <c r="C163" s="29">
        <f t="shared" si="26"/>
        <v>3.2258064516129004E-2</v>
      </c>
      <c r="D163" s="30">
        <f>IF(OR($A163="",$B163=""),"",A163*'MPTO_working_2-way'!$G162)</f>
        <v>2.2399999999999998</v>
      </c>
      <c r="E163" s="32">
        <f>IF(OR($A163="",$B163=""),"",B163*'MPTO_working_2-way'!$G162)</f>
        <v>1.8064516129032258</v>
      </c>
      <c r="F163" s="30">
        <f>IF(OR($A163="",$B163=""),"",'MPTO_working_2-way'!D162)</f>
        <v>2.2487046632124348</v>
      </c>
      <c r="G163" s="32">
        <f>IF(OR($A163="",$B163=""),"",'MPTO_working_2-way'!E162)</f>
        <v>1.8008298755186722</v>
      </c>
      <c r="H163" s="30">
        <f>IF(OR($A163="",$B163=""),"",'OddsRatio_working_2-way'!M162)</f>
        <v>2.2489995996796797</v>
      </c>
      <c r="I163" s="30">
        <f>IF(OR($A163="",$B163=""),"",'OddsRatio_working_2-way'!N162)</f>
        <v>1.8006407690254356</v>
      </c>
      <c r="J163" s="30">
        <f>IF('Log_working_2-way'!$D162="","",A163^('Log_working_2-way'!$D162))</f>
        <v>2.2529893897006406</v>
      </c>
      <c r="K163" s="32">
        <f>IF('Log_working_2-way'!$D162="","",B163^('Log_working_2-way'!$D162))</f>
        <v>1.798091355138193</v>
      </c>
      <c r="L163" s="37">
        <f t="shared" si="27"/>
        <v>0.44642857142857145</v>
      </c>
      <c r="M163" s="37">
        <f t="shared" si="28"/>
        <v>0.5535714285714286</v>
      </c>
      <c r="N163" s="38">
        <v>259</v>
      </c>
      <c r="O163" s="38">
        <f t="shared" si="29"/>
        <v>139.64516129032256</v>
      </c>
      <c r="P163" s="38">
        <f t="shared" si="30"/>
        <v>111</v>
      </c>
      <c r="Q163" s="38">
        <f t="shared" si="31"/>
        <v>148</v>
      </c>
      <c r="R163" s="38">
        <f t="shared" si="32"/>
        <v>119.35483870967742</v>
      </c>
      <c r="S163" s="39">
        <f t="shared" si="33"/>
        <v>-8.3548387096774377</v>
      </c>
      <c r="T163" s="39">
        <f t="shared" si="34"/>
        <v>-8.3548387096774235</v>
      </c>
      <c r="U163" t="s">
        <v>442</v>
      </c>
      <c r="V163" t="s">
        <v>443</v>
      </c>
      <c r="W163" t="s">
        <v>477</v>
      </c>
      <c r="X163" t="s">
        <v>475</v>
      </c>
      <c r="Y163" s="41"/>
    </row>
    <row r="164" spans="1:25" ht="15" x14ac:dyDescent="0.25">
      <c r="A164">
        <v>1.69</v>
      </c>
      <c r="B164">
        <v>2.2599999999999998</v>
      </c>
      <c r="C164" s="29">
        <f t="shared" si="26"/>
        <v>3.4193852437555794E-2</v>
      </c>
      <c r="D164" s="30">
        <f>IF(OR($A164="",$B164=""),"",A164*'MPTO_working_2-way'!$G163)</f>
        <v>1.7477876106194692</v>
      </c>
      <c r="E164" s="32">
        <f>IF(OR($A164="",$B164=""),"",B164*'MPTO_working_2-way'!$G163)</f>
        <v>2.3372781065088759</v>
      </c>
      <c r="F164" s="30">
        <f>IF(OR($A164="",$B164=""),"",'MPTO_working_2-way'!D163)</f>
        <v>1.740283410033262</v>
      </c>
      <c r="G164" s="32">
        <f>IF(OR($A164="",$B164=""),"",'MPTO_working_2-way'!E163)</f>
        <v>2.3508340001231001</v>
      </c>
      <c r="H164" s="30">
        <f>IF(OR($A164="",$B164=""),"",'OddsRatio_working_2-way'!M163)</f>
        <v>1.7400128699009547</v>
      </c>
      <c r="I164" s="30">
        <f>IF(OR($A164="",$B164=""),"",'OddsRatio_working_2-way'!N163)</f>
        <v>2.351327849384353</v>
      </c>
      <c r="J164" s="30">
        <f>IF('Log_working_2-way'!$D163="","",A164^('Log_working_2-way'!$D163))</f>
        <v>1.7366048392090647</v>
      </c>
      <c r="K164" s="32">
        <f>IF('Log_working_2-way'!$D163="","",B164^('Log_working_2-way'!$D163))</f>
        <v>2.3575800032398484</v>
      </c>
      <c r="L164" s="37">
        <f t="shared" si="27"/>
        <v>0.57215189873417716</v>
      </c>
      <c r="M164" s="37">
        <f t="shared" si="28"/>
        <v>0.42784810126582273</v>
      </c>
      <c r="N164" s="38">
        <v>260</v>
      </c>
      <c r="O164" s="38">
        <f t="shared" si="29"/>
        <v>106.15384615384615</v>
      </c>
      <c r="P164" s="38">
        <f t="shared" si="30"/>
        <v>144.95575221238934</v>
      </c>
      <c r="Q164" s="38">
        <f t="shared" si="31"/>
        <v>115.04424778761063</v>
      </c>
      <c r="R164" s="38">
        <f t="shared" si="32"/>
        <v>153.84615384615384</v>
      </c>
      <c r="S164" s="39">
        <f t="shared" si="33"/>
        <v>-8.8904016337644833</v>
      </c>
      <c r="T164" s="39">
        <f t="shared" si="34"/>
        <v>-8.8904016337644975</v>
      </c>
      <c r="U164" t="s">
        <v>444</v>
      </c>
      <c r="V164" t="s">
        <v>352</v>
      </c>
      <c r="W164" t="s">
        <v>383</v>
      </c>
      <c r="X164" t="s">
        <v>475</v>
      </c>
      <c r="Y164" s="41"/>
    </row>
    <row r="165" spans="1:25" ht="15" x14ac:dyDescent="0.25">
      <c r="A165">
        <v>1.36</v>
      </c>
      <c r="B165">
        <v>3.25</v>
      </c>
      <c r="C165" s="29">
        <f t="shared" si="26"/>
        <v>4.2986425339366363E-2</v>
      </c>
      <c r="D165" s="30">
        <f>IF(OR($A165="",$B165=""),"",A165*'MPTO_working_2-way'!$G164)</f>
        <v>1.4184615384615384</v>
      </c>
      <c r="E165" s="32">
        <f>IF(OR($A165="",$B165=""),"",B165*'MPTO_working_2-way'!$G164)</f>
        <v>3.3897058823529407</v>
      </c>
      <c r="F165" s="30">
        <f>IF(OR($A165="",$B165=""),"",'MPTO_working_2-way'!D164)</f>
        <v>1.4009508716323296</v>
      </c>
      <c r="G165" s="32">
        <f>IF(OR($A165="",$B165=""),"",'MPTO_working_2-way'!E164)</f>
        <v>3.4940711462450582</v>
      </c>
      <c r="H165" s="30">
        <f>IF(OR($A165="",$B165=""),"",'OddsRatio_working_2-way'!M164)</f>
        <v>1.4</v>
      </c>
      <c r="I165" s="30">
        <f>IF(OR($A165="",$B165=""),"",'OddsRatio_working_2-way'!N164)</f>
        <v>3.4999999999999987</v>
      </c>
      <c r="J165" s="30">
        <f>IF('Log_working_2-way'!$D164="","",A165^('Log_working_2-way'!$D164))</f>
        <v>1.3918760482368511</v>
      </c>
      <c r="K165" s="32">
        <f>IF('Log_working_2-way'!$D164="","",B165^('Log_working_2-way'!$D164))</f>
        <v>3.5518273048160292</v>
      </c>
      <c r="L165" s="37">
        <f t="shared" si="27"/>
        <v>0.70498915401301521</v>
      </c>
      <c r="M165" s="37">
        <f t="shared" si="28"/>
        <v>0.29501084598698485</v>
      </c>
      <c r="N165" s="38">
        <v>261</v>
      </c>
      <c r="O165" s="38">
        <f t="shared" si="29"/>
        <v>69.088235294117666</v>
      </c>
      <c r="P165" s="38">
        <f t="shared" si="30"/>
        <v>180.69230769230771</v>
      </c>
      <c r="Q165" s="38">
        <f t="shared" si="31"/>
        <v>80.307692307692307</v>
      </c>
      <c r="R165" s="38">
        <f t="shared" si="32"/>
        <v>191.91176470588235</v>
      </c>
      <c r="S165" s="39">
        <f t="shared" si="33"/>
        <v>-11.21945701357464</v>
      </c>
      <c r="T165" s="39">
        <f t="shared" si="34"/>
        <v>-11.21945701357464</v>
      </c>
      <c r="U165" t="s">
        <v>304</v>
      </c>
      <c r="V165" t="s">
        <v>351</v>
      </c>
      <c r="W165" t="s">
        <v>383</v>
      </c>
      <c r="X165" t="s">
        <v>475</v>
      </c>
      <c r="Y165" s="41"/>
    </row>
    <row r="166" spans="1:25" ht="15" x14ac:dyDescent="0.25">
      <c r="A166">
        <v>1.68</v>
      </c>
      <c r="B166">
        <v>2.27</v>
      </c>
      <c r="C166" s="29">
        <f t="shared" si="26"/>
        <v>3.5766729599328695E-2</v>
      </c>
      <c r="D166" s="30">
        <f>IF(OR($A166="",$B166=""),"",A166*'MPTO_working_2-way'!$G165)</f>
        <v>1.7400881057268722</v>
      </c>
      <c r="E166" s="32">
        <f>IF(OR($A166="",$B166=""),"",B166*'MPTO_working_2-way'!$G165)</f>
        <v>2.3511904761904763</v>
      </c>
      <c r="F166" s="30">
        <f>IF(OR($A166="",$B166=""),"",'MPTO_working_2-way'!D165)</f>
        <v>1.7320374239258789</v>
      </c>
      <c r="G166" s="32">
        <f>IF(OR($A166="",$B166=""),"",'MPTO_working_2-way'!E165)</f>
        <v>2.3660503784588656</v>
      </c>
      <c r="H166" s="30">
        <f>IF(OR($A166="",$B166=""),"",'OddsRatio_working_2-way'!M165)</f>
        <v>1.7317329231804059</v>
      </c>
      <c r="I166" s="30">
        <f>IF(OR($A166="",$B166=""),"",'OddsRatio_working_2-way'!N165)</f>
        <v>2.3666188418222287</v>
      </c>
      <c r="J166" s="30">
        <f>IF('Log_working_2-way'!$D165="","",A166^('Log_working_2-way'!$D165))</f>
        <v>1.72807279838637</v>
      </c>
      <c r="K166" s="32">
        <f>IF('Log_working_2-way'!$D165="","",B166^('Log_working_2-way'!$D165))</f>
        <v>2.37348902776783</v>
      </c>
      <c r="L166" s="37">
        <f t="shared" si="27"/>
        <v>0.57468354430379742</v>
      </c>
      <c r="M166" s="37">
        <f t="shared" si="28"/>
        <v>0.42531645569620252</v>
      </c>
      <c r="N166" s="38">
        <v>262</v>
      </c>
      <c r="O166" s="38">
        <f t="shared" si="29"/>
        <v>106.04761904761902</v>
      </c>
      <c r="P166" s="38">
        <f t="shared" si="30"/>
        <v>146.58149779735683</v>
      </c>
      <c r="Q166" s="38">
        <f t="shared" si="31"/>
        <v>115.41850220264317</v>
      </c>
      <c r="R166" s="38">
        <f t="shared" si="32"/>
        <v>155.95238095238096</v>
      </c>
      <c r="S166" s="39">
        <f t="shared" si="33"/>
        <v>-9.3708831550241456</v>
      </c>
      <c r="T166" s="39">
        <f t="shared" si="34"/>
        <v>-9.3708831550241314</v>
      </c>
      <c r="U166" t="s">
        <v>353</v>
      </c>
      <c r="V166" t="s">
        <v>303</v>
      </c>
      <c r="W166" t="s">
        <v>383</v>
      </c>
      <c r="X166" t="s">
        <v>475</v>
      </c>
      <c r="Y166" s="41"/>
    </row>
    <row r="167" spans="1:25" s="35" customFormat="1" ht="15" x14ac:dyDescent="0.25">
      <c r="A167">
        <v>2</v>
      </c>
      <c r="B167">
        <v>1.88</v>
      </c>
      <c r="C167" s="29">
        <f t="shared" si="26"/>
        <v>3.1914893617021267E-2</v>
      </c>
      <c r="D167" s="30">
        <f>IF(OR($A167="",$B167=""),"",A167*'MPTO_working_2-way'!$G166)</f>
        <v>2.0638297872340425</v>
      </c>
      <c r="E167" s="32">
        <f>IF(OR($A167="",$B167=""),"",B167*'MPTO_working_2-way'!$G166)</f>
        <v>1.94</v>
      </c>
      <c r="F167" s="30">
        <f>IF(OR($A167="",$B167=""),"",'MPTO_working_2-way'!D166)</f>
        <v>2.0659340659340657</v>
      </c>
      <c r="G167" s="32">
        <f>IF(OR($A167="",$B167=""),"",'MPTO_working_2-way'!E166)</f>
        <v>1.9381443298969072</v>
      </c>
      <c r="H167" s="30">
        <f>IF(OR($A167="",$B167=""),"",'OddsRatio_working_2-way'!M166)</f>
        <v>2.0660035817780522</v>
      </c>
      <c r="I167" s="30">
        <f>IF(OR($A167="",$B167=""),"",'OddsRatio_working_2-way'!N166)</f>
        <v>1.9380831519646857</v>
      </c>
      <c r="J167" s="30">
        <f>IF('Log_working_2-way'!$D166="","",A167^('Log_working_2-way'!$D166))</f>
        <v>2.0669618454035223</v>
      </c>
      <c r="K167" s="32">
        <f>IF('Log_working_2-way'!$D166="","",B167^('Log_working_2-way'!$D166))</f>
        <v>1.9372406373367297</v>
      </c>
      <c r="L167" s="37">
        <f t="shared" si="27"/>
        <v>0.4845360824742268</v>
      </c>
      <c r="M167" s="37">
        <f t="shared" si="28"/>
        <v>0.51546391752577325</v>
      </c>
      <c r="N167" s="38">
        <v>263</v>
      </c>
      <c r="O167" s="38">
        <f t="shared" si="29"/>
        <v>131.5</v>
      </c>
      <c r="P167" s="38">
        <f t="shared" si="30"/>
        <v>123.1063829787234</v>
      </c>
      <c r="Q167" s="38">
        <f t="shared" si="31"/>
        <v>139.89361702127658</v>
      </c>
      <c r="R167" s="38">
        <f t="shared" si="32"/>
        <v>131.5</v>
      </c>
      <c r="S167" s="39">
        <f t="shared" si="33"/>
        <v>-8.393617021276583</v>
      </c>
      <c r="T167" s="39">
        <f t="shared" si="34"/>
        <v>-8.3936170212765973</v>
      </c>
      <c r="U167" t="s">
        <v>239</v>
      </c>
      <c r="V167" t="s">
        <v>356</v>
      </c>
      <c r="W167" t="s">
        <v>383</v>
      </c>
      <c r="X167" t="s">
        <v>475</v>
      </c>
      <c r="Y167" s="41"/>
    </row>
    <row r="168" spans="1:25" ht="15" x14ac:dyDescent="0.25">
      <c r="A168">
        <v>2.37</v>
      </c>
      <c r="B168">
        <v>1.64</v>
      </c>
      <c r="C168" s="29">
        <f t="shared" si="26"/>
        <v>3.1697025831017633E-2</v>
      </c>
      <c r="D168" s="30">
        <f>IF(OR($A168="",$B168=""),"",A168*'MPTO_working_2-way'!$G167)</f>
        <v>2.4451219512195119</v>
      </c>
      <c r="E168" s="32">
        <f>IF(OR($A168="",$B168=""),"",B168*'MPTO_working_2-way'!$G167)</f>
        <v>1.6919831223628687</v>
      </c>
      <c r="F168" s="30">
        <f>IF(OR($A168="",$B168=""),"",'MPTO_working_2-way'!D167)</f>
        <v>2.4624936644703492</v>
      </c>
      <c r="G168" s="32">
        <f>IF(OR($A168="",$B168=""),"",'MPTO_working_2-way'!E167)</f>
        <v>1.6837636458152829</v>
      </c>
      <c r="H168" s="30">
        <f>IF(OR($A168="",$B168=""),"",'OddsRatio_working_2-way'!M167)</f>
        <v>2.4630874888399528</v>
      </c>
      <c r="I168" s="30">
        <f>IF(OR($A168="",$B168=""),"",'OddsRatio_working_2-way'!N167)</f>
        <v>1.6834861261734084</v>
      </c>
      <c r="J168" s="30">
        <f>IF('Log_working_2-way'!$D167="","",A168^('Log_working_2-way'!$D167))</f>
        <v>2.4711156795001918</v>
      </c>
      <c r="K168" s="32">
        <f>IF('Log_working_2-way'!$D167="","",B168^('Log_working_2-way'!$D167))</f>
        <v>1.6797561972418789</v>
      </c>
      <c r="L168" s="37">
        <f t="shared" si="27"/>
        <v>0.40897755610972575</v>
      </c>
      <c r="M168" s="37">
        <f t="shared" si="28"/>
        <v>0.59102244389027447</v>
      </c>
      <c r="N168" s="38">
        <v>264</v>
      </c>
      <c r="O168" s="38">
        <f t="shared" si="29"/>
        <v>152.60759493670886</v>
      </c>
      <c r="P168" s="38">
        <f t="shared" si="30"/>
        <v>103.02439024390243</v>
      </c>
      <c r="Q168" s="38">
        <f t="shared" si="31"/>
        <v>160.97560975609755</v>
      </c>
      <c r="R168" s="38">
        <f t="shared" si="32"/>
        <v>111.39240506329112</v>
      </c>
      <c r="S168" s="39">
        <f t="shared" si="33"/>
        <v>-8.3680148193886907</v>
      </c>
      <c r="T168" s="39">
        <f t="shared" si="34"/>
        <v>-8.3680148193886907</v>
      </c>
      <c r="U168" t="s">
        <v>365</v>
      </c>
      <c r="V168" t="s">
        <v>358</v>
      </c>
      <c r="W168" t="s">
        <v>384</v>
      </c>
      <c r="X168" t="s">
        <v>475</v>
      </c>
      <c r="Y168" s="41"/>
    </row>
    <row r="169" spans="1:25" ht="15" x14ac:dyDescent="0.25">
      <c r="A169">
        <v>1.71</v>
      </c>
      <c r="B169">
        <v>2.23</v>
      </c>
      <c r="C169" s="29">
        <f t="shared" si="26"/>
        <v>3.3225814910969431E-2</v>
      </c>
      <c r="D169" s="30">
        <f>IF(OR($A169="",$B169=""),"",A169*'MPTO_working_2-way'!$G168)</f>
        <v>1.7668161434977576</v>
      </c>
      <c r="E169" s="32">
        <f>IF(OR($A169="",$B169=""),"",B169*'MPTO_working_2-way'!$G168)</f>
        <v>2.3040935672514617</v>
      </c>
      <c r="F169" s="30">
        <f>IF(OR($A169="",$B169=""),"",'MPTO_working_2-way'!D168)</f>
        <v>1.7599981538319522</v>
      </c>
      <c r="G169" s="32">
        <f>IF(OR($A169="",$B169=""),"",'MPTO_working_2-way'!E168)</f>
        <v>2.315792669966295</v>
      </c>
      <c r="H169" s="30">
        <f>IF(OR($A169="",$B169=""),"",'OddsRatio_working_2-way'!M168)</f>
        <v>1.7597603387632996</v>
      </c>
      <c r="I169" s="30">
        <f>IF(OR($A169="",$B169=""),"",'OddsRatio_working_2-way'!N168)</f>
        <v>2.3162045305336028</v>
      </c>
      <c r="J169" s="30">
        <f>IF('Log_working_2-way'!$D168="","",A169^('Log_working_2-way'!$D168))</f>
        <v>1.7566662454529891</v>
      </c>
      <c r="K169" s="32">
        <f>IF('Log_working_2-way'!$D168="","",B169^('Log_working_2-way'!$D168))</f>
        <v>2.3215866387713424</v>
      </c>
      <c r="L169" s="37">
        <f t="shared" si="27"/>
        <v>0.56598984771573613</v>
      </c>
      <c r="M169" s="37">
        <f t="shared" si="28"/>
        <v>0.43401015228426398</v>
      </c>
      <c r="N169" s="38">
        <v>265</v>
      </c>
      <c r="O169" s="38">
        <f t="shared" si="29"/>
        <v>110.02923976608186</v>
      </c>
      <c r="P169" s="38">
        <f t="shared" si="30"/>
        <v>146.16591928251123</v>
      </c>
      <c r="Q169" s="38">
        <f t="shared" si="31"/>
        <v>118.83408071748879</v>
      </c>
      <c r="R169" s="38">
        <f t="shared" si="32"/>
        <v>154.97076023391813</v>
      </c>
      <c r="S169" s="39">
        <f t="shared" si="33"/>
        <v>-8.8048409514069306</v>
      </c>
      <c r="T169" s="39">
        <f t="shared" si="34"/>
        <v>-8.8048409514069021</v>
      </c>
      <c r="U169" t="s">
        <v>312</v>
      </c>
      <c r="V169" t="s">
        <v>315</v>
      </c>
      <c r="W169" t="s">
        <v>384</v>
      </c>
      <c r="X169" t="s">
        <v>475</v>
      </c>
      <c r="Y169" s="41"/>
    </row>
    <row r="170" spans="1:25" ht="15" x14ac:dyDescent="0.25">
      <c r="A170">
        <v>2.2000000000000002</v>
      </c>
      <c r="B170">
        <v>1.73</v>
      </c>
      <c r="C170" s="29">
        <f t="shared" si="26"/>
        <v>3.2580136626379375E-2</v>
      </c>
      <c r="D170" s="30">
        <f>IF(OR($A170="",$B170=""),"",A170*'MPTO_working_2-way'!$G169)</f>
        <v>2.2716763005780347</v>
      </c>
      <c r="E170" s="32">
        <f>IF(OR($A170="",$B170=""),"",B170*'MPTO_working_2-way'!$G169)</f>
        <v>1.7863636363636364</v>
      </c>
      <c r="F170" s="30">
        <f>IF(OR($A170="",$B170=""),"",'MPTO_working_2-way'!D169)</f>
        <v>2.2817745803357314</v>
      </c>
      <c r="G170" s="32">
        <f>IF(OR($A170="",$B170=""),"",'MPTO_working_2-way'!E169)</f>
        <v>1.7801683816651075</v>
      </c>
      <c r="H170" s="30">
        <f>IF(OR($A170="",$B170=""),"",'OddsRatio_working_2-way'!M169)</f>
        <v>2.2821215295120645</v>
      </c>
      <c r="I170" s="30">
        <f>IF(OR($A170="",$B170=""),"",'OddsRatio_working_2-way'!N169)</f>
        <v>1.7799572637865058</v>
      </c>
      <c r="J170" s="30">
        <f>IF('Log_working_2-way'!$D169="","",A170^('Log_working_2-way'!$D169))</f>
        <v>2.2867575998445693</v>
      </c>
      <c r="K170" s="32">
        <f>IF('Log_working_2-way'!$D169="","",B170^('Log_working_2-way'!$D169))</f>
        <v>1.7771471488652957</v>
      </c>
      <c r="L170" s="37">
        <f t="shared" si="27"/>
        <v>0.44020356234096691</v>
      </c>
      <c r="M170" s="37">
        <f t="shared" si="28"/>
        <v>0.55979643765903309</v>
      </c>
      <c r="N170" s="38">
        <v>266</v>
      </c>
      <c r="O170" s="38">
        <f t="shared" si="29"/>
        <v>145.09090909090909</v>
      </c>
      <c r="P170" s="38">
        <f t="shared" si="30"/>
        <v>112.242774566474</v>
      </c>
      <c r="Q170" s="38">
        <f t="shared" si="31"/>
        <v>153.75722543352603</v>
      </c>
      <c r="R170" s="38">
        <f t="shared" si="32"/>
        <v>120.90909090909091</v>
      </c>
      <c r="S170" s="39">
        <f t="shared" si="33"/>
        <v>-8.6663163426169376</v>
      </c>
      <c r="T170" s="39">
        <f t="shared" si="34"/>
        <v>-8.6663163426169092</v>
      </c>
      <c r="U170" t="s">
        <v>363</v>
      </c>
      <c r="V170" t="s">
        <v>313</v>
      </c>
      <c r="W170" t="s">
        <v>384</v>
      </c>
      <c r="X170" t="s">
        <v>475</v>
      </c>
      <c r="Y170" s="41"/>
    </row>
    <row r="171" spans="1:25" ht="15" x14ac:dyDescent="0.25">
      <c r="A171">
        <v>1.54</v>
      </c>
      <c r="B171">
        <v>2.58</v>
      </c>
      <c r="C171" s="29">
        <f t="shared" si="26"/>
        <v>3.6947548575455569E-2</v>
      </c>
      <c r="D171" s="30">
        <f>IF(OR($A171="",$B171=""),"",A171*'MPTO_working_2-way'!$G170)</f>
        <v>1.5968992248062017</v>
      </c>
      <c r="E171" s="32">
        <f>IF(OR($A171="",$B171=""),"",B171*'MPTO_working_2-way'!$G170)</f>
        <v>2.6753246753246755</v>
      </c>
      <c r="F171" s="30">
        <f>IF(OR($A171="",$B171=""),"",'MPTO_working_2-way'!D170)</f>
        <v>1.5850953482805394</v>
      </c>
      <c r="G171" s="32">
        <f>IF(OR($A171="",$B171=""),"",'MPTO_working_2-way'!E170)</f>
        <v>2.7091231419609985</v>
      </c>
      <c r="H171" s="30">
        <f>IF(OR($A171="",$B171=""),"",'OddsRatio_working_2-way'!M170)</f>
        <v>1.5846128222154678</v>
      </c>
      <c r="I171" s="30">
        <f>IF(OR($A171="",$B171=""),"",'OddsRatio_working_2-way'!N170)</f>
        <v>2.7105338131489622</v>
      </c>
      <c r="J171" s="30">
        <f>IF('Log_working_2-way'!$D170="","",A171^('Log_working_2-way'!$D170))</f>
        <v>1.5792247242061004</v>
      </c>
      <c r="K171" s="32">
        <f>IF('Log_working_2-way'!$D170="","",B171^('Log_working_2-way'!$D170))</f>
        <v>2.7264456405419453</v>
      </c>
      <c r="L171" s="37">
        <f t="shared" si="27"/>
        <v>0.62621359223300965</v>
      </c>
      <c r="M171" s="37">
        <f t="shared" si="28"/>
        <v>0.37378640776699024</v>
      </c>
      <c r="N171" s="38">
        <v>267</v>
      </c>
      <c r="O171" s="38">
        <f t="shared" si="29"/>
        <v>93.623376623376629</v>
      </c>
      <c r="P171" s="38">
        <f t="shared" si="30"/>
        <v>163.51162790697674</v>
      </c>
      <c r="Q171" s="38">
        <f t="shared" si="31"/>
        <v>103.48837209302324</v>
      </c>
      <c r="R171" s="38">
        <f t="shared" si="32"/>
        <v>173.37662337662337</v>
      </c>
      <c r="S171" s="39">
        <f t="shared" si="33"/>
        <v>-9.8649954696466153</v>
      </c>
      <c r="T171" s="39">
        <f t="shared" si="34"/>
        <v>-9.8649954696466295</v>
      </c>
      <c r="U171" t="s">
        <v>208</v>
      </c>
      <c r="V171" t="s">
        <v>216</v>
      </c>
      <c r="W171" t="s">
        <v>227</v>
      </c>
      <c r="X171" t="s">
        <v>475</v>
      </c>
      <c r="Y171" s="41"/>
    </row>
    <row r="172" spans="1:25" ht="15" x14ac:dyDescent="0.25">
      <c r="A172">
        <v>1.98</v>
      </c>
      <c r="B172">
        <v>1.91</v>
      </c>
      <c r="C172" s="29">
        <f t="shared" si="26"/>
        <v>2.861071447458885E-2</v>
      </c>
      <c r="D172" s="30">
        <f>IF(OR($A172="",$B172=""),"",A172*'MPTO_working_2-way'!$G171)</f>
        <v>2.0366492146596857</v>
      </c>
      <c r="E172" s="32">
        <f>IF(OR($A172="",$B172=""),"",B172*'MPTO_working_2-way'!$G171)</f>
        <v>1.9646464646464645</v>
      </c>
      <c r="F172" s="30">
        <f>IF(OR($A172="",$B172=""),"",'MPTO_working_2-way'!D171)</f>
        <v>2.0377175494369308</v>
      </c>
      <c r="G172" s="32">
        <f>IF(OR($A172="",$B172=""),"",'MPTO_working_2-way'!E171)</f>
        <v>1.9636533568721115</v>
      </c>
      <c r="H172" s="30">
        <f>IF(OR($A172="",$B172=""),"",'OddsRatio_working_2-way'!M171)</f>
        <v>2.0377490433255412</v>
      </c>
      <c r="I172" s="30">
        <f>IF(OR($A172="",$B172=""),"",'OddsRatio_working_2-way'!N171)</f>
        <v>1.9636241116594322</v>
      </c>
      <c r="J172" s="30">
        <f>IF('Log_working_2-way'!$D171="","",A172^('Log_working_2-way'!$D171))</f>
        <v>2.0382337672504618</v>
      </c>
      <c r="K172" s="32">
        <f>IF('Log_working_2-way'!$D171="","",B172^('Log_working_2-way'!$D171))</f>
        <v>1.9631742210121639</v>
      </c>
      <c r="L172" s="37">
        <f t="shared" si="27"/>
        <v>0.49100257069408743</v>
      </c>
      <c r="M172" s="37">
        <f t="shared" si="28"/>
        <v>0.50899742930591263</v>
      </c>
      <c r="N172" s="38">
        <v>268</v>
      </c>
      <c r="O172" s="38">
        <f t="shared" si="29"/>
        <v>132.64646464646464</v>
      </c>
      <c r="P172" s="38">
        <f t="shared" si="30"/>
        <v>127.68586387434554</v>
      </c>
      <c r="Q172" s="38">
        <f t="shared" si="31"/>
        <v>140.31413612565444</v>
      </c>
      <c r="R172" s="38">
        <f t="shared" si="32"/>
        <v>135.35353535353536</v>
      </c>
      <c r="S172" s="39">
        <f t="shared" si="33"/>
        <v>-7.6676714791898064</v>
      </c>
      <c r="T172" s="39">
        <f t="shared" si="34"/>
        <v>-7.6676714791898206</v>
      </c>
      <c r="U172" t="s">
        <v>206</v>
      </c>
      <c r="V172" t="s">
        <v>209</v>
      </c>
      <c r="W172" t="s">
        <v>227</v>
      </c>
      <c r="X172" t="s">
        <v>475</v>
      </c>
      <c r="Y172" s="41"/>
    </row>
    <row r="173" spans="1:25" ht="15" x14ac:dyDescent="0.25">
      <c r="A173">
        <v>2.5</v>
      </c>
      <c r="B173">
        <v>1.59</v>
      </c>
      <c r="C173" s="29">
        <f t="shared" si="26"/>
        <v>2.8930817610062887E-2</v>
      </c>
      <c r="D173" s="30">
        <f>IF(OR($A173="",$B173=""),"",A173*'MPTO_working_2-way'!$G172)</f>
        <v>2.5723270440251573</v>
      </c>
      <c r="E173" s="32">
        <f>IF(OR($A173="",$B173=""),"",B173*'MPTO_working_2-way'!$G172)</f>
        <v>1.6360000000000001</v>
      </c>
      <c r="F173" s="30">
        <f>IF(OR($A173="",$B173=""),"",'MPTO_working_2-way'!D172)</f>
        <v>2.5938009787928222</v>
      </c>
      <c r="G173" s="32">
        <f>IF(OR($A173="",$B173=""),"",'MPTO_working_2-way'!E172)</f>
        <v>1.6274309109518936</v>
      </c>
      <c r="H173" s="30">
        <f>IF(OR($A173="",$B173=""),"",'OddsRatio_working_2-way'!M172)</f>
        <v>2.594482010358202</v>
      </c>
      <c r="I173" s="30">
        <f>IF(OR($A173="",$B173=""),"",'OddsRatio_working_2-way'!N172)</f>
        <v>1.6271629240742262</v>
      </c>
      <c r="J173" s="30">
        <f>IF('Log_working_2-way'!$D172="","",A173^('Log_working_2-way'!$D172))</f>
        <v>2.6044302729451743</v>
      </c>
      <c r="K173" s="32">
        <f>IF('Log_working_2-way'!$D172="","",B173^('Log_working_2-way'!$D172))</f>
        <v>1.6232742032249983</v>
      </c>
      <c r="L173" s="37">
        <f t="shared" si="27"/>
        <v>0.38875305623471879</v>
      </c>
      <c r="M173" s="37">
        <f t="shared" si="28"/>
        <v>0.6112469437652811</v>
      </c>
      <c r="N173" s="38">
        <v>269</v>
      </c>
      <c r="O173" s="38">
        <f t="shared" si="29"/>
        <v>161.4</v>
      </c>
      <c r="P173" s="38">
        <f t="shared" si="30"/>
        <v>99.817610062893095</v>
      </c>
      <c r="Q173" s="38">
        <f t="shared" si="31"/>
        <v>169.1823899371069</v>
      </c>
      <c r="R173" s="38">
        <f t="shared" si="32"/>
        <v>107.60000000000001</v>
      </c>
      <c r="S173" s="39">
        <f t="shared" si="33"/>
        <v>-7.782389937106899</v>
      </c>
      <c r="T173" s="39">
        <f t="shared" si="34"/>
        <v>-7.7823899371069132</v>
      </c>
      <c r="U173" t="s">
        <v>445</v>
      </c>
      <c r="V173" t="s">
        <v>446</v>
      </c>
      <c r="W173" t="s">
        <v>478</v>
      </c>
      <c r="X173" t="s">
        <v>475</v>
      </c>
      <c r="Y173" s="41"/>
    </row>
    <row r="174" spans="1:25" ht="15" x14ac:dyDescent="0.25">
      <c r="A174">
        <v>2.17</v>
      </c>
      <c r="B174">
        <v>1.76</v>
      </c>
      <c r="C174" s="29">
        <f t="shared" si="26"/>
        <v>2.9011311269375728E-2</v>
      </c>
      <c r="D174" s="30">
        <f>IF(OR($A174="",$B174=""),"",A174*'MPTO_working_2-way'!$G173)</f>
        <v>2.2329545454545454</v>
      </c>
      <c r="E174" s="32">
        <f>IF(OR($A174="",$B174=""),"",B174*'MPTO_working_2-way'!$G173)</f>
        <v>1.8110599078341012</v>
      </c>
      <c r="F174" s="30">
        <f>IF(OR($A174="",$B174=""),"",'MPTO_working_2-way'!D173)</f>
        <v>2.2405256365129644</v>
      </c>
      <c r="G174" s="32">
        <f>IF(OR($A174="",$B174=""),"",'MPTO_working_2-way'!E173)</f>
        <v>1.8061099025820484</v>
      </c>
      <c r="H174" s="30">
        <f>IF(OR($A174="",$B174=""),"",'OddsRatio_working_2-way'!M173)</f>
        <v>2.2407552878027661</v>
      </c>
      <c r="I174" s="30">
        <f>IF(OR($A174="",$B174=""),"",'OddsRatio_working_2-way'!N173)</f>
        <v>1.8059606997693183</v>
      </c>
      <c r="J174" s="30">
        <f>IF('Log_working_2-way'!$D173="","",A174^('Log_working_2-way'!$D173))</f>
        <v>2.2442129030289037</v>
      </c>
      <c r="K174" s="32">
        <f>IF('Log_working_2-way'!$D173="","",B174^('Log_working_2-way'!$D173))</f>
        <v>1.8037209689479914</v>
      </c>
      <c r="L174" s="37">
        <f t="shared" si="27"/>
        <v>0.44783715012722647</v>
      </c>
      <c r="M174" s="37">
        <f t="shared" si="28"/>
        <v>0.55216284987277364</v>
      </c>
      <c r="N174" s="38">
        <v>270</v>
      </c>
      <c r="O174" s="38">
        <f t="shared" si="29"/>
        <v>145.57603686635943</v>
      </c>
      <c r="P174" s="38">
        <f t="shared" si="30"/>
        <v>116.59090909090909</v>
      </c>
      <c r="Q174" s="38">
        <f t="shared" si="31"/>
        <v>153.40909090909093</v>
      </c>
      <c r="R174" s="38">
        <f t="shared" si="32"/>
        <v>124.42396313364056</v>
      </c>
      <c r="S174" s="39">
        <f t="shared" si="33"/>
        <v>-7.8330540427315043</v>
      </c>
      <c r="T174" s="39">
        <f t="shared" si="34"/>
        <v>-7.8330540427314617</v>
      </c>
      <c r="U174" t="s">
        <v>447</v>
      </c>
      <c r="V174" t="s">
        <v>448</v>
      </c>
      <c r="W174" t="s">
        <v>478</v>
      </c>
      <c r="X174" t="s">
        <v>475</v>
      </c>
      <c r="Y174" s="41"/>
    </row>
    <row r="175" spans="1:25" ht="15" x14ac:dyDescent="0.25">
      <c r="A175">
        <v>1.64</v>
      </c>
      <c r="B175">
        <v>2.38</v>
      </c>
      <c r="C175" s="29">
        <f t="shared" si="26"/>
        <v>2.9924164787866303E-2</v>
      </c>
      <c r="D175" s="30">
        <f>IF(OR($A175="",$B175=""),"",A175*'MPTO_working_2-way'!$G174)</f>
        <v>1.6890756302521006</v>
      </c>
      <c r="E175" s="32">
        <f>IF(OR($A175="",$B175=""),"",B175*'MPTO_working_2-way'!$G174)</f>
        <v>2.4512195121951219</v>
      </c>
      <c r="F175" s="30">
        <f>IF(OR($A175="",$B175=""),"",'MPTO_working_2-way'!D174)</f>
        <v>1.6812543073742245</v>
      </c>
      <c r="G175" s="32">
        <f>IF(OR($A175="",$B175=""),"",'MPTO_working_2-way'!E174)</f>
        <v>2.4678806272129488</v>
      </c>
      <c r="H175" s="30">
        <f>IF(OR($A175="",$B175=""),"",'OddsRatio_working_2-way'!M174)</f>
        <v>1.6810052246069986</v>
      </c>
      <c r="I175" s="30">
        <f>IF(OR($A175="",$B175=""),"",'OddsRatio_working_2-way'!N174)</f>
        <v>2.468417515558841</v>
      </c>
      <c r="J175" s="30">
        <f>IF('Log_working_2-way'!$D174="","",A175^('Log_working_2-way'!$D174))</f>
        <v>1.6774595064065265</v>
      </c>
      <c r="K175" s="32">
        <f>IF('Log_working_2-way'!$D174="","",B175^('Log_working_2-way'!$D174))</f>
        <v>2.4761029855560022</v>
      </c>
      <c r="L175" s="37">
        <f t="shared" si="27"/>
        <v>0.59203980099502496</v>
      </c>
      <c r="M175" s="37">
        <f t="shared" si="28"/>
        <v>0.40796019900497515</v>
      </c>
      <c r="N175" s="38">
        <v>271</v>
      </c>
      <c r="O175" s="38">
        <f t="shared" si="29"/>
        <v>105.7560975609756</v>
      </c>
      <c r="P175" s="38">
        <f t="shared" si="30"/>
        <v>157.1344537815126</v>
      </c>
      <c r="Q175" s="38">
        <f t="shared" si="31"/>
        <v>113.8655462184874</v>
      </c>
      <c r="R175" s="38">
        <f t="shared" si="32"/>
        <v>165.2439024390244</v>
      </c>
      <c r="S175" s="39">
        <f t="shared" si="33"/>
        <v>-8.1094486575117912</v>
      </c>
      <c r="T175" s="39">
        <f t="shared" si="34"/>
        <v>-8.1094486575117912</v>
      </c>
      <c r="U175" t="s">
        <v>449</v>
      </c>
      <c r="V175" t="s">
        <v>450</v>
      </c>
      <c r="W175" t="s">
        <v>478</v>
      </c>
      <c r="X175" t="s">
        <v>475</v>
      </c>
      <c r="Y175" s="41"/>
    </row>
    <row r="176" spans="1:25" ht="15" x14ac:dyDescent="0.25">
      <c r="A176">
        <v>2.57</v>
      </c>
      <c r="B176">
        <v>1.53</v>
      </c>
      <c r="C176" s="29">
        <f t="shared" si="26"/>
        <v>4.2699829607588891E-2</v>
      </c>
      <c r="D176" s="30">
        <f>IF(OR($A176="",$B176=""),"",A176*'MPTO_working_2-way'!$G175)</f>
        <v>2.6797385620915031</v>
      </c>
      <c r="E176" s="32">
        <f>IF(OR($A176="",$B176=""),"",B176*'MPTO_working_2-way'!$G175)</f>
        <v>1.595330739299611</v>
      </c>
      <c r="F176" s="30">
        <f>IF(OR($A176="",$B176=""),"",'MPTO_working_2-way'!D175)</f>
        <v>2.7192005808927768</v>
      </c>
      <c r="G176" s="32">
        <f>IF(OR($A176="",$B176=""),"",'MPTO_working_2-way'!E175)</f>
        <v>1.5816656945757326</v>
      </c>
      <c r="H176" s="30">
        <f>IF(OR($A176="",$B176=""),"",'OddsRatio_working_2-way'!M175)</f>
        <v>2.7211229331292399</v>
      </c>
      <c r="I176" s="30">
        <f>IF(OR($A176="",$B176=""),"",'OddsRatio_working_2-way'!N175)</f>
        <v>1.5810160220117813</v>
      </c>
      <c r="J176" s="30">
        <f>IF('Log_working_2-way'!$D175="","",A176^('Log_working_2-way'!$D175))</f>
        <v>2.7398584941677284</v>
      </c>
      <c r="K176" s="32">
        <f>IF('Log_working_2-way'!$D175="","",B176^('Log_working_2-way'!$D175))</f>
        <v>1.5747593860945028</v>
      </c>
      <c r="L176" s="37">
        <f t="shared" si="27"/>
        <v>0.37317073170731713</v>
      </c>
      <c r="M176" s="37">
        <f t="shared" si="28"/>
        <v>0.62682926829268293</v>
      </c>
      <c r="N176" s="38">
        <v>272</v>
      </c>
      <c r="O176" s="38">
        <f t="shared" si="29"/>
        <v>166.1634241245136</v>
      </c>
      <c r="P176" s="38">
        <f t="shared" si="30"/>
        <v>94.222222222222243</v>
      </c>
      <c r="Q176" s="38">
        <f t="shared" si="31"/>
        <v>177.77777777777777</v>
      </c>
      <c r="R176" s="38">
        <f t="shared" si="32"/>
        <v>105.83657587548639</v>
      </c>
      <c r="S176" s="39">
        <f t="shared" si="33"/>
        <v>-11.614353653264175</v>
      </c>
      <c r="T176" s="39">
        <f t="shared" si="34"/>
        <v>-11.614353653264146</v>
      </c>
      <c r="U176" t="s">
        <v>451</v>
      </c>
      <c r="V176" t="s">
        <v>452</v>
      </c>
      <c r="W176" t="s">
        <v>479</v>
      </c>
      <c r="X176" t="s">
        <v>475</v>
      </c>
      <c r="Y176" s="41"/>
    </row>
    <row r="177" spans="1:25" s="35" customFormat="1" ht="15" x14ac:dyDescent="0.25">
      <c r="A177">
        <v>2.11</v>
      </c>
      <c r="B177">
        <v>1.76</v>
      </c>
      <c r="C177" s="29">
        <f t="shared" si="26"/>
        <v>4.2115467470917878E-2</v>
      </c>
      <c r="D177" s="30">
        <f>IF(OR($A177="",$B177=""),"",A177*'MPTO_working_2-way'!$G176)</f>
        <v>2.1988636363636367</v>
      </c>
      <c r="E177" s="32">
        <f>IF(OR($A177="",$B177=""),"",B177*'MPTO_working_2-way'!$G176)</f>
        <v>1.8341232227488156</v>
      </c>
      <c r="F177" s="30">
        <f>IF(OR($A177="",$B177=""),"",'MPTO_working_2-way'!D176)</f>
        <v>2.208110357949816</v>
      </c>
      <c r="G177" s="32">
        <f>IF(OR($A177="",$B177=""),"",'MPTO_working_2-way'!E176)</f>
        <v>1.8277389506841228</v>
      </c>
      <c r="H177" s="30">
        <f>IF(OR($A177="",$B177=""),"",'OddsRatio_working_2-way'!M176)</f>
        <v>2.208522368758425</v>
      </c>
      <c r="I177" s="30">
        <f>IF(OR($A177="",$B177=""),"",'OddsRatio_working_2-way'!N176)</f>
        <v>1.82745675698775</v>
      </c>
      <c r="J177" s="30">
        <f>IF('Log_working_2-way'!$D176="","",A177^('Log_working_2-way'!$D176))</f>
        <v>2.2127965940954506</v>
      </c>
      <c r="K177" s="32">
        <f>IF('Log_working_2-way'!$D176="","",B177^('Log_working_2-way'!$D176))</f>
        <v>1.8245405741311078</v>
      </c>
      <c r="L177" s="37">
        <f t="shared" si="27"/>
        <v>0.4547803617571059</v>
      </c>
      <c r="M177" s="37">
        <f t="shared" si="28"/>
        <v>0.54521963824289399</v>
      </c>
      <c r="N177" s="38">
        <v>273</v>
      </c>
      <c r="O177" s="38">
        <f t="shared" si="29"/>
        <v>143.61611374407582</v>
      </c>
      <c r="P177" s="38">
        <f t="shared" si="30"/>
        <v>117.88636363636365</v>
      </c>
      <c r="Q177" s="38">
        <f t="shared" si="31"/>
        <v>155.11363636363637</v>
      </c>
      <c r="R177" s="38">
        <f t="shared" si="32"/>
        <v>129.38388625592418</v>
      </c>
      <c r="S177" s="39">
        <f t="shared" si="33"/>
        <v>-11.497522619560556</v>
      </c>
      <c r="T177" s="39">
        <f t="shared" si="34"/>
        <v>-11.497522619560527</v>
      </c>
      <c r="U177" t="s">
        <v>453</v>
      </c>
      <c r="V177" t="s">
        <v>454</v>
      </c>
      <c r="W177" t="s">
        <v>479</v>
      </c>
      <c r="X177" t="s">
        <v>475</v>
      </c>
      <c r="Y177" s="41"/>
    </row>
    <row r="178" spans="1:25" s="35" customFormat="1" ht="15" x14ac:dyDescent="0.25">
      <c r="A178">
        <v>2.66</v>
      </c>
      <c r="B178">
        <v>1.5</v>
      </c>
      <c r="C178" s="29">
        <f t="shared" si="26"/>
        <v>4.2606516290726759E-2</v>
      </c>
      <c r="D178" s="30">
        <f>IF(OR($A178="",$B178=""),"",A178*'MPTO_working_2-way'!$G177)</f>
        <v>2.7733333333333334</v>
      </c>
      <c r="E178" s="32">
        <f>IF(OR($A178="",$B178=""),"",B178*'MPTO_working_2-way'!$G177)</f>
        <v>1.5639097744360901</v>
      </c>
      <c r="F178" s="30">
        <f>IF(OR($A178="",$B178=""),"",'MPTO_working_2-way'!D177)</f>
        <v>2.8197879858657244</v>
      </c>
      <c r="G178" s="32">
        <f>IF(OR($A178="",$B178=""),"",'MPTO_working_2-way'!E177)</f>
        <v>1.5495145631067961</v>
      </c>
      <c r="H178" s="30">
        <f>IF(OR($A178="",$B178=""),"",'OddsRatio_working_2-way'!M177)</f>
        <v>2.8220867158288598</v>
      </c>
      <c r="I178" s="30">
        <f>IF(OR($A178="",$B178=""),"",'OddsRatio_working_2-way'!N177)</f>
        <v>1.5488212999484516</v>
      </c>
      <c r="J178" s="30">
        <f>IF('Log_working_2-way'!$D177="","",A178^('Log_working_2-way'!$D177))</f>
        <v>2.8442639171897262</v>
      </c>
      <c r="K178" s="32">
        <f>IF('Log_working_2-way'!$D177="","",B178^('Log_working_2-way'!$D177))</f>
        <v>1.5422217453143756</v>
      </c>
      <c r="L178" s="37">
        <f t="shared" si="27"/>
        <v>0.36057692307692307</v>
      </c>
      <c r="M178" s="37">
        <f t="shared" si="28"/>
        <v>0.63942307692307698</v>
      </c>
      <c r="N178" s="38">
        <v>274</v>
      </c>
      <c r="O178" s="38">
        <f t="shared" si="29"/>
        <v>170.99248120300751</v>
      </c>
      <c r="P178" s="38">
        <f t="shared" si="30"/>
        <v>91.333333333333329</v>
      </c>
      <c r="Q178" s="38">
        <f t="shared" si="31"/>
        <v>182.66666666666666</v>
      </c>
      <c r="R178" s="38">
        <f t="shared" si="32"/>
        <v>103.00751879699247</v>
      </c>
      <c r="S178" s="39">
        <f t="shared" si="33"/>
        <v>-11.674185463659143</v>
      </c>
      <c r="T178" s="39">
        <f t="shared" si="34"/>
        <v>-11.674185463659143</v>
      </c>
      <c r="U178" t="s">
        <v>455</v>
      </c>
      <c r="V178" t="s">
        <v>456</v>
      </c>
      <c r="W178" t="s">
        <v>479</v>
      </c>
      <c r="X178" t="s">
        <v>475</v>
      </c>
      <c r="Y178" s="41"/>
    </row>
    <row r="179" spans="1:25" ht="15" x14ac:dyDescent="0.25">
      <c r="A179">
        <v>1.95</v>
      </c>
      <c r="B179">
        <v>1.93</v>
      </c>
      <c r="C179" s="29">
        <f t="shared" si="26"/>
        <v>3.0955227846419575E-2</v>
      </c>
      <c r="D179" s="30">
        <f>IF(OR($A179="",$B179=""),"",A179*'MPTO_working_2-way'!$G178)</f>
        <v>2.0103626943005182</v>
      </c>
      <c r="E179" s="32">
        <f>IF(OR($A179="",$B179=""),"",B179*'MPTO_working_2-way'!$G178)</f>
        <v>1.9897435897435898</v>
      </c>
      <c r="F179" s="30">
        <f>IF(OR($A179="",$B179=""),"",'MPTO_working_2-way'!D178)</f>
        <v>2.0106851876586083</v>
      </c>
      <c r="G179" s="32">
        <f>IF(OR($A179="",$B179=""),"",'MPTO_working_2-way'!E178)</f>
        <v>1.9894277785119598</v>
      </c>
      <c r="H179" s="30">
        <f>IF(OR($A179="",$B179=""),"",'OddsRatio_working_2-way'!M178)</f>
        <v>2.0106954914038573</v>
      </c>
      <c r="I179" s="30">
        <f>IF(OR($A179="",$B179=""),"",'OddsRatio_working_2-way'!N178)</f>
        <v>1.9894176915848294</v>
      </c>
      <c r="J179" s="30">
        <f>IF('Log_working_2-way'!$D178="","",A179^('Log_working_2-way'!$D178))</f>
        <v>2.0108420160403986</v>
      </c>
      <c r="K179" s="32">
        <f>IF('Log_working_2-way'!$D178="","",B179^('Log_working_2-way'!$D178))</f>
        <v>1.9892742724695103</v>
      </c>
      <c r="L179" s="37">
        <f t="shared" si="27"/>
        <v>0.49742268041237114</v>
      </c>
      <c r="M179" s="37">
        <f t="shared" si="28"/>
        <v>0.50257731958762886</v>
      </c>
      <c r="N179" s="38">
        <v>275</v>
      </c>
      <c r="O179" s="38">
        <f t="shared" si="29"/>
        <v>133.97435897435898</v>
      </c>
      <c r="P179" s="38">
        <f t="shared" si="30"/>
        <v>132.51295336787567</v>
      </c>
      <c r="Q179" s="38">
        <f t="shared" si="31"/>
        <v>142.48704663212436</v>
      </c>
      <c r="R179" s="38">
        <f t="shared" si="32"/>
        <v>141.02564102564105</v>
      </c>
      <c r="S179" s="39">
        <f t="shared" si="33"/>
        <v>-8.5126876577653832</v>
      </c>
      <c r="T179" s="39">
        <f t="shared" si="34"/>
        <v>-8.5126876577653832</v>
      </c>
      <c r="U179" t="s">
        <v>318</v>
      </c>
      <c r="V179" t="s">
        <v>375</v>
      </c>
      <c r="W179" t="s">
        <v>385</v>
      </c>
      <c r="X179" t="s">
        <v>475</v>
      </c>
      <c r="Y179" s="41"/>
    </row>
    <row r="180" spans="1:25" ht="15" x14ac:dyDescent="0.25">
      <c r="A180">
        <v>1.87</v>
      </c>
      <c r="B180">
        <v>2.02</v>
      </c>
      <c r="C180" s="29">
        <f t="shared" si="26"/>
        <v>2.9808863239265015E-2</v>
      </c>
      <c r="D180" s="30">
        <f>IF(OR($A180="",$B180=""),"",A180*'MPTO_working_2-way'!$G179)</f>
        <v>1.9257425742574257</v>
      </c>
      <c r="E180" s="32">
        <f>IF(OR($A180="",$B180=""),"",B180*'MPTO_working_2-way'!$G179)</f>
        <v>2.0802139037433154</v>
      </c>
      <c r="F180" s="30">
        <f>IF(OR($A180="",$B180=""),"",'MPTO_working_2-way'!D179)</f>
        <v>1.9236135865967305</v>
      </c>
      <c r="G180" s="32">
        <f>IF(OR($A180="",$B180=""),"",'MPTO_working_2-way'!E179)</f>
        <v>2.082703865027292</v>
      </c>
      <c r="H180" s="30">
        <f>IF(OR($A180="",$B180=""),"",'OddsRatio_working_2-way'!M179)</f>
        <v>1.9235481451827992</v>
      </c>
      <c r="I180" s="30">
        <f>IF(OR($A180="",$B180=""),"",'OddsRatio_working_2-way'!N179)</f>
        <v>2.0827805840074194</v>
      </c>
      <c r="J180" s="30">
        <f>IF('Log_working_2-way'!$D179="","",A180^('Log_working_2-way'!$D179))</f>
        <v>1.9225833907877643</v>
      </c>
      <c r="K180" s="32">
        <f>IF('Log_working_2-way'!$D179="","",B180^('Log_working_2-way'!$D179))</f>
        <v>2.0839128581602959</v>
      </c>
      <c r="L180" s="37">
        <f t="shared" si="27"/>
        <v>0.51928020565552702</v>
      </c>
      <c r="M180" s="37">
        <f t="shared" si="28"/>
        <v>0.48071979434447304</v>
      </c>
      <c r="N180" s="38">
        <v>276</v>
      </c>
      <c r="O180" s="38">
        <f t="shared" si="29"/>
        <v>128.40641711229944</v>
      </c>
      <c r="P180" s="38">
        <f t="shared" si="30"/>
        <v>139.36633663366337</v>
      </c>
      <c r="Q180" s="38">
        <f t="shared" si="31"/>
        <v>136.63366336633663</v>
      </c>
      <c r="R180" s="38">
        <f t="shared" si="32"/>
        <v>147.59358288770051</v>
      </c>
      <c r="S180" s="39">
        <f t="shared" si="33"/>
        <v>-8.2272462540371976</v>
      </c>
      <c r="T180" s="39">
        <f t="shared" si="34"/>
        <v>-8.2272462540371407</v>
      </c>
      <c r="U180" t="s">
        <v>378</v>
      </c>
      <c r="V180" t="s">
        <v>369</v>
      </c>
      <c r="W180" t="s">
        <v>385</v>
      </c>
      <c r="X180" t="s">
        <v>475</v>
      </c>
      <c r="Y180" s="41"/>
    </row>
    <row r="181" spans="1:25" s="35" customFormat="1" ht="15" x14ac:dyDescent="0.25">
      <c r="A181">
        <v>1.74</v>
      </c>
      <c r="B181">
        <v>2.1800000000000002</v>
      </c>
      <c r="C181" s="29">
        <f t="shared" si="26"/>
        <v>3.3428240008436028E-2</v>
      </c>
      <c r="D181" s="30">
        <f>IF(OR($A181="",$B181=""),"",A181*'MPTO_working_2-way'!$G180)</f>
        <v>1.7981651376146788</v>
      </c>
      <c r="E181" s="32">
        <f>IF(OR($A181="",$B181=""),"",B181*'MPTO_working_2-way'!$G180)</f>
        <v>2.2528735632183907</v>
      </c>
      <c r="F181" s="30">
        <f>IF(OR($A181="",$B181=""),"",'MPTO_working_2-way'!D180)</f>
        <v>1.7921194368326561</v>
      </c>
      <c r="G181" s="32">
        <f>IF(OR($A181="",$B181=""),"",'MPTO_working_2-way'!E180)</f>
        <v>2.2624358821424311</v>
      </c>
      <c r="H181" s="30">
        <f>IF(OR($A181="",$B181=""),"",'OddsRatio_working_2-way'!M180)</f>
        <v>1.7919082295744857</v>
      </c>
      <c r="I181" s="30">
        <f>IF(OR($A181="",$B181=""),"",'OddsRatio_working_2-way'!N180)</f>
        <v>2.26277258229445</v>
      </c>
      <c r="J181" s="30">
        <f>IF('Log_working_2-way'!$D180="","",A181^('Log_working_2-way'!$D180))</f>
        <v>1.7891643629660847</v>
      </c>
      <c r="K181" s="32">
        <f>IF('Log_working_2-way'!$D180="","",B181^('Log_working_2-way'!$D180))</f>
        <v>2.2671631499443738</v>
      </c>
      <c r="L181" s="37">
        <f t="shared" si="27"/>
        <v>0.55612244897959184</v>
      </c>
      <c r="M181" s="37">
        <f t="shared" si="28"/>
        <v>0.44387755102040816</v>
      </c>
      <c r="N181" s="38">
        <v>277</v>
      </c>
      <c r="O181" s="38">
        <f t="shared" si="29"/>
        <v>117.80459770114943</v>
      </c>
      <c r="P181" s="38">
        <f t="shared" si="30"/>
        <v>149.93577981651376</v>
      </c>
      <c r="Q181" s="38">
        <f t="shared" si="31"/>
        <v>127.06422018348623</v>
      </c>
      <c r="R181" s="38">
        <f t="shared" si="32"/>
        <v>159.19540229885055</v>
      </c>
      <c r="S181" s="39">
        <f t="shared" si="33"/>
        <v>-9.2596224823367947</v>
      </c>
      <c r="T181" s="39">
        <f t="shared" si="34"/>
        <v>-9.2596224823367947</v>
      </c>
      <c r="U181" t="s">
        <v>368</v>
      </c>
      <c r="V181" t="s">
        <v>319</v>
      </c>
      <c r="W181" t="s">
        <v>385</v>
      </c>
      <c r="X181" t="s">
        <v>475</v>
      </c>
      <c r="Y181" s="41"/>
    </row>
    <row r="182" spans="1:25" s="35" customFormat="1" ht="15" x14ac:dyDescent="0.25">
      <c r="A182">
        <v>1.57</v>
      </c>
      <c r="B182">
        <v>2.52</v>
      </c>
      <c r="C182" s="29">
        <f t="shared" si="26"/>
        <v>3.3768071984632497E-2</v>
      </c>
      <c r="D182" s="30">
        <f>IF(OR($A182="",$B182=""),"",A182*'MPTO_working_2-way'!$G181)</f>
        <v>1.623015873015873</v>
      </c>
      <c r="E182" s="32">
        <f>IF(OR($A182="",$B182=""),"",B182*'MPTO_working_2-way'!$G181)</f>
        <v>2.605095541401274</v>
      </c>
      <c r="F182" s="30">
        <f>IF(OR($A182="",$B182=""),"",'MPTO_working_2-way'!D181)</f>
        <v>1.6127506929724442</v>
      </c>
      <c r="G182" s="32">
        <f>IF(OR($A182="",$B182=""),"",'MPTO_working_2-way'!E181)</f>
        <v>2.6319850984566258</v>
      </c>
      <c r="H182" s="30">
        <f>IF(OR($A182="",$B182=""),"",'OddsRatio_working_2-way'!M181)</f>
        <v>1.6123724356957947</v>
      </c>
      <c r="I182" s="30">
        <f>IF(OR($A182="",$B182=""),"",'OddsRatio_working_2-way'!N181)</f>
        <v>2.6329931618554516</v>
      </c>
      <c r="J182" s="30">
        <f>IF('Log_working_2-way'!$D181="","",A182^('Log_working_2-way'!$D181))</f>
        <v>1.6076994389518999</v>
      </c>
      <c r="K182" s="32">
        <f>IF('Log_working_2-way'!$D181="","",B182^('Log_working_2-way'!$D181))</f>
        <v>2.6455503097461972</v>
      </c>
      <c r="L182" s="37">
        <f t="shared" si="27"/>
        <v>0.61613691931540338</v>
      </c>
      <c r="M182" s="37">
        <f t="shared" si="28"/>
        <v>0.38386308068459657</v>
      </c>
      <c r="N182" s="38">
        <v>278</v>
      </c>
      <c r="O182" s="38">
        <f t="shared" si="29"/>
        <v>100.9299363057325</v>
      </c>
      <c r="P182" s="38">
        <f t="shared" si="30"/>
        <v>167.6825396825397</v>
      </c>
      <c r="Q182" s="38">
        <f t="shared" si="31"/>
        <v>110.31746031746032</v>
      </c>
      <c r="R182" s="38">
        <f t="shared" si="32"/>
        <v>177.0700636942675</v>
      </c>
      <c r="S182" s="39">
        <f t="shared" si="33"/>
        <v>-9.3875240117278196</v>
      </c>
      <c r="T182" s="39">
        <f t="shared" si="34"/>
        <v>-9.3875240117278054</v>
      </c>
      <c r="U182" t="s">
        <v>264</v>
      </c>
      <c r="V182" t="s">
        <v>234</v>
      </c>
      <c r="W182" t="s">
        <v>381</v>
      </c>
      <c r="X182" t="s">
        <v>476</v>
      </c>
      <c r="Y182" s="41"/>
    </row>
    <row r="183" spans="1:25" ht="15" x14ac:dyDescent="0.25">
      <c r="A183">
        <v>2.2200000000000002</v>
      </c>
      <c r="B183">
        <v>1.68</v>
      </c>
      <c r="C183" s="29">
        <f t="shared" si="26"/>
        <v>4.5688545688545634E-2</v>
      </c>
      <c r="D183" s="30">
        <f>IF(OR($A183="",$B183=""),"",A183*'MPTO_working_2-way'!$G182)</f>
        <v>2.3214285714285716</v>
      </c>
      <c r="E183" s="32">
        <f>IF(OR($A183="",$B183=""),"",B183*'MPTO_working_2-way'!$G182)</f>
        <v>1.7567567567567566</v>
      </c>
      <c r="F183" s="30">
        <f>IF(OR($A183="",$B183=""),"",'MPTO_working_2-way'!D182)</f>
        <v>2.3386004514672689</v>
      </c>
      <c r="G183" s="32">
        <f>IF(OR($A183="",$B183=""),"",'MPTO_working_2-way'!E182)</f>
        <v>1.7470489038785832</v>
      </c>
      <c r="H183" s="30">
        <f>IF(OR($A183="",$B183=""),"",'OddsRatio_working_2-way'!M182)</f>
        <v>2.3394467690277296</v>
      </c>
      <c r="I183" s="30">
        <f>IF(OR($A183="",$B183=""),"",'OddsRatio_working_2-way'!N182)</f>
        <v>1.7465768876547993</v>
      </c>
      <c r="J183" s="30">
        <f>IF('Log_working_2-way'!$D182="","",A183^('Log_working_2-way'!$D182))</f>
        <v>2.3474640771287958</v>
      </c>
      <c r="K183" s="32">
        <f>IF('Log_working_2-way'!$D182="","",B183^('Log_working_2-way'!$D182))</f>
        <v>1.7421348123284788</v>
      </c>
      <c r="L183" s="37">
        <f t="shared" si="27"/>
        <v>0.43076923076923074</v>
      </c>
      <c r="M183" s="37">
        <f t="shared" si="28"/>
        <v>0.56923076923076932</v>
      </c>
      <c r="N183" s="38">
        <v>279</v>
      </c>
      <c r="O183" s="38">
        <f t="shared" si="29"/>
        <v>153.32432432432435</v>
      </c>
      <c r="P183" s="38">
        <f t="shared" si="30"/>
        <v>112.92857142857142</v>
      </c>
      <c r="Q183" s="38">
        <f t="shared" si="31"/>
        <v>166.07142857142858</v>
      </c>
      <c r="R183" s="38">
        <f t="shared" si="32"/>
        <v>125.67567567567566</v>
      </c>
      <c r="S183" s="39">
        <f t="shared" si="33"/>
        <v>-12.747104247104232</v>
      </c>
      <c r="T183" s="39">
        <f t="shared" si="34"/>
        <v>-12.747104247104247</v>
      </c>
      <c r="U183" t="s">
        <v>174</v>
      </c>
      <c r="V183" t="s">
        <v>165</v>
      </c>
      <c r="W183" t="s">
        <v>221</v>
      </c>
      <c r="X183" t="s">
        <v>476</v>
      </c>
      <c r="Y183" s="41"/>
    </row>
    <row r="184" spans="1:25" ht="15" x14ac:dyDescent="0.25">
      <c r="A184">
        <v>1.87</v>
      </c>
      <c r="B184">
        <v>2.04</v>
      </c>
      <c r="C184" s="29">
        <f t="shared" si="26"/>
        <v>2.4955436720142554E-2</v>
      </c>
      <c r="D184" s="30">
        <f>IF(OR($A184="",$B184=""),"",A184*'MPTO_working_2-way'!$G183)</f>
        <v>1.9166666666666667</v>
      </c>
      <c r="E184" s="32">
        <f>IF(OR($A184="",$B184=""),"",B184*'MPTO_working_2-way'!$G183)</f>
        <v>2.0909090909090908</v>
      </c>
      <c r="F184" s="30">
        <f>IF(OR($A184="",$B184=""),"",'MPTO_working_2-way'!D183)</f>
        <v>1.9146757679180888</v>
      </c>
      <c r="G184" s="32">
        <f>IF(OR($A184="",$B184=""),"",'MPTO_working_2-way'!E183)</f>
        <v>2.0932835820895521</v>
      </c>
      <c r="H184" s="30">
        <f>IF(OR($A184="",$B184=""),"",'OddsRatio_working_2-way'!M183)</f>
        <v>1.9146247654303168</v>
      </c>
      <c r="I184" s="30">
        <f>IF(OR($A184="",$B184=""),"",'OddsRatio_working_2-way'!N183)</f>
        <v>2.0933445471810685</v>
      </c>
      <c r="J184" s="30">
        <f>IF('Log_working_2-way'!$D183="","",A184^('Log_working_2-way'!$D183))</f>
        <v>1.9137261145840778</v>
      </c>
      <c r="K184" s="32">
        <f>IF('Log_working_2-way'!$D183="","",B184^('Log_working_2-way'!$D183))</f>
        <v>2.0944198529941209</v>
      </c>
      <c r="L184" s="37">
        <f t="shared" si="27"/>
        <v>0.52173913043478259</v>
      </c>
      <c r="M184" s="37">
        <f t="shared" si="28"/>
        <v>0.47826086956521741</v>
      </c>
      <c r="N184" s="38">
        <v>280</v>
      </c>
      <c r="O184" s="38">
        <f t="shared" si="29"/>
        <v>130.26737967914437</v>
      </c>
      <c r="P184" s="38">
        <f t="shared" si="30"/>
        <v>142.74509803921569</v>
      </c>
      <c r="Q184" s="38">
        <f t="shared" si="31"/>
        <v>137.25490196078431</v>
      </c>
      <c r="R184" s="38">
        <f t="shared" si="32"/>
        <v>149.7326203208556</v>
      </c>
      <c r="S184" s="39">
        <f t="shared" si="33"/>
        <v>-6.98752228163994</v>
      </c>
      <c r="T184" s="39">
        <f t="shared" si="34"/>
        <v>-6.9875222816399116</v>
      </c>
      <c r="U184" t="s">
        <v>457</v>
      </c>
      <c r="V184" t="s">
        <v>458</v>
      </c>
      <c r="W184" t="s">
        <v>480</v>
      </c>
      <c r="X184" t="s">
        <v>476</v>
      </c>
      <c r="Y184" s="41"/>
    </row>
    <row r="185" spans="1:25" ht="15" x14ac:dyDescent="0.25">
      <c r="A185">
        <v>1.57</v>
      </c>
      <c r="B185">
        <v>2.54</v>
      </c>
      <c r="C185" s="29">
        <f t="shared" si="26"/>
        <v>3.0643462560810519E-2</v>
      </c>
      <c r="D185" s="30">
        <f>IF(OR($A185="",$B185=""),"",A185*'MPTO_working_2-way'!$G184)</f>
        <v>1.6181102362204727</v>
      </c>
      <c r="E185" s="32">
        <f>IF(OR($A185="",$B185=""),"",B185*'MPTO_working_2-way'!$G184)</f>
        <v>2.6178343949044587</v>
      </c>
      <c r="F185" s="30">
        <f>IF(OR($A185="",$B185=""),"",'MPTO_working_2-way'!D184)</f>
        <v>1.6086974061075479</v>
      </c>
      <c r="G185" s="32">
        <f>IF(OR($A185="",$B185=""),"",'MPTO_working_2-way'!E184)</f>
        <v>2.6428524090396981</v>
      </c>
      <c r="H185" s="30">
        <f>IF(OR($A185="",$B185=""),"",'OddsRatio_working_2-way'!M184)</f>
        <v>1.608382996253076</v>
      </c>
      <c r="I185" s="30">
        <f>IF(OR($A185="",$B185=""),"",'OddsRatio_working_2-way'!N184)</f>
        <v>2.6437014284732223</v>
      </c>
      <c r="J185" s="30">
        <f>IF('Log_working_2-way'!$D184="","",A185^('Log_working_2-way'!$D184))</f>
        <v>1.6041043788046649</v>
      </c>
      <c r="K185" s="32">
        <f>IF('Log_working_2-way'!$D184="","",B185^('Log_working_2-way'!$D184))</f>
        <v>2.6553430749478024</v>
      </c>
      <c r="L185" s="37">
        <f t="shared" si="27"/>
        <v>0.61800486618004857</v>
      </c>
      <c r="M185" s="37">
        <f t="shared" si="28"/>
        <v>0.38199513381995132</v>
      </c>
      <c r="N185" s="38">
        <v>281</v>
      </c>
      <c r="O185" s="38">
        <f t="shared" si="29"/>
        <v>102.01910828025478</v>
      </c>
      <c r="P185" s="38">
        <f t="shared" si="30"/>
        <v>170.37007874015748</v>
      </c>
      <c r="Q185" s="38">
        <f t="shared" si="31"/>
        <v>110.6299212598425</v>
      </c>
      <c r="R185" s="38">
        <f t="shared" si="32"/>
        <v>178.98089171974522</v>
      </c>
      <c r="S185" s="39">
        <f t="shared" si="33"/>
        <v>-8.6108129795877204</v>
      </c>
      <c r="T185" s="39">
        <f t="shared" si="34"/>
        <v>-8.6108129795877346</v>
      </c>
      <c r="U185" t="s">
        <v>459</v>
      </c>
      <c r="V185" t="s">
        <v>460</v>
      </c>
      <c r="W185" t="s">
        <v>480</v>
      </c>
      <c r="X185" t="s">
        <v>476</v>
      </c>
      <c r="Y185" s="41"/>
    </row>
    <row r="186" spans="1:25" s="35" customFormat="1" ht="15" x14ac:dyDescent="0.25">
      <c r="A186">
        <v>2.14</v>
      </c>
      <c r="B186">
        <v>1.75</v>
      </c>
      <c r="C186" s="29">
        <f t="shared" si="26"/>
        <v>3.8718291054739673E-2</v>
      </c>
      <c r="D186" s="30">
        <f>IF(OR($A186="",$B186=""),"",A186*'MPTO_working_2-way'!$G185)</f>
        <v>2.2228571428571429</v>
      </c>
      <c r="E186" s="32">
        <f>IF(OR($A186="",$B186=""),"",B186*'MPTO_working_2-way'!$G185)</f>
        <v>1.8177570093457944</v>
      </c>
      <c r="F186" s="30">
        <f>IF(OR($A186="",$B186=""),"",'MPTO_working_2-way'!D185)</f>
        <v>2.2324888226527575</v>
      </c>
      <c r="G186" s="32">
        <f>IF(OR($A186="",$B186=""),"",'MPTO_working_2-way'!E185)</f>
        <v>1.81136638452237</v>
      </c>
      <c r="H186" s="30">
        <f>IF(OR($A186="",$B186=""),"",'OddsRatio_working_2-way'!M185)</f>
        <v>2.2328828005937953</v>
      </c>
      <c r="I186" s="30">
        <f>IF(OR($A186="",$B186=""),"",'OddsRatio_working_2-way'!N185)</f>
        <v>1.8111071056538131</v>
      </c>
      <c r="J186" s="30">
        <f>IF('Log_working_2-way'!$D185="","",A186^('Log_working_2-way'!$D185))</f>
        <v>2.2373241322265098</v>
      </c>
      <c r="K186" s="32">
        <f>IF('Log_working_2-way'!$D185="","",B186^('Log_working_2-way'!$D185))</f>
        <v>1.8081956651086979</v>
      </c>
      <c r="L186" s="37">
        <f t="shared" si="27"/>
        <v>0.44987146529562982</v>
      </c>
      <c r="M186" s="37">
        <f t="shared" si="28"/>
        <v>0.55012853470437018</v>
      </c>
      <c r="N186" s="38">
        <v>282</v>
      </c>
      <c r="O186" s="38">
        <f t="shared" si="29"/>
        <v>150.22429906542058</v>
      </c>
      <c r="P186" s="38">
        <f t="shared" si="30"/>
        <v>120.85714285714285</v>
      </c>
      <c r="Q186" s="38">
        <f t="shared" si="31"/>
        <v>161.14285714285714</v>
      </c>
      <c r="R186" s="38">
        <f t="shared" si="32"/>
        <v>131.77570093457945</v>
      </c>
      <c r="S186" s="39">
        <f t="shared" si="33"/>
        <v>-10.918558077436558</v>
      </c>
      <c r="T186" s="39">
        <f t="shared" si="34"/>
        <v>-10.9185580774366</v>
      </c>
      <c r="U186" t="s">
        <v>316</v>
      </c>
      <c r="V186" t="s">
        <v>362</v>
      </c>
      <c r="W186" t="s">
        <v>384</v>
      </c>
      <c r="X186" t="s">
        <v>476</v>
      </c>
      <c r="Y186" s="41"/>
    </row>
    <row r="187" spans="1:25" ht="15" x14ac:dyDescent="0.25">
      <c r="A187">
        <v>2.06</v>
      </c>
      <c r="B187">
        <v>1.81</v>
      </c>
      <c r="C187" s="29">
        <f t="shared" si="26"/>
        <v>3.7923081049187513E-2</v>
      </c>
      <c r="D187" s="30">
        <f>IF(OR($A187="",$B187=""),"",A187*'MPTO_working_2-way'!$G186)</f>
        <v>2.1381215469613264</v>
      </c>
      <c r="E187" s="32">
        <f>IF(OR($A187="",$B187=""),"",B187*'MPTO_working_2-way'!$G186)</f>
        <v>1.8786407766990294</v>
      </c>
      <c r="F187" s="30">
        <f>IF(OR($A187="",$B187=""),"",'MPTO_working_2-way'!D186)</f>
        <v>2.1437359857413907</v>
      </c>
      <c r="G187" s="32">
        <f>IF(OR($A187="",$B187=""),"",'MPTO_working_2-way'!E186)</f>
        <v>1.8743276529432467</v>
      </c>
      <c r="H187" s="30">
        <f>IF(OR($A187="",$B187=""),"",'OddsRatio_working_2-way'!M186)</f>
        <v>2.1439589045541121</v>
      </c>
      <c r="I187" s="30">
        <f>IF(OR($A187="",$B187=""),"",'OddsRatio_working_2-way'!N186)</f>
        <v>1.8741572761215382</v>
      </c>
      <c r="J187" s="30">
        <f>IF('Log_working_2-way'!$D186="","",A187^('Log_working_2-way'!$D186))</f>
        <v>2.1465366309290381</v>
      </c>
      <c r="K187" s="32">
        <f>IF('Log_working_2-way'!$D186="","",B187^('Log_working_2-way'!$D186))</f>
        <v>1.8721919326638379</v>
      </c>
      <c r="L187" s="37">
        <f t="shared" si="27"/>
        <v>0.46770025839793272</v>
      </c>
      <c r="M187" s="37">
        <f t="shared" si="28"/>
        <v>0.53229974160206706</v>
      </c>
      <c r="N187" s="38">
        <v>283</v>
      </c>
      <c r="O187" s="38">
        <f t="shared" si="29"/>
        <v>145.62135922330097</v>
      </c>
      <c r="P187" s="38">
        <f t="shared" si="30"/>
        <v>126.64640883977903</v>
      </c>
      <c r="Q187" s="38">
        <f t="shared" si="31"/>
        <v>156.35359116022101</v>
      </c>
      <c r="R187" s="38">
        <f t="shared" si="32"/>
        <v>137.37864077669903</v>
      </c>
      <c r="S187" s="39">
        <f t="shared" si="33"/>
        <v>-10.732231936920044</v>
      </c>
      <c r="T187" s="39">
        <f t="shared" si="34"/>
        <v>-10.732231936920002</v>
      </c>
      <c r="U187" t="s">
        <v>241</v>
      </c>
      <c r="V187" t="s">
        <v>371</v>
      </c>
      <c r="W187" t="s">
        <v>384</v>
      </c>
      <c r="X187" t="s">
        <v>476</v>
      </c>
      <c r="Y187" s="41"/>
    </row>
    <row r="188" spans="1:25" s="35" customFormat="1" ht="15" x14ac:dyDescent="0.25">
      <c r="A188">
        <v>2.23</v>
      </c>
      <c r="B188">
        <v>1.69</v>
      </c>
      <c r="C188" s="29">
        <f t="shared" si="26"/>
        <v>4.0146469604903645E-2</v>
      </c>
      <c r="D188" s="30">
        <f>IF(OR($A188="",$B188=""),"",A188*'MPTO_working_2-way'!$G187)</f>
        <v>2.3195266272189352</v>
      </c>
      <c r="E188" s="32">
        <f>IF(OR($A188="",$B188=""),"",B188*'MPTO_working_2-way'!$G187)</f>
        <v>1.7578475336322872</v>
      </c>
      <c r="F188" s="30">
        <f>IF(OR($A188="",$B188=""),"",'MPTO_working_2-way'!D187)</f>
        <v>2.3344999535416733</v>
      </c>
      <c r="G188" s="32">
        <f>IF(OR($A188="",$B188=""),"",'MPTO_working_2-way'!E187)</f>
        <v>1.7493443498038854</v>
      </c>
      <c r="H188" s="30">
        <f>IF(OR($A188="",$B188=""),"",'OddsRatio_working_2-way'!M187)</f>
        <v>2.3351436985029639</v>
      </c>
      <c r="I188" s="30">
        <f>IF(OR($A188="",$B188=""),"",'OddsRatio_working_2-way'!N187)</f>
        <v>1.7489830503797115</v>
      </c>
      <c r="J188" s="30">
        <f>IF('Log_working_2-way'!$D187="","",A188^('Log_working_2-way'!$D187))</f>
        <v>2.3420901732972235</v>
      </c>
      <c r="K188" s="32">
        <f>IF('Log_working_2-way'!$D187="","",B188^('Log_working_2-way'!$D187))</f>
        <v>1.7451064167640695</v>
      </c>
      <c r="L188" s="37">
        <f t="shared" si="27"/>
        <v>0.43112244897959179</v>
      </c>
      <c r="M188" s="37">
        <f t="shared" si="28"/>
        <v>0.56887755102040816</v>
      </c>
      <c r="N188" s="38">
        <v>284</v>
      </c>
      <c r="O188" s="38">
        <f t="shared" si="29"/>
        <v>156.64573991031392</v>
      </c>
      <c r="P188" s="38">
        <f t="shared" si="30"/>
        <v>115.95266272189349</v>
      </c>
      <c r="Q188" s="38">
        <f t="shared" si="31"/>
        <v>168.04733727810651</v>
      </c>
      <c r="R188" s="38">
        <f t="shared" si="32"/>
        <v>127.35426008968611</v>
      </c>
      <c r="S188" s="39">
        <f t="shared" si="33"/>
        <v>-11.40159736779259</v>
      </c>
      <c r="T188" s="39">
        <f t="shared" si="34"/>
        <v>-11.401597367792618</v>
      </c>
      <c r="U188" t="s">
        <v>372</v>
      </c>
      <c r="V188" t="s">
        <v>364</v>
      </c>
      <c r="W188" t="s">
        <v>384</v>
      </c>
      <c r="X188" t="s">
        <v>476</v>
      </c>
      <c r="Y188" s="41"/>
    </row>
    <row r="189" spans="1:25" s="35" customFormat="1" ht="15" x14ac:dyDescent="0.25">
      <c r="A189">
        <v>2.2000000000000002</v>
      </c>
      <c r="B189">
        <v>1.74</v>
      </c>
      <c r="C189" s="29">
        <f t="shared" si="26"/>
        <v>2.925809822361547E-2</v>
      </c>
      <c r="D189" s="30">
        <f>IF(OR($A189="",$B189=""),"",A189*'MPTO_working_2-way'!$G188)</f>
        <v>2.264367816091954</v>
      </c>
      <c r="E189" s="32">
        <f>IF(OR($A189="",$B189=""),"",B189*'MPTO_working_2-way'!$G188)</f>
        <v>1.790909090909091</v>
      </c>
      <c r="F189" s="30">
        <f>IF(OR($A189="",$B189=""),"",'MPTO_working_2-way'!D188)</f>
        <v>2.2731591448931119</v>
      </c>
      <c r="G189" s="32">
        <f>IF(OR($A189="",$B189=""),"",'MPTO_working_2-way'!E188)</f>
        <v>1.78544776119403</v>
      </c>
      <c r="H189" s="30">
        <f>IF(OR($A189="",$B189=""),"",'OddsRatio_working_2-way'!M188)</f>
        <v>2.2734290799340271</v>
      </c>
      <c r="I189" s="30">
        <f>IF(OR($A189="",$B189=""),"",'OddsRatio_working_2-way'!N188)</f>
        <v>1.7852812659593167</v>
      </c>
      <c r="J189" s="30">
        <f>IF('Log_working_2-way'!$D188="","",A189^('Log_working_2-way'!$D188))</f>
        <v>2.2774497365044657</v>
      </c>
      <c r="K189" s="32">
        <f>IF('Log_working_2-way'!$D188="","",B189^('Log_working_2-way'!$D188))</f>
        <v>1.7828096647750074</v>
      </c>
      <c r="L189" s="37">
        <f t="shared" si="27"/>
        <v>0.44162436548223349</v>
      </c>
      <c r="M189" s="37">
        <f t="shared" si="28"/>
        <v>0.55837563451776651</v>
      </c>
      <c r="N189" s="38">
        <v>285</v>
      </c>
      <c r="O189" s="38">
        <f t="shared" si="29"/>
        <v>155.45454545454544</v>
      </c>
      <c r="P189" s="38">
        <f t="shared" si="30"/>
        <v>121.20689655172411</v>
      </c>
      <c r="Q189" s="38">
        <f t="shared" si="31"/>
        <v>163.79310344827584</v>
      </c>
      <c r="R189" s="38">
        <f t="shared" si="32"/>
        <v>129.54545454545453</v>
      </c>
      <c r="S189" s="39">
        <f t="shared" si="33"/>
        <v>-8.3385579937304044</v>
      </c>
      <c r="T189" s="39">
        <f t="shared" si="34"/>
        <v>-8.3385579937304186</v>
      </c>
      <c r="U189" t="s">
        <v>461</v>
      </c>
      <c r="V189" t="s">
        <v>462</v>
      </c>
      <c r="W189" t="s">
        <v>478</v>
      </c>
      <c r="X189" t="s">
        <v>476</v>
      </c>
      <c r="Y189" s="41"/>
    </row>
    <row r="190" spans="1:25" s="35" customFormat="1" ht="15" x14ac:dyDescent="0.25">
      <c r="A190">
        <v>2.8</v>
      </c>
      <c r="B190">
        <v>1.49</v>
      </c>
      <c r="C190" s="29">
        <f t="shared" si="26"/>
        <v>2.8283796740172562E-2</v>
      </c>
      <c r="D190" s="30">
        <f>IF(OR($A190="",$B190=""),"",A190*'MPTO_working_2-way'!$G189)</f>
        <v>2.8791946308724832</v>
      </c>
      <c r="E190" s="32">
        <f>IF(OR($A190="",$B190=""),"",B190*'MPTO_working_2-way'!$G189)</f>
        <v>1.532142857142857</v>
      </c>
      <c r="F190" s="30">
        <f>IF(OR($A190="",$B190=""),"",'MPTO_working_2-way'!D189)</f>
        <v>2.9154437456324245</v>
      </c>
      <c r="G190" s="32">
        <f>IF(OR($A190="",$B190=""),"",'MPTO_working_2-way'!E189)</f>
        <v>1.5220722364100692</v>
      </c>
      <c r="H190" s="30">
        <f>IF(OR($A190="",$B190=""),"",'OddsRatio_working_2-way'!M189)</f>
        <v>2.9166296949998194</v>
      </c>
      <c r="I190" s="30">
        <f>IF(OR($A190="",$B190=""),"",'OddsRatio_working_2-way'!N189)</f>
        <v>1.5217491947499509</v>
      </c>
      <c r="J190" s="30">
        <f>IF('Log_working_2-way'!$D189="","",A190^('Log_working_2-way'!$D189))</f>
        <v>2.9336585555802062</v>
      </c>
      <c r="K190" s="32">
        <f>IF('Log_working_2-way'!$D189="","",B190^('Log_working_2-way'!$D189))</f>
        <v>1.5171543844253776</v>
      </c>
      <c r="L190" s="37">
        <f t="shared" si="27"/>
        <v>0.34731934731934733</v>
      </c>
      <c r="M190" s="37">
        <f t="shared" si="28"/>
        <v>0.65268065268065278</v>
      </c>
      <c r="N190" s="38">
        <v>286</v>
      </c>
      <c r="O190" s="38">
        <f t="shared" si="29"/>
        <v>183.85714285714283</v>
      </c>
      <c r="P190" s="38">
        <f t="shared" si="30"/>
        <v>94.053691275167779</v>
      </c>
      <c r="Q190" s="38">
        <f t="shared" si="31"/>
        <v>191.94630872483222</v>
      </c>
      <c r="R190" s="38">
        <f t="shared" si="32"/>
        <v>102.14285714285714</v>
      </c>
      <c r="S190" s="39">
        <f t="shared" si="33"/>
        <v>-8.0891658676893883</v>
      </c>
      <c r="T190" s="39">
        <f t="shared" si="34"/>
        <v>-8.0891658676893599</v>
      </c>
      <c r="U190" t="s">
        <v>463</v>
      </c>
      <c r="V190" t="s">
        <v>464</v>
      </c>
      <c r="W190" t="s">
        <v>478</v>
      </c>
      <c r="X190" t="s">
        <v>476</v>
      </c>
      <c r="Y190" s="41"/>
    </row>
    <row r="191" spans="1:25" ht="15" x14ac:dyDescent="0.25">
      <c r="A191">
        <v>1.81</v>
      </c>
      <c r="B191">
        <v>2.1</v>
      </c>
      <c r="C191" s="29">
        <f t="shared" si="26"/>
        <v>2.8676664035780064E-2</v>
      </c>
      <c r="D191" s="30">
        <f>IF(OR($A191="",$B191=""),"",A191*'MPTO_working_2-way'!$G190)</f>
        <v>1.861904761904762</v>
      </c>
      <c r="E191" s="32">
        <f>IF(OR($A191="",$B191=""),"",B191*'MPTO_working_2-way'!$G190)</f>
        <v>2.160220994475138</v>
      </c>
      <c r="F191" s="30">
        <f>IF(OR($A191="",$B191=""),"",'MPTO_working_2-way'!D190)</f>
        <v>1.858225372769494</v>
      </c>
      <c r="G191" s="32">
        <f>IF(OR($A191="",$B191=""),"",'MPTO_working_2-way'!E190)</f>
        <v>2.1651951011107946</v>
      </c>
      <c r="H191" s="30">
        <f>IF(OR($A191="",$B191=""),"",'OddsRatio_working_2-way'!M190)</f>
        <v>1.8581163303210331</v>
      </c>
      <c r="I191" s="30">
        <f>IF(OR($A191="",$B191=""),"",'OddsRatio_working_2-way'!N190)</f>
        <v>2.1653431646335015</v>
      </c>
      <c r="J191" s="30">
        <f>IF('Log_working_2-way'!$D190="","",A191^('Log_working_2-way'!$D190))</f>
        <v>1.8564516354578522</v>
      </c>
      <c r="K191" s="32">
        <f>IF('Log_working_2-way'!$D190="","",B191^('Log_working_2-way'!$D190))</f>
        <v>2.1676082555034109</v>
      </c>
      <c r="L191" s="37">
        <f t="shared" si="27"/>
        <v>0.53708439897698212</v>
      </c>
      <c r="M191" s="37">
        <f t="shared" si="28"/>
        <v>0.46291560102301793</v>
      </c>
      <c r="N191" s="38">
        <v>287</v>
      </c>
      <c r="O191" s="38">
        <f t="shared" si="29"/>
        <v>128.43646408839783</v>
      </c>
      <c r="P191" s="38">
        <f t="shared" si="30"/>
        <v>150.33333333333334</v>
      </c>
      <c r="Q191" s="38">
        <f t="shared" si="31"/>
        <v>136.66666666666666</v>
      </c>
      <c r="R191" s="38">
        <f t="shared" si="32"/>
        <v>158.56353591160223</v>
      </c>
      <c r="S191" s="39">
        <f t="shared" si="33"/>
        <v>-8.2302025782688304</v>
      </c>
      <c r="T191" s="39">
        <f t="shared" si="34"/>
        <v>-8.2302025782688872</v>
      </c>
      <c r="U191" t="s">
        <v>465</v>
      </c>
      <c r="V191" t="s">
        <v>466</v>
      </c>
      <c r="W191" t="s">
        <v>478</v>
      </c>
      <c r="X191" t="s">
        <v>476</v>
      </c>
      <c r="Y191" s="41"/>
    </row>
    <row r="192" spans="1:25" s="35" customFormat="1" ht="15" x14ac:dyDescent="0.25">
      <c r="A192">
        <v>2.23</v>
      </c>
      <c r="B192">
        <v>1.68</v>
      </c>
      <c r="C192" s="29">
        <f t="shared" si="26"/>
        <v>4.3668588511637907E-2</v>
      </c>
      <c r="D192" s="30">
        <f>IF(OR($A192="",$B192=""),"",A192*'MPTO_working_2-way'!$G191)</f>
        <v>2.3273809523809526</v>
      </c>
      <c r="E192" s="32">
        <f>IF(OR($A192="",$B192=""),"",B192*'MPTO_working_2-way'!$G191)</f>
        <v>1.7533632286995515</v>
      </c>
      <c r="F192" s="30">
        <f>IF(OR($A192="",$B192=""),"",'MPTO_working_2-way'!D191)</f>
        <v>2.3441371542985863</v>
      </c>
      <c r="G192" s="32">
        <f>IF(OR($A192="",$B192=""),"",'MPTO_working_2-way'!E191)</f>
        <v>1.7439716972348942</v>
      </c>
      <c r="H192" s="30">
        <f>IF(OR($A192="",$B192=""),"",'OddsRatio_working_2-way'!M191)</f>
        <v>2.3449251017851385</v>
      </c>
      <c r="I192" s="30">
        <f>IF(OR($A192="",$B192=""),"",'OddsRatio_working_2-way'!N191)</f>
        <v>1.743535828629182</v>
      </c>
      <c r="J192" s="30">
        <f>IF('Log_working_2-way'!$D191="","",A192^('Log_working_2-way'!$D191))</f>
        <v>2.3527328444015367</v>
      </c>
      <c r="K192" s="32">
        <f>IF('Log_working_2-way'!$D191="","",B192^('Log_working_2-way'!$D191))</f>
        <v>1.7392442669948964</v>
      </c>
      <c r="L192" s="37">
        <f t="shared" si="27"/>
        <v>0.42966751918158563</v>
      </c>
      <c r="M192" s="37">
        <f t="shared" si="28"/>
        <v>0.57033248081841437</v>
      </c>
      <c r="N192" s="38">
        <v>288</v>
      </c>
      <c r="O192" s="38">
        <f t="shared" si="29"/>
        <v>158.85201793721973</v>
      </c>
      <c r="P192" s="38">
        <f t="shared" si="30"/>
        <v>116.57142857142856</v>
      </c>
      <c r="Q192" s="38">
        <f t="shared" si="31"/>
        <v>171.42857142857142</v>
      </c>
      <c r="R192" s="38">
        <f t="shared" si="32"/>
        <v>129.14798206278027</v>
      </c>
      <c r="S192" s="39">
        <f t="shared" si="33"/>
        <v>-12.576553491351689</v>
      </c>
      <c r="T192" s="39">
        <f t="shared" si="34"/>
        <v>-12.576553491351717</v>
      </c>
      <c r="U192" t="s">
        <v>467</v>
      </c>
      <c r="V192" t="s">
        <v>468</v>
      </c>
      <c r="W192" t="s">
        <v>479</v>
      </c>
      <c r="X192" t="s">
        <v>476</v>
      </c>
      <c r="Y192" s="41"/>
    </row>
    <row r="193" spans="1:25" s="35" customFormat="1" ht="15" x14ac:dyDescent="0.25">
      <c r="A193">
        <v>2.41</v>
      </c>
      <c r="B193">
        <v>1.59</v>
      </c>
      <c r="C193" s="29">
        <f t="shared" si="26"/>
        <v>4.3868576946162419E-2</v>
      </c>
      <c r="D193" s="30">
        <f>IF(OR($A193="",$B193=""),"",A193*'MPTO_working_2-way'!$G192)</f>
        <v>2.5157232704402515</v>
      </c>
      <c r="E193" s="32">
        <f>IF(OR($A193="",$B193=""),"",B193*'MPTO_working_2-way'!$G192)</f>
        <v>1.6597510373443984</v>
      </c>
      <c r="F193" s="30">
        <f>IF(OR($A193="",$B193=""),"",'MPTO_working_2-way'!D192)</f>
        <v>2.5445067897340552</v>
      </c>
      <c r="G193" s="32">
        <f>IF(OR($A193="",$B193=""),"",'MPTO_working_2-way'!E192)</f>
        <v>1.6474558782432986</v>
      </c>
      <c r="H193" s="30">
        <f>IF(OR($A193="",$B193=""),"",'OddsRatio_working_2-way'!M192)</f>
        <v>2.5459076649252292</v>
      </c>
      <c r="I193" s="30">
        <f>IF(OR($A193="",$B193=""),"",'OddsRatio_working_2-way'!N192)</f>
        <v>1.6468691647559472</v>
      </c>
      <c r="J193" s="30">
        <f>IF('Log_working_2-way'!$D192="","",A193^('Log_working_2-way'!$D192))</f>
        <v>2.5594636004021871</v>
      </c>
      <c r="K193" s="32">
        <f>IF('Log_working_2-way'!$D192="","",B193^('Log_working_2-way'!$D192))</f>
        <v>1.6412461308756345</v>
      </c>
      <c r="L193" s="37">
        <f t="shared" si="27"/>
        <v>0.39750000000000002</v>
      </c>
      <c r="M193" s="37">
        <f t="shared" si="28"/>
        <v>0.60249999999999992</v>
      </c>
      <c r="N193" s="38">
        <v>289</v>
      </c>
      <c r="O193" s="38">
        <f t="shared" si="29"/>
        <v>169.08298755186721</v>
      </c>
      <c r="P193" s="38">
        <f t="shared" si="30"/>
        <v>107.23899371069184</v>
      </c>
      <c r="Q193" s="38">
        <f t="shared" si="31"/>
        <v>181.76100628930817</v>
      </c>
      <c r="R193" s="38">
        <f t="shared" si="32"/>
        <v>119.91701244813277</v>
      </c>
      <c r="S193" s="39">
        <f t="shared" si="33"/>
        <v>-12.678018737440965</v>
      </c>
      <c r="T193" s="39">
        <f t="shared" si="34"/>
        <v>-12.678018737440922</v>
      </c>
      <c r="U193" t="s">
        <v>469</v>
      </c>
      <c r="V193" t="s">
        <v>470</v>
      </c>
      <c r="W193" t="s">
        <v>479</v>
      </c>
      <c r="X193" t="s">
        <v>476</v>
      </c>
      <c r="Y193" s="41"/>
    </row>
    <row r="194" spans="1:25" s="35" customFormat="1" ht="15" x14ac:dyDescent="0.25">
      <c r="A194">
        <v>2.35</v>
      </c>
      <c r="B194">
        <v>1.62</v>
      </c>
      <c r="C194" s="29">
        <f t="shared" si="26"/>
        <v>4.2815865510900997E-2</v>
      </c>
      <c r="D194" s="30">
        <f>IF(OR($A194="",$B194=""),"",A194*'MPTO_working_2-way'!$G193)</f>
        <v>2.4506172839506175</v>
      </c>
      <c r="E194" s="32">
        <f>IF(OR($A194="",$B194=""),"",B194*'MPTO_working_2-way'!$G193)</f>
        <v>1.6893617021276597</v>
      </c>
      <c r="F194" s="30">
        <f>IF(OR($A194="",$B194=""),"",'MPTO_working_2-way'!D193)</f>
        <v>2.4744881377965555</v>
      </c>
      <c r="G194" s="32">
        <f>IF(OR($A194="",$B194=""),"",'MPTO_working_2-way'!E193)</f>
        <v>1.6782014547057529</v>
      </c>
      <c r="H194" s="30">
        <f>IF(OR($A194="",$B194=""),"",'OddsRatio_working_2-way'!M193)</f>
        <v>2.4756081305138942</v>
      </c>
      <c r="I194" s="30">
        <f>IF(OR($A194="",$B194=""),"",'OddsRatio_working_2-way'!N193)</f>
        <v>1.6776866969767514</v>
      </c>
      <c r="J194" s="30">
        <f>IF('Log_working_2-way'!$D193="","",A194^('Log_working_2-way'!$D193))</f>
        <v>2.4867940256326873</v>
      </c>
      <c r="K194" s="32">
        <f>IF('Log_working_2-way'!$D193="","",B194^('Log_working_2-way'!$D193))</f>
        <v>1.6725881209900304</v>
      </c>
      <c r="L194" s="37">
        <f t="shared" si="27"/>
        <v>0.40806045340050373</v>
      </c>
      <c r="M194" s="37">
        <f t="shared" si="28"/>
        <v>0.59193954659949621</v>
      </c>
      <c r="N194" s="38">
        <v>290</v>
      </c>
      <c r="O194" s="38">
        <f t="shared" si="29"/>
        <v>166.59574468085106</v>
      </c>
      <c r="P194" s="38">
        <f t="shared" si="30"/>
        <v>110.98765432098766</v>
      </c>
      <c r="Q194" s="38">
        <f t="shared" si="31"/>
        <v>179.01234567901233</v>
      </c>
      <c r="R194" s="38">
        <f t="shared" si="32"/>
        <v>123.40425531914893</v>
      </c>
      <c r="S194" s="39">
        <f t="shared" si="33"/>
        <v>-12.416600998161272</v>
      </c>
      <c r="T194" s="39">
        <f t="shared" si="34"/>
        <v>-12.416600998161272</v>
      </c>
      <c r="U194" t="s">
        <v>471</v>
      </c>
      <c r="V194" t="s">
        <v>472</v>
      </c>
      <c r="W194" t="s">
        <v>479</v>
      </c>
      <c r="X194" t="s">
        <v>476</v>
      </c>
      <c r="Y194" s="41"/>
    </row>
    <row r="195" spans="1:25" ht="15" x14ac:dyDescent="0.25">
      <c r="A195">
        <v>1.94</v>
      </c>
      <c r="B195">
        <v>1.93</v>
      </c>
      <c r="C195" s="29">
        <f t="shared" ref="C195:C196" si="35">IF(OR($A195="",$B195=""),"",(1/A195)+(1/B195)-1)</f>
        <v>3.3598632551679941E-2</v>
      </c>
      <c r="D195" s="30">
        <f>IF(OR($A195="",$B195=""),"",A195*'MPTO_working_2-way'!$G194)</f>
        <v>2.0051813471502591</v>
      </c>
      <c r="E195" s="32">
        <f>IF(OR($A195="",$B195=""),"",B195*'MPTO_working_2-way'!$G194)</f>
        <v>1.9948453608247423</v>
      </c>
      <c r="F195" s="30">
        <f>IF(OR($A195="",$B195=""),"",'MPTO_working_2-way'!D194)</f>
        <v>2.0053558995233249</v>
      </c>
      <c r="G195" s="32">
        <f>IF(OR($A195="",$B195=""),"",'MPTO_working_2-way'!E194)</f>
        <v>1.9946726333173512</v>
      </c>
      <c r="H195" s="30">
        <f>IF(OR($A195="",$B195=""),"",'OddsRatio_working_2-way'!M194)</f>
        <v>2.0053619687316817</v>
      </c>
      <c r="I195" s="30">
        <f>IF(OR($A195="",$B195=""),"",'OddsRatio_working_2-way'!N194)</f>
        <v>1.9946666286387909</v>
      </c>
      <c r="J195" s="30">
        <f>IF('Log_working_2-way'!$D194="","",A195^('Log_working_2-way'!$D194))</f>
        <v>2.0054414461156225</v>
      </c>
      <c r="K195" s="32">
        <f>IF('Log_working_2-way'!$D194="","",B195^('Log_working_2-way'!$D194))</f>
        <v>1.9945880029745278</v>
      </c>
      <c r="L195" s="37">
        <f t="shared" si="27"/>
        <v>0.49870801033591733</v>
      </c>
      <c r="M195" s="37">
        <f t="shared" si="28"/>
        <v>0.50129198966408273</v>
      </c>
      <c r="N195" s="38">
        <v>291</v>
      </c>
      <c r="O195" s="38">
        <f t="shared" si="29"/>
        <v>141</v>
      </c>
      <c r="P195" s="38">
        <f t="shared" si="30"/>
        <v>140.22279792746116</v>
      </c>
      <c r="Q195" s="38">
        <f t="shared" si="31"/>
        <v>150.77720207253887</v>
      </c>
      <c r="R195" s="38">
        <f t="shared" si="32"/>
        <v>150.00000000000003</v>
      </c>
      <c r="S195" s="39">
        <f t="shared" si="33"/>
        <v>-9.77720207253887</v>
      </c>
      <c r="T195" s="39">
        <f t="shared" si="34"/>
        <v>-9.77720207253887</v>
      </c>
      <c r="U195" t="s">
        <v>376</v>
      </c>
      <c r="V195" t="s">
        <v>373</v>
      </c>
      <c r="W195" t="s">
        <v>385</v>
      </c>
      <c r="X195" t="s">
        <v>476</v>
      </c>
      <c r="Y195" s="41"/>
    </row>
    <row r="196" spans="1:25" s="35" customFormat="1" ht="15" x14ac:dyDescent="0.25">
      <c r="A196">
        <v>1.6</v>
      </c>
      <c r="B196">
        <v>2.4300000000000002</v>
      </c>
      <c r="C196" s="29">
        <f t="shared" si="35"/>
        <v>3.652263374485587E-2</v>
      </c>
      <c r="D196" s="30">
        <f>IF(OR($A196="",$B196=""),"",A196*'MPTO_working_2-way'!$G195)</f>
        <v>1.6584362139917694</v>
      </c>
      <c r="E196" s="32">
        <f>IF(OR($A196="",$B196=""),"",B196*'MPTO_working_2-way'!$G195)</f>
        <v>2.5187499999999998</v>
      </c>
      <c r="F196" s="30">
        <f>IF(OR($A196="",$B196=""),"",'MPTO_working_2-way'!D195)</f>
        <v>1.6481559983043661</v>
      </c>
      <c r="G196" s="32">
        <f>IF(OR($A196="",$B196=""),"",'MPTO_working_2-way'!E195)</f>
        <v>2.5428384565075208</v>
      </c>
      <c r="H196" s="30">
        <f>IF(OR($A196="",$B196=""),"",'OddsRatio_working_2-way'!M195)</f>
        <v>1.6477502756312954</v>
      </c>
      <c r="I196" s="30">
        <f>IF(OR($A196="",$B196=""),"",'OddsRatio_working_2-way'!N195)</f>
        <v>2.5438048235879216</v>
      </c>
      <c r="J196" s="30">
        <f>IF('Log_working_2-way'!$D195="","",A196^('Log_working_2-way'!$D195))</f>
        <v>1.6430684026793276</v>
      </c>
      <c r="K196" s="32">
        <f>IF('Log_working_2-way'!$D195="","",B196^('Log_working_2-way'!$D195))</f>
        <v>2.5550445268860318</v>
      </c>
      <c r="L196" s="37">
        <f t="shared" si="27"/>
        <v>0.60297766749379655</v>
      </c>
      <c r="M196" s="37">
        <f t="shared" si="28"/>
        <v>0.3970223325062035</v>
      </c>
      <c r="N196" s="38">
        <v>292</v>
      </c>
      <c r="O196" s="38">
        <f t="shared" si="29"/>
        <v>109.50000000000003</v>
      </c>
      <c r="P196" s="38">
        <f t="shared" si="30"/>
        <v>171.83539094650206</v>
      </c>
      <c r="Q196" s="38">
        <f t="shared" si="31"/>
        <v>120.16460905349793</v>
      </c>
      <c r="R196" s="38">
        <f t="shared" si="32"/>
        <v>182.5</v>
      </c>
      <c r="S196" s="39">
        <f t="shared" si="33"/>
        <v>-10.664609053497898</v>
      </c>
      <c r="T196" s="39">
        <f t="shared" si="34"/>
        <v>-10.664609053497941</v>
      </c>
      <c r="U196" t="s">
        <v>374</v>
      </c>
      <c r="V196" t="s">
        <v>377</v>
      </c>
      <c r="W196" t="s">
        <v>385</v>
      </c>
      <c r="X196" t="s">
        <v>476</v>
      </c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71" activePane="bottomLeft" state="frozen"/>
      <selection pane="bottomLeft" activeCell="S3" sqref="S3:S19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4.87</v>
      </c>
      <c r="B3">
        <v>4.21</v>
      </c>
      <c r="C3">
        <v>1.68</v>
      </c>
      <c r="D3" s="20">
        <f>IF(OR($A3="",$B3="",$C3=""),"",(1/A3)+(1/B3)+(1/C3)-1)</f>
        <v>3.8106595484404204E-2</v>
      </c>
      <c r="E3" s="17">
        <f>IF(OR($A3="",$B3="",$C3=""),"",A3*'MPTO_working_3-way'!$I2)</f>
        <v>5.0555791200090487</v>
      </c>
      <c r="F3" s="21">
        <f>IF(OR($A3="",$B3="",$C3=""),"",B3*'MPTO_working_3-way'!$I2)</f>
        <v>4.3704287669893418</v>
      </c>
      <c r="G3" s="22">
        <f>IF(OR($A3="",$B3="",$C3=""),"",C3*'MPTO_working_3-way'!$I2)</f>
        <v>1.7440190804137989</v>
      </c>
      <c r="H3" s="17">
        <f>IF(OR($A3="",$B3="",$C3=""),"",'MPTO_working_3-way'!E2)</f>
        <v>5.1911212370080815</v>
      </c>
      <c r="I3" s="21">
        <f>IF(OR($A3="",$B3="",$C3=""),"",'MPTO_working_3-way'!F2)</f>
        <v>4.447854610292354</v>
      </c>
      <c r="J3" s="22">
        <f>IF(OR($A3="",$B3="",$C3=""),"",'MPTO_working_3-way'!G2)</f>
        <v>1.7166324094198613</v>
      </c>
      <c r="K3" s="17">
        <f>IF(OR($A3="",$B3="",$C3=""),"",'OddsRatio_working_3-way'!H2)</f>
        <v>5.1326343099868277</v>
      </c>
      <c r="L3" s="21">
        <f>IF(OR($A3="",$B3="",$C3=""),"",'OddsRatio_working_3-way'!I2)</f>
        <v>4.4278439625472128</v>
      </c>
      <c r="M3" s="22">
        <f>IF(OR($A3="",$B3="",$C3=""),"",'OddsRatio_working_3-way'!J2)</f>
        <v>1.7261476306953603</v>
      </c>
      <c r="N3" s="23">
        <f>(1/E3)* 100</f>
        <v>19.780127583053435</v>
      </c>
      <c r="O3" s="24">
        <f>(1/F3)* 100</f>
        <v>22.881050197023807</v>
      </c>
      <c r="P3" s="24">
        <f>(1/G3)* 100</f>
        <v>57.338822219922768</v>
      </c>
      <c r="Q3" t="s">
        <v>83</v>
      </c>
      <c r="R3" t="s">
        <v>69</v>
      </c>
      <c r="S3" s="48" t="s">
        <v>473</v>
      </c>
      <c r="T3" s="35">
        <v>100</v>
      </c>
      <c r="U3" s="35">
        <f>(1/A4)*((T3*A4)-T3)</f>
        <v>68.253968253968253</v>
      </c>
      <c r="V3" s="35">
        <f>(1/B4)*((T3*B4)-T3)</f>
        <v>73.890339425587456</v>
      </c>
      <c r="W3" s="35">
        <f>(1/C4)*((T3*C4)-T3)</f>
        <v>55.752212389380524</v>
      </c>
      <c r="X3" s="35">
        <f>((1/B4)+(1/C4))*T3</f>
        <v>70.357448185031998</v>
      </c>
      <c r="Y3" s="35">
        <f>((1/A4)+(1/C4))*T3</f>
        <v>75.993819356651215</v>
      </c>
      <c r="Z3" s="35">
        <f>((1/A4)+(1/B4))*T3</f>
        <v>57.855692320444277</v>
      </c>
      <c r="AA3" s="35">
        <f t="shared" ref="AA3" si="0">U3-X3</f>
        <v>-2.1034799310637453</v>
      </c>
      <c r="AB3" s="35">
        <f t="shared" ref="AB3" si="1">V3-Y3</f>
        <v>-2.1034799310637595</v>
      </c>
      <c r="AC3" s="35">
        <f t="shared" ref="AC3" si="2">W3-Z3</f>
        <v>-2.1034799310637524</v>
      </c>
      <c r="AD3" s="27"/>
      <c r="AE3" s="27"/>
      <c r="AF3">
        <v>1.76</v>
      </c>
      <c r="AG3">
        <v>2.12</v>
      </c>
      <c r="AH3" s="41"/>
      <c r="AI3" s="27"/>
      <c r="AJ3" t="s">
        <v>86</v>
      </c>
    </row>
    <row r="4" spans="1:36" ht="15" x14ac:dyDescent="0.25">
      <c r="A4">
        <v>3.15</v>
      </c>
      <c r="B4">
        <v>3.83</v>
      </c>
      <c r="C4">
        <v>2.2599999999999998</v>
      </c>
      <c r="D4" s="20">
        <f t="shared" ref="D4:D67" si="3">IF(OR($A4="",$B4="",$C4=""),"",(1/A4)+(1/B4)+(1/C4)-1)</f>
        <v>2.1034799310637453E-2</v>
      </c>
      <c r="E4" s="17">
        <f>IF(OR($A4="",$B4="",$C4=""),"",A4*'MPTO_working_3-way'!$I3)</f>
        <v>3.2162596178285079</v>
      </c>
      <c r="F4" s="21">
        <f>IF(OR($A4="",$B4="",$C4=""),"",B4*'MPTO_working_3-way'!$I3)</f>
        <v>3.9105632813597415</v>
      </c>
      <c r="G4" s="22">
        <f>IF(OR($A4="",$B4="",$C4=""),"",C4*'MPTO_working_3-way'!$I3)</f>
        <v>2.3075386464420404</v>
      </c>
      <c r="H4" s="17">
        <f>IF(OR($A4="",$B4="",$C4=""),"",'MPTO_working_3-way'!E3)</f>
        <v>3.221143921741743</v>
      </c>
      <c r="I4" s="21">
        <f>IF(OR($A4="",$B4="",$C4=""),"",'MPTO_working_3-way'!F3)</f>
        <v>3.9356907195959097</v>
      </c>
      <c r="J4" s="22">
        <f>IF(OR($A4="",$B4="",$C4=""),"",'MPTO_working_3-way'!G3)</f>
        <v>2.296389076127801</v>
      </c>
      <c r="K4" s="17">
        <f>IF(OR($A4="",$B4="",$C4=""),"",'OddsRatio_working_3-way'!H3)</f>
        <v>3.2203797885980969</v>
      </c>
      <c r="L4" s="21">
        <f>IF(OR($A4="",$B4="",$C4=""),"",'OddsRatio_working_3-way'!I3)</f>
        <v>3.9226394426663327</v>
      </c>
      <c r="M4" s="22">
        <f>IF(OR($A4="",$B4="",$C4=""),"",'OddsRatio_working_3-way'!J3)</f>
        <v>2.3012458295970237</v>
      </c>
      <c r="N4" s="23">
        <f t="shared" ref="N4" si="4">(1/E4)* 100</f>
        <v>31.092017399862787</v>
      </c>
      <c r="O4" s="24">
        <f t="shared" ref="O4" si="5">(1/F4)* 100</f>
        <v>25.571763657850592</v>
      </c>
      <c r="P4" s="24">
        <f t="shared" ref="P4" si="6">(1/G4)* 100</f>
        <v>43.336218942286628</v>
      </c>
      <c r="Q4" t="s">
        <v>244</v>
      </c>
      <c r="R4" t="s">
        <v>253</v>
      </c>
      <c r="S4" s="48" t="s">
        <v>473</v>
      </c>
      <c r="T4" s="35">
        <v>100</v>
      </c>
      <c r="U4" s="35">
        <f t="shared" ref="U4" si="7">(1/A5)*((T4*A5)-T4)</f>
        <v>65.986394557823132</v>
      </c>
      <c r="V4" s="35">
        <f t="shared" ref="V4" si="8">(1/B5)*((T4*B5)-T4)</f>
        <v>72.602739726027394</v>
      </c>
      <c r="W4" s="35">
        <f t="shared" ref="W4" si="9">(1/C5)*((T4*C5)-T4)</f>
        <v>58.50622406639004</v>
      </c>
      <c r="X4" s="35">
        <f t="shared" ref="X4" si="10">((1/B5)+(1/C5))*T4</f>
        <v>68.891036207582559</v>
      </c>
      <c r="Y4" s="35">
        <f t="shared" ref="Y4" si="11">((1/A5)+(1/C5))*T4</f>
        <v>75.507381375786835</v>
      </c>
      <c r="Z4" s="35">
        <f t="shared" ref="Z4" si="12">((1/A5)+(1/B5))*T4</f>
        <v>61.410865716149466</v>
      </c>
      <c r="AA4" s="35">
        <f t="shared" ref="AA4" si="13">U4-X4</f>
        <v>-2.9046416497594265</v>
      </c>
      <c r="AB4" s="35">
        <f t="shared" ref="AB4" si="14">V4-Y4</f>
        <v>-2.9046416497594407</v>
      </c>
      <c r="AC4" s="35">
        <f t="shared" ref="AC4" si="15">W4-Z4</f>
        <v>-2.9046416497594265</v>
      </c>
      <c r="AD4" s="4"/>
      <c r="AE4" s="4"/>
      <c r="AF4">
        <v>1.63</v>
      </c>
      <c r="AG4">
        <v>2.4</v>
      </c>
      <c r="AH4" s="4"/>
      <c r="AI4" s="4"/>
      <c r="AJ4" t="s">
        <v>379</v>
      </c>
    </row>
    <row r="5" spans="1:36" s="12" customFormat="1" ht="15" x14ac:dyDescent="0.25">
      <c r="A5">
        <v>2.94</v>
      </c>
      <c r="B5">
        <v>3.65</v>
      </c>
      <c r="C5">
        <v>2.41</v>
      </c>
      <c r="D5" s="20">
        <f t="shared" si="3"/>
        <v>2.9046416497594318E-2</v>
      </c>
      <c r="E5" s="17">
        <f>IF(OR($A5="",$B5="",$C5=""),"",A5*'MPTO_working_3-way'!$I4)</f>
        <v>3.0253964645029274</v>
      </c>
      <c r="F5" s="21">
        <f>IF(OR($A5="",$B5="",$C5=""),"",B5*'MPTO_working_3-way'!$I4)</f>
        <v>3.7560194202162194</v>
      </c>
      <c r="G5" s="22">
        <f>IF(OR($A5="",$B5="",$C5=""),"",C5*'MPTO_working_3-way'!$I4)</f>
        <v>2.4800018637592025</v>
      </c>
      <c r="H5" s="17">
        <f>IF(OR($A5="",$B5="",$C5=""),"",'MPTO_working_3-way'!E4)</f>
        <v>3.026140568547615</v>
      </c>
      <c r="I5" s="21">
        <f>IF(OR($A5="",$B5="",$C5=""),"",'MPTO_working_3-way'!F4)</f>
        <v>3.7837157845814269</v>
      </c>
      <c r="J5" s="22">
        <f>IF(OR($A5="",$B5="",$C5=""),"",'MPTO_working_3-way'!G4)</f>
        <v>2.4675783614238496</v>
      </c>
      <c r="K5" s="17">
        <f>IF(OR($A5="",$B5="",$C5=""),"",'OddsRatio_working_3-way'!H4)</f>
        <v>3.0270708052380777</v>
      </c>
      <c r="L5" s="21">
        <f>IF(OR($A5="",$B5="",$C5=""),"",'OddsRatio_working_3-way'!I4)</f>
        <v>3.7689369246808799</v>
      </c>
      <c r="M5" s="22">
        <f>IF(OR($A5="",$B5="",$C5=""),"",'OddsRatio_working_3-way'!J4)</f>
        <v>2.4732834203019025</v>
      </c>
      <c r="N5" s="23">
        <f t="shared" ref="N5:N68" si="16">(1/E5)* 100</f>
        <v>33.053519158002317</v>
      </c>
      <c r="O5" s="24">
        <f t="shared" ref="O5:O68" si="17">(1/F5)* 100</f>
        <v>26.623930499870362</v>
      </c>
      <c r="P5" s="24">
        <f t="shared" ref="P5:P68" si="18">(1/G5)* 100</f>
        <v>40.322550342127315</v>
      </c>
      <c r="Q5" t="s">
        <v>327</v>
      </c>
      <c r="R5" t="s">
        <v>257</v>
      </c>
      <c r="S5" s="48" t="s">
        <v>473</v>
      </c>
      <c r="T5" s="35">
        <v>100</v>
      </c>
      <c r="U5" s="35">
        <f t="shared" ref="U5:U68" si="19">(1/A6)*((T5*A6)-T5)</f>
        <v>54.545454545454554</v>
      </c>
      <c r="V5" s="35">
        <f t="shared" ref="V5:V68" si="20">(1/B6)*((T5*B6)-T5)</f>
        <v>71.590909090909093</v>
      </c>
      <c r="W5" s="35">
        <f t="shared" ref="W5:W68" si="21">(1/C6)*((T5*C6)-T5)</f>
        <v>71.098265895953759</v>
      </c>
      <c r="X5" s="35">
        <f t="shared" ref="X5:X68" si="22">((1/B6)+(1/C6))*T5</f>
        <v>57.310825013137155</v>
      </c>
      <c r="Y5" s="35">
        <f t="shared" ref="Y5:Y68" si="23">((1/A6)+(1/C6))*T5</f>
        <v>74.356279558591694</v>
      </c>
      <c r="Z5" s="35">
        <f t="shared" ref="Z5:Z68" si="24">((1/A6)+(1/B6))*T5</f>
        <v>73.86363636363636</v>
      </c>
      <c r="AA5" s="35">
        <f t="shared" ref="AA5:AA68" si="25">U5-X5</f>
        <v>-2.765370467682601</v>
      </c>
      <c r="AB5" s="35">
        <f t="shared" ref="AB5:AB68" si="26">V5-Y5</f>
        <v>-2.765370467682601</v>
      </c>
      <c r="AC5" s="35">
        <f t="shared" ref="AC5:AC68" si="27">W5-Z5</f>
        <v>-2.765370467682601</v>
      </c>
      <c r="AD5" s="27"/>
      <c r="AE5" s="27"/>
      <c r="AF5">
        <v>1.65</v>
      </c>
      <c r="AG5">
        <v>2.34</v>
      </c>
      <c r="AH5" s="36"/>
      <c r="AI5" s="27"/>
      <c r="AJ5" t="s">
        <v>380</v>
      </c>
    </row>
    <row r="6" spans="1:36" s="12" customFormat="1" ht="15" x14ac:dyDescent="0.25">
      <c r="A6">
        <v>2.2000000000000002</v>
      </c>
      <c r="B6">
        <v>3.52</v>
      </c>
      <c r="C6">
        <v>3.46</v>
      </c>
      <c r="D6" s="20">
        <f t="shared" si="3"/>
        <v>2.7653704676826152E-2</v>
      </c>
      <c r="E6" s="17">
        <f>IF(OR($A6="",$B6="",$C6=""),"",A6*'MPTO_working_3-way'!$I5)</f>
        <v>2.2608381502890178</v>
      </c>
      <c r="F6" s="21">
        <f>IF(OR($A6="",$B6="",$C6=""),"",B6*'MPTO_working_3-way'!$I5)</f>
        <v>3.6173410404624282</v>
      </c>
      <c r="G6" s="22">
        <f>IF(OR($A6="",$B6="",$C6=""),"",C6*'MPTO_working_3-way'!$I5)</f>
        <v>3.5556818181818186</v>
      </c>
      <c r="H6" s="17">
        <f>IF(OR($A6="",$B6="",$C6=""),"",'MPTO_working_3-way'!E5)</f>
        <v>2.2455381287182266</v>
      </c>
      <c r="I6" s="21">
        <f>IF(OR($A6="",$B6="",$C6=""),"",'MPTO_working_3-way'!F5)</f>
        <v>3.638043651425841</v>
      </c>
      <c r="J6" s="22">
        <f>IF(OR($A6="",$B6="",$C6=""),"",'MPTO_working_3-way'!G5)</f>
        <v>3.5739885750058691</v>
      </c>
      <c r="K6" s="17">
        <f>IF(OR($A6="",$B6="",$C6=""),"",'OddsRatio_working_3-way'!H5)</f>
        <v>2.2519452006903267</v>
      </c>
      <c r="L6" s="21">
        <f>IF(OR($A6="",$B6="",$C6=""),"",'OddsRatio_working_3-way'!I5)</f>
        <v>3.6290849214496861</v>
      </c>
      <c r="M6" s="22">
        <f>IF(OR($A6="",$B6="",$C6=""),"",'OddsRatio_working_3-way'!J5)</f>
        <v>3.5664876614151688</v>
      </c>
      <c r="N6" s="23">
        <f t="shared" si="16"/>
        <v>44.231383828699258</v>
      </c>
      <c r="O6" s="24">
        <f t="shared" si="17"/>
        <v>27.644614892937035</v>
      </c>
      <c r="P6" s="24">
        <f t="shared" si="18"/>
        <v>28.124001278363693</v>
      </c>
      <c r="Q6" t="s">
        <v>260</v>
      </c>
      <c r="R6" t="s">
        <v>256</v>
      </c>
      <c r="S6" s="48" t="s">
        <v>473</v>
      </c>
      <c r="T6" s="35">
        <v>100</v>
      </c>
      <c r="U6" s="35">
        <f t="shared" si="19"/>
        <v>58.677685950413228</v>
      </c>
      <c r="V6" s="35">
        <f t="shared" si="20"/>
        <v>69.512195121951223</v>
      </c>
      <c r="W6" s="35">
        <f t="shared" si="21"/>
        <v>69.040247678018574</v>
      </c>
      <c r="X6" s="35">
        <f t="shared" si="22"/>
        <v>61.447557200030211</v>
      </c>
      <c r="Y6" s="35">
        <f t="shared" si="23"/>
        <v>72.282066371568192</v>
      </c>
      <c r="Z6" s="35">
        <f t="shared" si="24"/>
        <v>71.810118927635557</v>
      </c>
      <c r="AA6" s="35">
        <f t="shared" si="25"/>
        <v>-2.7698712496169833</v>
      </c>
      <c r="AB6" s="35">
        <f t="shared" si="26"/>
        <v>-2.7698712496169691</v>
      </c>
      <c r="AC6" s="35">
        <f t="shared" si="27"/>
        <v>-2.7698712496169833</v>
      </c>
      <c r="AD6" s="27"/>
      <c r="AE6" s="27"/>
      <c r="AF6">
        <v>1.85</v>
      </c>
      <c r="AG6">
        <v>2.0499999999999998</v>
      </c>
      <c r="AH6" s="36"/>
      <c r="AI6" s="27"/>
      <c r="AJ6" t="s">
        <v>380</v>
      </c>
    </row>
    <row r="7" spans="1:36" s="12" customFormat="1" ht="15" x14ac:dyDescent="0.25">
      <c r="A7">
        <v>2.42</v>
      </c>
      <c r="B7">
        <v>3.28</v>
      </c>
      <c r="C7">
        <v>3.23</v>
      </c>
      <c r="D7" s="20">
        <f t="shared" si="3"/>
        <v>2.7698712496169842E-2</v>
      </c>
      <c r="E7" s="17">
        <f>IF(OR($A7="",$B7="",$C7=""),"",A7*'MPTO_working_3-way'!$I6)</f>
        <v>2.4870308842407312</v>
      </c>
      <c r="F7" s="21">
        <f>IF(OR($A7="",$B7="",$C7=""),"",B7*'MPTO_working_3-way'!$I6)</f>
        <v>3.3708517769874371</v>
      </c>
      <c r="G7" s="22">
        <f>IF(OR($A7="",$B7="",$C7=""),"",C7*'MPTO_working_3-way'!$I6)</f>
        <v>3.3194668413626287</v>
      </c>
      <c r="H7" s="17">
        <f>IF(OR($A7="",$B7="",$C7=""),"",'MPTO_working_3-way'!E6)</f>
        <v>2.4753073467398501</v>
      </c>
      <c r="I7" s="21">
        <f>IF(OR($A7="",$B7="",$C7=""),"",'MPTO_working_3-way'!F6)</f>
        <v>3.3824333604460364</v>
      </c>
      <c r="J7" s="22">
        <f>IF(OR($A7="",$B7="",$C7=""),"",'MPTO_working_3-way'!G6)</f>
        <v>3.3292869284940845</v>
      </c>
      <c r="K7" s="17">
        <f>IF(OR($A7="",$B7="",$C7=""),"",'OddsRatio_working_3-way'!H6)</f>
        <v>2.4805087997488813</v>
      </c>
      <c r="L7" s="21">
        <f>IF(OR($A7="",$B7="",$C7=""),"",'OddsRatio_working_3-way'!I6)</f>
        <v>3.3771549742446831</v>
      </c>
      <c r="M7" s="22">
        <f>IF(OR($A7="",$B7="",$C7=""),"",'OddsRatio_working_3-way'!J6)</f>
        <v>3.3250243827042296</v>
      </c>
      <c r="N7" s="23">
        <f t="shared" si="16"/>
        <v>40.208587932565678</v>
      </c>
      <c r="O7" s="24">
        <f t="shared" si="17"/>
        <v>29.666092316100283</v>
      </c>
      <c r="P7" s="24">
        <f t="shared" si="18"/>
        <v>30.125319751334033</v>
      </c>
      <c r="Q7" t="s">
        <v>87</v>
      </c>
      <c r="R7" t="s">
        <v>92</v>
      </c>
      <c r="S7" s="48" t="s">
        <v>473</v>
      </c>
      <c r="T7" s="35">
        <v>100</v>
      </c>
      <c r="U7" s="35">
        <f t="shared" si="19"/>
        <v>67.948717948717942</v>
      </c>
      <c r="V7" s="35">
        <f t="shared" si="20"/>
        <v>70.760233918128648</v>
      </c>
      <c r="W7" s="35">
        <f t="shared" si="21"/>
        <v>59.016393442622956</v>
      </c>
      <c r="X7" s="35">
        <f t="shared" si="22"/>
        <v>70.223372639248396</v>
      </c>
      <c r="Y7" s="35">
        <f t="shared" si="23"/>
        <v>73.034888608659102</v>
      </c>
      <c r="Z7" s="35">
        <f t="shared" si="24"/>
        <v>61.291048133153389</v>
      </c>
      <c r="AA7" s="35">
        <f t="shared" si="25"/>
        <v>-2.2746546905304541</v>
      </c>
      <c r="AB7" s="35">
        <f t="shared" si="26"/>
        <v>-2.2746546905304541</v>
      </c>
      <c r="AC7" s="35">
        <f t="shared" si="27"/>
        <v>-2.2746546905304328</v>
      </c>
      <c r="AD7" s="27"/>
      <c r="AE7" s="27"/>
      <c r="AF7">
        <v>2.1800000000000002</v>
      </c>
      <c r="AG7">
        <v>1.74</v>
      </c>
      <c r="AH7" s="36"/>
      <c r="AI7" s="27"/>
      <c r="AJ7" t="s">
        <v>220</v>
      </c>
    </row>
    <row r="8" spans="1:36" ht="15" x14ac:dyDescent="0.25">
      <c r="A8">
        <v>3.12</v>
      </c>
      <c r="B8">
        <v>3.42</v>
      </c>
      <c r="C8">
        <v>2.44</v>
      </c>
      <c r="D8" s="20">
        <f t="shared" si="3"/>
        <v>2.274654690530431E-2</v>
      </c>
      <c r="E8" s="17">
        <f>IF(OR($A8="",$B8="",$C8=""),"",A8*'MPTO_working_3-way'!$I7)</f>
        <v>3.1909692263445497</v>
      </c>
      <c r="F8" s="21">
        <f>IF(OR($A8="",$B8="",$C8=""),"",B8*'MPTO_working_3-way'!$I7)</f>
        <v>3.4977931904161408</v>
      </c>
      <c r="G8" s="22">
        <f>IF(OR($A8="",$B8="",$C8=""),"",C8*'MPTO_working_3-way'!$I7)</f>
        <v>2.4955015744489426</v>
      </c>
      <c r="H8" s="17">
        <f>IF(OR($A8="",$B8="",$C8=""),"",'MPTO_working_3-way'!E7)</f>
        <v>3.1955963331578983</v>
      </c>
      <c r="I8" s="21">
        <f>IF(OR($A8="",$B8="",$C8=""),"",'MPTO_working_3-way'!F7)</f>
        <v>3.5110451342289113</v>
      </c>
      <c r="J8" s="22">
        <f>IF(OR($A8="",$B8="",$C8=""),"",'MPTO_working_3-way'!G7)</f>
        <v>2.4859921596426311</v>
      </c>
      <c r="K8" s="17">
        <f>IF(OR($A8="",$B8="",$C8=""),"",'OddsRatio_working_3-way'!H7)</f>
        <v>3.1940019268980722</v>
      </c>
      <c r="L8" s="21">
        <f>IF(OR($A8="",$B8="",$C8=""),"",'OddsRatio_working_3-way'!I7)</f>
        <v>3.5044738976855347</v>
      </c>
      <c r="M8" s="22">
        <f>IF(OR($A8="",$B8="",$C8=""),"",'OddsRatio_working_3-way'!J7)</f>
        <v>2.4902654597798222</v>
      </c>
      <c r="N8" s="23">
        <f t="shared" si="16"/>
        <v>31.338440739071654</v>
      </c>
      <c r="O8" s="24">
        <f t="shared" si="17"/>
        <v>28.589454709328532</v>
      </c>
      <c r="P8" s="24">
        <f t="shared" si="18"/>
        <v>40.072104551599821</v>
      </c>
      <c r="Q8" t="s">
        <v>340</v>
      </c>
      <c r="R8" t="s">
        <v>343</v>
      </c>
      <c r="S8" s="48" t="s">
        <v>473</v>
      </c>
      <c r="T8" s="35">
        <v>100</v>
      </c>
      <c r="U8" s="35">
        <f t="shared" si="19"/>
        <v>47.643979057591622</v>
      </c>
      <c r="V8" s="35">
        <f t="shared" si="20"/>
        <v>71.751412429378533</v>
      </c>
      <c r="W8" s="35">
        <f t="shared" si="21"/>
        <v>77.827050997782706</v>
      </c>
      <c r="X8" s="35">
        <f t="shared" si="22"/>
        <v>50.421536572838768</v>
      </c>
      <c r="Y8" s="35">
        <f t="shared" si="23"/>
        <v>74.528969944625672</v>
      </c>
      <c r="Z8" s="35">
        <f t="shared" si="24"/>
        <v>80.604608513029845</v>
      </c>
      <c r="AA8" s="35">
        <f t="shared" si="25"/>
        <v>-2.7775575152471461</v>
      </c>
      <c r="AB8" s="35">
        <f t="shared" si="26"/>
        <v>-2.777557515247139</v>
      </c>
      <c r="AC8" s="35">
        <f t="shared" si="27"/>
        <v>-2.777557515247139</v>
      </c>
      <c r="AF8">
        <v>2.0099999999999998</v>
      </c>
      <c r="AG8">
        <v>1.9</v>
      </c>
      <c r="AJ8" t="s">
        <v>382</v>
      </c>
    </row>
    <row r="9" spans="1:36" ht="15" x14ac:dyDescent="0.25">
      <c r="A9">
        <v>1.91</v>
      </c>
      <c r="B9">
        <v>3.54</v>
      </c>
      <c r="C9">
        <v>4.51</v>
      </c>
      <c r="D9" s="20">
        <f t="shared" si="3"/>
        <v>2.777557515247131E-2</v>
      </c>
      <c r="E9" s="17">
        <f>IF(OR($A9="",$B9="",$C9=""),"",A9*'MPTO_working_3-way'!$I8)</f>
        <v>1.9630513485412202</v>
      </c>
      <c r="F9" s="21">
        <f>IF(OR($A9="",$B9="",$C9=""),"",B9*'MPTO_working_3-way'!$I8)</f>
        <v>3.6383255360397486</v>
      </c>
      <c r="G9" s="22">
        <f>IF(OR($A9="",$B9="",$C9=""),"",C9*'MPTO_working_3-way'!$I8)</f>
        <v>4.6352678439376458</v>
      </c>
      <c r="H9" s="17">
        <f>IF(OR($A9="",$B9="",$C9=""),"",'MPTO_working_3-way'!E8)</f>
        <v>1.9443840655871529</v>
      </c>
      <c r="I9" s="21">
        <f>IF(OR($A9="",$B9="",$C9=""),"",'MPTO_working_3-way'!F8)</f>
        <v>3.6599557020968012</v>
      </c>
      <c r="J9" s="22">
        <f>IF(OR($A9="",$B9="",$C9=""),"",'MPTO_working_3-way'!G8)</f>
        <v>4.7065254310622899</v>
      </c>
      <c r="K9" s="17">
        <f>IF(OR($A9="",$B9="",$C9=""),"",'OddsRatio_working_3-way'!H8)</f>
        <v>1.9516405925280615</v>
      </c>
      <c r="L9" s="21">
        <f>IF(OR($A9="",$B9="",$C9=""),"",'OddsRatio_working_3-way'!I8)</f>
        <v>3.6562275879354682</v>
      </c>
      <c r="M9" s="22">
        <f>IF(OR($A9="",$B9="",$C9=""),"",'OddsRatio_working_3-way'!J8)</f>
        <v>4.6706137140368078</v>
      </c>
      <c r="N9" s="23">
        <f t="shared" si="16"/>
        <v>50.941102520986959</v>
      </c>
      <c r="O9" s="24">
        <f t="shared" si="17"/>
        <v>27.485171134204826</v>
      </c>
      <c r="P9" s="24">
        <f t="shared" si="18"/>
        <v>21.573726344808222</v>
      </c>
      <c r="Q9" t="s">
        <v>387</v>
      </c>
      <c r="R9" t="s">
        <v>388</v>
      </c>
      <c r="S9" s="48" t="s">
        <v>473</v>
      </c>
      <c r="T9" s="35">
        <v>100</v>
      </c>
      <c r="U9" s="35">
        <f t="shared" si="19"/>
        <v>72.451790633608823</v>
      </c>
      <c r="V9" s="35">
        <f t="shared" si="20"/>
        <v>75.669099756691011</v>
      </c>
      <c r="W9" s="35">
        <f t="shared" si="21"/>
        <v>48.979591836734699</v>
      </c>
      <c r="X9" s="35">
        <f t="shared" si="22"/>
        <v>75.351308406574319</v>
      </c>
      <c r="Y9" s="35">
        <f t="shared" si="23"/>
        <v>78.568617529656493</v>
      </c>
      <c r="Z9" s="35">
        <f t="shared" si="24"/>
        <v>51.879109609700194</v>
      </c>
      <c r="AA9" s="35">
        <f t="shared" si="25"/>
        <v>-2.8995177729654955</v>
      </c>
      <c r="AB9" s="35">
        <f t="shared" si="26"/>
        <v>-2.8995177729654813</v>
      </c>
      <c r="AC9" s="35">
        <f t="shared" si="27"/>
        <v>-2.8995177729654955</v>
      </c>
      <c r="AF9">
        <v>2.1</v>
      </c>
      <c r="AG9">
        <v>1.79</v>
      </c>
      <c r="AJ9" t="s">
        <v>477</v>
      </c>
    </row>
    <row r="10" spans="1:36" ht="15" x14ac:dyDescent="0.25">
      <c r="A10">
        <v>3.63</v>
      </c>
      <c r="B10">
        <v>4.1100000000000003</v>
      </c>
      <c r="C10">
        <v>1.96</v>
      </c>
      <c r="D10" s="20">
        <f t="shared" si="3"/>
        <v>2.8995177729655097E-2</v>
      </c>
      <c r="E10" s="17">
        <f>IF(OR($A10="",$B10="",$C10=""),"",A10*'MPTO_working_3-way'!$I9)</f>
        <v>3.7352524951586479</v>
      </c>
      <c r="F10" s="21">
        <f>IF(OR($A10="",$B10="",$C10=""),"",B10*'MPTO_working_3-way'!$I9)</f>
        <v>4.2291701804688824</v>
      </c>
      <c r="G10" s="22">
        <f>IF(OR($A10="",$B10="",$C10=""),"",C10*'MPTO_working_3-way'!$I9)</f>
        <v>2.0168305483501241</v>
      </c>
      <c r="H10" s="17">
        <f>IF(OR($A10="",$B10="",$C10=""),"",'MPTO_working_3-way'!E9)</f>
        <v>3.7619861427592221</v>
      </c>
      <c r="I10" s="21">
        <f>IF(OR($A10="",$B10="",$C10=""),"",'MPTO_working_3-way'!F9)</f>
        <v>4.2800167911365294</v>
      </c>
      <c r="J10" s="22">
        <f>IF(OR($A10="",$B10="",$C10=""),"",'MPTO_working_3-way'!G9)</f>
        <v>1.9978462323002848</v>
      </c>
      <c r="K10" s="17">
        <f>IF(OR($A10="",$B10="",$C10=""),"",'OddsRatio_working_3-way'!H9)</f>
        <v>3.7539909863979504</v>
      </c>
      <c r="L10" s="21">
        <f>IF(OR($A10="",$B10="",$C10=""),"",'OddsRatio_working_3-way'!I9)</f>
        <v>4.2566205200371199</v>
      </c>
      <c r="M10" s="22">
        <f>IF(OR($A10="",$B10="",$C10=""),"",'OddsRatio_working_3-way'!J9)</f>
        <v>2.005259067278339</v>
      </c>
      <c r="N10" s="23">
        <f t="shared" si="16"/>
        <v>26.771951863926859</v>
      </c>
      <c r="O10" s="24">
        <f t="shared" si="17"/>
        <v>23.645300551351454</v>
      </c>
      <c r="P10" s="24">
        <f t="shared" si="18"/>
        <v>49.582747584721673</v>
      </c>
      <c r="Q10" t="s">
        <v>306</v>
      </c>
      <c r="R10" t="s">
        <v>354</v>
      </c>
      <c r="S10" s="48" t="s">
        <v>473</v>
      </c>
      <c r="T10" s="35">
        <v>100</v>
      </c>
      <c r="U10" s="35">
        <f t="shared" si="19"/>
        <v>72.972972972972968</v>
      </c>
      <c r="V10" s="35">
        <f t="shared" si="20"/>
        <v>72.972972972972968</v>
      </c>
      <c r="W10" s="35">
        <f t="shared" si="21"/>
        <v>51.219512195121943</v>
      </c>
      <c r="X10" s="35">
        <f t="shared" si="22"/>
        <v>75.807514831905081</v>
      </c>
      <c r="Y10" s="35">
        <f t="shared" si="23"/>
        <v>75.807514831905081</v>
      </c>
      <c r="Z10" s="35">
        <f t="shared" si="24"/>
        <v>54.054054054054049</v>
      </c>
      <c r="AA10" s="35">
        <f t="shared" si="25"/>
        <v>-2.8345418589321127</v>
      </c>
      <c r="AB10" s="35">
        <f t="shared" si="26"/>
        <v>-2.8345418589321127</v>
      </c>
      <c r="AC10" s="35">
        <f t="shared" si="27"/>
        <v>-2.8345418589321056</v>
      </c>
      <c r="AF10">
        <v>1.61</v>
      </c>
      <c r="AG10">
        <v>2.4300000000000002</v>
      </c>
      <c r="AJ10" t="s">
        <v>383</v>
      </c>
    </row>
    <row r="11" spans="1:36" ht="15" x14ac:dyDescent="0.25">
      <c r="A11">
        <v>3.7</v>
      </c>
      <c r="B11">
        <v>3.7</v>
      </c>
      <c r="C11">
        <v>2.0499999999999998</v>
      </c>
      <c r="D11" s="20">
        <f t="shared" si="3"/>
        <v>2.8345418589321048E-2</v>
      </c>
      <c r="E11" s="17">
        <f>IF(OR($A11="",$B11="",$C11=""),"",A11*'MPTO_working_3-way'!$I10)</f>
        <v>3.8048780487804881</v>
      </c>
      <c r="F11" s="21">
        <f>IF(OR($A11="",$B11="",$C11=""),"",B11*'MPTO_working_3-way'!$I10)</f>
        <v>3.8048780487804881</v>
      </c>
      <c r="G11" s="22">
        <f>IF(OR($A11="",$B11="",$C11=""),"",C11*'MPTO_working_3-way'!$I10)</f>
        <v>2.1081081081081079</v>
      </c>
      <c r="H11" s="17">
        <f>IF(OR($A11="",$B11="",$C11=""),"",'MPTO_working_3-way'!E10)</f>
        <v>3.8340353833192928</v>
      </c>
      <c r="I11" s="21">
        <f>IF(OR($A11="",$B11="",$C11=""),"",'MPTO_working_3-way'!F10)</f>
        <v>3.8340353833192928</v>
      </c>
      <c r="J11" s="22">
        <f>IF(OR($A11="",$B11="",$C11=""),"",'MPTO_working_3-way'!G10)</f>
        <v>2.0904915020670645</v>
      </c>
      <c r="K11" s="17">
        <f>IF(OR($A11="",$B11="",$C11=""),"",'OddsRatio_working_3-way'!H10)</f>
        <v>3.8222526010012663</v>
      </c>
      <c r="L11" s="21">
        <f>IF(OR($A11="",$B11="",$C11=""),"",'OddsRatio_working_3-way'!I10)</f>
        <v>3.8222526010012663</v>
      </c>
      <c r="M11" s="22">
        <f>IF(OR($A11="",$B11="",$C11=""),"",'OddsRatio_working_3-way'!J10)</f>
        <v>2.0975426781671582</v>
      </c>
      <c r="N11" s="23">
        <f t="shared" si="16"/>
        <v>26.282051282051277</v>
      </c>
      <c r="O11" s="24">
        <f t="shared" si="17"/>
        <v>26.282051282051277</v>
      </c>
      <c r="P11" s="24">
        <f t="shared" si="18"/>
        <v>47.435897435897438</v>
      </c>
      <c r="Q11" t="s">
        <v>314</v>
      </c>
      <c r="R11" t="s">
        <v>360</v>
      </c>
      <c r="S11" s="48" t="s">
        <v>473</v>
      </c>
      <c r="T11" s="35">
        <v>100</v>
      </c>
      <c r="U11" s="35">
        <f t="shared" si="19"/>
        <v>49.494949494949495</v>
      </c>
      <c r="V11" s="35">
        <f t="shared" si="20"/>
        <v>69.135802469135797</v>
      </c>
      <c r="W11" s="35">
        <f t="shared" si="21"/>
        <v>76.851851851851848</v>
      </c>
      <c r="X11" s="35">
        <f t="shared" si="22"/>
        <v>54.012345679012341</v>
      </c>
      <c r="Y11" s="35">
        <f t="shared" si="23"/>
        <v>73.653198653198658</v>
      </c>
      <c r="Z11" s="35">
        <f t="shared" si="24"/>
        <v>81.369248035914694</v>
      </c>
      <c r="AA11" s="35">
        <f t="shared" si="25"/>
        <v>-4.5173961840628465</v>
      </c>
      <c r="AB11" s="35">
        <f t="shared" si="26"/>
        <v>-4.5173961840628607</v>
      </c>
      <c r="AC11" s="35">
        <f t="shared" si="27"/>
        <v>-4.5173961840628465</v>
      </c>
      <c r="AF11">
        <v>1.87</v>
      </c>
      <c r="AG11">
        <v>2.02</v>
      </c>
      <c r="AJ11" t="s">
        <v>384</v>
      </c>
    </row>
    <row r="12" spans="1:36" ht="15" x14ac:dyDescent="0.25">
      <c r="A12">
        <v>1.98</v>
      </c>
      <c r="B12">
        <v>3.24</v>
      </c>
      <c r="C12">
        <v>4.32</v>
      </c>
      <c r="D12" s="20">
        <f t="shared" si="3"/>
        <v>4.5173961840628385E-2</v>
      </c>
      <c r="E12" s="17">
        <f>IF(OR($A12="",$B12="",$C12=""),"",A12*'MPTO_working_3-way'!$I11)</f>
        <v>2.0694444444444442</v>
      </c>
      <c r="F12" s="21">
        <f>IF(OR($A12="",$B12="",$C12=""),"",B12*'MPTO_working_3-way'!$I11)</f>
        <v>3.3863636363636362</v>
      </c>
      <c r="G12" s="22">
        <f>IF(OR($A12="",$B12="",$C12=""),"",C12*'MPTO_working_3-way'!$I11)</f>
        <v>4.5151515151515147</v>
      </c>
      <c r="H12" s="17">
        <f>IF(OR($A12="",$B12="",$C12=""),"",'MPTO_working_3-way'!E11)</f>
        <v>2.0408474899790034</v>
      </c>
      <c r="I12" s="21">
        <f>IF(OR($A12="",$B12="",$C12=""),"",'MPTO_working_3-way'!F11)</f>
        <v>3.4061803122013377</v>
      </c>
      <c r="J12" s="22">
        <f>IF(OR($A12="",$B12="",$C12=""),"",'MPTO_working_3-way'!G11)</f>
        <v>4.6205704407951593</v>
      </c>
      <c r="K12" s="17">
        <f>IF(OR($A12="",$B12="",$C12=""),"",'OddsRatio_working_3-way'!H11)</f>
        <v>2.0522714652075793</v>
      </c>
      <c r="L12" s="21">
        <f>IF(OR($A12="",$B12="",$C12=""),"",'OddsRatio_working_3-way'!I11)</f>
        <v>3.4051919204744681</v>
      </c>
      <c r="M12" s="22">
        <f>IF(OR($A12="",$B12="",$C12=""),"",'OddsRatio_working_3-way'!J11)</f>
        <v>4.5648380249889433</v>
      </c>
      <c r="N12" s="23">
        <f t="shared" si="16"/>
        <v>48.322147651006716</v>
      </c>
      <c r="O12" s="24">
        <f t="shared" si="17"/>
        <v>29.530201342281881</v>
      </c>
      <c r="P12" s="24">
        <f t="shared" si="18"/>
        <v>22.14765100671141</v>
      </c>
      <c r="Q12" t="s">
        <v>180</v>
      </c>
      <c r="R12" t="s">
        <v>177</v>
      </c>
      <c r="S12" s="48" t="s">
        <v>473</v>
      </c>
      <c r="T12" s="35">
        <v>100</v>
      </c>
      <c r="U12" s="35">
        <f t="shared" si="19"/>
        <v>70.414201183431956</v>
      </c>
      <c r="V12" s="35">
        <f t="shared" si="20"/>
        <v>67.741935483870961</v>
      </c>
      <c r="W12" s="35">
        <f t="shared" si="21"/>
        <v>59.677419354838712</v>
      </c>
      <c r="X12" s="35">
        <f t="shared" si="22"/>
        <v>72.58064516129032</v>
      </c>
      <c r="Y12" s="35">
        <f t="shared" si="23"/>
        <v>69.908379461729339</v>
      </c>
      <c r="Z12" s="35">
        <f t="shared" si="24"/>
        <v>61.843863332697083</v>
      </c>
      <c r="AA12" s="35">
        <f t="shared" si="25"/>
        <v>-2.1664439778583642</v>
      </c>
      <c r="AB12" s="35">
        <f t="shared" si="26"/>
        <v>-2.1664439778583784</v>
      </c>
      <c r="AC12" s="35">
        <f t="shared" si="27"/>
        <v>-2.1664439778583713</v>
      </c>
      <c r="AF12">
        <v>2.36</v>
      </c>
      <c r="AG12">
        <v>1.61</v>
      </c>
      <c r="AJ12" t="s">
        <v>224</v>
      </c>
    </row>
    <row r="13" spans="1:36" ht="15" x14ac:dyDescent="0.25">
      <c r="A13">
        <v>3.38</v>
      </c>
      <c r="B13">
        <v>3.1</v>
      </c>
      <c r="C13">
        <v>2.48</v>
      </c>
      <c r="D13" s="20">
        <f t="shared" si="3"/>
        <v>2.1664439778583677E-2</v>
      </c>
      <c r="E13" s="17">
        <f>IF(OR($A13="",$B13="",$C13=""),"",A13*'MPTO_working_3-way'!$I12)</f>
        <v>3.4532258064516128</v>
      </c>
      <c r="F13" s="21">
        <f>IF(OR($A13="",$B13="",$C13=""),"",B13*'MPTO_working_3-way'!$I12)</f>
        <v>3.1671597633136095</v>
      </c>
      <c r="G13" s="22">
        <f>IF(OR($A13="",$B13="",$C13=""),"",C13*'MPTO_working_3-way'!$I12)</f>
        <v>2.5337278106508876</v>
      </c>
      <c r="H13" s="17">
        <f>IF(OR($A13="",$B13="",$C13=""),"",'MPTO_working_3-way'!E12)</f>
        <v>3.4645651934310595</v>
      </c>
      <c r="I13" s="21">
        <f>IF(OR($A13="",$B13="",$C13=""),"",'MPTO_working_3-way'!F12)</f>
        <v>3.1709875920508424</v>
      </c>
      <c r="J13" s="22">
        <f>IF(OR($A13="",$B13="",$C13=""),"",'MPTO_working_3-way'!G12)</f>
        <v>2.5252249357326475</v>
      </c>
      <c r="K13" s="17">
        <f>IF(OR($A13="",$B13="",$C13=""),"",'OddsRatio_working_3-way'!H12)</f>
        <v>3.4589295685330814</v>
      </c>
      <c r="L13" s="21">
        <f>IF(OR($A13="",$B13="",$C13=""),"",'OddsRatio_working_3-way'!I12)</f>
        <v>3.1696437369409551</v>
      </c>
      <c r="M13" s="22">
        <f>IF(OR($A13="",$B13="",$C13=""),"",'OddsRatio_working_3-way'!J12)</f>
        <v>2.5290822527012442</v>
      </c>
      <c r="N13" s="23">
        <f t="shared" si="16"/>
        <v>28.958430639887904</v>
      </c>
      <c r="O13" s="24">
        <f t="shared" si="17"/>
        <v>31.574030826716488</v>
      </c>
      <c r="P13" s="24">
        <f t="shared" si="18"/>
        <v>39.467538533395604</v>
      </c>
      <c r="Q13" t="s">
        <v>389</v>
      </c>
      <c r="R13" t="s">
        <v>390</v>
      </c>
      <c r="S13" s="48" t="s">
        <v>473</v>
      </c>
      <c r="T13" s="35">
        <v>100</v>
      </c>
      <c r="U13" s="35">
        <f t="shared" si="19"/>
        <v>37.5</v>
      </c>
      <c r="V13" s="35">
        <f t="shared" si="20"/>
        <v>75.186104218362274</v>
      </c>
      <c r="W13" s="35">
        <f t="shared" si="21"/>
        <v>84.326018808777434</v>
      </c>
      <c r="X13" s="35">
        <f t="shared" si="22"/>
        <v>40.487876972860285</v>
      </c>
      <c r="Y13" s="35">
        <f t="shared" si="23"/>
        <v>78.17398119122258</v>
      </c>
      <c r="Z13" s="35">
        <f t="shared" si="24"/>
        <v>87.313895781637711</v>
      </c>
      <c r="AA13" s="35">
        <f t="shared" si="25"/>
        <v>-2.9878769728602848</v>
      </c>
      <c r="AB13" s="35">
        <f t="shared" si="26"/>
        <v>-2.9878769728603061</v>
      </c>
      <c r="AC13" s="35">
        <f t="shared" si="27"/>
        <v>-2.9878769728602776</v>
      </c>
      <c r="AF13">
        <v>2.5499999999999998</v>
      </c>
      <c r="AG13">
        <v>1.57</v>
      </c>
      <c r="AJ13" t="s">
        <v>478</v>
      </c>
    </row>
    <row r="14" spans="1:36" ht="15" x14ac:dyDescent="0.25">
      <c r="A14">
        <v>1.6</v>
      </c>
      <c r="B14">
        <v>4.03</v>
      </c>
      <c r="C14">
        <v>6.38</v>
      </c>
      <c r="D14" s="20">
        <f t="shared" si="3"/>
        <v>2.9878769728602927E-2</v>
      </c>
      <c r="E14" s="17">
        <f>IF(OR($A14="",$B14="",$C14=""),"",A14*'MPTO_working_3-way'!$I13)</f>
        <v>1.6478060315657648</v>
      </c>
      <c r="F14" s="21">
        <f>IF(OR($A14="",$B14="",$C14=""),"",B14*'MPTO_working_3-way'!$I13)</f>
        <v>4.1504114420062699</v>
      </c>
      <c r="G14" s="22">
        <f>IF(OR($A14="",$B14="",$C14=""),"",C14*'MPTO_working_3-way'!$I13)</f>
        <v>6.5706265508684867</v>
      </c>
      <c r="H14" s="17">
        <f>IF(OR($A14="",$B14="",$C14=""),"",'MPTO_working_3-way'!E13)</f>
        <v>1.6259094257772608</v>
      </c>
      <c r="I14" s="21">
        <f>IF(OR($A14="",$B14="",$C14=""),"",'MPTO_working_3-way'!F13)</f>
        <v>4.198516474319983</v>
      </c>
      <c r="J14" s="22">
        <f>IF(OR($A14="",$B14="",$C14=""),"",'MPTO_working_3-way'!G13)</f>
        <v>6.8129069867578194</v>
      </c>
      <c r="K14" s="17">
        <f>IF(OR($A14="",$B14="",$C14=""),"",'OddsRatio_working_3-way'!H13)</f>
        <v>1.6335190878929597</v>
      </c>
      <c r="L14" s="21">
        <f>IF(OR($A14="",$B14="",$C14=""),"",'OddsRatio_working_3-way'!I13)</f>
        <v>4.1992713938594459</v>
      </c>
      <c r="M14" s="22">
        <f>IF(OR($A14="",$B14="",$C14=""),"",'OddsRatio_working_3-way'!J13)</f>
        <v>6.6805544881068721</v>
      </c>
      <c r="N14" s="23">
        <f t="shared" si="16"/>
        <v>60.686754438554168</v>
      </c>
      <c r="O14" s="24">
        <f t="shared" si="17"/>
        <v>24.09399679942597</v>
      </c>
      <c r="P14" s="24">
        <f t="shared" si="18"/>
        <v>15.219248762019856</v>
      </c>
      <c r="Q14" t="s">
        <v>391</v>
      </c>
      <c r="R14" t="s">
        <v>392</v>
      </c>
      <c r="S14" s="48" t="s">
        <v>473</v>
      </c>
      <c r="T14" s="35">
        <v>100</v>
      </c>
      <c r="U14" s="35">
        <f t="shared" si="19"/>
        <v>33.333333333333329</v>
      </c>
      <c r="V14" s="35">
        <f t="shared" si="20"/>
        <v>78.308026030368765</v>
      </c>
      <c r="W14" s="35">
        <f t="shared" si="21"/>
        <v>85.096870342771979</v>
      </c>
      <c r="X14" s="35">
        <f t="shared" si="22"/>
        <v>36.595103626859249</v>
      </c>
      <c r="Y14" s="35">
        <f t="shared" si="23"/>
        <v>81.569796323894678</v>
      </c>
      <c r="Z14" s="35">
        <f t="shared" si="24"/>
        <v>88.358640636297906</v>
      </c>
      <c r="AA14" s="35">
        <f t="shared" si="25"/>
        <v>-3.2617702935259203</v>
      </c>
      <c r="AB14" s="35">
        <f t="shared" si="26"/>
        <v>-3.2617702935259132</v>
      </c>
      <c r="AC14" s="35">
        <f t="shared" si="27"/>
        <v>-3.2617702935259274</v>
      </c>
      <c r="AF14">
        <v>2</v>
      </c>
      <c r="AG14">
        <v>1.88</v>
      </c>
      <c r="AJ14" t="s">
        <v>479</v>
      </c>
    </row>
    <row r="15" spans="1:36" ht="15" x14ac:dyDescent="0.25">
      <c r="A15">
        <v>1.5</v>
      </c>
      <c r="B15">
        <v>4.6100000000000003</v>
      </c>
      <c r="C15">
        <v>6.71</v>
      </c>
      <c r="D15" s="20">
        <f t="shared" si="3"/>
        <v>3.261770293525923E-2</v>
      </c>
      <c r="E15" s="17">
        <f>IF(OR($A15="",$B15="",$C15=""),"",A15*'MPTO_working_3-way'!$I14)</f>
        <v>1.5489265544028887</v>
      </c>
      <c r="F15" s="21">
        <f>IF(OR($A15="",$B15="",$C15=""),"",B15*'MPTO_working_3-way'!$I14)</f>
        <v>4.7603676105315458</v>
      </c>
      <c r="G15" s="22">
        <f>IF(OR($A15="",$B15="",$C15=""),"",C15*'MPTO_working_3-way'!$I14)</f>
        <v>6.9288647866955895</v>
      </c>
      <c r="H15" s="17">
        <f>IF(OR($A15="",$B15="",$C15=""),"",'MPTO_working_3-way'!E14)</f>
        <v>1.5248688597411317</v>
      </c>
      <c r="I15" s="21">
        <f>IF(OR($A15="",$B15="",$C15=""),"",'MPTO_working_3-way'!F14)</f>
        <v>4.853257581964713</v>
      </c>
      <c r="J15" s="22">
        <f>IF(OR($A15="",$B15="",$C15=""),"",'MPTO_working_3-way'!G14)</f>
        <v>7.2380515351076751</v>
      </c>
      <c r="K15" s="17">
        <f>IF(OR($A15="",$B15="",$C15=""),"",'OddsRatio_working_3-way'!H14)</f>
        <v>1.5326683784468935</v>
      </c>
      <c r="L15" s="21">
        <f>IF(OR($A15="",$B15="",$C15=""),"",'OddsRatio_working_3-way'!I14)</f>
        <v>4.8458656923865719</v>
      </c>
      <c r="M15" s="22">
        <f>IF(OR($A15="",$B15="",$C15=""),"",'OddsRatio_working_3-way'!J14)</f>
        <v>7.0830728818635231</v>
      </c>
      <c r="N15" s="23">
        <f t="shared" si="16"/>
        <v>64.560840354725542</v>
      </c>
      <c r="O15" s="24">
        <f t="shared" si="17"/>
        <v>21.00678102648336</v>
      </c>
      <c r="P15" s="24">
        <f t="shared" si="18"/>
        <v>14.432378618791104</v>
      </c>
      <c r="Q15" t="s">
        <v>242</v>
      </c>
      <c r="R15" t="s">
        <v>393</v>
      </c>
      <c r="S15" s="48" t="s">
        <v>473</v>
      </c>
      <c r="T15" s="35">
        <v>100</v>
      </c>
      <c r="U15" s="35">
        <f t="shared" si="19"/>
        <v>52.38095238095238</v>
      </c>
      <c r="V15" s="35">
        <f t="shared" si="20"/>
        <v>70.760233918128648</v>
      </c>
      <c r="W15" s="35">
        <f t="shared" si="21"/>
        <v>73.333333333333329</v>
      </c>
      <c r="X15" s="35">
        <f t="shared" si="22"/>
        <v>55.906432748538016</v>
      </c>
      <c r="Y15" s="35">
        <f t="shared" si="23"/>
        <v>74.285714285714292</v>
      </c>
      <c r="Z15" s="35">
        <f t="shared" si="24"/>
        <v>76.858813700918958</v>
      </c>
      <c r="AA15" s="35">
        <f t="shared" si="25"/>
        <v>-3.5254803675856365</v>
      </c>
      <c r="AB15" s="35">
        <f t="shared" si="26"/>
        <v>-3.5254803675856436</v>
      </c>
      <c r="AC15" s="35">
        <f t="shared" si="27"/>
        <v>-3.5254803675856294</v>
      </c>
      <c r="AF15">
        <v>1.7</v>
      </c>
      <c r="AG15">
        <v>2.2400000000000002</v>
      </c>
      <c r="AJ15" t="s">
        <v>385</v>
      </c>
    </row>
    <row r="16" spans="1:36" ht="15" x14ac:dyDescent="0.25">
      <c r="A16">
        <v>2.1</v>
      </c>
      <c r="B16">
        <v>3.42</v>
      </c>
      <c r="C16">
        <v>3.75</v>
      </c>
      <c r="D16" s="20">
        <f t="shared" si="3"/>
        <v>3.5254803675856206E-2</v>
      </c>
      <c r="E16" s="17">
        <f>IF(OR($A16="",$B16="",$C16=""),"",A16*'MPTO_working_3-way'!$I15)</f>
        <v>2.174035087719298</v>
      </c>
      <c r="F16" s="21">
        <f>IF(OR($A16="",$B16="",$C16=""),"",B16*'MPTO_working_3-way'!$I15)</f>
        <v>3.540571428571428</v>
      </c>
      <c r="G16" s="22">
        <f>IF(OR($A16="",$B16="",$C16=""),"",C16*'MPTO_working_3-way'!$I15)</f>
        <v>3.8822055137844607</v>
      </c>
      <c r="H16" s="17">
        <f>IF(OR($A16="",$B16="",$C16=""),"",'MPTO_working_3-way'!E15)</f>
        <v>2.153135867610025</v>
      </c>
      <c r="I16" s="21">
        <f>IF(OR($A16="",$B16="",$C16=""),"",'MPTO_working_3-way'!F15)</f>
        <v>3.563206985512998</v>
      </c>
      <c r="J16" s="22">
        <f>IF(OR($A16="",$B16="",$C16=""),"",'MPTO_working_3-way'!G15)</f>
        <v>3.9228752457941876</v>
      </c>
      <c r="K16" s="17">
        <f>IF(OR($A16="",$B16="",$C16=""),"",'OddsRatio_working_3-way'!H15)</f>
        <v>2.1616373776788596</v>
      </c>
      <c r="L16" s="21">
        <f>IF(OR($A16="",$B16="",$C16=""),"",'OddsRatio_working_3-way'!I15)</f>
        <v>3.5556022308934896</v>
      </c>
      <c r="M16" s="22">
        <f>IF(OR($A16="",$B16="",$C16=""),"",'OddsRatio_working_3-way'!J15)</f>
        <v>3.9040934441971471</v>
      </c>
      <c r="N16" s="23">
        <f t="shared" si="16"/>
        <v>45.997417688831511</v>
      </c>
      <c r="O16" s="24">
        <f t="shared" si="17"/>
        <v>28.244028405422856</v>
      </c>
      <c r="P16" s="24">
        <f t="shared" si="18"/>
        <v>25.758553905745647</v>
      </c>
      <c r="Q16" t="s">
        <v>84</v>
      </c>
      <c r="R16" t="s">
        <v>68</v>
      </c>
      <c r="S16" t="s">
        <v>474</v>
      </c>
      <c r="T16" s="35">
        <v>100</v>
      </c>
      <c r="U16" s="35">
        <f t="shared" si="19"/>
        <v>53.488372093023258</v>
      </c>
      <c r="V16" s="35">
        <f t="shared" si="20"/>
        <v>72.972972972972968</v>
      </c>
      <c r="W16" s="35">
        <f t="shared" si="21"/>
        <v>70.238095238095241</v>
      </c>
      <c r="X16" s="35">
        <f t="shared" si="22"/>
        <v>56.788931788931784</v>
      </c>
      <c r="Y16" s="35">
        <f t="shared" si="23"/>
        <v>76.273532668881501</v>
      </c>
      <c r="Z16" s="35">
        <f t="shared" si="24"/>
        <v>73.538654934003773</v>
      </c>
      <c r="AA16" s="35">
        <f t="shared" si="25"/>
        <v>-3.3005596959085253</v>
      </c>
      <c r="AB16" s="35">
        <f t="shared" si="26"/>
        <v>-3.3005596959085324</v>
      </c>
      <c r="AC16" s="35">
        <f t="shared" si="27"/>
        <v>-3.3005596959085324</v>
      </c>
      <c r="AF16">
        <v>2</v>
      </c>
      <c r="AG16">
        <v>1.87</v>
      </c>
      <c r="AJ16" t="s">
        <v>86</v>
      </c>
    </row>
    <row r="17" spans="1:36" ht="15" x14ac:dyDescent="0.25">
      <c r="A17">
        <v>2.15</v>
      </c>
      <c r="B17">
        <v>3.7</v>
      </c>
      <c r="C17">
        <v>3.36</v>
      </c>
      <c r="D17" s="20">
        <f t="shared" si="3"/>
        <v>3.3005596959085226E-2</v>
      </c>
      <c r="E17" s="17">
        <f>IF(OR($A17="",$B17="",$C17=""),"",A17*'MPTO_working_3-way'!$I16)</f>
        <v>2.2209620334620332</v>
      </c>
      <c r="F17" s="21">
        <f>IF(OR($A17="",$B17="",$C17=""),"",B17*'MPTO_working_3-way'!$I16)</f>
        <v>3.8221207087486153</v>
      </c>
      <c r="G17" s="22">
        <f>IF(OR($A17="",$B17="",$C17=""),"",C17*'MPTO_working_3-way'!$I16)</f>
        <v>3.4708988057825261</v>
      </c>
      <c r="H17" s="17">
        <f>IF(OR($A17="",$B17="",$C17=""),"",'MPTO_working_3-way'!E16)</f>
        <v>2.2020882193014732</v>
      </c>
      <c r="I17" s="21">
        <f>IF(OR($A17="",$B17="",$C17=""),"",'MPTO_working_3-way'!F16)</f>
        <v>3.8570068014122305</v>
      </c>
      <c r="J17" s="22">
        <f>IF(OR($A17="",$B17="",$C17=""),"",'MPTO_working_3-way'!G16)</f>
        <v>3.4889743634370043</v>
      </c>
      <c r="K17" s="17">
        <f>IF(OR($A17="",$B17="",$C17=""),"",'OddsRatio_working_3-way'!H16)</f>
        <v>2.2098958112571818</v>
      </c>
      <c r="L17" s="21">
        <f>IF(OR($A17="",$B17="",$C17=""),"",'OddsRatio_working_3-way'!I16)</f>
        <v>3.8406249481690362</v>
      </c>
      <c r="M17" s="22">
        <f>IF(OR($A17="",$B17="",$C17=""),"",'OddsRatio_working_3-way'!J16)</f>
        <v>3.4829166213625649</v>
      </c>
      <c r="N17" s="23">
        <f t="shared" si="16"/>
        <v>45.025533301944883</v>
      </c>
      <c r="O17" s="24">
        <f t="shared" si="17"/>
        <v>26.163485567346349</v>
      </c>
      <c r="P17" s="24">
        <f t="shared" si="18"/>
        <v>28.810981130708779</v>
      </c>
      <c r="Q17" t="s">
        <v>85</v>
      </c>
      <c r="R17" t="s">
        <v>80</v>
      </c>
      <c r="S17" t="s">
        <v>474</v>
      </c>
      <c r="T17" s="35">
        <v>100</v>
      </c>
      <c r="U17" s="35">
        <f t="shared" si="19"/>
        <v>76.30331753554502</v>
      </c>
      <c r="V17" s="35">
        <f t="shared" si="20"/>
        <v>73.890339425587456</v>
      </c>
      <c r="W17" s="35">
        <f t="shared" si="21"/>
        <v>45.054945054945051</v>
      </c>
      <c r="X17" s="35">
        <f t="shared" si="22"/>
        <v>81.054715519467464</v>
      </c>
      <c r="Y17" s="35">
        <f t="shared" si="23"/>
        <v>78.641737409509915</v>
      </c>
      <c r="Z17" s="35">
        <f t="shared" si="24"/>
        <v>49.80634303886751</v>
      </c>
      <c r="AA17" s="35">
        <f t="shared" si="25"/>
        <v>-4.7513979839224447</v>
      </c>
      <c r="AB17" s="35">
        <f t="shared" si="26"/>
        <v>-4.7513979839224589</v>
      </c>
      <c r="AC17" s="35">
        <f t="shared" si="27"/>
        <v>-4.7513979839224589</v>
      </c>
      <c r="AF17">
        <v>1.77</v>
      </c>
      <c r="AG17">
        <v>2.11</v>
      </c>
      <c r="AJ17" t="s">
        <v>86</v>
      </c>
    </row>
    <row r="18" spans="1:36" ht="15" x14ac:dyDescent="0.25">
      <c r="A18">
        <v>4.22</v>
      </c>
      <c r="B18">
        <v>3.83</v>
      </c>
      <c r="C18">
        <v>1.82</v>
      </c>
      <c r="D18" s="20">
        <f t="shared" si="3"/>
        <v>4.7513979839224341E-2</v>
      </c>
      <c r="E18" s="17">
        <f>IF(OR($A18="",$B18="",$C18=""),"",A18*'MPTO_working_3-way'!$I17)</f>
        <v>4.4205089949215264</v>
      </c>
      <c r="F18" s="21">
        <f>IF(OR($A18="",$B18="",$C18=""),"",B18*'MPTO_working_3-way'!$I17)</f>
        <v>4.0119785427842292</v>
      </c>
      <c r="G18" s="22">
        <f>IF(OR($A18="",$B18="",$C18=""),"",C18*'MPTO_working_3-way'!$I17)</f>
        <v>1.9064754433073883</v>
      </c>
      <c r="H18" s="17">
        <f>IF(OR($A18="",$B18="",$C18=""),"",'MPTO_working_3-way'!E17)</f>
        <v>4.5222506437898424</v>
      </c>
      <c r="I18" s="21">
        <f>IF(OR($A18="",$B18="",$C18=""),"",'MPTO_working_3-way'!F17)</f>
        <v>4.0773287834906045</v>
      </c>
      <c r="J18" s="22">
        <f>IF(OR($A18="",$B18="",$C18=""),"",'MPTO_working_3-way'!G17)</f>
        <v>1.8740188708751122</v>
      </c>
      <c r="K18" s="17">
        <f>IF(OR($A18="",$B18="",$C18=""),"",'OddsRatio_working_3-way'!H17)</f>
        <v>4.4787042578645186</v>
      </c>
      <c r="L18" s="21">
        <f>IF(OR($A18="",$B18="",$C18=""),"",'OddsRatio_working_3-way'!I17)</f>
        <v>4.0573705123467665</v>
      </c>
      <c r="M18" s="22">
        <f>IF(OR($A18="",$B18="",$C18=""),"",'OddsRatio_working_3-way'!J17)</f>
        <v>1.8858812085245049</v>
      </c>
      <c r="N18" s="23">
        <f t="shared" si="16"/>
        <v>22.621829322117513</v>
      </c>
      <c r="O18" s="24">
        <f t="shared" si="17"/>
        <v>24.925357634291355</v>
      </c>
      <c r="P18" s="24">
        <f t="shared" si="18"/>
        <v>52.452813043591149</v>
      </c>
      <c r="Q18" t="s">
        <v>75</v>
      </c>
      <c r="R18" t="s">
        <v>70</v>
      </c>
      <c r="S18" t="s">
        <v>474</v>
      </c>
      <c r="T18" s="35">
        <v>100</v>
      </c>
      <c r="U18" s="35">
        <f t="shared" si="19"/>
        <v>31.506849315068493</v>
      </c>
      <c r="V18" s="35">
        <f t="shared" si="20"/>
        <v>78.494623655913983</v>
      </c>
      <c r="W18" s="35">
        <f t="shared" si="21"/>
        <v>84.871406959152793</v>
      </c>
      <c r="X18" s="35">
        <f t="shared" si="22"/>
        <v>36.633969384933216</v>
      </c>
      <c r="Y18" s="35">
        <f t="shared" si="23"/>
        <v>83.621743725778714</v>
      </c>
      <c r="Z18" s="35">
        <f t="shared" si="24"/>
        <v>89.998527029017509</v>
      </c>
      <c r="AA18" s="35">
        <f t="shared" si="25"/>
        <v>-5.1271200698647235</v>
      </c>
      <c r="AB18" s="35">
        <f t="shared" si="26"/>
        <v>-5.1271200698647306</v>
      </c>
      <c r="AC18" s="35">
        <f t="shared" si="27"/>
        <v>-5.1271200698647164</v>
      </c>
      <c r="AF18">
        <v>1.86</v>
      </c>
      <c r="AG18">
        <v>2.02</v>
      </c>
      <c r="AJ18" t="s">
        <v>86</v>
      </c>
    </row>
    <row r="19" spans="1:36" ht="15" x14ac:dyDescent="0.25">
      <c r="A19">
        <v>1.46</v>
      </c>
      <c r="B19">
        <v>4.6500000000000004</v>
      </c>
      <c r="C19">
        <v>6.61</v>
      </c>
      <c r="D19" s="20">
        <f t="shared" si="3"/>
        <v>5.1271200698647101E-2</v>
      </c>
      <c r="E19" s="17">
        <f>IF(OR($A19="",$B19="",$C19=""),"",A19*'MPTO_working_3-way'!$I18)</f>
        <v>1.5348559530200248</v>
      </c>
      <c r="F19" s="21">
        <f>IF(OR($A19="",$B19="",$C19=""),"",B19*'MPTO_working_3-way'!$I18)</f>
        <v>4.8884110832487098</v>
      </c>
      <c r="G19" s="22">
        <f>IF(OR($A19="",$B19="",$C19=""),"",C19*'MPTO_working_3-way'!$I18)</f>
        <v>6.9489026366180573</v>
      </c>
      <c r="H19" s="17">
        <f>IF(OR($A19="",$B19="",$C19=""),"",'MPTO_working_3-way'!E18)</f>
        <v>1.4973621570951592</v>
      </c>
      <c r="I19" s="21">
        <f>IF(OR($A19="",$B19="",$C19=""),"",'MPTO_working_3-way'!F18)</f>
        <v>5.0514397401372317</v>
      </c>
      <c r="J19" s="22">
        <f>IF(OR($A19="",$B19="",$C19=""),"",'MPTO_working_3-way'!G18)</f>
        <v>7.4518130275392851</v>
      </c>
      <c r="K19" s="17">
        <f>IF(OR($A19="",$B19="",$C19=""),"",'OddsRatio_working_3-way'!H18)</f>
        <v>1.5088915358989692</v>
      </c>
      <c r="L19" s="21">
        <f>IF(OR($A19="",$B19="",$C19=""),"",'OddsRatio_working_3-way'!I18)</f>
        <v>5.0379437087635592</v>
      </c>
      <c r="M19" s="22">
        <f>IF(OR($A19="",$B19="",$C19=""),"",'OddsRatio_working_3-way'!J18)</f>
        <v>7.2062641660722102</v>
      </c>
      <c r="N19" s="23">
        <f t="shared" si="16"/>
        <v>65.152693842856877</v>
      </c>
      <c r="O19" s="24">
        <f t="shared" si="17"/>
        <v>20.456544733456138</v>
      </c>
      <c r="P19" s="24">
        <f t="shared" si="18"/>
        <v>14.390761423686996</v>
      </c>
      <c r="Q19" t="s">
        <v>77</v>
      </c>
      <c r="R19" t="s">
        <v>72</v>
      </c>
      <c r="S19" t="s">
        <v>474</v>
      </c>
      <c r="T19" s="35">
        <v>100</v>
      </c>
      <c r="U19" s="35">
        <f t="shared" si="19"/>
        <v>67.948717948717942</v>
      </c>
      <c r="V19" s="35">
        <f t="shared" si="20"/>
        <v>71.988795518207283</v>
      </c>
      <c r="W19" s="35">
        <f t="shared" si="21"/>
        <v>57.805907172995774</v>
      </c>
      <c r="X19" s="35">
        <f t="shared" si="22"/>
        <v>70.205297308796929</v>
      </c>
      <c r="Y19" s="35">
        <f t="shared" si="23"/>
        <v>74.24537487828627</v>
      </c>
      <c r="Z19" s="35">
        <f t="shared" si="24"/>
        <v>60.062486533074768</v>
      </c>
      <c r="AA19" s="35">
        <f t="shared" si="25"/>
        <v>-2.2565793600789874</v>
      </c>
      <c r="AB19" s="35">
        <f t="shared" si="26"/>
        <v>-2.2565793600789874</v>
      </c>
      <c r="AC19" s="35">
        <f t="shared" si="27"/>
        <v>-2.2565793600789945</v>
      </c>
      <c r="AF19">
        <v>1.75</v>
      </c>
      <c r="AG19">
        <v>2.1</v>
      </c>
      <c r="AJ19" t="s">
        <v>86</v>
      </c>
    </row>
    <row r="20" spans="1:36" ht="15" x14ac:dyDescent="0.25">
      <c r="A20">
        <v>3.12</v>
      </c>
      <c r="B20">
        <v>3.57</v>
      </c>
      <c r="C20">
        <v>2.37</v>
      </c>
      <c r="D20" s="20">
        <f t="shared" si="3"/>
        <v>2.2565793600789696E-2</v>
      </c>
      <c r="E20" s="17">
        <f>IF(OR($A20="",$B20="",$C20=""),"",A20*'MPTO_working_3-way'!$I19)</f>
        <v>3.1904052760344639</v>
      </c>
      <c r="F20" s="21">
        <f>IF(OR($A20="",$B20="",$C20=""),"",B20*'MPTO_working_3-way'!$I19)</f>
        <v>3.6505598831548189</v>
      </c>
      <c r="G20" s="22">
        <f>IF(OR($A20="",$B20="",$C20=""),"",C20*'MPTO_working_3-way'!$I19)</f>
        <v>2.4234809308338718</v>
      </c>
      <c r="H20" s="17">
        <f>IF(OR($A20="",$B20="",$C20=""),"",'MPTO_working_3-way'!E19)</f>
        <v>3.1949811772360737</v>
      </c>
      <c r="I20" s="21">
        <f>IF(OR($A20="",$B20="",$C20=""),"",'MPTO_working_3-way'!F19)</f>
        <v>3.6685116225550432</v>
      </c>
      <c r="J20" s="22">
        <f>IF(OR($A20="",$B20="",$C20=""),"",'MPTO_working_3-way'!G19)</f>
        <v>2.4130167947673073</v>
      </c>
      <c r="K20" s="17">
        <f>IF(OR($A20="",$B20="",$C20=""),"",'OddsRatio_working_3-way'!H19)</f>
        <v>3.1937609671329765</v>
      </c>
      <c r="L20" s="21">
        <f>IF(OR($A20="",$B20="",$C20=""),"",'OddsRatio_working_3-way'!I19)</f>
        <v>3.6594177761942208</v>
      </c>
      <c r="M20" s="22">
        <f>IF(OR($A20="",$B20="",$C20=""),"",'OddsRatio_working_3-way'!J19)</f>
        <v>2.417666285364235</v>
      </c>
      <c r="N20" s="23">
        <f t="shared" si="16"/>
        <v>31.343980262061155</v>
      </c>
      <c r="O20" s="24">
        <f t="shared" si="17"/>
        <v>27.393058380288743</v>
      </c>
      <c r="P20" s="24">
        <f t="shared" si="18"/>
        <v>41.26296135765012</v>
      </c>
      <c r="Q20" t="s">
        <v>250</v>
      </c>
      <c r="R20" t="s">
        <v>228</v>
      </c>
      <c r="S20" t="s">
        <v>474</v>
      </c>
      <c r="T20" s="35">
        <v>100</v>
      </c>
      <c r="U20" s="35">
        <f t="shared" si="19"/>
        <v>37.888198757763973</v>
      </c>
      <c r="V20" s="35">
        <f t="shared" si="20"/>
        <v>77.777777777777771</v>
      </c>
      <c r="W20" s="35">
        <f t="shared" si="21"/>
        <v>81.751824817518241</v>
      </c>
      <c r="X20" s="35">
        <f t="shared" si="22"/>
        <v>40.470397404703974</v>
      </c>
      <c r="Y20" s="35">
        <f t="shared" si="23"/>
        <v>80.359976424717772</v>
      </c>
      <c r="Z20" s="35">
        <f t="shared" si="24"/>
        <v>84.334023464458241</v>
      </c>
      <c r="AA20" s="35">
        <f t="shared" si="25"/>
        <v>-2.5821986469400002</v>
      </c>
      <c r="AB20" s="35">
        <f t="shared" si="26"/>
        <v>-2.5821986469400002</v>
      </c>
      <c r="AC20" s="35">
        <f t="shared" si="27"/>
        <v>-2.5821986469400002</v>
      </c>
      <c r="AF20">
        <v>1.82</v>
      </c>
      <c r="AG20">
        <v>2.09</v>
      </c>
      <c r="AJ20" t="s">
        <v>379</v>
      </c>
    </row>
    <row r="21" spans="1:36" ht="15" x14ac:dyDescent="0.25">
      <c r="A21">
        <v>1.61</v>
      </c>
      <c r="B21">
        <v>4.5</v>
      </c>
      <c r="C21">
        <v>5.48</v>
      </c>
      <c r="D21" s="20">
        <f t="shared" si="3"/>
        <v>2.5821986469400038E-2</v>
      </c>
      <c r="E21" s="17">
        <f>IF(OR($A21="",$B21="",$C21=""),"",A21*'MPTO_working_3-way'!$I20)</f>
        <v>1.6515733982157341</v>
      </c>
      <c r="F21" s="21">
        <f>IF(OR($A21="",$B21="",$C21=""),"",B21*'MPTO_working_3-way'!$I20)</f>
        <v>4.6161989391122997</v>
      </c>
      <c r="G21" s="22">
        <f>IF(OR($A21="",$B21="",$C21=""),"",C21*'MPTO_working_3-way'!$I20)</f>
        <v>5.6215044858523129</v>
      </c>
      <c r="H21" s="17">
        <f>IF(OR($A21="",$B21="",$C21=""),"",'MPTO_working_3-way'!E20)</f>
        <v>1.6326245839889906</v>
      </c>
      <c r="I21" s="21">
        <f>IF(OR($A21="",$B21="",$C21=""),"",'MPTO_working_3-way'!F20)</f>
        <v>4.6813215318827828</v>
      </c>
      <c r="J21" s="22">
        <f>IF(OR($A21="",$B21="",$C21=""),"",'MPTO_working_3-way'!G20)</f>
        <v>5.751277173125767</v>
      </c>
      <c r="K21" s="17">
        <f>IF(OR($A21="",$B21="",$C21=""),"",'OddsRatio_working_3-way'!H20)</f>
        <v>1.6390941761664268</v>
      </c>
      <c r="L21" s="21">
        <f>IF(OR($A21="",$B21="",$C21=""),"",'OddsRatio_working_3-way'!I20)</f>
        <v>4.6669337976762177</v>
      </c>
      <c r="M21" s="22">
        <f>IF(OR($A21="",$B21="",$C21=""),"",'OddsRatio_working_3-way'!J20)</f>
        <v>5.6936752610255601</v>
      </c>
      <c r="N21" s="23">
        <f t="shared" si="16"/>
        <v>60.548323258314952</v>
      </c>
      <c r="O21" s="24">
        <f t="shared" si="17"/>
        <v>21.662844543530465</v>
      </c>
      <c r="P21" s="24">
        <f t="shared" si="18"/>
        <v>17.788832198154577</v>
      </c>
      <c r="Q21" t="s">
        <v>248</v>
      </c>
      <c r="R21" t="s">
        <v>245</v>
      </c>
      <c r="S21" t="s">
        <v>474</v>
      </c>
      <c r="T21" s="35">
        <v>100</v>
      </c>
      <c r="U21" s="35">
        <f t="shared" si="19"/>
        <v>25.373134328358205</v>
      </c>
      <c r="V21" s="35">
        <f t="shared" si="20"/>
        <v>82.394366197183103</v>
      </c>
      <c r="W21" s="35">
        <f t="shared" si="21"/>
        <v>89.733059548254616</v>
      </c>
      <c r="X21" s="35">
        <f t="shared" si="22"/>
        <v>27.872574254562281</v>
      </c>
      <c r="Y21" s="35">
        <f t="shared" si="23"/>
        <v>84.893806123387165</v>
      </c>
      <c r="Z21" s="35">
        <f t="shared" si="24"/>
        <v>92.232499474458677</v>
      </c>
      <c r="AA21" s="35">
        <f t="shared" si="25"/>
        <v>-2.4994399262040758</v>
      </c>
      <c r="AB21" s="35">
        <f t="shared" si="26"/>
        <v>-2.4994399262040616</v>
      </c>
      <c r="AC21" s="35">
        <f t="shared" si="27"/>
        <v>-2.4994399262040616</v>
      </c>
      <c r="AF21">
        <v>1.52</v>
      </c>
      <c r="AG21">
        <v>2.65</v>
      </c>
      <c r="AJ21" t="s">
        <v>379</v>
      </c>
    </row>
    <row r="22" spans="1:36" ht="15" x14ac:dyDescent="0.25">
      <c r="A22">
        <v>1.34</v>
      </c>
      <c r="B22">
        <v>5.68</v>
      </c>
      <c r="C22">
        <v>9.74</v>
      </c>
      <c r="D22" s="20">
        <f t="shared" si="3"/>
        <v>2.4994399262040723E-2</v>
      </c>
      <c r="E22" s="17">
        <f>IF(OR($A22="",$B22="",$C22=""),"",A22*'MPTO_working_3-way'!$I21)</f>
        <v>1.3734924950111347</v>
      </c>
      <c r="F22" s="21">
        <f>IF(OR($A22="",$B22="",$C22=""),"",B22*'MPTO_working_3-way'!$I21)</f>
        <v>5.8219681878083911</v>
      </c>
      <c r="G22" s="22">
        <f>IF(OR($A22="",$B22="",$C22=""),"",C22*'MPTO_working_3-way'!$I21)</f>
        <v>9.9834454488122777</v>
      </c>
      <c r="H22" s="17">
        <f>IF(OR($A22="",$B22="",$C22=""),"",'MPTO_working_3-way'!E21)</f>
        <v>1.3551288824449104</v>
      </c>
      <c r="I22" s="21">
        <f>IF(OR($A22="",$B22="",$C22=""),"",'MPTO_working_3-way'!F21)</f>
        <v>5.9621449723938902</v>
      </c>
      <c r="J22" s="22">
        <f>IF(OR($A22="",$B22="",$C22=""),"",'MPTO_working_3-way'!G21)</f>
        <v>10.600189278826319</v>
      </c>
      <c r="K22" s="17">
        <f>IF(OR($A22="",$B22="",$C22=""),"",'OddsRatio_working_3-way'!H21)</f>
        <v>1.3606260245654014</v>
      </c>
      <c r="L22" s="21">
        <f>IF(OR($A22="",$B22="",$C22=""),"",'OddsRatio_working_3-way'!I21)</f>
        <v>5.9639111616649361</v>
      </c>
      <c r="M22" s="22">
        <f>IF(OR($A22="",$B22="",$C22=""),"",'OddsRatio_working_3-way'!J21)</f>
        <v>10.270210160887084</v>
      </c>
      <c r="N22" s="23">
        <f t="shared" si="16"/>
        <v>72.807096044008105</v>
      </c>
      <c r="O22" s="24">
        <f t="shared" si="17"/>
        <v>17.176321954044166</v>
      </c>
      <c r="P22" s="24">
        <f t="shared" si="18"/>
        <v>10.016582001947725</v>
      </c>
      <c r="Q22" t="s">
        <v>254</v>
      </c>
      <c r="R22" t="s">
        <v>243</v>
      </c>
      <c r="S22" t="s">
        <v>474</v>
      </c>
      <c r="T22" s="35">
        <v>100</v>
      </c>
      <c r="U22" s="35">
        <f t="shared" si="19"/>
        <v>30.555555555555554</v>
      </c>
      <c r="V22" s="35">
        <f t="shared" si="20"/>
        <v>79.633401221995925</v>
      </c>
      <c r="W22" s="35">
        <f t="shared" si="21"/>
        <v>87.11340206185568</v>
      </c>
      <c r="X22" s="35">
        <f t="shared" si="22"/>
        <v>33.253196716148402</v>
      </c>
      <c r="Y22" s="35">
        <f t="shared" si="23"/>
        <v>82.331042382588777</v>
      </c>
      <c r="Z22" s="35">
        <f t="shared" si="24"/>
        <v>89.811043222448518</v>
      </c>
      <c r="AA22" s="35">
        <f t="shared" si="25"/>
        <v>-2.6976411605928483</v>
      </c>
      <c r="AB22" s="35">
        <f t="shared" si="26"/>
        <v>-2.6976411605928519</v>
      </c>
      <c r="AC22" s="35">
        <f t="shared" si="27"/>
        <v>-2.6976411605928377</v>
      </c>
      <c r="AF22">
        <v>1.5</v>
      </c>
      <c r="AG22">
        <v>2.74</v>
      </c>
      <c r="AJ22" t="s">
        <v>379</v>
      </c>
    </row>
    <row r="23" spans="1:36" ht="15" x14ac:dyDescent="0.25">
      <c r="A23">
        <v>1.44</v>
      </c>
      <c r="B23">
        <v>4.91</v>
      </c>
      <c r="C23">
        <v>7.76</v>
      </c>
      <c r="D23" s="20">
        <f t="shared" si="3"/>
        <v>2.6976411605928563E-2</v>
      </c>
      <c r="E23" s="17">
        <f>IF(OR($A23="",$B23="",$C23=""),"",A23*'MPTO_working_3-way'!$I22)</f>
        <v>1.478846032712537</v>
      </c>
      <c r="F23" s="21">
        <f>IF(OR($A23="",$B23="",$C23=""),"",B23*'MPTO_working_3-way'!$I22)</f>
        <v>5.0424541809851098</v>
      </c>
      <c r="G23" s="22">
        <f>IF(OR($A23="",$B23="",$C23=""),"",C23*'MPTO_working_3-way'!$I22)</f>
        <v>7.9693369540620056</v>
      </c>
      <c r="H23" s="17">
        <f>IF(OR($A23="",$B23="",$C23=""),"",'MPTO_working_3-way'!E22)</f>
        <v>1.4588907053547422</v>
      </c>
      <c r="I23" s="21">
        <f>IF(OR($A23="",$B23="",$C23=""),"",'MPTO_working_3-way'!F22)</f>
        <v>5.136796734798228</v>
      </c>
      <c r="J23" s="22">
        <f>IF(OR($A23="",$B23="",$C23=""),"",'MPTO_working_3-way'!G22)</f>
        <v>8.3421035133158323</v>
      </c>
      <c r="K23" s="17">
        <f>IF(OR($A23="",$B23="",$C23=""),"",'OddsRatio_working_3-way'!H22)</f>
        <v>1.4652242643873723</v>
      </c>
      <c r="L23" s="21">
        <f>IF(OR($A23="",$B23="",$C23=""),"",'OddsRatio_working_3-way'!I22)</f>
        <v>5.1341519858059677</v>
      </c>
      <c r="M23" s="22">
        <f>IF(OR($A23="",$B23="",$C23=""),"",'OddsRatio_working_3-way'!J22)</f>
        <v>8.1475364255878109</v>
      </c>
      <c r="N23" s="23">
        <f t="shared" si="16"/>
        <v>67.620291624664574</v>
      </c>
      <c r="O23" s="24">
        <f t="shared" si="17"/>
        <v>19.831613022304882</v>
      </c>
      <c r="P23" s="24">
        <f t="shared" si="18"/>
        <v>12.548095353030538</v>
      </c>
      <c r="Q23" t="s">
        <v>322</v>
      </c>
      <c r="R23" t="s">
        <v>323</v>
      </c>
      <c r="S23" t="s">
        <v>474</v>
      </c>
      <c r="T23" s="35">
        <v>100</v>
      </c>
      <c r="U23" s="35">
        <f t="shared" si="19"/>
        <v>57.627118644067799</v>
      </c>
      <c r="V23" s="35">
        <f t="shared" si="20"/>
        <v>72.375690607734811</v>
      </c>
      <c r="W23" s="35">
        <f t="shared" si="21"/>
        <v>67.741935483870961</v>
      </c>
      <c r="X23" s="35">
        <f t="shared" si="22"/>
        <v>59.882373908394229</v>
      </c>
      <c r="Y23" s="35">
        <f t="shared" si="23"/>
        <v>74.630945872061233</v>
      </c>
      <c r="Z23" s="35">
        <f t="shared" si="24"/>
        <v>69.997190748197397</v>
      </c>
      <c r="AA23" s="35">
        <f t="shared" si="25"/>
        <v>-2.2552552643264292</v>
      </c>
      <c r="AB23" s="35">
        <f t="shared" si="26"/>
        <v>-2.2552552643264221</v>
      </c>
      <c r="AC23" s="35">
        <f t="shared" si="27"/>
        <v>-2.2552552643264363</v>
      </c>
      <c r="AF23">
        <v>1.59</v>
      </c>
      <c r="AG23">
        <v>2.5</v>
      </c>
      <c r="AJ23" t="s">
        <v>379</v>
      </c>
    </row>
    <row r="24" spans="1:36" ht="15" x14ac:dyDescent="0.25">
      <c r="A24">
        <v>2.36</v>
      </c>
      <c r="B24">
        <v>3.62</v>
      </c>
      <c r="C24">
        <v>3.1</v>
      </c>
      <c r="D24" s="20">
        <f t="shared" si="3"/>
        <v>2.255255264326439E-2</v>
      </c>
      <c r="E24" s="17">
        <f>IF(OR($A24="",$B24="",$C24=""),"",A24*'MPTO_working_3-way'!$I23)</f>
        <v>2.413224024238104</v>
      </c>
      <c r="F24" s="21">
        <f>IF(OR($A24="",$B24="",$C24=""),"",B24*'MPTO_working_3-way'!$I23)</f>
        <v>3.7016402405686173</v>
      </c>
      <c r="G24" s="22">
        <f>IF(OR($A24="",$B24="",$C24=""),"",C24*'MPTO_working_3-way'!$I23)</f>
        <v>3.1699129131941195</v>
      </c>
      <c r="H24" s="17">
        <f>IF(OR($A24="",$B24="",$C24=""),"",'MPTO_working_3-way'!E23)</f>
        <v>2.402625804687935</v>
      </c>
      <c r="I24" s="21">
        <f>IF(OR($A24="",$B24="",$C24=""),"",'MPTO_working_3-way'!F23)</f>
        <v>3.7212684162407643</v>
      </c>
      <c r="J24" s="22">
        <f>IF(OR($A24="",$B24="",$C24=""),"",'MPTO_working_3-way'!G23)</f>
        <v>3.1739670953391461</v>
      </c>
      <c r="K24" s="17">
        <f>IF(OR($A24="",$B24="",$C24=""),"",'OddsRatio_working_3-way'!H23)</f>
        <v>2.4073406517984566</v>
      </c>
      <c r="L24" s="21">
        <f>IF(OR($A24="",$B24="",$C24=""),"",'OddsRatio_working_3-way'!I23)</f>
        <v>3.7112003733176149</v>
      </c>
      <c r="M24" s="22">
        <f>IF(OR($A24="",$B24="",$C24=""),"",'OddsRatio_working_3-way'!J23)</f>
        <v>3.1730995358652638</v>
      </c>
      <c r="N24" s="23">
        <f t="shared" si="16"/>
        <v>41.438340989320999</v>
      </c>
      <c r="O24" s="24">
        <f t="shared" si="17"/>
        <v>27.015051031712034</v>
      </c>
      <c r="P24" s="24">
        <f t="shared" si="18"/>
        <v>31.546607978966957</v>
      </c>
      <c r="Q24" t="s">
        <v>252</v>
      </c>
      <c r="R24" t="s">
        <v>321</v>
      </c>
      <c r="S24" t="s">
        <v>474</v>
      </c>
      <c r="T24" s="35">
        <v>100</v>
      </c>
      <c r="U24" s="35">
        <f t="shared" si="19"/>
        <v>68.847352024922117</v>
      </c>
      <c r="V24" s="35">
        <f t="shared" si="20"/>
        <v>73.753280839895012</v>
      </c>
      <c r="W24" s="35">
        <f t="shared" si="21"/>
        <v>55.156950672645742</v>
      </c>
      <c r="X24" s="35">
        <f t="shared" si="22"/>
        <v>71.089768487459253</v>
      </c>
      <c r="Y24" s="35">
        <f t="shared" si="23"/>
        <v>75.995697302432148</v>
      </c>
      <c r="Z24" s="35">
        <f t="shared" si="24"/>
        <v>57.399367135182864</v>
      </c>
      <c r="AA24" s="35">
        <f t="shared" si="25"/>
        <v>-2.2424164625371361</v>
      </c>
      <c r="AB24" s="35">
        <f t="shared" si="26"/>
        <v>-2.2424164625371361</v>
      </c>
      <c r="AC24" s="35">
        <f t="shared" si="27"/>
        <v>-2.2424164625371219</v>
      </c>
      <c r="AF24">
        <v>1.69</v>
      </c>
      <c r="AG24">
        <v>2.29</v>
      </c>
      <c r="AJ24" t="s">
        <v>379</v>
      </c>
    </row>
    <row r="25" spans="1:36" ht="15" x14ac:dyDescent="0.25">
      <c r="A25">
        <v>3.21</v>
      </c>
      <c r="B25">
        <v>3.81</v>
      </c>
      <c r="C25">
        <v>2.23</v>
      </c>
      <c r="D25" s="20">
        <f t="shared" si="3"/>
        <v>2.2424164625371334E-2</v>
      </c>
      <c r="E25" s="17">
        <f>IF(OR($A25="",$B25="",$C25=""),"",A25*'MPTO_working_3-way'!$I24)</f>
        <v>3.281981568447442</v>
      </c>
      <c r="F25" s="21">
        <f>IF(OR($A25="",$B25="",$C25=""),"",B25*'MPTO_working_3-way'!$I24)</f>
        <v>3.8954360672226649</v>
      </c>
      <c r="G25" s="22">
        <f>IF(OR($A25="",$B25="",$C25=""),"",C25*'MPTO_working_3-way'!$I24)</f>
        <v>2.2800058871145779</v>
      </c>
      <c r="H25" s="17">
        <f>IF(OR($A25="",$B25="",$C25=""),"",'MPTO_working_3-way'!E24)</f>
        <v>3.2889137227506353</v>
      </c>
      <c r="I25" s="21">
        <f>IF(OR($A25="",$B25="",$C25=""),"",'MPTO_working_3-way'!F24)</f>
        <v>3.9216844315740116</v>
      </c>
      <c r="J25" s="22">
        <f>IF(OR($A25="",$B25="",$C25=""),"",'MPTO_working_3-way'!G24)</f>
        <v>2.2678011358661445</v>
      </c>
      <c r="K25" s="17">
        <f>IF(OR($A25="",$B25="",$C25=""),"",'OddsRatio_working_3-way'!H24)</f>
        <v>3.2873371828773066</v>
      </c>
      <c r="L25" s="21">
        <f>IF(OR($A25="",$B25="",$C25=""),"",'OddsRatio_working_3-way'!I24)</f>
        <v>3.9083337031154883</v>
      </c>
      <c r="M25" s="22">
        <f>IF(OR($A25="",$B25="",$C25=""),"",'OddsRatio_working_3-way'!J24)</f>
        <v>2.2730428664882734</v>
      </c>
      <c r="N25" s="23">
        <f t="shared" si="16"/>
        <v>30.469397196311952</v>
      </c>
      <c r="O25" s="24">
        <f t="shared" si="17"/>
        <v>25.671066929176213</v>
      </c>
      <c r="P25" s="24">
        <f t="shared" si="18"/>
        <v>43.859535874511828</v>
      </c>
      <c r="Q25" t="s">
        <v>324</v>
      </c>
      <c r="R25" t="s">
        <v>247</v>
      </c>
      <c r="S25" t="s">
        <v>474</v>
      </c>
      <c r="T25" s="35">
        <v>100</v>
      </c>
      <c r="U25" s="35">
        <f t="shared" si="19"/>
        <v>73.40425531914893</v>
      </c>
      <c r="V25" s="35">
        <f t="shared" si="20"/>
        <v>72.826086956521735</v>
      </c>
      <c r="W25" s="35">
        <f t="shared" si="21"/>
        <v>50.980392156862742</v>
      </c>
      <c r="X25" s="35">
        <f t="shared" si="22"/>
        <v>76.193520886615502</v>
      </c>
      <c r="Y25" s="35">
        <f t="shared" si="23"/>
        <v>75.615352523988321</v>
      </c>
      <c r="Z25" s="35">
        <f t="shared" si="24"/>
        <v>53.769657724329321</v>
      </c>
      <c r="AA25" s="35">
        <f t="shared" si="25"/>
        <v>-2.7892655674665718</v>
      </c>
      <c r="AB25" s="35">
        <f t="shared" si="26"/>
        <v>-2.789265567466586</v>
      </c>
      <c r="AC25" s="35">
        <f t="shared" si="27"/>
        <v>-2.7892655674665789</v>
      </c>
      <c r="AF25">
        <v>1.58</v>
      </c>
      <c r="AG25">
        <v>2.52</v>
      </c>
      <c r="AJ25" t="s">
        <v>379</v>
      </c>
    </row>
    <row r="26" spans="1:36" ht="15" x14ac:dyDescent="0.25">
      <c r="A26">
        <v>3.76</v>
      </c>
      <c r="B26">
        <v>3.68</v>
      </c>
      <c r="C26">
        <v>2.04</v>
      </c>
      <c r="D26" s="20">
        <f t="shared" si="3"/>
        <v>2.7892655674665701E-2</v>
      </c>
      <c r="E26" s="17">
        <f>IF(OR($A26="",$B26="",$C26=""),"",A26*'MPTO_working_3-way'!$I25)</f>
        <v>3.8648763853367427</v>
      </c>
      <c r="F26" s="21">
        <f>IF(OR($A26="",$B26="",$C26=""),"",B26*'MPTO_working_3-way'!$I25)</f>
        <v>3.7826449728827698</v>
      </c>
      <c r="G26" s="22">
        <f>IF(OR($A26="",$B26="",$C26=""),"",C26*'MPTO_working_3-way'!$I25)</f>
        <v>2.0969010175763181</v>
      </c>
      <c r="H26" s="17">
        <f>IF(OR($A26="",$B26="",$C26=""),"",'MPTO_working_3-way'!E25)</f>
        <v>3.8962066914410558</v>
      </c>
      <c r="I26" s="21">
        <f>IF(OR($A26="",$B26="",$C26=""),"",'MPTO_working_3-way'!F25)</f>
        <v>3.8103718379947469</v>
      </c>
      <c r="J26" s="22">
        <f>IF(OR($A26="",$B26="",$C26=""),"",'MPTO_working_3-way'!G25)</f>
        <v>2.0794407651760651</v>
      </c>
      <c r="K26" s="17">
        <f>IF(OR($A26="",$B26="",$C26=""),"",'OddsRatio_working_3-way'!H25)</f>
        <v>3.8831650849663761</v>
      </c>
      <c r="L26" s="21">
        <f>IF(OR($A26="",$B26="",$C26=""),"",'OddsRatio_working_3-way'!I25)</f>
        <v>3.7995950825035831</v>
      </c>
      <c r="M26" s="22">
        <f>IF(OR($A26="",$B26="",$C26=""),"",'OddsRatio_working_3-way'!J25)</f>
        <v>2.0864100320163157</v>
      </c>
      <c r="N26" s="23">
        <f t="shared" si="16"/>
        <v>25.874048748207791</v>
      </c>
      <c r="O26" s="24">
        <f t="shared" si="17"/>
        <v>26.436528068821001</v>
      </c>
      <c r="P26" s="24">
        <f t="shared" si="18"/>
        <v>47.689423182971218</v>
      </c>
      <c r="Q26" t="s">
        <v>262</v>
      </c>
      <c r="R26" t="s">
        <v>255</v>
      </c>
      <c r="S26" t="s">
        <v>474</v>
      </c>
      <c r="T26" s="35">
        <v>100</v>
      </c>
      <c r="U26" s="35">
        <f t="shared" si="19"/>
        <v>52.38095238095238</v>
      </c>
      <c r="V26" s="35">
        <f t="shared" si="20"/>
        <v>73.614775725593674</v>
      </c>
      <c r="W26" s="35">
        <f t="shared" si="21"/>
        <v>71.098265895953759</v>
      </c>
      <c r="X26" s="35">
        <f t="shared" si="22"/>
        <v>55.286958378452574</v>
      </c>
      <c r="Y26" s="35">
        <f t="shared" si="23"/>
        <v>76.520781723093862</v>
      </c>
      <c r="Z26" s="35">
        <f t="shared" si="24"/>
        <v>74.004271893453961</v>
      </c>
      <c r="AA26" s="35">
        <f t="shared" si="25"/>
        <v>-2.9060059975001948</v>
      </c>
      <c r="AB26" s="35">
        <f t="shared" si="26"/>
        <v>-2.9060059975001877</v>
      </c>
      <c r="AC26" s="35">
        <f t="shared" si="27"/>
        <v>-2.9060059975002019</v>
      </c>
      <c r="AF26">
        <v>1.79</v>
      </c>
      <c r="AG26">
        <v>2.11</v>
      </c>
      <c r="AJ26" t="s">
        <v>380</v>
      </c>
    </row>
    <row r="27" spans="1:36" ht="15" x14ac:dyDescent="0.25">
      <c r="A27">
        <v>2.1</v>
      </c>
      <c r="B27">
        <v>3.79</v>
      </c>
      <c r="C27">
        <v>3.46</v>
      </c>
      <c r="D27" s="20">
        <f t="shared" si="3"/>
        <v>2.9060059975001939E-2</v>
      </c>
      <c r="E27" s="17">
        <f>IF(OR($A27="",$B27="",$C27=""),"",A27*'MPTO_working_3-way'!$I26)</f>
        <v>2.1610261259475041</v>
      </c>
      <c r="F27" s="21">
        <f>IF(OR($A27="",$B27="",$C27=""),"",B27*'MPTO_working_3-way'!$I26)</f>
        <v>3.9001376273052575</v>
      </c>
      <c r="G27" s="22">
        <f>IF(OR($A27="",$B27="",$C27=""),"",C27*'MPTO_working_3-way'!$I26)</f>
        <v>3.5605478075135069</v>
      </c>
      <c r="H27" s="17">
        <f>IF(OR($A27="",$B27="",$C27=""),"",'MPTO_working_3-way'!E26)</f>
        <v>2.1436053091935277</v>
      </c>
      <c r="I27" s="21">
        <f>IF(OR($A27="",$B27="",$C27=""),"",'MPTO_working_3-way'!F26)</f>
        <v>3.9344434210538854</v>
      </c>
      <c r="J27" s="22">
        <f>IF(OR($A27="",$B27="",$C27=""),"",'MPTO_working_3-way'!G26)</f>
        <v>3.579986601227036</v>
      </c>
      <c r="K27" s="17">
        <f>IF(OR($A27="",$B27="",$C27=""),"",'OddsRatio_working_3-way'!H26)</f>
        <v>2.1507095193613459</v>
      </c>
      <c r="L27" s="21">
        <f>IF(OR($A27="",$B27="",$C27=""),"",'OddsRatio_working_3-way'!I26)</f>
        <v>3.9186177809255938</v>
      </c>
      <c r="M27" s="22">
        <f>IF(OR($A27="",$B27="",$C27=""),"",'OddsRatio_working_3-way'!J26)</f>
        <v>3.57340492511719</v>
      </c>
      <c r="N27" s="23">
        <f t="shared" si="16"/>
        <v>46.27431329926884</v>
      </c>
      <c r="O27" s="24">
        <f t="shared" si="17"/>
        <v>25.640120825452389</v>
      </c>
      <c r="P27" s="24">
        <f t="shared" si="18"/>
        <v>28.085565875278775</v>
      </c>
      <c r="Q27" t="s">
        <v>330</v>
      </c>
      <c r="R27" t="s">
        <v>325</v>
      </c>
      <c r="S27" t="s">
        <v>474</v>
      </c>
      <c r="T27" s="35">
        <v>100</v>
      </c>
      <c r="U27" s="35">
        <f t="shared" si="19"/>
        <v>57.446808510638299</v>
      </c>
      <c r="V27" s="35">
        <f t="shared" si="20"/>
        <v>71.181556195965413</v>
      </c>
      <c r="W27" s="35">
        <f t="shared" si="21"/>
        <v>68.652037617554868</v>
      </c>
      <c r="X27" s="35">
        <f t="shared" si="22"/>
        <v>60.166406186479726</v>
      </c>
      <c r="Y27" s="35">
        <f t="shared" si="23"/>
        <v>73.901153871806841</v>
      </c>
      <c r="Z27" s="35">
        <f t="shared" si="24"/>
        <v>71.371635293396281</v>
      </c>
      <c r="AA27" s="35">
        <f t="shared" si="25"/>
        <v>-2.7195976758414275</v>
      </c>
      <c r="AB27" s="35">
        <f t="shared" si="26"/>
        <v>-2.7195976758414275</v>
      </c>
      <c r="AC27" s="35">
        <f t="shared" si="27"/>
        <v>-2.7195976758414133</v>
      </c>
      <c r="AF27">
        <v>1.71</v>
      </c>
      <c r="AG27">
        <v>2.23</v>
      </c>
      <c r="AJ27" t="s">
        <v>380</v>
      </c>
    </row>
    <row r="28" spans="1:36" ht="15" x14ac:dyDescent="0.25">
      <c r="A28">
        <v>2.35</v>
      </c>
      <c r="B28">
        <v>3.47</v>
      </c>
      <c r="C28">
        <v>3.19</v>
      </c>
      <c r="D28" s="20">
        <f t="shared" si="3"/>
        <v>2.7195976758414231E-2</v>
      </c>
      <c r="E28" s="17">
        <f>IF(OR($A28="",$B28="",$C28=""),"",A28*'MPTO_working_3-way'!$I27)</f>
        <v>2.4139105453822736</v>
      </c>
      <c r="F28" s="21">
        <f>IF(OR($A28="",$B28="",$C28=""),"",B28*'MPTO_working_3-way'!$I27)</f>
        <v>3.5643700393516977</v>
      </c>
      <c r="G28" s="22">
        <f>IF(OR($A28="",$B28="",$C28=""),"",C28*'MPTO_working_3-way'!$I27)</f>
        <v>3.2767551658593415</v>
      </c>
      <c r="H28" s="17">
        <f>IF(OR($A28="",$B28="",$C28=""),"",'MPTO_working_3-way'!E27)</f>
        <v>2.4011529992426262</v>
      </c>
      <c r="I28" s="21">
        <f>IF(OR($A28="",$B28="",$C28=""),"",'MPTO_working_3-way'!F27)</f>
        <v>3.5826998416816047</v>
      </c>
      <c r="J28" s="22">
        <f>IF(OR($A28="",$B28="",$C28=""),"",'MPTO_working_3-way'!G27)</f>
        <v>3.2849968144963464</v>
      </c>
      <c r="K28" s="17">
        <f>IF(OR($A28="",$B28="",$C28=""),"",'OddsRatio_working_3-way'!H27)</f>
        <v>2.4067422921133526</v>
      </c>
      <c r="L28" s="21">
        <f>IF(OR($A28="",$B28="",$C28=""),"",'OddsRatio_working_3-way'!I27)</f>
        <v>3.5738173789036893</v>
      </c>
      <c r="M28" s="22">
        <f>IF(OR($A28="",$B28="",$C28=""),"",'OddsRatio_working_3-way'!J27)</f>
        <v>3.2820486072061046</v>
      </c>
      <c r="N28" s="23">
        <f t="shared" si="16"/>
        <v>41.426555839567669</v>
      </c>
      <c r="O28" s="24">
        <f t="shared" si="17"/>
        <v>28.055448479246113</v>
      </c>
      <c r="P28" s="24">
        <f t="shared" si="18"/>
        <v>30.517995681186218</v>
      </c>
      <c r="Q28" t="s">
        <v>231</v>
      </c>
      <c r="R28" t="s">
        <v>232</v>
      </c>
      <c r="S28" t="s">
        <v>474</v>
      </c>
      <c r="T28" s="35">
        <v>100</v>
      </c>
      <c r="U28" s="35">
        <f t="shared" si="19"/>
        <v>45.054945054945051</v>
      </c>
      <c r="V28" s="35">
        <f t="shared" si="20"/>
        <v>74.683544303797461</v>
      </c>
      <c r="W28" s="35">
        <f t="shared" si="21"/>
        <v>77.375565610859724</v>
      </c>
      <c r="X28" s="35">
        <f t="shared" si="22"/>
        <v>47.940890085342801</v>
      </c>
      <c r="Y28" s="35">
        <f t="shared" si="23"/>
        <v>77.569489334195211</v>
      </c>
      <c r="Z28" s="35">
        <f t="shared" si="24"/>
        <v>80.261510641257459</v>
      </c>
      <c r="AA28" s="35">
        <f t="shared" si="25"/>
        <v>-2.8859450303977496</v>
      </c>
      <c r="AB28" s="35">
        <f t="shared" si="26"/>
        <v>-2.8859450303977496</v>
      </c>
      <c r="AC28" s="35">
        <f t="shared" si="27"/>
        <v>-2.8859450303977354</v>
      </c>
      <c r="AF28">
        <v>1.87</v>
      </c>
      <c r="AG28">
        <v>2.02</v>
      </c>
      <c r="AJ28" t="s">
        <v>380</v>
      </c>
    </row>
    <row r="29" spans="1:36" ht="15" x14ac:dyDescent="0.25">
      <c r="A29">
        <v>1.82</v>
      </c>
      <c r="B29">
        <v>3.95</v>
      </c>
      <c r="C29">
        <v>4.42</v>
      </c>
      <c r="D29" s="20">
        <f t="shared" si="3"/>
        <v>2.8859450303977408E-2</v>
      </c>
      <c r="E29" s="17">
        <f>IF(OR($A29="",$B29="",$C29=""),"",A29*'MPTO_working_3-way'!$I28)</f>
        <v>1.8725241995532389</v>
      </c>
      <c r="F29" s="21">
        <f>IF(OR($A29="",$B29="",$C29=""),"",B29*'MPTO_working_3-way'!$I28)</f>
        <v>4.0639948287007108</v>
      </c>
      <c r="G29" s="22">
        <f>IF(OR($A29="",$B29="",$C29=""),"",C29*'MPTO_working_3-way'!$I28)</f>
        <v>4.5475587703435805</v>
      </c>
      <c r="H29" s="17">
        <f>IF(OR($A29="",$B29="",$C29=""),"",'MPTO_working_3-way'!E28)</f>
        <v>1.8524325116333118</v>
      </c>
      <c r="I29" s="21">
        <f>IF(OR($A29="",$B29="",$C29=""),"",'MPTO_working_3-way'!F28)</f>
        <v>4.1060217486253121</v>
      </c>
      <c r="J29" s="22">
        <f>IF(OR($A29="",$B29="",$C29=""),"",'MPTO_working_3-way'!G28)</f>
        <v>4.6162824370774205</v>
      </c>
      <c r="K29" s="17">
        <f>IF(OR($A29="",$B29="",$C29=""),"",'OddsRatio_working_3-way'!H28)</f>
        <v>1.8598798423855782</v>
      </c>
      <c r="L29" s="21">
        <f>IF(OR($A29="",$B29="",$C29=""),"",'OddsRatio_working_3-way'!I28)</f>
        <v>4.0934701646798253</v>
      </c>
      <c r="M29" s="22">
        <f>IF(OR($A29="",$B29="",$C29=""),"",'OddsRatio_working_3-way'!J28)</f>
        <v>4.5863281231203379</v>
      </c>
      <c r="N29" s="23">
        <f t="shared" si="16"/>
        <v>53.403849212661051</v>
      </c>
      <c r="O29" s="24">
        <f t="shared" si="17"/>
        <v>24.606330523302052</v>
      </c>
      <c r="P29" s="24">
        <f t="shared" si="18"/>
        <v>21.989820264036901</v>
      </c>
      <c r="Q29" t="s">
        <v>326</v>
      </c>
      <c r="R29" t="s">
        <v>261</v>
      </c>
      <c r="S29" t="s">
        <v>474</v>
      </c>
      <c r="T29" s="35">
        <v>100</v>
      </c>
      <c r="U29" s="35">
        <f t="shared" si="19"/>
        <v>45.355191256830594</v>
      </c>
      <c r="V29" s="35">
        <f t="shared" si="20"/>
        <v>71.83098591549296</v>
      </c>
      <c r="W29" s="35">
        <f t="shared" si="21"/>
        <v>80.46875</v>
      </c>
      <c r="X29" s="35">
        <f t="shared" si="22"/>
        <v>47.70026408450704</v>
      </c>
      <c r="Y29" s="35">
        <f t="shared" si="23"/>
        <v>74.176058743169392</v>
      </c>
      <c r="Z29" s="35">
        <f t="shared" si="24"/>
        <v>82.813822827676447</v>
      </c>
      <c r="AA29" s="35">
        <f t="shared" si="25"/>
        <v>-2.3450728276764465</v>
      </c>
      <c r="AB29" s="35">
        <f t="shared" si="26"/>
        <v>-2.3450728276764323</v>
      </c>
      <c r="AC29" s="35">
        <f t="shared" si="27"/>
        <v>-2.3450728276764465</v>
      </c>
      <c r="AF29">
        <v>1.71</v>
      </c>
      <c r="AG29">
        <v>2.23</v>
      </c>
      <c r="AJ29" t="s">
        <v>380</v>
      </c>
    </row>
    <row r="30" spans="1:36" s="35" customFormat="1" ht="15" x14ac:dyDescent="0.25">
      <c r="A30">
        <v>1.83</v>
      </c>
      <c r="B30">
        <v>3.55</v>
      </c>
      <c r="C30">
        <v>5.12</v>
      </c>
      <c r="D30" s="20">
        <f t="shared" si="3"/>
        <v>2.3450728276764421E-2</v>
      </c>
      <c r="E30" s="17">
        <f>IF(OR($A30="",$B30="",$C30=""),"",A30*'MPTO_working_3-way'!$I29)</f>
        <v>1.8729148327464789</v>
      </c>
      <c r="F30" s="21">
        <f>IF(OR($A30="",$B30="",$C30=""),"",B30*'MPTO_working_3-way'!$I29)</f>
        <v>3.6332500853825134</v>
      </c>
      <c r="G30" s="22">
        <f>IF(OR($A30="",$B30="",$C30=""),"",C30*'MPTO_working_3-way'!$I29)</f>
        <v>5.2400677287770341</v>
      </c>
      <c r="H30" s="17">
        <f>IF(OR($A30="",$B30="",$C30=""),"",'MPTO_working_3-way'!E29)</f>
        <v>1.8565579580851226</v>
      </c>
      <c r="I30" s="21">
        <f>IF(OR($A30="",$B30="",$C30=""),"",'MPTO_working_3-way'!F29)</f>
        <v>3.6513243547644638</v>
      </c>
      <c r="J30" s="22">
        <f>IF(OR($A30="",$B30="",$C30=""),"",'MPTO_working_3-way'!G29)</f>
        <v>5.3334587599441567</v>
      </c>
      <c r="K30" s="17">
        <f>IF(OR($A30="",$B30="",$C30=""),"",'OddsRatio_working_3-way'!H29)</f>
        <v>1.8628488964930145</v>
      </c>
      <c r="L30" s="21">
        <f>IF(OR($A30="",$B30="",$C30=""),"",'OddsRatio_working_3-way'!I29)</f>
        <v>3.6509213085026335</v>
      </c>
      <c r="M30" s="22">
        <f>IF(OR($A30="",$B30="",$C30=""),"",'OddsRatio_working_3-way'!J29)</f>
        <v>5.2830571729532751</v>
      </c>
      <c r="N30" s="23">
        <f t="shared" si="16"/>
        <v>53.392710790462395</v>
      </c>
      <c r="O30" s="24">
        <f t="shared" si="17"/>
        <v>27.523566407477801</v>
      </c>
      <c r="P30" s="24">
        <f t="shared" si="18"/>
        <v>19.083722802059803</v>
      </c>
      <c r="Q30" t="s">
        <v>266</v>
      </c>
      <c r="R30" t="s">
        <v>273</v>
      </c>
      <c r="S30" t="s">
        <v>474</v>
      </c>
      <c r="T30" s="35">
        <v>100</v>
      </c>
      <c r="U30" s="35">
        <f t="shared" si="19"/>
        <v>36.708860759493668</v>
      </c>
      <c r="V30" s="35">
        <f t="shared" si="20"/>
        <v>76.958525345622121</v>
      </c>
      <c r="W30" s="35">
        <f t="shared" si="21"/>
        <v>83.922829581993568</v>
      </c>
      <c r="X30" s="35">
        <f t="shared" si="22"/>
        <v>39.118645072384311</v>
      </c>
      <c r="Y30" s="35">
        <f t="shared" si="23"/>
        <v>79.368309658512757</v>
      </c>
      <c r="Z30" s="35">
        <f t="shared" si="24"/>
        <v>86.332613894884204</v>
      </c>
      <c r="AA30" s="35">
        <f t="shared" si="25"/>
        <v>-2.4097843128906433</v>
      </c>
      <c r="AB30" s="35">
        <f t="shared" si="26"/>
        <v>-2.4097843128906362</v>
      </c>
      <c r="AC30" s="35">
        <f t="shared" si="27"/>
        <v>-2.4097843128906362</v>
      </c>
      <c r="AD30" s="36"/>
      <c r="AE30" s="36"/>
      <c r="AF30">
        <v>2.15</v>
      </c>
      <c r="AG30">
        <v>1.78</v>
      </c>
      <c r="AH30" s="36"/>
      <c r="AI30" s="36"/>
      <c r="AJ30" t="s">
        <v>381</v>
      </c>
    </row>
    <row r="31" spans="1:36" ht="15" x14ac:dyDescent="0.25">
      <c r="A31">
        <v>1.58</v>
      </c>
      <c r="B31">
        <v>4.34</v>
      </c>
      <c r="C31">
        <v>6.22</v>
      </c>
      <c r="D31" s="20">
        <f t="shared" si="3"/>
        <v>2.4097843128906282E-2</v>
      </c>
      <c r="E31" s="17">
        <f>IF(OR($A31="",$B31="",$C31=""),"",A31*'MPTO_working_3-way'!$I30)</f>
        <v>1.6180745921436721</v>
      </c>
      <c r="F31" s="21">
        <f>IF(OR($A31="",$B31="",$C31=""),"",B31*'MPTO_working_3-way'!$I30)</f>
        <v>4.4445846391794532</v>
      </c>
      <c r="G31" s="22">
        <f>IF(OR($A31="",$B31="",$C31=""),"",C31*'MPTO_working_3-way'!$I30)</f>
        <v>6.3698885842617967</v>
      </c>
      <c r="H31" s="17">
        <f>IF(OR($A31="",$B31="",$C31=""),"",'MPTO_working_3-way'!E30)</f>
        <v>1.6003103884478105</v>
      </c>
      <c r="I31" s="21">
        <f>IF(OR($A31="",$B31="",$C31=""),"",'MPTO_working_3-way'!F30)</f>
        <v>4.4967641521077635</v>
      </c>
      <c r="J31" s="22">
        <f>IF(OR($A31="",$B31="",$C31=""),"",'MPTO_working_3-way'!G30)</f>
        <v>6.5471124732037547</v>
      </c>
      <c r="K31" s="17">
        <f>IF(OR($A31="",$B31="",$C31=""),"",'OddsRatio_working_3-way'!H30)</f>
        <v>1.6063807300875568</v>
      </c>
      <c r="L31" s="21">
        <f>IF(OR($A31="",$B31="",$C31=""),"",'OddsRatio_working_3-way'!I30)</f>
        <v>4.4919166180904142</v>
      </c>
      <c r="M31" s="22">
        <f>IF(OR($A31="",$B31="",$C31=""),"",'OddsRatio_working_3-way'!J30)</f>
        <v>6.4574265707880123</v>
      </c>
      <c r="N31" s="23">
        <f t="shared" si="16"/>
        <v>61.801848002271086</v>
      </c>
      <c r="O31" s="24">
        <f t="shared" si="17"/>
        <v>22.499290286541086</v>
      </c>
      <c r="P31" s="24">
        <f t="shared" si="18"/>
        <v>15.698861711187833</v>
      </c>
      <c r="Q31" t="s">
        <v>235</v>
      </c>
      <c r="R31" t="s">
        <v>331</v>
      </c>
      <c r="S31" t="s">
        <v>474</v>
      </c>
      <c r="T31" s="35">
        <v>100</v>
      </c>
      <c r="U31" s="35">
        <f t="shared" si="19"/>
        <v>59.677419354838712</v>
      </c>
      <c r="V31" s="35">
        <f t="shared" si="20"/>
        <v>69.135802469135797</v>
      </c>
      <c r="W31" s="35">
        <f t="shared" si="21"/>
        <v>68.944099378881987</v>
      </c>
      <c r="X31" s="35">
        <f t="shared" si="22"/>
        <v>61.920098151982202</v>
      </c>
      <c r="Y31" s="35">
        <f t="shared" si="23"/>
        <v>71.378481266279309</v>
      </c>
      <c r="Z31" s="35">
        <f t="shared" si="24"/>
        <v>71.186778176025484</v>
      </c>
      <c r="AA31" s="35">
        <f t="shared" si="25"/>
        <v>-2.2426787971434905</v>
      </c>
      <c r="AB31" s="35">
        <f t="shared" si="26"/>
        <v>-2.2426787971435118</v>
      </c>
      <c r="AC31" s="35">
        <f t="shared" si="27"/>
        <v>-2.2426787971434976</v>
      </c>
      <c r="AF31">
        <v>1.71</v>
      </c>
      <c r="AG31">
        <v>2.25</v>
      </c>
      <c r="AJ31" t="s">
        <v>381</v>
      </c>
    </row>
    <row r="32" spans="1:36" ht="15" x14ac:dyDescent="0.25">
      <c r="A32">
        <v>2.48</v>
      </c>
      <c r="B32">
        <v>3.24</v>
      </c>
      <c r="C32">
        <v>3.22</v>
      </c>
      <c r="D32" s="20">
        <f t="shared" si="3"/>
        <v>2.2426787971435047E-2</v>
      </c>
      <c r="E32" s="17">
        <f>IF(OR($A32="",$B32="",$C32=""),"",A32*'MPTO_working_3-way'!$I31)</f>
        <v>2.5356184341691588</v>
      </c>
      <c r="F32" s="21">
        <f>IF(OR($A32="",$B32="",$C32=""),"",B32*'MPTO_working_3-way'!$I31)</f>
        <v>3.3126627930274499</v>
      </c>
      <c r="G32" s="22">
        <f>IF(OR($A32="",$B32="",$C32=""),"",C32*'MPTO_working_3-way'!$I31)</f>
        <v>3.2922142572680211</v>
      </c>
      <c r="H32" s="17">
        <f>IF(OR($A32="",$B32="",$C32=""),"",'MPTO_working_3-way'!E31)</f>
        <v>2.5268464136374904</v>
      </c>
      <c r="I32" s="21">
        <f>IF(OR($A32="",$B32="",$C32=""),"",'MPTO_working_3-way'!F31)</f>
        <v>3.3204237546833277</v>
      </c>
      <c r="J32" s="22">
        <f>IF(OR($A32="",$B32="",$C32=""),"",'MPTO_working_3-way'!G31)</f>
        <v>3.2994217640345664</v>
      </c>
      <c r="K32" s="17">
        <f>IF(OR($A32="",$B32="",$C32=""),"",'OddsRatio_working_3-way'!H31)</f>
        <v>2.5307980991007879</v>
      </c>
      <c r="L32" s="21">
        <f>IF(OR($A32="",$B32="",$C32=""),"",'OddsRatio_working_3-way'!I31)</f>
        <v>3.316883609449842</v>
      </c>
      <c r="M32" s="22">
        <f>IF(OR($A32="",$B32="",$C32=""),"",'OddsRatio_working_3-way'!J31)</f>
        <v>3.2961971486511827</v>
      </c>
      <c r="N32" s="23">
        <f t="shared" si="16"/>
        <v>39.438110502918313</v>
      </c>
      <c r="O32" s="24">
        <f t="shared" si="17"/>
        <v>30.187195693591796</v>
      </c>
      <c r="P32" s="24">
        <f t="shared" si="18"/>
        <v>30.374693803489883</v>
      </c>
      <c r="Q32" t="s">
        <v>334</v>
      </c>
      <c r="R32" t="s">
        <v>269</v>
      </c>
      <c r="S32" t="s">
        <v>474</v>
      </c>
      <c r="T32" s="35">
        <v>100</v>
      </c>
      <c r="U32" s="35">
        <f t="shared" si="19"/>
        <v>6.5420560747663554</v>
      </c>
      <c r="V32" s="35">
        <f t="shared" si="20"/>
        <v>92.764109985528222</v>
      </c>
      <c r="W32" s="35">
        <f t="shared" si="21"/>
        <v>97.560975609756099</v>
      </c>
      <c r="X32" s="35">
        <f t="shared" si="22"/>
        <v>9.6749144047156808</v>
      </c>
      <c r="Y32" s="35">
        <f t="shared" si="23"/>
        <v>95.896968315477551</v>
      </c>
      <c r="Z32" s="35">
        <f t="shared" si="24"/>
        <v>100.69383393970543</v>
      </c>
      <c r="AA32" s="35">
        <f t="shared" si="25"/>
        <v>-3.1328583299493253</v>
      </c>
      <c r="AB32" s="35">
        <f t="shared" si="26"/>
        <v>-3.1328583299493289</v>
      </c>
      <c r="AC32" s="35">
        <f t="shared" si="27"/>
        <v>-3.1328583299493289</v>
      </c>
      <c r="AF32">
        <v>2.19</v>
      </c>
      <c r="AG32">
        <v>1.75</v>
      </c>
      <c r="AJ32" t="s">
        <v>381</v>
      </c>
    </row>
    <row r="33" spans="1:36" ht="15" x14ac:dyDescent="0.25">
      <c r="A33">
        <v>1.07</v>
      </c>
      <c r="B33">
        <v>13.82</v>
      </c>
      <c r="C33">
        <v>41</v>
      </c>
      <c r="D33" s="20">
        <f t="shared" si="3"/>
        <v>3.1328583299493395E-2</v>
      </c>
      <c r="E33" s="17">
        <f>IF(OR($A33="",$B33="",$C33=""),"",A33*'MPTO_working_3-way'!$I32)</f>
        <v>1.103521584130458</v>
      </c>
      <c r="F33" s="21">
        <f>IF(OR($A33="",$B33="",$C33=""),"",B33*'MPTO_working_3-way'!$I32)</f>
        <v>14.252961021198999</v>
      </c>
      <c r="G33" s="22">
        <f>IF(OR($A33="",$B33="",$C33=""),"",C33*'MPTO_working_3-way'!$I32)</f>
        <v>42.284471915279227</v>
      </c>
      <c r="H33" s="17">
        <f>IF(OR($A33="",$B33="",$C33=""),"",'MPTO_working_3-way'!E32)</f>
        <v>1.0820911363547125</v>
      </c>
      <c r="I33" s="21">
        <f>IF(OR($A33="",$B33="",$C33=""),"",'MPTO_working_3-way'!F32)</f>
        <v>16.150903956808989</v>
      </c>
      <c r="J33" s="22">
        <f>IF(OR($A33="",$B33="",$C33=""),"",'MPTO_working_3-way'!G32)</f>
        <v>71.698039277520891</v>
      </c>
      <c r="K33" s="17">
        <f>IF(OR($A33="",$B33="",$C33=""),"",'OddsRatio_working_3-way'!H32)</f>
        <v>1.0862630531751674</v>
      </c>
      <c r="L33" s="21">
        <f>IF(OR($A33="",$B33="",$C33=""),"",'OddsRatio_working_3-way'!I32)</f>
        <v>16.798462024366334</v>
      </c>
      <c r="M33" s="22">
        <f>IF(OR($A33="",$B33="",$C33=""),"",'OddsRatio_working_3-way'!J32)</f>
        <v>50.293173242952676</v>
      </c>
      <c r="N33" s="23">
        <f t="shared" si="16"/>
        <v>90.618979672062338</v>
      </c>
      <c r="O33" s="24">
        <f t="shared" si="17"/>
        <v>7.0160859803984597</v>
      </c>
      <c r="P33" s="24">
        <f t="shared" si="18"/>
        <v>2.3649343475391884</v>
      </c>
      <c r="Q33" t="s">
        <v>336</v>
      </c>
      <c r="R33" t="s">
        <v>265</v>
      </c>
      <c r="S33" t="s">
        <v>474</v>
      </c>
      <c r="T33" s="35">
        <v>100</v>
      </c>
      <c r="U33" s="35">
        <f t="shared" si="19"/>
        <v>57.264957264957268</v>
      </c>
      <c r="V33" s="35">
        <f t="shared" si="20"/>
        <v>71.83098591549296</v>
      </c>
      <c r="W33" s="35">
        <f t="shared" si="21"/>
        <v>68.55345911949685</v>
      </c>
      <c r="X33" s="35">
        <f t="shared" si="22"/>
        <v>59.61555496501019</v>
      </c>
      <c r="Y33" s="35">
        <f t="shared" si="23"/>
        <v>74.181583615545875</v>
      </c>
      <c r="Z33" s="35">
        <f t="shared" si="24"/>
        <v>70.904056819549794</v>
      </c>
      <c r="AA33" s="35">
        <f t="shared" si="25"/>
        <v>-2.3505977000529228</v>
      </c>
      <c r="AB33" s="35">
        <f t="shared" si="26"/>
        <v>-2.3505977000529157</v>
      </c>
      <c r="AC33" s="35">
        <f t="shared" si="27"/>
        <v>-2.3505977000529441</v>
      </c>
      <c r="AF33">
        <v>1.33</v>
      </c>
      <c r="AG33">
        <v>3.45</v>
      </c>
      <c r="AJ33" t="s">
        <v>381</v>
      </c>
    </row>
    <row r="34" spans="1:36" ht="15" x14ac:dyDescent="0.25">
      <c r="A34">
        <v>2.34</v>
      </c>
      <c r="B34">
        <v>3.55</v>
      </c>
      <c r="C34">
        <v>3.18</v>
      </c>
      <c r="D34" s="20">
        <f t="shared" si="3"/>
        <v>2.3505977000529255E-2</v>
      </c>
      <c r="E34" s="17">
        <f>IF(OR($A34="",$B34="",$C34=""),"",A34*'MPTO_working_3-way'!$I33)</f>
        <v>2.3950039861812384</v>
      </c>
      <c r="F34" s="21">
        <f>IF(OR($A34="",$B34="",$C34=""),"",B34*'MPTO_working_3-way'!$I33)</f>
        <v>3.6334462183518785</v>
      </c>
      <c r="G34" s="22">
        <f>IF(OR($A34="",$B34="",$C34=""),"",C34*'MPTO_working_3-way'!$I33)</f>
        <v>3.2547490068616831</v>
      </c>
      <c r="H34" s="17">
        <f>IF(OR($A34="",$B34="",$C34=""),"",'MPTO_working_3-way'!E33)</f>
        <v>2.3837044148990887</v>
      </c>
      <c r="I34" s="21">
        <f>IF(OR($A34="",$B34="",$C34=""),"",'MPTO_working_3-way'!F33)</f>
        <v>3.6515698997265766</v>
      </c>
      <c r="J34" s="22">
        <f>IF(OR($A34="",$B34="",$C34=""),"",'MPTO_working_3-way'!G33)</f>
        <v>3.2612586141762616</v>
      </c>
      <c r="K34" s="17">
        <f>IF(OR($A34="",$B34="",$C34=""),"",'OddsRatio_working_3-way'!H33)</f>
        <v>2.3886625831816466</v>
      </c>
      <c r="L34" s="21">
        <f>IF(OR($A34="",$B34="",$C34=""),"",'OddsRatio_working_3-way'!I33)</f>
        <v>3.6426041694874618</v>
      </c>
      <c r="M34" s="22">
        <f>IF(OR($A34="",$B34="",$C34=""),"",'OddsRatio_working_3-way'!J33)</f>
        <v>3.2591674860716342</v>
      </c>
      <c r="N34" s="23">
        <f t="shared" si="16"/>
        <v>41.753583951000842</v>
      </c>
      <c r="O34" s="24">
        <f t="shared" si="17"/>
        <v>27.522080688828726</v>
      </c>
      <c r="P34" s="24">
        <f t="shared" si="18"/>
        <v>30.724335360170429</v>
      </c>
      <c r="Q34" t="s">
        <v>272</v>
      </c>
      <c r="R34" t="s">
        <v>267</v>
      </c>
      <c r="S34" t="s">
        <v>474</v>
      </c>
      <c r="T34" s="35">
        <v>100</v>
      </c>
      <c r="U34" s="35">
        <f t="shared" si="19"/>
        <v>59.016393442622956</v>
      </c>
      <c r="V34" s="35">
        <f t="shared" si="20"/>
        <v>69.135802469135797</v>
      </c>
      <c r="W34" s="35">
        <f t="shared" si="21"/>
        <v>69.6048632218845</v>
      </c>
      <c r="X34" s="35">
        <f t="shared" si="22"/>
        <v>61.259334308979696</v>
      </c>
      <c r="Y34" s="35">
        <f t="shared" si="23"/>
        <v>71.378743335492544</v>
      </c>
      <c r="Z34" s="35">
        <f t="shared" si="24"/>
        <v>71.847804088241247</v>
      </c>
      <c r="AA34" s="35">
        <f t="shared" si="25"/>
        <v>-2.2429408663567401</v>
      </c>
      <c r="AB34" s="35">
        <f t="shared" si="26"/>
        <v>-2.2429408663567472</v>
      </c>
      <c r="AC34" s="35">
        <f t="shared" si="27"/>
        <v>-2.2429408663567472</v>
      </c>
      <c r="AF34">
        <v>1.75</v>
      </c>
      <c r="AG34">
        <v>2.19</v>
      </c>
      <c r="AJ34" t="s">
        <v>381</v>
      </c>
    </row>
    <row r="35" spans="1:36" s="35" customFormat="1" ht="15" x14ac:dyDescent="0.25">
      <c r="A35">
        <v>2.44</v>
      </c>
      <c r="B35">
        <v>3.24</v>
      </c>
      <c r="C35">
        <v>3.29</v>
      </c>
      <c r="D35" s="20">
        <f t="shared" si="3"/>
        <v>2.2429408663567463E-2</v>
      </c>
      <c r="E35" s="17">
        <f>IF(OR($A35="",$B35="",$C35=""),"",A35*'MPTO_working_3-way'!$I34)</f>
        <v>2.4947277571391044</v>
      </c>
      <c r="F35" s="21">
        <f>IF(OR($A35="",$B35="",$C35=""),"",B35*'MPTO_working_3-way'!$I34)</f>
        <v>3.3126712840699586</v>
      </c>
      <c r="G35" s="22">
        <f>IF(OR($A35="",$B35="",$C35=""),"",C35*'MPTO_working_3-way'!$I34)</f>
        <v>3.363792754503137</v>
      </c>
      <c r="H35" s="17">
        <f>IF(OR($A35="",$B35="",$C35=""),"",'MPTO_working_3-way'!E34)</f>
        <v>2.4853390099143109</v>
      </c>
      <c r="I35" s="21">
        <f>IF(OR($A35="",$B35="",$C35=""),"",'MPTO_working_3-way'!F34)</f>
        <v>3.320433385941715</v>
      </c>
      <c r="J35" s="22">
        <f>IF(OR($A35="",$B35="",$C35=""),"",'MPTO_working_3-way'!G34)</f>
        <v>3.3729668379397708</v>
      </c>
      <c r="K35" s="17">
        <f>IF(OR($A35="",$B35="",$C35=""),"",'OddsRatio_working_3-way'!H34)</f>
        <v>2.4895295555617682</v>
      </c>
      <c r="L35" s="21">
        <f>IF(OR($A35="",$B35="",$C35=""),"",'OddsRatio_working_3-way'!I34)</f>
        <v>3.3170459753183064</v>
      </c>
      <c r="M35" s="22">
        <f>IF(OR($A35="",$B35="",$C35=""),"",'OddsRatio_working_3-way'!J34)</f>
        <v>3.3687657515530902</v>
      </c>
      <c r="N35" s="23">
        <f t="shared" si="16"/>
        <v>40.084534159622159</v>
      </c>
      <c r="O35" s="24">
        <f t="shared" si="17"/>
        <v>30.18711831774014</v>
      </c>
      <c r="P35" s="24">
        <f t="shared" si="18"/>
        <v>29.728347522637705</v>
      </c>
      <c r="Q35" t="s">
        <v>268</v>
      </c>
      <c r="R35" t="s">
        <v>263</v>
      </c>
      <c r="S35" t="s">
        <v>474</v>
      </c>
      <c r="T35" s="35">
        <v>100</v>
      </c>
      <c r="U35" s="35">
        <f t="shared" si="19"/>
        <v>73.821989528795811</v>
      </c>
      <c r="V35" s="35">
        <f t="shared" si="20"/>
        <v>72.527472527472526</v>
      </c>
      <c r="W35" s="35">
        <f t="shared" si="21"/>
        <v>51.456310679611654</v>
      </c>
      <c r="X35" s="35">
        <f t="shared" si="22"/>
        <v>76.016216792915813</v>
      </c>
      <c r="Y35" s="35">
        <f t="shared" si="23"/>
        <v>74.721699791592528</v>
      </c>
      <c r="Z35" s="35">
        <f t="shared" si="24"/>
        <v>53.650537943731656</v>
      </c>
      <c r="AA35" s="35">
        <f t="shared" si="25"/>
        <v>-2.194227264120002</v>
      </c>
      <c r="AB35" s="35">
        <f t="shared" si="26"/>
        <v>-2.194227264120002</v>
      </c>
      <c r="AC35" s="35">
        <f t="shared" si="27"/>
        <v>-2.194227264120002</v>
      </c>
      <c r="AD35" s="36"/>
      <c r="AE35" s="36"/>
      <c r="AF35">
        <v>2.1800000000000002</v>
      </c>
      <c r="AG35">
        <v>1.75</v>
      </c>
      <c r="AH35" s="36"/>
      <c r="AI35" s="36"/>
      <c r="AJ35" t="s">
        <v>381</v>
      </c>
    </row>
    <row r="36" spans="1:36" ht="15" x14ac:dyDescent="0.25">
      <c r="A36">
        <v>3.82</v>
      </c>
      <c r="B36">
        <v>3.64</v>
      </c>
      <c r="C36">
        <v>2.06</v>
      </c>
      <c r="D36" s="20">
        <f t="shared" si="3"/>
        <v>2.1942272641199967E-2</v>
      </c>
      <c r="E36" s="17">
        <f>IF(OR($A36="",$B36="",$C36=""),"",A36*'MPTO_working_3-way'!$I35)</f>
        <v>3.9038194814893838</v>
      </c>
      <c r="F36" s="21">
        <f>IF(OR($A36="",$B36="",$C36=""),"",B36*'MPTO_working_3-way'!$I35)</f>
        <v>3.7198698724139678</v>
      </c>
      <c r="G36" s="22">
        <f>IF(OR($A36="",$B36="",$C36=""),"",C36*'MPTO_working_3-way'!$I35)</f>
        <v>2.1052010816408719</v>
      </c>
      <c r="H36" s="17">
        <f>IF(OR($A36="",$B36="",$C36=""),"",'MPTO_working_3-way'!E35)</f>
        <v>3.9297978733679275</v>
      </c>
      <c r="I36" s="21">
        <f>IF(OR($A36="",$B36="",$C36=""),"",'MPTO_working_3-way'!F35)</f>
        <v>3.739559376768999</v>
      </c>
      <c r="J36" s="22">
        <f>IF(OR($A36="",$B36="",$C36=""),"",'MPTO_working_3-way'!G35)</f>
        <v>2.0915128815032547</v>
      </c>
      <c r="K36" s="17">
        <f>IF(OR($A36="",$B36="",$C36=""),"",'OddsRatio_working_3-way'!H35)</f>
        <v>3.9185153129521306</v>
      </c>
      <c r="L36" s="21">
        <f>IF(OR($A36="",$B36="",$C36=""),"",'OddsRatio_working_3-way'!I35)</f>
        <v>3.7322271014871018</v>
      </c>
      <c r="M36" s="22">
        <f>IF(OR($A36="",$B36="",$C36=""),"",'OddsRatio_working_3-way'!J35)</f>
        <v>2.0970305786273964</v>
      </c>
      <c r="N36" s="23">
        <f t="shared" si="16"/>
        <v>25.615938563288289</v>
      </c>
      <c r="O36" s="24">
        <f t="shared" si="17"/>
        <v>26.882660799934417</v>
      </c>
      <c r="P36" s="24">
        <f t="shared" si="18"/>
        <v>47.501400636777312</v>
      </c>
      <c r="Q36" t="s">
        <v>332</v>
      </c>
      <c r="R36" t="s">
        <v>333</v>
      </c>
      <c r="S36" t="s">
        <v>474</v>
      </c>
      <c r="T36" s="35">
        <v>100</v>
      </c>
      <c r="U36" s="35">
        <f t="shared" si="19"/>
        <v>56.521739130434774</v>
      </c>
      <c r="V36" s="35">
        <f t="shared" si="20"/>
        <v>69.969969969969966</v>
      </c>
      <c r="W36" s="35">
        <f t="shared" si="21"/>
        <v>70.760233918128648</v>
      </c>
      <c r="X36" s="35">
        <f t="shared" si="22"/>
        <v>59.269796111901371</v>
      </c>
      <c r="Y36" s="35">
        <f t="shared" si="23"/>
        <v>72.71802695143657</v>
      </c>
      <c r="Z36" s="35">
        <f t="shared" si="24"/>
        <v>73.508290899595252</v>
      </c>
      <c r="AA36" s="35">
        <f t="shared" si="25"/>
        <v>-2.7480569814665969</v>
      </c>
      <c r="AB36" s="35">
        <f t="shared" si="26"/>
        <v>-2.748056981466604</v>
      </c>
      <c r="AC36" s="35">
        <f t="shared" si="27"/>
        <v>-2.748056981466604</v>
      </c>
      <c r="AF36">
        <v>1.83</v>
      </c>
      <c r="AG36">
        <v>2.08</v>
      </c>
      <c r="AJ36" t="s">
        <v>381</v>
      </c>
    </row>
    <row r="37" spans="1:36" ht="15" x14ac:dyDescent="0.25">
      <c r="A37">
        <v>2.2999999999999998</v>
      </c>
      <c r="B37">
        <v>3.33</v>
      </c>
      <c r="C37">
        <v>3.42</v>
      </c>
      <c r="D37" s="20">
        <f t="shared" si="3"/>
        <v>2.7480569814665845E-2</v>
      </c>
      <c r="E37" s="17">
        <f>IF(OR($A37="",$B37="",$C37=""),"",A37*'MPTO_working_3-way'!$I36)</f>
        <v>2.3632053105737314</v>
      </c>
      <c r="F37" s="21">
        <f>IF(OR($A37="",$B37="",$C37=""),"",B37*'MPTO_working_3-way'!$I36)</f>
        <v>3.4215102974828375</v>
      </c>
      <c r="G37" s="22">
        <f>IF(OR($A37="",$B37="",$C37=""),"",C37*'MPTO_working_3-way'!$I36)</f>
        <v>3.513983548766157</v>
      </c>
      <c r="H37" s="17">
        <f>IF(OR($A37="",$B37="",$C37=""),"",'MPTO_working_3-way'!E36)</f>
        <v>2.3495002986906046</v>
      </c>
      <c r="I37" s="21">
        <f>IF(OR($A37="",$B37="",$C37=""),"",'MPTO_working_3-way'!F36)</f>
        <v>3.4347723464016804</v>
      </c>
      <c r="J37" s="22">
        <f>IF(OR($A37="",$B37="",$C37=""),"",'MPTO_working_3-way'!G36)</f>
        <v>3.5306063032243973</v>
      </c>
      <c r="K37" s="17">
        <f>IF(OR($A37="",$B37="",$C37=""),"",'OddsRatio_working_3-way'!H36)</f>
        <v>2.355400296582995</v>
      </c>
      <c r="L37" s="21">
        <f>IF(OR($A37="",$B37="",$C37=""),"",'OddsRatio_working_3-way'!I36)</f>
        <v>3.4292943777218308</v>
      </c>
      <c r="M37" s="22">
        <f>IF(OR($A37="",$B37="",$C37=""),"",'OddsRatio_working_3-way'!J36)</f>
        <v>3.5231297828698844</v>
      </c>
      <c r="N37" s="23">
        <f t="shared" si="16"/>
        <v>42.315409309791335</v>
      </c>
      <c r="O37" s="24">
        <f t="shared" si="17"/>
        <v>29.226859283039058</v>
      </c>
      <c r="P37" s="24">
        <f t="shared" si="18"/>
        <v>28.457731407169611</v>
      </c>
      <c r="Q37" t="s">
        <v>97</v>
      </c>
      <c r="R37" t="s">
        <v>102</v>
      </c>
      <c r="S37" t="s">
        <v>474</v>
      </c>
      <c r="T37" s="35">
        <v>100</v>
      </c>
      <c r="U37" s="35">
        <f t="shared" si="19"/>
        <v>59.514170040485837</v>
      </c>
      <c r="V37" s="35">
        <f t="shared" si="20"/>
        <v>70.588235294117652</v>
      </c>
      <c r="W37" s="35">
        <f t="shared" si="21"/>
        <v>67.21311475409837</v>
      </c>
      <c r="X37" s="35">
        <f t="shared" si="22"/>
        <v>62.198649951783992</v>
      </c>
      <c r="Y37" s="35">
        <f t="shared" si="23"/>
        <v>73.272715205415807</v>
      </c>
      <c r="Z37" s="35">
        <f t="shared" si="24"/>
        <v>69.897594665396525</v>
      </c>
      <c r="AA37" s="35">
        <f t="shared" si="25"/>
        <v>-2.6844799112981548</v>
      </c>
      <c r="AB37" s="35">
        <f t="shared" si="26"/>
        <v>-2.6844799112981548</v>
      </c>
      <c r="AC37" s="35">
        <f t="shared" si="27"/>
        <v>-2.6844799112981548</v>
      </c>
      <c r="AF37">
        <v>2.23</v>
      </c>
      <c r="AG37">
        <v>1.71</v>
      </c>
      <c r="AJ37" t="s">
        <v>220</v>
      </c>
    </row>
    <row r="38" spans="1:36" ht="15" x14ac:dyDescent="0.25">
      <c r="A38">
        <v>2.4700000000000002</v>
      </c>
      <c r="B38">
        <v>3.4</v>
      </c>
      <c r="C38">
        <v>3.05</v>
      </c>
      <c r="D38" s="20">
        <f t="shared" si="3"/>
        <v>2.6844799112981654E-2</v>
      </c>
      <c r="E38" s="17">
        <f>IF(OR($A38="",$B38="",$C38=""),"",A38*'MPTO_working_3-way'!$I37)</f>
        <v>2.5363066538090648</v>
      </c>
      <c r="F38" s="21">
        <f>IF(OR($A38="",$B38="",$C38=""),"",B38*'MPTO_working_3-way'!$I37)</f>
        <v>3.4912723169841375</v>
      </c>
      <c r="G38" s="22">
        <f>IF(OR($A38="",$B38="",$C38=""),"",C38*'MPTO_working_3-way'!$I37)</f>
        <v>3.1318766372945936</v>
      </c>
      <c r="H38" s="17">
        <f>IF(OR($A38="",$B38="",$C38=""),"",'MPTO_working_3-way'!E37)</f>
        <v>2.5258263647838435</v>
      </c>
      <c r="I38" s="21">
        <f>IF(OR($A38="",$B38="",$C38=""),"",'MPTO_working_3-way'!F37)</f>
        <v>3.5066878414084854</v>
      </c>
      <c r="J38" s="22">
        <f>IF(OR($A38="",$B38="",$C38=""),"",'MPTO_working_3-way'!G37)</f>
        <v>3.1355768289099988</v>
      </c>
      <c r="K38" s="17">
        <f>IF(OR($A38="",$B38="",$C38=""),"",'OddsRatio_working_3-way'!H37)</f>
        <v>2.5305843661803991</v>
      </c>
      <c r="L38" s="21">
        <f>IF(OR($A38="",$B38="",$C38=""),"",'OddsRatio_working_3-way'!I37)</f>
        <v>3.4989132509067735</v>
      </c>
      <c r="M38" s="22">
        <f>IF(OR($A38="",$B38="",$C38=""),"",'OddsRatio_working_3-way'!J37)</f>
        <v>3.1344884018162009</v>
      </c>
      <c r="N38" s="23">
        <f t="shared" si="16"/>
        <v>39.427409083132133</v>
      </c>
      <c r="O38" s="24">
        <f t="shared" si="17"/>
        <v>28.642853069216585</v>
      </c>
      <c r="P38" s="24">
        <f t="shared" si="18"/>
        <v>31.929737847651278</v>
      </c>
      <c r="Q38" t="s">
        <v>95</v>
      </c>
      <c r="R38" t="s">
        <v>108</v>
      </c>
      <c r="S38" t="s">
        <v>474</v>
      </c>
      <c r="T38" s="35">
        <v>100</v>
      </c>
      <c r="U38" s="35">
        <f t="shared" si="19"/>
        <v>65.03496503496504</v>
      </c>
      <c r="V38" s="35">
        <f t="shared" si="20"/>
        <v>68.944099378881987</v>
      </c>
      <c r="W38" s="35">
        <f t="shared" si="21"/>
        <v>63.235294117647051</v>
      </c>
      <c r="X38" s="35">
        <f t="shared" si="22"/>
        <v>67.820606503470941</v>
      </c>
      <c r="Y38" s="35">
        <f t="shared" si="23"/>
        <v>71.729740847387902</v>
      </c>
      <c r="Z38" s="35">
        <f t="shared" si="24"/>
        <v>66.020935586152987</v>
      </c>
      <c r="AA38" s="35">
        <f t="shared" si="25"/>
        <v>-2.7856414685059008</v>
      </c>
      <c r="AB38" s="35">
        <f t="shared" si="26"/>
        <v>-2.785641468505915</v>
      </c>
      <c r="AC38" s="35">
        <f t="shared" si="27"/>
        <v>-2.7856414685059363</v>
      </c>
      <c r="AF38">
        <v>2.11</v>
      </c>
      <c r="AG38">
        <v>1.79</v>
      </c>
      <c r="AJ38" t="s">
        <v>220</v>
      </c>
    </row>
    <row r="39" spans="1:36" ht="15" x14ac:dyDescent="0.25">
      <c r="A39">
        <v>2.86</v>
      </c>
      <c r="B39">
        <v>3.22</v>
      </c>
      <c r="C39">
        <v>2.72</v>
      </c>
      <c r="D39" s="20">
        <f t="shared" si="3"/>
        <v>2.7856414685059283E-2</v>
      </c>
      <c r="E39" s="17">
        <f>IF(OR($A39="",$B39="",$C39=""),"",A39*'MPTO_working_3-way'!$I38)</f>
        <v>2.9396693459992695</v>
      </c>
      <c r="F39" s="21">
        <f>IF(OR($A39="",$B39="",$C39=""),"",B39*'MPTO_working_3-way'!$I38)</f>
        <v>3.3096976552858912</v>
      </c>
      <c r="G39" s="22">
        <f>IF(OR($A39="",$B39="",$C39=""),"",C39*'MPTO_working_3-way'!$I38)</f>
        <v>2.7957694479433615</v>
      </c>
      <c r="H39" s="17">
        <f>IF(OR($A39="",$B39="",$C39=""),"",'MPTO_working_3-way'!E38)</f>
        <v>2.9380234694471192</v>
      </c>
      <c r="I39" s="21">
        <f>IF(OR($A39="",$B39="",$C39=""),"",'MPTO_working_3-way'!F38)</f>
        <v>3.3192427644313849</v>
      </c>
      <c r="J39" s="22">
        <f>IF(OR($A39="",$B39="",$C39=""),"",'MPTO_working_3-way'!G38)</f>
        <v>2.7904776503552347</v>
      </c>
      <c r="K39" s="17">
        <f>IF(OR($A39="",$B39="",$C39=""),"",'OddsRatio_working_3-way'!H38)</f>
        <v>2.9390191416015368</v>
      </c>
      <c r="L39" s="21">
        <f>IF(OR($A39="",$B39="",$C39=""),"",'OddsRatio_working_3-way'!I38)</f>
        <v>3.3143131690082863</v>
      </c>
      <c r="M39" s="22">
        <f>IF(OR($A39="",$B39="",$C39=""),"",'OddsRatio_working_3-way'!J38)</f>
        <v>2.7930714642766912</v>
      </c>
      <c r="N39" s="23">
        <f t="shared" si="16"/>
        <v>34.017431292432455</v>
      </c>
      <c r="O39" s="24">
        <f t="shared" si="17"/>
        <v>30.214240216259881</v>
      </c>
      <c r="P39" s="24">
        <f t="shared" si="18"/>
        <v>35.768328491307649</v>
      </c>
      <c r="Q39" t="s">
        <v>91</v>
      </c>
      <c r="R39" t="s">
        <v>106</v>
      </c>
      <c r="S39" t="s">
        <v>474</v>
      </c>
      <c r="T39" s="35">
        <v>100</v>
      </c>
      <c r="U39" s="35">
        <f t="shared" si="19"/>
        <v>72.67759562841529</v>
      </c>
      <c r="V39" s="35">
        <f t="shared" si="20"/>
        <v>71.910112359550567</v>
      </c>
      <c r="W39" s="35">
        <f t="shared" si="21"/>
        <v>52.606635071090047</v>
      </c>
      <c r="X39" s="35">
        <f t="shared" si="22"/>
        <v>75.483252569359394</v>
      </c>
      <c r="Y39" s="35">
        <f t="shared" si="23"/>
        <v>74.715769300494657</v>
      </c>
      <c r="Z39" s="35">
        <f t="shared" si="24"/>
        <v>55.412292012034136</v>
      </c>
      <c r="AA39" s="35">
        <f t="shared" si="25"/>
        <v>-2.8056569409441039</v>
      </c>
      <c r="AB39" s="35">
        <f t="shared" si="26"/>
        <v>-2.8056569409440897</v>
      </c>
      <c r="AC39" s="35">
        <f t="shared" si="27"/>
        <v>-2.8056569409440897</v>
      </c>
      <c r="AF39">
        <v>2.34</v>
      </c>
      <c r="AG39">
        <v>1.65</v>
      </c>
      <c r="AJ39" t="s">
        <v>220</v>
      </c>
    </row>
    <row r="40" spans="1:36" ht="15" x14ac:dyDescent="0.25">
      <c r="A40">
        <v>3.66</v>
      </c>
      <c r="B40">
        <v>3.56</v>
      </c>
      <c r="C40">
        <v>2.11</v>
      </c>
      <c r="D40" s="20">
        <f t="shared" si="3"/>
        <v>2.805656940944079E-2</v>
      </c>
      <c r="E40" s="17">
        <f>IF(OR($A40="",$B40="",$C40=""),"",A40*'MPTO_working_3-way'!$I39)</f>
        <v>3.7626870440385534</v>
      </c>
      <c r="F40" s="21">
        <f>IF(OR($A40="",$B40="",$C40=""),"",B40*'MPTO_working_3-way'!$I39)</f>
        <v>3.6598813870976095</v>
      </c>
      <c r="G40" s="22">
        <f>IF(OR($A40="",$B40="",$C40=""),"",C40*'MPTO_working_3-way'!$I39)</f>
        <v>2.16919936145392</v>
      </c>
      <c r="H40" s="17">
        <f>IF(OR($A40="",$B40="",$C40=""),"",'MPTO_working_3-way'!E39)</f>
        <v>3.7897183241485171</v>
      </c>
      <c r="I40" s="21">
        <f>IF(OR($A40="",$B40="",$C40=""),"",'MPTO_working_3-way'!F39)</f>
        <v>3.6826079983368794</v>
      </c>
      <c r="J40" s="22">
        <f>IF(OR($A40="",$B40="",$C40=""),"",'MPTO_working_3-way'!G39)</f>
        <v>2.1524750494918035</v>
      </c>
      <c r="K40" s="17">
        <f>IF(OR($A40="",$B40="",$C40=""),"",'OddsRatio_working_3-way'!H39)</f>
        <v>3.7781356414401777</v>
      </c>
      <c r="L40" s="21">
        <f>IF(OR($A40="",$B40="",$C40=""),"",'OddsRatio_working_3-way'!I39)</f>
        <v>3.6736944519123518</v>
      </c>
      <c r="M40" s="22">
        <f>IF(OR($A40="",$B40="",$C40=""),"",'OddsRatio_working_3-way'!J39)</f>
        <v>2.1592972037588716</v>
      </c>
      <c r="N40" s="23">
        <f t="shared" si="16"/>
        <v>26.576751887573508</v>
      </c>
      <c r="O40" s="24">
        <f t="shared" si="17"/>
        <v>27.323289861943543</v>
      </c>
      <c r="P40" s="24">
        <f t="shared" si="18"/>
        <v>46.099958250482956</v>
      </c>
      <c r="Q40" t="s">
        <v>99</v>
      </c>
      <c r="R40" t="s">
        <v>98</v>
      </c>
      <c r="S40" t="s">
        <v>474</v>
      </c>
      <c r="T40" s="35">
        <v>100</v>
      </c>
      <c r="U40" s="35">
        <f t="shared" si="19"/>
        <v>58.333333333333336</v>
      </c>
      <c r="V40" s="35">
        <f t="shared" si="20"/>
        <v>70.059880239520965</v>
      </c>
      <c r="W40" s="35">
        <f t="shared" si="21"/>
        <v>68.944099378881987</v>
      </c>
      <c r="X40" s="35">
        <f t="shared" si="22"/>
        <v>60.996020381597063</v>
      </c>
      <c r="Y40" s="35">
        <f t="shared" si="23"/>
        <v>72.722567287784685</v>
      </c>
      <c r="Z40" s="35">
        <f t="shared" si="24"/>
        <v>71.606786427145707</v>
      </c>
      <c r="AA40" s="35">
        <f t="shared" si="25"/>
        <v>-2.6626870482637273</v>
      </c>
      <c r="AB40" s="35">
        <f t="shared" si="26"/>
        <v>-2.6626870482637202</v>
      </c>
      <c r="AC40" s="35">
        <f t="shared" si="27"/>
        <v>-2.6626870482637202</v>
      </c>
      <c r="AF40">
        <v>2.1</v>
      </c>
      <c r="AG40">
        <v>1.79</v>
      </c>
      <c r="AJ40" t="s">
        <v>220</v>
      </c>
    </row>
    <row r="41" spans="1:36" s="35" customFormat="1" ht="15" x14ac:dyDescent="0.25">
      <c r="A41">
        <v>2.4</v>
      </c>
      <c r="B41">
        <v>3.34</v>
      </c>
      <c r="C41">
        <v>3.22</v>
      </c>
      <c r="D41" s="20">
        <f t="shared" si="3"/>
        <v>2.6626870482637122E-2</v>
      </c>
      <c r="E41" s="17">
        <f>IF(OR($A41="",$B41="",$C41=""),"",A41*'MPTO_working_3-way'!$I40)</f>
        <v>2.4639044891583288</v>
      </c>
      <c r="F41" s="21">
        <f>IF(OR($A41="",$B41="",$C41=""),"",B41*'MPTO_working_3-way'!$I40)</f>
        <v>3.4289337474120076</v>
      </c>
      <c r="G41" s="22">
        <f>IF(OR($A41="",$B41="",$C41=""),"",C41*'MPTO_working_3-way'!$I40)</f>
        <v>3.3057385229540919</v>
      </c>
      <c r="H41" s="17">
        <f>IF(OR($A41="",$B41="",$C41=""),"",'MPTO_working_3-way'!E40)</f>
        <v>2.4522363027407179</v>
      </c>
      <c r="I41" s="21">
        <f>IF(OR($A41="",$B41="",$C41=""),"",'MPTO_working_3-way'!F40)</f>
        <v>3.4420377726175184</v>
      </c>
      <c r="J41" s="22">
        <f>IF(OR($A41="",$B41="",$C41=""),"",'MPTO_working_3-way'!G40)</f>
        <v>3.3147334499964041</v>
      </c>
      <c r="K41" s="17">
        <f>IF(OR($A41="",$B41="",$C41=""),"",'OddsRatio_working_3-way'!H40)</f>
        <v>2.4573934978905334</v>
      </c>
      <c r="L41" s="21">
        <f>IF(OR($A41="",$B41="",$C41=""),"",'OddsRatio_working_3-way'!I40)</f>
        <v>3.4359291321884626</v>
      </c>
      <c r="M41" s="22">
        <f>IF(OR($A41="",$B41="",$C41=""),"",'OddsRatio_working_3-way'!J40)</f>
        <v>3.3110096895121317</v>
      </c>
      <c r="N41" s="23">
        <f t="shared" si="16"/>
        <v>40.585988799492817</v>
      </c>
      <c r="O41" s="24">
        <f t="shared" si="17"/>
        <v>29.163584766102623</v>
      </c>
      <c r="P41" s="24">
        <f t="shared" si="18"/>
        <v>30.250426434404577</v>
      </c>
      <c r="Q41" t="s">
        <v>101</v>
      </c>
      <c r="R41" t="s">
        <v>110</v>
      </c>
      <c r="S41" t="s">
        <v>474</v>
      </c>
      <c r="T41" s="35">
        <v>100</v>
      </c>
      <c r="U41" s="35">
        <f t="shared" si="19"/>
        <v>59.016393442622956</v>
      </c>
      <c r="V41" s="35">
        <f t="shared" si="20"/>
        <v>68.847352024922117</v>
      </c>
      <c r="W41" s="35">
        <f t="shared" si="21"/>
        <v>69.512195121951223</v>
      </c>
      <c r="X41" s="35">
        <f t="shared" si="22"/>
        <v>61.640452853126661</v>
      </c>
      <c r="Y41" s="35">
        <f t="shared" si="23"/>
        <v>71.471411435425836</v>
      </c>
      <c r="Z41" s="35">
        <f t="shared" si="24"/>
        <v>72.136254532454942</v>
      </c>
      <c r="AA41" s="35">
        <f t="shared" si="25"/>
        <v>-2.6240594105037047</v>
      </c>
      <c r="AB41" s="35">
        <f t="shared" si="26"/>
        <v>-2.6240594105037189</v>
      </c>
      <c r="AC41" s="35">
        <f t="shared" si="27"/>
        <v>-2.6240594105037189</v>
      </c>
      <c r="AD41" s="36"/>
      <c r="AE41" s="36"/>
      <c r="AF41">
        <v>2.13</v>
      </c>
      <c r="AG41">
        <v>1.77</v>
      </c>
      <c r="AH41" s="36"/>
      <c r="AI41" s="36"/>
      <c r="AJ41" t="s">
        <v>220</v>
      </c>
    </row>
    <row r="42" spans="1:36" ht="15" x14ac:dyDescent="0.25">
      <c r="A42">
        <v>2.44</v>
      </c>
      <c r="B42">
        <v>3.21</v>
      </c>
      <c r="C42">
        <v>3.28</v>
      </c>
      <c r="D42" s="20">
        <f t="shared" si="3"/>
        <v>2.6240594105037207E-2</v>
      </c>
      <c r="E42" s="17">
        <f>IF(OR($A42="",$B42="",$C42=""),"",A42*'MPTO_working_3-way'!$I41)</f>
        <v>2.5040270496162909</v>
      </c>
      <c r="F42" s="21">
        <f>IF(OR($A42="",$B42="",$C42=""),"",B42*'MPTO_working_3-way'!$I41)</f>
        <v>3.2942323070771695</v>
      </c>
      <c r="G42" s="22">
        <f>IF(OR($A42="",$B42="",$C42=""),"",C42*'MPTO_working_3-way'!$I41)</f>
        <v>3.366069148664522</v>
      </c>
      <c r="H42" s="17">
        <f>IF(OR($A42="",$B42="",$C42=""),"",'MPTO_working_3-way'!E41)</f>
        <v>2.4932109810627963</v>
      </c>
      <c r="I42" s="21">
        <f>IF(OR($A42="",$B42="",$C42=""),"",'MPTO_working_3-way'!F41)</f>
        <v>3.3027322524266922</v>
      </c>
      <c r="J42" s="22">
        <f>IF(OR($A42="",$B42="",$C42=""),"",'MPTO_working_3-way'!G41)</f>
        <v>3.3768817799812405</v>
      </c>
      <c r="K42" s="17">
        <f>IF(OR($A42="",$B42="",$C42=""),"",'OddsRatio_working_3-way'!H41)</f>
        <v>2.4980356437998856</v>
      </c>
      <c r="L42" s="21">
        <f>IF(OR($A42="",$B42="",$C42=""),"",'OddsRatio_working_3-way'!I41)</f>
        <v>3.2990685922206584</v>
      </c>
      <c r="M42" s="22">
        <f>IF(OR($A42="",$B42="",$C42=""),"",'OddsRatio_working_3-way'!J41)</f>
        <v>3.3718897693498198</v>
      </c>
      <c r="N42" s="23">
        <f t="shared" si="16"/>
        <v>39.935670828844955</v>
      </c>
      <c r="O42" s="24">
        <f t="shared" si="17"/>
        <v>30.356086237502083</v>
      </c>
      <c r="P42" s="24">
        <f t="shared" si="18"/>
        <v>29.708242933652958</v>
      </c>
      <c r="Q42" t="s">
        <v>105</v>
      </c>
      <c r="R42" t="s">
        <v>215</v>
      </c>
      <c r="S42" t="s">
        <v>474</v>
      </c>
      <c r="T42" s="35">
        <v>100</v>
      </c>
      <c r="U42" s="35">
        <f t="shared" si="19"/>
        <v>53.051643192488264</v>
      </c>
      <c r="V42" s="35">
        <f t="shared" si="20"/>
        <v>71.671388101982998</v>
      </c>
      <c r="W42" s="35">
        <f t="shared" si="21"/>
        <v>72.451790633608823</v>
      </c>
      <c r="X42" s="35">
        <f t="shared" si="22"/>
        <v>55.876821264408186</v>
      </c>
      <c r="Y42" s="35">
        <f t="shared" si="23"/>
        <v>74.49656617390292</v>
      </c>
      <c r="Z42" s="35">
        <f t="shared" si="24"/>
        <v>75.276968705528731</v>
      </c>
      <c r="AA42" s="35">
        <f t="shared" si="25"/>
        <v>-2.8251780719199218</v>
      </c>
      <c r="AB42" s="35">
        <f t="shared" si="26"/>
        <v>-2.8251780719199218</v>
      </c>
      <c r="AC42" s="35">
        <f t="shared" si="27"/>
        <v>-2.8251780719199076</v>
      </c>
      <c r="AF42">
        <v>2.39</v>
      </c>
      <c r="AG42">
        <v>1.63</v>
      </c>
      <c r="AJ42" t="s">
        <v>220</v>
      </c>
    </row>
    <row r="43" spans="1:36" ht="15" x14ac:dyDescent="0.25">
      <c r="A43">
        <v>2.13</v>
      </c>
      <c r="B43">
        <v>3.53</v>
      </c>
      <c r="C43">
        <v>3.63</v>
      </c>
      <c r="D43" s="20">
        <f t="shared" si="3"/>
        <v>2.8251780719199093E-2</v>
      </c>
      <c r="E43" s="17">
        <f>IF(OR($A43="",$B43="",$C43=""),"",A43*'MPTO_working_3-way'!$I42)</f>
        <v>2.190176292931894</v>
      </c>
      <c r="F43" s="21">
        <f>IF(OR($A43="",$B43="",$C43=""),"",B43*'MPTO_working_3-way'!$I42)</f>
        <v>3.6297287859387728</v>
      </c>
      <c r="G43" s="22">
        <f>IF(OR($A43="",$B43="",$C43=""),"",C43*'MPTO_working_3-way'!$I42)</f>
        <v>3.7325539640106924</v>
      </c>
      <c r="H43" s="17">
        <f>IF(OR($A43="",$B43="",$C43=""),"",'MPTO_working_3-way'!E42)</f>
        <v>2.1735997245810239</v>
      </c>
      <c r="I43" s="21">
        <f>IF(OR($A43="",$B43="",$C43=""),"",'MPTO_working_3-way'!F42)</f>
        <v>3.6513826529936511</v>
      </c>
      <c r="J43" s="22">
        <f>IF(OR($A43="",$B43="",$C43=""),"",'MPTO_working_3-way'!G42)</f>
        <v>3.758482423739673</v>
      </c>
      <c r="K43" s="17">
        <f>IF(OR($A43="",$B43="",$C43=""),"",'OddsRatio_working_3-way'!H42)</f>
        <v>2.1804017781233505</v>
      </c>
      <c r="L43" s="21">
        <f>IF(OR($A43="",$B43="",$C43=""),"",'OddsRatio_working_3-way'!I42)</f>
        <v>3.6428464589841383</v>
      </c>
      <c r="M43" s="22">
        <f>IF(OR($A43="",$B43="",$C43=""),"",'OddsRatio_working_3-way'!J42)</f>
        <v>3.7473067933313375</v>
      </c>
      <c r="N43" s="23">
        <f t="shared" si="16"/>
        <v>45.658424996525895</v>
      </c>
      <c r="O43" s="24">
        <f t="shared" si="17"/>
        <v>27.550267774107688</v>
      </c>
      <c r="P43" s="24">
        <f t="shared" si="18"/>
        <v>26.791307229366435</v>
      </c>
      <c r="Q43" t="s">
        <v>107</v>
      </c>
      <c r="R43" t="s">
        <v>96</v>
      </c>
      <c r="S43" t="s">
        <v>474</v>
      </c>
      <c r="T43" s="35">
        <v>100</v>
      </c>
      <c r="U43" s="35">
        <f t="shared" si="19"/>
        <v>53.271028037383175</v>
      </c>
      <c r="V43" s="35">
        <f t="shared" si="20"/>
        <v>71.590909090909093</v>
      </c>
      <c r="W43" s="35">
        <f t="shared" si="21"/>
        <v>72.29916897506925</v>
      </c>
      <c r="X43" s="35">
        <f t="shared" si="22"/>
        <v>56.109921934021671</v>
      </c>
      <c r="Y43" s="35">
        <f t="shared" si="23"/>
        <v>74.429802987547575</v>
      </c>
      <c r="Z43" s="35">
        <f t="shared" si="24"/>
        <v>75.138062871707731</v>
      </c>
      <c r="AA43" s="35">
        <f t="shared" si="25"/>
        <v>-2.8388938966384956</v>
      </c>
      <c r="AB43" s="35">
        <f t="shared" si="26"/>
        <v>-2.8388938966384814</v>
      </c>
      <c r="AC43" s="35">
        <f t="shared" si="27"/>
        <v>-2.8388938966384814</v>
      </c>
      <c r="AF43">
        <v>2.08</v>
      </c>
      <c r="AG43">
        <v>1.83</v>
      </c>
      <c r="AJ43" t="s">
        <v>220</v>
      </c>
    </row>
    <row r="44" spans="1:36" ht="15" x14ac:dyDescent="0.25">
      <c r="A44">
        <v>2.14</v>
      </c>
      <c r="B44">
        <v>3.52</v>
      </c>
      <c r="C44">
        <v>3.61</v>
      </c>
      <c r="D44" s="20">
        <f t="shared" si="3"/>
        <v>2.8388938966384725E-2</v>
      </c>
      <c r="E44" s="17">
        <f>IF(OR($A44="",$B44="",$C44=""),"",A44*'MPTO_working_3-way'!$I43)</f>
        <v>2.2007523293880635</v>
      </c>
      <c r="F44" s="21">
        <f>IF(OR($A44="",$B44="",$C44=""),"",B44*'MPTO_working_3-way'!$I43)</f>
        <v>3.6199290651616742</v>
      </c>
      <c r="G44" s="22">
        <f>IF(OR($A44="",$B44="",$C44=""),"",C44*'MPTO_working_3-way'!$I43)</f>
        <v>3.7124840696686485</v>
      </c>
      <c r="H44" s="17">
        <f>IF(OR($A44="",$B44="",$C44=""),"",'MPTO_working_3-way'!E43)</f>
        <v>2.1842324021178481</v>
      </c>
      <c r="I44" s="21">
        <f>IF(OR($A44="",$B44="",$C44=""),"",'MPTO_working_3-way'!F43)</f>
        <v>3.6412902433328593</v>
      </c>
      <c r="J44" s="22">
        <f>IF(OR($A44="",$B44="",$C44=""),"",'MPTO_working_3-way'!G43)</f>
        <v>3.7376843684036323</v>
      </c>
      <c r="K44" s="17">
        <f>IF(OR($A44="",$B44="",$C44=""),"",'OddsRatio_working_3-way'!H43)</f>
        <v>2.1910305452851162</v>
      </c>
      <c r="L44" s="21">
        <f>IF(OR($A44="",$B44="",$C44=""),"",'OddsRatio_working_3-way'!I43)</f>
        <v>3.6328043632618354</v>
      </c>
      <c r="M44" s="22">
        <f>IF(OR($A44="",$B44="",$C44=""),"",'OddsRatio_working_3-way'!J43)</f>
        <v>3.7268330905211862</v>
      </c>
      <c r="N44" s="23">
        <f t="shared" si="16"/>
        <v>45.439006772654778</v>
      </c>
      <c r="O44" s="24">
        <f t="shared" si="17"/>
        <v>27.624850708375355</v>
      </c>
      <c r="P44" s="24">
        <f t="shared" si="18"/>
        <v>26.936142518969874</v>
      </c>
      <c r="Q44" t="s">
        <v>214</v>
      </c>
      <c r="R44" t="s">
        <v>94</v>
      </c>
      <c r="S44" t="s">
        <v>474</v>
      </c>
      <c r="T44" s="35">
        <v>100</v>
      </c>
      <c r="U44" s="35">
        <f t="shared" si="19"/>
        <v>55.55555555555555</v>
      </c>
      <c r="V44" s="35">
        <f t="shared" si="20"/>
        <v>71.428571428571431</v>
      </c>
      <c r="W44" s="35">
        <f t="shared" si="21"/>
        <v>70.149253731343279</v>
      </c>
      <c r="X44" s="35">
        <f t="shared" si="22"/>
        <v>58.422174840085283</v>
      </c>
      <c r="Y44" s="35">
        <f t="shared" si="23"/>
        <v>74.29519071310115</v>
      </c>
      <c r="Z44" s="35">
        <f t="shared" si="24"/>
        <v>73.015873015873012</v>
      </c>
      <c r="AA44" s="35">
        <f t="shared" si="25"/>
        <v>-2.8666192845297331</v>
      </c>
      <c r="AB44" s="35">
        <f t="shared" si="26"/>
        <v>-2.8666192845297189</v>
      </c>
      <c r="AC44" s="35">
        <f t="shared" si="27"/>
        <v>-2.8666192845297331</v>
      </c>
      <c r="AF44">
        <v>2.0299999999999998</v>
      </c>
      <c r="AG44">
        <v>1.87</v>
      </c>
      <c r="AJ44" t="s">
        <v>220</v>
      </c>
    </row>
    <row r="45" spans="1:36" ht="15" x14ac:dyDescent="0.25">
      <c r="A45">
        <v>2.25</v>
      </c>
      <c r="B45">
        <v>3.5</v>
      </c>
      <c r="C45">
        <v>3.35</v>
      </c>
      <c r="D45" s="20">
        <f t="shared" si="3"/>
        <v>2.8666192845297367E-2</v>
      </c>
      <c r="E45" s="17">
        <f>IF(OR($A45="",$B45="",$C45=""),"",A45*'MPTO_working_3-way'!$I44)</f>
        <v>2.3144989339019189</v>
      </c>
      <c r="F45" s="21">
        <f>IF(OR($A45="",$B45="",$C45=""),"",B45*'MPTO_working_3-way'!$I44)</f>
        <v>3.6003316749585408</v>
      </c>
      <c r="G45" s="22">
        <f>IF(OR($A45="",$B45="",$C45=""),"",C45*'MPTO_working_3-way'!$I44)</f>
        <v>3.4460317460317462</v>
      </c>
      <c r="H45" s="17">
        <f>IF(OR($A45="",$B45="",$C45=""),"",'MPTO_working_3-way'!E44)</f>
        <v>2.299437080079898</v>
      </c>
      <c r="I45" s="21">
        <f>IF(OR($A45="",$B45="",$C45=""),"",'MPTO_working_3-way'!F44)</f>
        <v>3.6211038032599374</v>
      </c>
      <c r="J45" s="22">
        <f>IF(OR($A45="",$B45="",$C45=""),"",'MPTO_working_3-way'!G44)</f>
        <v>3.4607816343263189</v>
      </c>
      <c r="K45" s="17">
        <f>IF(OR($A45="",$B45="",$C45=""),"",'OddsRatio_working_3-way'!H44)</f>
        <v>2.3058364638034661</v>
      </c>
      <c r="L45" s="21">
        <f>IF(OR($A45="",$B45="",$C45=""),"",'OddsRatio_working_3-way'!I44)</f>
        <v>3.6116729276069317</v>
      </c>
      <c r="M45" s="22">
        <f>IF(OR($A45="",$B45="",$C45=""),"",'OddsRatio_working_3-way'!J44)</f>
        <v>3.4549725519505166</v>
      </c>
      <c r="N45" s="23">
        <f t="shared" si="16"/>
        <v>43.205895900506682</v>
      </c>
      <c r="O45" s="24">
        <f t="shared" si="17"/>
        <v>27.775218793182866</v>
      </c>
      <c r="P45" s="24">
        <f t="shared" si="18"/>
        <v>29.018885306310455</v>
      </c>
      <c r="Q45" t="s">
        <v>109</v>
      </c>
      <c r="R45" t="s">
        <v>100</v>
      </c>
      <c r="S45" t="s">
        <v>474</v>
      </c>
      <c r="T45" s="35">
        <v>100</v>
      </c>
      <c r="U45" s="35">
        <f t="shared" si="19"/>
        <v>64.157706093189958</v>
      </c>
      <c r="V45" s="35">
        <f t="shared" si="20"/>
        <v>72.14484679665739</v>
      </c>
      <c r="W45" s="35">
        <f t="shared" si="21"/>
        <v>60.317460317460316</v>
      </c>
      <c r="X45" s="35">
        <f t="shared" si="22"/>
        <v>67.537692885882294</v>
      </c>
      <c r="Y45" s="35">
        <f t="shared" si="23"/>
        <v>75.524833589349711</v>
      </c>
      <c r="Z45" s="35">
        <f t="shared" si="24"/>
        <v>63.697447110152659</v>
      </c>
      <c r="AA45" s="35">
        <f t="shared" si="25"/>
        <v>-3.3799867926923355</v>
      </c>
      <c r="AB45" s="35">
        <f t="shared" si="26"/>
        <v>-3.3799867926923213</v>
      </c>
      <c r="AC45" s="35">
        <f t="shared" si="27"/>
        <v>-3.3799867926923426</v>
      </c>
      <c r="AF45">
        <v>2.04</v>
      </c>
      <c r="AG45">
        <v>1.86</v>
      </c>
      <c r="AJ45" t="s">
        <v>220</v>
      </c>
    </row>
    <row r="46" spans="1:36" s="35" customFormat="1" ht="15" x14ac:dyDescent="0.25">
      <c r="A46">
        <v>2.79</v>
      </c>
      <c r="B46">
        <v>3.59</v>
      </c>
      <c r="C46">
        <v>2.52</v>
      </c>
      <c r="D46" s="20">
        <f t="shared" si="3"/>
        <v>3.3799867926923355E-2</v>
      </c>
      <c r="E46" s="17">
        <f>IF(OR($A46="",$B46="",$C46=""),"",A46*'MPTO_working_3-way'!$I45)</f>
        <v>2.8843016315161161</v>
      </c>
      <c r="F46" s="21">
        <f>IF(OR($A46="",$B46="",$C46=""),"",B46*'MPTO_working_3-way'!$I45)</f>
        <v>3.7113415258576548</v>
      </c>
      <c r="G46" s="22">
        <f>IF(OR($A46="",$B46="",$C46=""),"",C46*'MPTO_working_3-way'!$I45)</f>
        <v>2.605175667175847</v>
      </c>
      <c r="H46" s="17">
        <f>IF(OR($A46="",$B46="",$C46=""),"",'MPTO_working_3-way'!E45)</f>
        <v>2.8805467528163442</v>
      </c>
      <c r="I46" s="21">
        <f>IF(OR($A46="",$B46="",$C46=""),"",'MPTO_working_3-way'!F45)</f>
        <v>3.7413260714120544</v>
      </c>
      <c r="J46" s="22">
        <f>IF(OR($A46="",$B46="",$C46=""),"",'MPTO_working_3-way'!G45)</f>
        <v>2.5936382906050359</v>
      </c>
      <c r="K46" s="17">
        <f>IF(OR($A46="",$B46="",$C46=""),"",'OddsRatio_working_3-way'!H45)</f>
        <v>2.8833317212128424</v>
      </c>
      <c r="L46" s="21">
        <f>IF(OR($A46="",$B46="",$C46=""),"",'OddsRatio_working_3-way'!I45)</f>
        <v>3.7250442223135534</v>
      </c>
      <c r="M46" s="22">
        <f>IF(OR($A46="",$B46="",$C46=""),"",'OddsRatio_working_3-way'!J45)</f>
        <v>2.5992537520913519</v>
      </c>
      <c r="N46" s="23">
        <f t="shared" si="16"/>
        <v>34.670437691856662</v>
      </c>
      <c r="O46" s="24">
        <f t="shared" si="17"/>
        <v>26.944434863587762</v>
      </c>
      <c r="P46" s="24">
        <f t="shared" si="18"/>
        <v>38.385127444555579</v>
      </c>
      <c r="Q46" t="s">
        <v>113</v>
      </c>
      <c r="R46" t="s">
        <v>120</v>
      </c>
      <c r="S46" t="s">
        <v>474</v>
      </c>
      <c r="T46" s="35">
        <v>100</v>
      </c>
      <c r="U46" s="35">
        <f t="shared" si="19"/>
        <v>48.717948717948723</v>
      </c>
      <c r="V46" s="35">
        <f t="shared" si="20"/>
        <v>73.045822102425873</v>
      </c>
      <c r="W46" s="35">
        <f t="shared" si="21"/>
        <v>74.683544303797461</v>
      </c>
      <c r="X46" s="35">
        <f t="shared" si="22"/>
        <v>52.270633593776651</v>
      </c>
      <c r="Y46" s="35">
        <f t="shared" si="23"/>
        <v>76.598506978253809</v>
      </c>
      <c r="Z46" s="35">
        <f t="shared" si="24"/>
        <v>78.236229179625411</v>
      </c>
      <c r="AA46" s="35">
        <f t="shared" si="25"/>
        <v>-3.5526848758279286</v>
      </c>
      <c r="AB46" s="35">
        <f t="shared" si="26"/>
        <v>-3.5526848758279357</v>
      </c>
      <c r="AC46" s="35">
        <f t="shared" si="27"/>
        <v>-3.5526848758279499</v>
      </c>
      <c r="AD46" s="36"/>
      <c r="AE46" s="36"/>
      <c r="AF46">
        <v>1.87</v>
      </c>
      <c r="AG46">
        <v>2</v>
      </c>
      <c r="AH46" s="36"/>
      <c r="AI46" s="36"/>
      <c r="AJ46" t="s">
        <v>222</v>
      </c>
    </row>
    <row r="47" spans="1:36" ht="15" x14ac:dyDescent="0.25">
      <c r="A47">
        <v>1.95</v>
      </c>
      <c r="B47">
        <v>3.71</v>
      </c>
      <c r="C47">
        <v>3.95</v>
      </c>
      <c r="D47" s="20">
        <f t="shared" si="3"/>
        <v>3.5526848758279383E-2</v>
      </c>
      <c r="E47" s="17">
        <f>IF(OR($A47="",$B47="",$C47=""),"",A47*'MPTO_working_3-way'!$I46)</f>
        <v>2.0192773550786449</v>
      </c>
      <c r="F47" s="21">
        <f>IF(OR($A47="",$B47="",$C47=""),"",B47*'MPTO_working_3-way'!$I46)</f>
        <v>3.8418046088932165</v>
      </c>
      <c r="G47" s="22">
        <f>IF(OR($A47="",$B47="",$C47=""),"",C47*'MPTO_working_3-way'!$I46)</f>
        <v>4.0903310525952037</v>
      </c>
      <c r="H47" s="17">
        <f>IF(OR($A47="",$B47="",$C47=""),"",'MPTO_working_3-way'!E46)</f>
        <v>1.9960947209171962</v>
      </c>
      <c r="I47" s="21">
        <f>IF(OR($A47="",$B47="",$C47=""),"",'MPTO_working_3-way'!F46)</f>
        <v>3.8804887681327522</v>
      </c>
      <c r="J47" s="22">
        <f>IF(OR($A47="",$B47="",$C47=""),"",'MPTO_working_3-way'!G46)</f>
        <v>4.1438363034134076</v>
      </c>
      <c r="K47" s="17">
        <f>IF(OR($A47="",$B47="",$C47=""),"",'OddsRatio_working_3-way'!H46)</f>
        <v>2.005049004347264</v>
      </c>
      <c r="L47" s="21">
        <f>IF(OR($A47="",$B47="",$C47=""),"",'OddsRatio_working_3-way'!I46)</f>
        <v>3.8670345281906178</v>
      </c>
      <c r="M47" s="22">
        <f>IF(OR($A47="",$B47="",$C47=""),"",'OddsRatio_working_3-way'!J46)</f>
        <v>4.1209416450783483</v>
      </c>
      <c r="N47" s="23">
        <f t="shared" si="16"/>
        <v>49.52266698207255</v>
      </c>
      <c r="O47" s="24">
        <f t="shared" si="17"/>
        <v>26.029434128043526</v>
      </c>
      <c r="P47" s="24">
        <f t="shared" si="18"/>
        <v>24.447898889883916</v>
      </c>
      <c r="Q47" t="s">
        <v>111</v>
      </c>
      <c r="R47" t="s">
        <v>134</v>
      </c>
      <c r="S47" t="s">
        <v>474</v>
      </c>
      <c r="T47" s="35">
        <v>100</v>
      </c>
      <c r="U47" s="35">
        <f t="shared" si="19"/>
        <v>65.397923875432525</v>
      </c>
      <c r="V47" s="35">
        <f t="shared" si="20"/>
        <v>70.760233918128648</v>
      </c>
      <c r="W47" s="35">
        <f t="shared" si="21"/>
        <v>60.629921259842511</v>
      </c>
      <c r="X47" s="35">
        <f t="shared" si="22"/>
        <v>68.609844822028819</v>
      </c>
      <c r="Y47" s="35">
        <f t="shared" si="23"/>
        <v>73.972154864724942</v>
      </c>
      <c r="Z47" s="35">
        <f t="shared" si="24"/>
        <v>63.841842206438812</v>
      </c>
      <c r="AA47" s="35">
        <f t="shared" si="25"/>
        <v>-3.2119209465962939</v>
      </c>
      <c r="AB47" s="35">
        <f t="shared" si="26"/>
        <v>-3.2119209465962939</v>
      </c>
      <c r="AC47" s="35">
        <f t="shared" si="27"/>
        <v>-3.211920946596301</v>
      </c>
      <c r="AF47">
        <v>1.88</v>
      </c>
      <c r="AG47">
        <v>1.98</v>
      </c>
      <c r="AJ47" t="s">
        <v>222</v>
      </c>
    </row>
    <row r="48" spans="1:36" ht="15" x14ac:dyDescent="0.25">
      <c r="A48">
        <v>2.89</v>
      </c>
      <c r="B48">
        <v>3.42</v>
      </c>
      <c r="C48">
        <v>2.54</v>
      </c>
      <c r="D48" s="20">
        <f t="shared" si="3"/>
        <v>3.2119209465963028E-2</v>
      </c>
      <c r="E48" s="17">
        <f>IF(OR($A48="",$B48="",$C48=""),"",A48*'MPTO_working_3-way'!$I47)</f>
        <v>2.9828245153566333</v>
      </c>
      <c r="F48" s="21">
        <f>IF(OR($A48="",$B48="",$C48=""),"",B48*'MPTO_working_3-way'!$I47)</f>
        <v>3.5298476963735936</v>
      </c>
      <c r="G48" s="22">
        <f>IF(OR($A48="",$B48="",$C48=""),"",C48*'MPTO_working_3-way'!$I47)</f>
        <v>2.6215827920435459</v>
      </c>
      <c r="H48" s="17">
        <f>IF(OR($A48="",$B48="",$C48=""),"",'MPTO_working_3-way'!E47)</f>
        <v>2.9822761115721153</v>
      </c>
      <c r="I48" s="21">
        <f>IF(OR($A48="",$B48="",$C48=""),"",'MPTO_working_3-way'!F47)</f>
        <v>3.5499859253528987</v>
      </c>
      <c r="J48" s="22">
        <f>IF(OR($A48="",$B48="",$C48=""),"",'MPTO_working_3-way'!G47)</f>
        <v>2.6110043414031634</v>
      </c>
      <c r="K48" s="17">
        <f>IF(OR($A48="",$B48="",$C48=""),"",'OddsRatio_working_3-way'!H47)</f>
        <v>2.9832631939310548</v>
      </c>
      <c r="L48" s="21">
        <f>IF(OR($A48="",$B48="",$C48=""),"",'OddsRatio_working_3-way'!I47)</f>
        <v>3.5394163647159536</v>
      </c>
      <c r="M48" s="22">
        <f>IF(OR($A48="",$B48="",$C48=""),"",'OddsRatio_working_3-way'!J47)</f>
        <v>2.6159922320919708</v>
      </c>
      <c r="N48" s="23">
        <f t="shared" si="16"/>
        <v>33.525270925314146</v>
      </c>
      <c r="O48" s="24">
        <f t="shared" si="17"/>
        <v>28.329834202970144</v>
      </c>
      <c r="P48" s="24">
        <f t="shared" si="18"/>
        <v>38.144894871715707</v>
      </c>
      <c r="Q48" t="s">
        <v>115</v>
      </c>
      <c r="R48" t="s">
        <v>124</v>
      </c>
      <c r="S48" t="s">
        <v>474</v>
      </c>
      <c r="T48" s="35">
        <v>100</v>
      </c>
      <c r="U48" s="35">
        <f t="shared" si="19"/>
        <v>70.845481049562679</v>
      </c>
      <c r="V48" s="35">
        <f t="shared" si="20"/>
        <v>72.602739726027394</v>
      </c>
      <c r="W48" s="35">
        <f t="shared" si="21"/>
        <v>53.271028037383175</v>
      </c>
      <c r="X48" s="35">
        <f t="shared" si="22"/>
        <v>74.126232236589431</v>
      </c>
      <c r="Y48" s="35">
        <f t="shared" si="23"/>
        <v>75.883490913054132</v>
      </c>
      <c r="Z48" s="35">
        <f t="shared" si="24"/>
        <v>56.551779224409913</v>
      </c>
      <c r="AA48" s="35">
        <f t="shared" si="25"/>
        <v>-3.2807511870267518</v>
      </c>
      <c r="AB48" s="35">
        <f t="shared" si="26"/>
        <v>-3.2807511870267376</v>
      </c>
      <c r="AC48" s="35">
        <f t="shared" si="27"/>
        <v>-3.2807511870267376</v>
      </c>
      <c r="AF48">
        <v>2.0099999999999998</v>
      </c>
      <c r="AG48">
        <v>1.87</v>
      </c>
      <c r="AJ48" t="s">
        <v>222</v>
      </c>
    </row>
    <row r="49" spans="1:36" ht="15" x14ac:dyDescent="0.25">
      <c r="A49">
        <v>3.43</v>
      </c>
      <c r="B49">
        <v>3.65</v>
      </c>
      <c r="C49">
        <v>2.14</v>
      </c>
      <c r="D49" s="20">
        <f t="shared" si="3"/>
        <v>3.2807511870267314E-2</v>
      </c>
      <c r="E49" s="17">
        <f>IF(OR($A49="",$B49="",$C49=""),"",A49*'MPTO_working_3-way'!$I48)</f>
        <v>3.5425297657150172</v>
      </c>
      <c r="F49" s="21">
        <f>IF(OR($A49="",$B49="",$C49=""),"",B49*'MPTO_working_3-way'!$I48)</f>
        <v>3.7697474183264754</v>
      </c>
      <c r="G49" s="22">
        <f>IF(OR($A49="",$B49="",$C49=""),"",C49*'MPTO_working_3-way'!$I48)</f>
        <v>2.2102080754023721</v>
      </c>
      <c r="H49" s="17">
        <f>IF(OR($A49="",$B49="",$C49=""),"",'MPTO_working_3-way'!E48)</f>
        <v>3.5636730996633417</v>
      </c>
      <c r="I49" s="21">
        <f>IF(OR($A49="",$B49="",$C49=""),"",'MPTO_working_3-way'!F48)</f>
        <v>3.8017499123766698</v>
      </c>
      <c r="J49" s="22">
        <f>IF(OR($A49="",$B49="",$C49=""),"",'MPTO_working_3-way'!G48)</f>
        <v>2.1912818948334394</v>
      </c>
      <c r="K49" s="17">
        <f>IF(OR($A49="",$B49="",$C49=""),"",'OddsRatio_working_3-way'!H48)</f>
        <v>3.5559083335709363</v>
      </c>
      <c r="L49" s="21">
        <f>IF(OR($A49="",$B49="",$C49=""),"",'OddsRatio_working_3-way'!I48)</f>
        <v>3.7873074419600741</v>
      </c>
      <c r="M49" s="22">
        <f>IF(OR($A49="",$B49="",$C49=""),"",'OddsRatio_working_3-way'!J48)</f>
        <v>2.1990681071073528</v>
      </c>
      <c r="N49" s="23">
        <f t="shared" si="16"/>
        <v>28.228414893732364</v>
      </c>
      <c r="O49" s="24">
        <f t="shared" si="17"/>
        <v>26.526976187808771</v>
      </c>
      <c r="P49" s="24">
        <f t="shared" si="18"/>
        <v>45.24460891845888</v>
      </c>
      <c r="Q49" t="s">
        <v>117</v>
      </c>
      <c r="R49" t="s">
        <v>132</v>
      </c>
      <c r="S49" t="s">
        <v>474</v>
      </c>
      <c r="T49" s="35">
        <v>100</v>
      </c>
      <c r="U49" s="35">
        <f t="shared" si="19"/>
        <v>46.808510638297875</v>
      </c>
      <c r="V49" s="35">
        <f t="shared" si="20"/>
        <v>71.181556195965413</v>
      </c>
      <c r="W49" s="35">
        <f t="shared" si="21"/>
        <v>78.494623655913983</v>
      </c>
      <c r="X49" s="35">
        <f t="shared" si="22"/>
        <v>50.323820148120603</v>
      </c>
      <c r="Y49" s="35">
        <f t="shared" si="23"/>
        <v>74.696865705788156</v>
      </c>
      <c r="Z49" s="35">
        <f t="shared" si="24"/>
        <v>82.009933165736697</v>
      </c>
      <c r="AA49" s="35">
        <f t="shared" si="25"/>
        <v>-3.5153095098227283</v>
      </c>
      <c r="AB49" s="35">
        <f t="shared" si="26"/>
        <v>-3.5153095098227425</v>
      </c>
      <c r="AC49" s="35">
        <f t="shared" si="27"/>
        <v>-3.5153095098227141</v>
      </c>
      <c r="AF49">
        <v>1.83</v>
      </c>
      <c r="AG49">
        <v>2.0499999999999998</v>
      </c>
      <c r="AJ49" t="s">
        <v>222</v>
      </c>
    </row>
    <row r="50" spans="1:36" ht="15" x14ac:dyDescent="0.25">
      <c r="A50">
        <v>1.88</v>
      </c>
      <c r="B50">
        <v>3.47</v>
      </c>
      <c r="C50">
        <v>4.6500000000000004</v>
      </c>
      <c r="D50" s="20">
        <f t="shared" si="3"/>
        <v>3.5153095098227283E-2</v>
      </c>
      <c r="E50" s="17">
        <f>IF(OR($A50="",$B50="",$C50=""),"",A50*'MPTO_working_3-way'!$I49)</f>
        <v>1.9460878187846671</v>
      </c>
      <c r="F50" s="21">
        <f>IF(OR($A50="",$B50="",$C50=""),"",B50*'MPTO_working_3-way'!$I49)</f>
        <v>3.5919812399908491</v>
      </c>
      <c r="G50" s="22">
        <f>IF(OR($A50="",$B50="",$C50=""),"",C50*'MPTO_working_3-way'!$I49)</f>
        <v>4.8134618922067576</v>
      </c>
      <c r="H50" s="17">
        <f>IF(OR($A50="",$B50="",$C50=""),"",'MPTO_working_3-way'!E49)</f>
        <v>1.9223479271501942</v>
      </c>
      <c r="I50" s="21">
        <f>IF(OR($A50="",$B50="",$C50=""),"",'MPTO_working_3-way'!F49)</f>
        <v>3.6170716274159727</v>
      </c>
      <c r="J50" s="22">
        <f>IF(OR($A50="",$B50="",$C50=""),"",'MPTO_working_3-way'!G49)</f>
        <v>4.9179667150154236</v>
      </c>
      <c r="K50" s="17">
        <f>IF(OR($A50="",$B50="",$C50=""),"",'OddsRatio_working_3-way'!H49)</f>
        <v>1.9315008125981379</v>
      </c>
      <c r="L50" s="21">
        <f>IF(OR($A50="",$B50="",$C50=""),"",'OddsRatio_working_3-way'!I49)</f>
        <v>3.6145534171788634</v>
      </c>
      <c r="M50" s="22">
        <f>IF(OR($A50="",$B50="",$C50=""),"",'OddsRatio_working_3-way'!J49)</f>
        <v>4.8636113249809121</v>
      </c>
      <c r="N50" s="23">
        <f t="shared" si="16"/>
        <v>51.385142558700181</v>
      </c>
      <c r="O50" s="24">
        <f t="shared" si="17"/>
        <v>27.839789051975885</v>
      </c>
      <c r="P50" s="24">
        <f t="shared" si="18"/>
        <v>20.775068389323938</v>
      </c>
      <c r="Q50" t="s">
        <v>119</v>
      </c>
      <c r="R50" t="s">
        <v>128</v>
      </c>
      <c r="S50" t="s">
        <v>474</v>
      </c>
      <c r="T50" s="35">
        <v>100</v>
      </c>
      <c r="U50" s="35">
        <f t="shared" si="19"/>
        <v>45.054945054945051</v>
      </c>
      <c r="V50" s="35">
        <f t="shared" si="20"/>
        <v>72.602739726027394</v>
      </c>
      <c r="W50" s="35">
        <f t="shared" si="21"/>
        <v>78.678038379530932</v>
      </c>
      <c r="X50" s="35">
        <f t="shared" si="22"/>
        <v>48.719221894441681</v>
      </c>
      <c r="Y50" s="35">
        <f t="shared" si="23"/>
        <v>76.267016565524017</v>
      </c>
      <c r="Z50" s="35">
        <f t="shared" si="24"/>
        <v>82.34231521902754</v>
      </c>
      <c r="AA50" s="35">
        <f t="shared" si="25"/>
        <v>-3.6642768394966296</v>
      </c>
      <c r="AB50" s="35">
        <f t="shared" si="26"/>
        <v>-3.6642768394966225</v>
      </c>
      <c r="AC50" s="35">
        <f t="shared" si="27"/>
        <v>-3.6642768394966083</v>
      </c>
      <c r="AF50">
        <v>2.1800000000000002</v>
      </c>
      <c r="AG50">
        <v>1.73</v>
      </c>
      <c r="AJ50" t="s">
        <v>222</v>
      </c>
    </row>
    <row r="51" spans="1:36" ht="15" x14ac:dyDescent="0.25">
      <c r="A51">
        <v>1.82</v>
      </c>
      <c r="B51">
        <v>3.65</v>
      </c>
      <c r="C51">
        <v>4.6900000000000004</v>
      </c>
      <c r="D51" s="20">
        <f t="shared" si="3"/>
        <v>3.6642768394966163E-2</v>
      </c>
      <c r="E51" s="17">
        <f>IF(OR($A51="",$B51="",$C51=""),"",A51*'MPTO_working_3-way'!$I50)</f>
        <v>1.8866898384788384</v>
      </c>
      <c r="F51" s="21">
        <f>IF(OR($A51="",$B51="",$C51=""),"",B51*'MPTO_working_3-way'!$I50)</f>
        <v>3.7837461046416263</v>
      </c>
      <c r="G51" s="22">
        <f>IF(OR($A51="",$B51="",$C51=""),"",C51*'MPTO_working_3-way'!$I50)</f>
        <v>4.8618545837723914</v>
      </c>
      <c r="H51" s="17">
        <f>IF(OR($A51="",$B51="",$C51=""),"",'MPTO_working_3-way'!E50)</f>
        <v>1.8613783402872552</v>
      </c>
      <c r="I51" s="21">
        <f>IF(OR($A51="",$B51="",$C51=""),"",'MPTO_working_3-way'!F50)</f>
        <v>3.8203175293481455</v>
      </c>
      <c r="J51" s="22">
        <f>IF(OR($A51="",$B51="",$C51=""),"",'MPTO_working_3-way'!G50)</f>
        <v>4.974991709856142</v>
      </c>
      <c r="K51" s="17">
        <f>IF(OR($A51="",$B51="",$C51=""),"",'OddsRatio_working_3-way'!H50)</f>
        <v>1.870829912656079</v>
      </c>
      <c r="L51" s="21">
        <f>IF(OR($A51="",$B51="",$C51=""),"",'OddsRatio_working_3-way'!I50)</f>
        <v>3.8142674006568416</v>
      </c>
      <c r="M51" s="22">
        <f>IF(OR($A51="",$B51="",$C51=""),"",'OddsRatio_working_3-way'!J50)</f>
        <v>4.9187346069523556</v>
      </c>
      <c r="N51" s="23">
        <f t="shared" si="16"/>
        <v>53.002882593901049</v>
      </c>
      <c r="O51" s="24">
        <f t="shared" si="17"/>
        <v>26.428834608465728</v>
      </c>
      <c r="P51" s="24">
        <f t="shared" si="18"/>
        <v>20.568282797633241</v>
      </c>
      <c r="Q51" t="s">
        <v>121</v>
      </c>
      <c r="R51" t="s">
        <v>116</v>
      </c>
      <c r="S51" t="s">
        <v>474</v>
      </c>
      <c r="T51" s="35">
        <v>100</v>
      </c>
      <c r="U51" s="35">
        <f t="shared" si="19"/>
        <v>60.9375</v>
      </c>
      <c r="V51" s="35">
        <f t="shared" si="20"/>
        <v>70.238095238095241</v>
      </c>
      <c r="W51" s="35">
        <f t="shared" si="21"/>
        <v>65.517241379310349</v>
      </c>
      <c r="X51" s="35">
        <f t="shared" si="22"/>
        <v>64.244663382594425</v>
      </c>
      <c r="Y51" s="35">
        <f t="shared" si="23"/>
        <v>73.545258620689651</v>
      </c>
      <c r="Z51" s="35">
        <f t="shared" si="24"/>
        <v>68.824404761904773</v>
      </c>
      <c r="AA51" s="35">
        <f t="shared" si="25"/>
        <v>-3.3071633825944247</v>
      </c>
      <c r="AB51" s="35">
        <f t="shared" si="26"/>
        <v>-3.3071633825944105</v>
      </c>
      <c r="AC51" s="35">
        <f t="shared" si="27"/>
        <v>-3.3071633825944247</v>
      </c>
      <c r="AF51">
        <v>2.11</v>
      </c>
      <c r="AG51">
        <v>1.77</v>
      </c>
      <c r="AJ51" t="s">
        <v>222</v>
      </c>
    </row>
    <row r="52" spans="1:36" ht="15" x14ac:dyDescent="0.25">
      <c r="A52">
        <v>2.56</v>
      </c>
      <c r="B52">
        <v>3.36</v>
      </c>
      <c r="C52">
        <v>2.9</v>
      </c>
      <c r="D52" s="20">
        <f t="shared" si="3"/>
        <v>3.3071633825944247E-2</v>
      </c>
      <c r="E52" s="17">
        <f>IF(OR($A52="",$B52="",$C52=""),"",A52*'MPTO_working_3-way'!$I51)</f>
        <v>2.6446633825944175</v>
      </c>
      <c r="F52" s="21">
        <f>IF(OR($A52="",$B52="",$C52=""),"",B52*'MPTO_working_3-way'!$I51)</f>
        <v>3.4711206896551725</v>
      </c>
      <c r="G52" s="22">
        <f>IF(OR($A52="",$B52="",$C52=""),"",C52*'MPTO_working_3-way'!$I51)</f>
        <v>2.9959077380952381</v>
      </c>
      <c r="H52" s="17">
        <f>IF(OR($A52="",$B52="",$C52=""),"",'MPTO_working_3-way'!E51)</f>
        <v>2.6343441625737847</v>
      </c>
      <c r="I52" s="21">
        <f>IF(OR($A52="",$B52="",$C52=""),"",'MPTO_working_3-way'!F51)</f>
        <v>3.4892423383366657</v>
      </c>
      <c r="J52" s="22">
        <f>IF(OR($A52="",$B52="",$C52=""),"",'MPTO_working_3-way'!G51)</f>
        <v>2.9957725910173965</v>
      </c>
      <c r="K52" s="17">
        <f>IF(OR($A52="",$B52="",$C52=""),"",'OddsRatio_working_3-way'!H51)</f>
        <v>2.6392030305994423</v>
      </c>
      <c r="L52" s="21">
        <f>IF(OR($A52="",$B52="",$C52=""),"",'OddsRatio_working_3-way'!I51)</f>
        <v>3.4798199693683882</v>
      </c>
      <c r="M52" s="22">
        <f>IF(OR($A52="",$B52="",$C52=""),"",'OddsRatio_working_3-way'!J51)</f>
        <v>2.9964652295762439</v>
      </c>
      <c r="N52" s="23">
        <f t="shared" si="16"/>
        <v>37.81199552961629</v>
      </c>
      <c r="O52" s="24">
        <f t="shared" si="17"/>
        <v>28.809139451136222</v>
      </c>
      <c r="P52" s="24">
        <f t="shared" si="18"/>
        <v>33.378865019247485</v>
      </c>
      <c r="Q52" t="s">
        <v>123</v>
      </c>
      <c r="R52" t="s">
        <v>114</v>
      </c>
      <c r="S52" t="s">
        <v>474</v>
      </c>
      <c r="T52" s="35">
        <v>100</v>
      </c>
      <c r="U52" s="35">
        <f t="shared" si="19"/>
        <v>61.832061068702288</v>
      </c>
      <c r="V52" s="35">
        <f t="shared" si="20"/>
        <v>69.879518072289159</v>
      </c>
      <c r="W52" s="35">
        <f t="shared" si="21"/>
        <v>64.912280701754383</v>
      </c>
      <c r="X52" s="35">
        <f t="shared" si="22"/>
        <v>65.208201225956458</v>
      </c>
      <c r="Y52" s="35">
        <f t="shared" si="23"/>
        <v>73.255658229543315</v>
      </c>
      <c r="Z52" s="35">
        <f t="shared" si="24"/>
        <v>68.288420859008554</v>
      </c>
      <c r="AA52" s="35">
        <f t="shared" si="25"/>
        <v>-3.37614015725417</v>
      </c>
      <c r="AB52" s="35">
        <f t="shared" si="26"/>
        <v>-3.3761401572541558</v>
      </c>
      <c r="AC52" s="35">
        <f t="shared" si="27"/>
        <v>-3.37614015725417</v>
      </c>
      <c r="AF52">
        <v>2.0499999999999998</v>
      </c>
      <c r="AG52">
        <v>1.83</v>
      </c>
      <c r="AJ52" t="s">
        <v>222</v>
      </c>
    </row>
    <row r="53" spans="1:36" s="35" customFormat="1" ht="15" x14ac:dyDescent="0.25">
      <c r="A53">
        <v>2.62</v>
      </c>
      <c r="B53">
        <v>3.32</v>
      </c>
      <c r="C53">
        <v>2.85</v>
      </c>
      <c r="D53" s="20">
        <f t="shared" si="3"/>
        <v>3.3761401572541594E-2</v>
      </c>
      <c r="E53" s="17">
        <f>IF(OR($A53="",$B53="",$C53=""),"",A53*'MPTO_working_3-way'!$I52)</f>
        <v>2.708454872120059</v>
      </c>
      <c r="F53" s="21">
        <f>IF(OR($A53="",$B53="",$C53=""),"",B53*'MPTO_working_3-way'!$I52)</f>
        <v>3.4320878532208381</v>
      </c>
      <c r="G53" s="22">
        <f>IF(OR($A53="",$B53="",$C53=""),"",C53*'MPTO_working_3-way'!$I52)</f>
        <v>2.9462199944817438</v>
      </c>
      <c r="H53" s="17">
        <f>IF(OR($A53="",$B53="",$C53=""),"",'MPTO_working_3-way'!E52)</f>
        <v>2.6995975177356453</v>
      </c>
      <c r="I53" s="21">
        <f>IF(OR($A53="",$B53="",$C53=""),"",'MPTO_working_3-way'!F52)</f>
        <v>3.4488583771872054</v>
      </c>
      <c r="J53" s="22">
        <f>IF(OR($A53="",$B53="",$C53=""),"",'MPTO_working_3-way'!G52)</f>
        <v>2.9444379339178028</v>
      </c>
      <c r="K53" s="17">
        <f>IF(OR($A53="",$B53="",$C53=""),"",'OddsRatio_working_3-way'!H52)</f>
        <v>2.7038638109371385</v>
      </c>
      <c r="L53" s="21">
        <f>IF(OR($A53="",$B53="",$C53=""),"",'OddsRatio_working_3-way'!I52)</f>
        <v>3.4401012601075061</v>
      </c>
      <c r="M53" s="22">
        <f>IF(OR($A53="",$B53="",$C53=""),"",'OddsRatio_working_3-way'!J52)</f>
        <v>2.9457704013788315</v>
      </c>
      <c r="N53" s="23">
        <f t="shared" si="16"/>
        <v>36.921420042610649</v>
      </c>
      <c r="O53" s="24">
        <f t="shared" si="17"/>
        <v>29.136783286638522</v>
      </c>
      <c r="P53" s="24">
        <f t="shared" si="18"/>
        <v>33.941796670750833</v>
      </c>
      <c r="Q53" t="s">
        <v>125</v>
      </c>
      <c r="R53" t="s">
        <v>130</v>
      </c>
      <c r="S53" t="s">
        <v>474</v>
      </c>
      <c r="T53" s="35">
        <v>100</v>
      </c>
      <c r="U53" s="35">
        <f t="shared" si="19"/>
        <v>61.832061068702288</v>
      </c>
      <c r="V53" s="35">
        <f t="shared" si="20"/>
        <v>72.14484679665739</v>
      </c>
      <c r="W53" s="35">
        <f t="shared" si="21"/>
        <v>62.686567164179095</v>
      </c>
      <c r="X53" s="35">
        <f t="shared" si="22"/>
        <v>65.168586039163515</v>
      </c>
      <c r="Y53" s="35">
        <f t="shared" si="23"/>
        <v>75.481371767118603</v>
      </c>
      <c r="Z53" s="35">
        <f t="shared" si="24"/>
        <v>66.023092134640322</v>
      </c>
      <c r="AA53" s="35">
        <f t="shared" si="25"/>
        <v>-3.3365249704612268</v>
      </c>
      <c r="AB53" s="35">
        <f t="shared" si="26"/>
        <v>-3.3365249704612125</v>
      </c>
      <c r="AC53" s="35">
        <f t="shared" si="27"/>
        <v>-3.3365249704612268</v>
      </c>
      <c r="AD53" s="36"/>
      <c r="AE53" s="36"/>
      <c r="AF53">
        <v>2.0699999999999998</v>
      </c>
      <c r="AG53">
        <v>1.82</v>
      </c>
      <c r="AH53" s="36"/>
      <c r="AI53" s="36"/>
      <c r="AJ53" t="s">
        <v>222</v>
      </c>
    </row>
    <row r="54" spans="1:36" ht="15" x14ac:dyDescent="0.25">
      <c r="A54">
        <v>2.62</v>
      </c>
      <c r="B54">
        <v>3.59</v>
      </c>
      <c r="C54">
        <v>2.68</v>
      </c>
      <c r="D54" s="20">
        <f t="shared" si="3"/>
        <v>3.3365249704612188E-2</v>
      </c>
      <c r="E54" s="17">
        <f>IF(OR($A54="",$B54="",$C54=""),"",A54*'MPTO_working_3-way'!$I53)</f>
        <v>2.7074169542260842</v>
      </c>
      <c r="F54" s="21">
        <f>IF(OR($A54="",$B54="",$C54=""),"",B54*'MPTO_working_3-way'!$I53)</f>
        <v>3.7097812464395576</v>
      </c>
      <c r="G54" s="22">
        <f>IF(OR($A54="",$B54="",$C54=""),"",C54*'MPTO_working_3-way'!$I53)</f>
        <v>2.7694188692083608</v>
      </c>
      <c r="H54" s="17">
        <f>IF(OR($A54="",$B54="",$C54=""),"",'MPTO_working_3-way'!E53)</f>
        <v>2.698635498618541</v>
      </c>
      <c r="I54" s="21">
        <f>IF(OR($A54="",$B54="",$C54=""),"",'MPTO_working_3-way'!F53)</f>
        <v>3.7392993107507686</v>
      </c>
      <c r="J54" s="22">
        <f>IF(OR($A54="",$B54="",$C54=""),"",'MPTO_working_3-way'!G53)</f>
        <v>2.7623349560481856</v>
      </c>
      <c r="K54" s="17">
        <f>IF(OR($A54="",$B54="",$C54=""),"",'OddsRatio_working_3-way'!H53)</f>
        <v>2.7032706428304345</v>
      </c>
      <c r="L54" s="21">
        <f>IF(OR($A54="",$B54="",$C54=""),"",'OddsRatio_working_3-way'!I53)</f>
        <v>3.7231302252659422</v>
      </c>
      <c r="M54" s="22">
        <f>IF(OR($A54="",$B54="",$C54=""),"",'OddsRatio_working_3-way'!J53)</f>
        <v>2.7663547407130435</v>
      </c>
      <c r="N54" s="23">
        <f t="shared" si="16"/>
        <v>36.935574272705637</v>
      </c>
      <c r="O54" s="24">
        <f t="shared" si="17"/>
        <v>26.955767296514978</v>
      </c>
      <c r="P54" s="24">
        <f t="shared" si="18"/>
        <v>36.108658430779386</v>
      </c>
      <c r="Q54" t="s">
        <v>127</v>
      </c>
      <c r="R54" t="s">
        <v>118</v>
      </c>
      <c r="S54" t="s">
        <v>474</v>
      </c>
      <c r="T54" s="35">
        <v>100</v>
      </c>
      <c r="U54" s="35">
        <f t="shared" si="19"/>
        <v>69.6048632218845</v>
      </c>
      <c r="V54" s="35">
        <f t="shared" si="20"/>
        <v>72.451790633608823</v>
      </c>
      <c r="W54" s="35">
        <f t="shared" si="21"/>
        <v>54.545454545454554</v>
      </c>
      <c r="X54" s="35">
        <f t="shared" si="22"/>
        <v>73.00275482093663</v>
      </c>
      <c r="Y54" s="35">
        <f t="shared" si="23"/>
        <v>75.849682232660953</v>
      </c>
      <c r="Z54" s="35">
        <f t="shared" si="24"/>
        <v>57.943346144506691</v>
      </c>
      <c r="AA54" s="35">
        <f t="shared" si="25"/>
        <v>-3.3978915990521301</v>
      </c>
      <c r="AB54" s="35">
        <f t="shared" si="26"/>
        <v>-3.3978915990521301</v>
      </c>
      <c r="AC54" s="35">
        <f t="shared" si="27"/>
        <v>-3.3978915990521372</v>
      </c>
      <c r="AF54">
        <v>1.78</v>
      </c>
      <c r="AG54">
        <v>2.1</v>
      </c>
      <c r="AJ54" t="s">
        <v>222</v>
      </c>
    </row>
    <row r="55" spans="1:36" ht="15" x14ac:dyDescent="0.25">
      <c r="A55">
        <v>3.29</v>
      </c>
      <c r="B55">
        <v>3.63</v>
      </c>
      <c r="C55">
        <v>2.2000000000000002</v>
      </c>
      <c r="D55" s="20">
        <f t="shared" si="3"/>
        <v>3.3978915990521497E-2</v>
      </c>
      <c r="E55" s="17">
        <f>IF(OR($A55="",$B55="",$C55=""),"",A55*'MPTO_working_3-way'!$I54)</f>
        <v>3.4017906336088157</v>
      </c>
      <c r="F55" s="21">
        <f>IF(OR($A55="",$B55="",$C55=""),"",B55*'MPTO_working_3-way'!$I54)</f>
        <v>3.7533434650455928</v>
      </c>
      <c r="G55" s="22">
        <f>IF(OR($A55="",$B55="",$C55=""),"",C55*'MPTO_working_3-way'!$I54)</f>
        <v>2.2747536151791476</v>
      </c>
      <c r="H55" s="17">
        <f>IF(OR($A55="",$B55="",$C55=""),"",'MPTO_working_3-way'!E54)</f>
        <v>3.4173422864882399</v>
      </c>
      <c r="I55" s="21">
        <f>IF(OR($A55="",$B55="",$C55=""),"",'MPTO_working_3-way'!F54)</f>
        <v>3.7856448511231804</v>
      </c>
      <c r="J55" s="22">
        <f>IF(OR($A55="",$B55="",$C55=""),"",'MPTO_working_3-way'!G54)</f>
        <v>2.2562202056713923</v>
      </c>
      <c r="K55" s="17">
        <f>IF(OR($A55="",$B55="",$C55=""),"",'OddsRatio_working_3-way'!H54)</f>
        <v>3.4121375150664814</v>
      </c>
      <c r="L55" s="21">
        <f>IF(OR($A55="",$B55="",$C55=""),"",'OddsRatio_working_3-way'!I54)</f>
        <v>3.7702714692684922</v>
      </c>
      <c r="M55" s="22">
        <f>IF(OR($A55="",$B55="",$C55=""),"",'OddsRatio_working_3-way'!J54)</f>
        <v>2.2640021913012132</v>
      </c>
      <c r="N55" s="23">
        <f t="shared" si="16"/>
        <v>29.39628294934607</v>
      </c>
      <c r="O55" s="24">
        <f t="shared" si="17"/>
        <v>26.642912094586386</v>
      </c>
      <c r="P55" s="24">
        <f t="shared" si="18"/>
        <v>43.960804956067527</v>
      </c>
      <c r="Q55" t="s">
        <v>129</v>
      </c>
      <c r="R55" t="s">
        <v>122</v>
      </c>
      <c r="S55" t="s">
        <v>474</v>
      </c>
      <c r="T55" s="35">
        <v>100</v>
      </c>
      <c r="U55" s="35">
        <f t="shared" si="19"/>
        <v>39.393939393939398</v>
      </c>
      <c r="V55" s="35">
        <f t="shared" si="20"/>
        <v>74.554707379134854</v>
      </c>
      <c r="W55" s="35">
        <f t="shared" si="21"/>
        <v>82.30088495575221</v>
      </c>
      <c r="X55" s="35">
        <f t="shared" si="22"/>
        <v>43.144407665112929</v>
      </c>
      <c r="Y55" s="35">
        <f t="shared" si="23"/>
        <v>78.305175650308385</v>
      </c>
      <c r="Z55" s="35">
        <f t="shared" si="24"/>
        <v>86.051353226925741</v>
      </c>
      <c r="AA55" s="35">
        <f t="shared" si="25"/>
        <v>-3.7504682711735313</v>
      </c>
      <c r="AB55" s="35">
        <f t="shared" si="26"/>
        <v>-3.7504682711735313</v>
      </c>
      <c r="AC55" s="35">
        <f t="shared" si="27"/>
        <v>-3.7504682711735313</v>
      </c>
      <c r="AF55">
        <v>2.06</v>
      </c>
      <c r="AG55">
        <v>1.83</v>
      </c>
      <c r="AJ55" t="s">
        <v>222</v>
      </c>
    </row>
    <row r="56" spans="1:36" ht="15" x14ac:dyDescent="0.25">
      <c r="A56">
        <v>1.65</v>
      </c>
      <c r="B56">
        <v>3.93</v>
      </c>
      <c r="C56">
        <v>5.65</v>
      </c>
      <c r="D56" s="20">
        <f t="shared" si="3"/>
        <v>3.7504682711735349E-2</v>
      </c>
      <c r="E56" s="17">
        <f>IF(OR($A56="",$B56="",$C56=""),"",A56*'MPTO_working_3-way'!$I55)</f>
        <v>1.7118827264743632</v>
      </c>
      <c r="F56" s="21">
        <f>IF(OR($A56="",$B56="",$C56=""),"",B56*'MPTO_working_3-way'!$I55)</f>
        <v>4.0773934030571199</v>
      </c>
      <c r="G56" s="22">
        <f>IF(OR($A56="",$B56="",$C56=""),"",C56*'MPTO_working_3-way'!$I55)</f>
        <v>5.8619014573213049</v>
      </c>
      <c r="H56" s="17">
        <f>IF(OR($A56="",$B56="",$C56=""),"",'MPTO_working_3-way'!E55)</f>
        <v>1.6847523564163844</v>
      </c>
      <c r="I56" s="21">
        <f>IF(OR($A56="",$B56="",$C56=""),"",'MPTO_working_3-way'!F55)</f>
        <v>4.1330620256698793</v>
      </c>
      <c r="J56" s="22">
        <f>IF(OR($A56="",$B56="",$C56=""),"",'MPTO_working_3-way'!G55)</f>
        <v>6.0794120941346312</v>
      </c>
      <c r="K56" s="17">
        <f>IF(OR($A56="",$B56="",$C56=""),"",'OddsRatio_working_3-way'!H55)</f>
        <v>1.6942433511933745</v>
      </c>
      <c r="L56" s="21">
        <f>IF(OR($A56="",$B56="",$C56=""),"",'OddsRatio_working_3-way'!I55)</f>
        <v>4.1294354138409037</v>
      </c>
      <c r="M56" s="22">
        <f>IF(OR($A56="",$B56="",$C56=""),"",'OddsRatio_working_3-way'!J55)</f>
        <v>5.9665101277679877</v>
      </c>
      <c r="N56" s="23">
        <f t="shared" si="16"/>
        <v>58.415216447654004</v>
      </c>
      <c r="O56" s="24">
        <f t="shared" si="17"/>
        <v>24.525472554358547</v>
      </c>
      <c r="P56" s="24">
        <f t="shared" si="18"/>
        <v>17.059310997987449</v>
      </c>
      <c r="Q56" t="s">
        <v>131</v>
      </c>
      <c r="R56" t="s">
        <v>112</v>
      </c>
      <c r="S56" t="s">
        <v>474</v>
      </c>
      <c r="T56" s="35">
        <v>100</v>
      </c>
      <c r="U56" s="35">
        <f t="shared" si="19"/>
        <v>48.186528497409334</v>
      </c>
      <c r="V56" s="35">
        <f t="shared" si="20"/>
        <v>72.222222222222229</v>
      </c>
      <c r="W56" s="35">
        <f t="shared" si="21"/>
        <v>76.019184652278184</v>
      </c>
      <c r="X56" s="35">
        <f t="shared" si="22"/>
        <v>51.758593125499594</v>
      </c>
      <c r="Y56" s="35">
        <f t="shared" si="23"/>
        <v>75.794286850312503</v>
      </c>
      <c r="Z56" s="35">
        <f t="shared" si="24"/>
        <v>79.591249280368459</v>
      </c>
      <c r="AA56" s="35">
        <f t="shared" si="25"/>
        <v>-3.5720646280902599</v>
      </c>
      <c r="AB56" s="35">
        <f t="shared" si="26"/>
        <v>-3.5720646280902741</v>
      </c>
      <c r="AC56" s="35">
        <f t="shared" si="27"/>
        <v>-3.5720646280902741</v>
      </c>
      <c r="AF56">
        <v>2.0299999999999998</v>
      </c>
      <c r="AG56">
        <v>1.85</v>
      </c>
      <c r="AJ56" t="s">
        <v>222</v>
      </c>
    </row>
    <row r="57" spans="1:36" ht="15" x14ac:dyDescent="0.25">
      <c r="A57">
        <v>1.93</v>
      </c>
      <c r="B57">
        <v>3.6</v>
      </c>
      <c r="C57">
        <v>4.17</v>
      </c>
      <c r="D57" s="20">
        <f t="shared" si="3"/>
        <v>3.5720646280902768E-2</v>
      </c>
      <c r="E57" s="17">
        <f>IF(OR($A57="",$B57="",$C57=""),"",A57*'MPTO_working_3-way'!$I56)</f>
        <v>1.9989408473221424</v>
      </c>
      <c r="F57" s="21">
        <f>IF(OR($A57="",$B57="",$C57=""),"",B57*'MPTO_working_3-way'!$I56)</f>
        <v>3.7285943266112502</v>
      </c>
      <c r="G57" s="22">
        <f>IF(OR($A57="",$B57="",$C57=""),"",C57*'MPTO_working_3-way'!$I56)</f>
        <v>4.3189550949913649</v>
      </c>
      <c r="H57" s="17">
        <f>IF(OR($A57="",$B57="",$C57=""),"",'MPTO_working_3-way'!E56)</f>
        <v>1.9753951382080341</v>
      </c>
      <c r="I57" s="21">
        <f>IF(OR($A57="",$B57="",$C57=""),"",'MPTO_working_3-way'!F56)</f>
        <v>3.7612240235125514</v>
      </c>
      <c r="J57" s="22">
        <f>IF(OR($A57="",$B57="",$C57=""),"",'MPTO_working_3-way'!G56)</f>
        <v>4.3878649466456254</v>
      </c>
      <c r="K57" s="17">
        <f>IF(OR($A57="",$B57="",$C57=""),"",'OddsRatio_working_3-way'!H56)</f>
        <v>1.9844753449075929</v>
      </c>
      <c r="L57" s="21">
        <f>IF(OR($A57="",$B57="",$C57=""),"",'OddsRatio_working_3-way'!I56)</f>
        <v>3.7522966631825185</v>
      </c>
      <c r="M57" s="22">
        <f>IF(OR($A57="",$B57="",$C57=""),"",'OddsRatio_working_3-way'!J56)</f>
        <v>4.3556847778033019</v>
      </c>
      <c r="N57" s="23">
        <f t="shared" si="16"/>
        <v>50.026492846931326</v>
      </c>
      <c r="O57" s="24">
        <f t="shared" si="17"/>
        <v>26.819758665160403</v>
      </c>
      <c r="P57" s="24">
        <f t="shared" si="18"/>
        <v>23.153748487908263</v>
      </c>
      <c r="Q57" t="s">
        <v>133</v>
      </c>
      <c r="R57" t="s">
        <v>126</v>
      </c>
      <c r="S57" t="s">
        <v>474</v>
      </c>
      <c r="T57" s="35">
        <v>100</v>
      </c>
      <c r="U57" s="35">
        <f t="shared" si="19"/>
        <v>50.248756218905463</v>
      </c>
      <c r="V57" s="35">
        <f t="shared" si="20"/>
        <v>72.451790633608823</v>
      </c>
      <c r="W57" s="35">
        <f t="shared" si="21"/>
        <v>73.958333333333343</v>
      </c>
      <c r="X57" s="35">
        <f t="shared" si="22"/>
        <v>53.589876033057848</v>
      </c>
      <c r="Y57" s="35">
        <f t="shared" si="23"/>
        <v>75.792910447761201</v>
      </c>
      <c r="Z57" s="35">
        <f t="shared" si="24"/>
        <v>77.299453147485721</v>
      </c>
      <c r="AA57" s="35">
        <f t="shared" si="25"/>
        <v>-3.3411198141523855</v>
      </c>
      <c r="AB57" s="35">
        <f t="shared" si="26"/>
        <v>-3.3411198141523784</v>
      </c>
      <c r="AC57" s="35">
        <f t="shared" si="27"/>
        <v>-3.3411198141523784</v>
      </c>
      <c r="AF57">
        <v>2.13</v>
      </c>
      <c r="AG57">
        <v>1.76</v>
      </c>
      <c r="AJ57" t="s">
        <v>222</v>
      </c>
    </row>
    <row r="58" spans="1:36" ht="15" x14ac:dyDescent="0.25">
      <c r="A58">
        <v>2.0099999999999998</v>
      </c>
      <c r="B58">
        <v>3.63</v>
      </c>
      <c r="C58">
        <v>3.84</v>
      </c>
      <c r="D58" s="20">
        <f t="shared" si="3"/>
        <v>3.3411198141523935E-2</v>
      </c>
      <c r="E58" s="17">
        <f>IF(OR($A58="",$B58="",$C58=""),"",A58*'MPTO_working_3-way'!$I57)</f>
        <v>2.077156508264463</v>
      </c>
      <c r="F58" s="21">
        <f>IF(OR($A58="",$B58="",$C58=""),"",B58*'MPTO_working_3-way'!$I57)</f>
        <v>3.7512826492537319</v>
      </c>
      <c r="G58" s="22">
        <f>IF(OR($A58="",$B58="",$C58=""),"",C58*'MPTO_working_3-way'!$I57)</f>
        <v>3.9682990008634516</v>
      </c>
      <c r="H58" s="17">
        <f>IF(OR($A58="",$B58="",$C58=""),"",'MPTO_working_3-way'!E57)</f>
        <v>2.0560251568117915</v>
      </c>
      <c r="I58" s="21">
        <f>IF(OR($A58="",$B58="",$C58=""),"",'MPTO_working_3-way'!F57)</f>
        <v>3.7829347841937024</v>
      </c>
      <c r="J58" s="22">
        <f>IF(OR($A58="",$B58="",$C58=""),"",'MPTO_working_3-way'!G57)</f>
        <v>4.0115597004924215</v>
      </c>
      <c r="K58" s="17">
        <f>IF(OR($A58="",$B58="",$C58=""),"",'OddsRatio_working_3-way'!H57)</f>
        <v>2.0643632899490374</v>
      </c>
      <c r="L58" s="21">
        <f>IF(OR($A58="",$B58="",$C58=""),"",'OddsRatio_working_3-way'!I57)</f>
        <v>3.7715598540257127</v>
      </c>
      <c r="M58" s="22">
        <f>IF(OR($A58="",$B58="",$C58=""),"",'OddsRatio_working_3-way'!J57)</f>
        <v>3.992863112331948</v>
      </c>
      <c r="N58" s="23">
        <f t="shared" si="16"/>
        <v>48.142737247831896</v>
      </c>
      <c r="O58" s="24">
        <f t="shared" si="17"/>
        <v>26.657548724006087</v>
      </c>
      <c r="P58" s="24">
        <f t="shared" si="18"/>
        <v>25.199714028162006</v>
      </c>
      <c r="Q58" t="s">
        <v>135</v>
      </c>
      <c r="R58" t="s">
        <v>138</v>
      </c>
      <c r="S58" t="s">
        <v>474</v>
      </c>
      <c r="T58" s="35">
        <v>100</v>
      </c>
      <c r="U58" s="35">
        <f t="shared" si="19"/>
        <v>56.521739130434774</v>
      </c>
      <c r="V58" s="35">
        <f t="shared" si="20"/>
        <v>71.098265895953759</v>
      </c>
      <c r="W58" s="35">
        <f t="shared" si="21"/>
        <v>69.040247678018574</v>
      </c>
      <c r="X58" s="35">
        <f t="shared" si="22"/>
        <v>59.861486426027668</v>
      </c>
      <c r="Y58" s="35">
        <f t="shared" si="23"/>
        <v>74.438013191546645</v>
      </c>
      <c r="Z58" s="35">
        <f t="shared" si="24"/>
        <v>72.379994973611474</v>
      </c>
      <c r="AA58" s="35">
        <f t="shared" si="25"/>
        <v>-3.3397472955928933</v>
      </c>
      <c r="AB58" s="35">
        <f t="shared" si="26"/>
        <v>-3.3397472955928862</v>
      </c>
      <c r="AC58" s="35">
        <f t="shared" si="27"/>
        <v>-3.3397472955929004</v>
      </c>
      <c r="AF58">
        <v>2.02</v>
      </c>
      <c r="AG58">
        <v>1.85</v>
      </c>
      <c r="AJ58" t="s">
        <v>223</v>
      </c>
    </row>
    <row r="59" spans="1:36" ht="15" x14ac:dyDescent="0.25">
      <c r="A59">
        <v>2.2999999999999998</v>
      </c>
      <c r="B59">
        <v>3.46</v>
      </c>
      <c r="C59">
        <v>3.23</v>
      </c>
      <c r="D59" s="20">
        <f t="shared" si="3"/>
        <v>3.3397472955928986E-2</v>
      </c>
      <c r="E59" s="17">
        <f>IF(OR($A59="",$B59="",$C59=""),"",A59*'MPTO_working_3-way'!$I58)</f>
        <v>2.3768141877986366</v>
      </c>
      <c r="F59" s="21">
        <f>IF(OR($A59="",$B59="",$C59=""),"",B59*'MPTO_working_3-way'!$I58)</f>
        <v>3.5755552564275144</v>
      </c>
      <c r="G59" s="22">
        <f>IF(OR($A59="",$B59="",$C59=""),"",C59*'MPTO_working_3-way'!$I58)</f>
        <v>3.3378738376476504</v>
      </c>
      <c r="H59" s="17">
        <f>IF(OR($A59="",$B59="",$C59=""),"",'MPTO_working_3-way'!E58)</f>
        <v>2.3604383858184566</v>
      </c>
      <c r="I59" s="21">
        <f>IF(OR($A59="",$B59="",$C59=""),"",'MPTO_working_3-way'!F58)</f>
        <v>3.5986128779655546</v>
      </c>
      <c r="J59" s="22">
        <f>IF(OR($A59="",$B59="",$C59=""),"",'MPTO_working_3-way'!G58)</f>
        <v>3.3504762434424742</v>
      </c>
      <c r="K59" s="17">
        <f>IF(OR($A59="",$B59="",$C59=""),"",'OddsRatio_working_3-way'!H58)</f>
        <v>2.3674945894882868</v>
      </c>
      <c r="L59" s="21">
        <f>IF(OR($A59="",$B59="",$C59=""),"",'OddsRatio_working_3-way'!I58)</f>
        <v>3.5877205308778337</v>
      </c>
      <c r="M59" s="22">
        <f>IF(OR($A59="",$B59="",$C59=""),"",'OddsRatio_working_3-way'!J58)</f>
        <v>3.3457791804299069</v>
      </c>
      <c r="N59" s="23">
        <f t="shared" si="16"/>
        <v>42.073124821178489</v>
      </c>
      <c r="O59" s="24">
        <f t="shared" si="17"/>
        <v>27.967684129685118</v>
      </c>
      <c r="P59" s="24">
        <f t="shared" si="18"/>
        <v>29.959191049136386</v>
      </c>
      <c r="Q59" t="s">
        <v>137</v>
      </c>
      <c r="R59" t="s">
        <v>153</v>
      </c>
      <c r="S59" t="s">
        <v>474</v>
      </c>
      <c r="T59" s="35">
        <v>100</v>
      </c>
      <c r="U59" s="35">
        <f t="shared" si="19"/>
        <v>61.389961389961393</v>
      </c>
      <c r="V59" s="35">
        <f t="shared" si="20"/>
        <v>71.509971509971507</v>
      </c>
      <c r="W59" s="35">
        <f t="shared" si="21"/>
        <v>63.898916967509031</v>
      </c>
      <c r="X59" s="35">
        <f t="shared" si="22"/>
        <v>64.591111522519469</v>
      </c>
      <c r="Y59" s="35">
        <f t="shared" si="23"/>
        <v>74.711121642529591</v>
      </c>
      <c r="Z59" s="35">
        <f t="shared" si="24"/>
        <v>67.100067100067108</v>
      </c>
      <c r="AA59" s="35">
        <f t="shared" si="25"/>
        <v>-3.2011501325580767</v>
      </c>
      <c r="AB59" s="35">
        <f t="shared" si="26"/>
        <v>-3.2011501325580838</v>
      </c>
      <c r="AC59" s="35">
        <f t="shared" si="27"/>
        <v>-3.2011501325580767</v>
      </c>
      <c r="AF59">
        <v>2.08</v>
      </c>
      <c r="AG59">
        <v>1.79</v>
      </c>
      <c r="AJ59" t="s">
        <v>223</v>
      </c>
    </row>
    <row r="60" spans="1:36" s="35" customFormat="1" ht="15" x14ac:dyDescent="0.25">
      <c r="A60">
        <v>2.59</v>
      </c>
      <c r="B60">
        <v>3.51</v>
      </c>
      <c r="C60">
        <v>2.77</v>
      </c>
      <c r="D60" s="20">
        <f t="shared" si="3"/>
        <v>3.2011501325580838E-2</v>
      </c>
      <c r="E60" s="17">
        <f>IF(OR($A60="",$B60="",$C60=""),"",A60*'MPTO_working_3-way'!$I59)</f>
        <v>2.6729097884332544</v>
      </c>
      <c r="F60" s="21">
        <f>IF(OR($A60="",$B60="",$C60=""),"",B60*'MPTO_working_3-way'!$I59)</f>
        <v>3.6223603696527884</v>
      </c>
      <c r="G60" s="22">
        <f>IF(OR($A60="",$B60="",$C60=""),"",C60*'MPTO_working_3-way'!$I59)</f>
        <v>2.8586718586718591</v>
      </c>
      <c r="H60" s="17">
        <f>IF(OR($A60="",$B60="",$C60=""),"",'MPTO_working_3-way'!E59)</f>
        <v>2.6636132023585226</v>
      </c>
      <c r="I60" s="21">
        <f>IF(OR($A60="",$B60="",$C60=""),"",'MPTO_working_3-way'!F59)</f>
        <v>3.6465769098527945</v>
      </c>
      <c r="J60" s="22">
        <f>IF(OR($A60="",$B60="",$C60=""),"",'MPTO_working_3-way'!G59)</f>
        <v>2.8543673528360833</v>
      </c>
      <c r="K60" s="17">
        <f>IF(OR($A60="",$B60="",$C60=""),"",'OddsRatio_working_3-way'!H59)</f>
        <v>2.668240904170442</v>
      </c>
      <c r="L60" s="21">
        <f>IF(OR($A60="",$B60="",$C60=""),"",'OddsRatio_working_3-way'!I59)</f>
        <v>3.6335123707344708</v>
      </c>
      <c r="M60" s="22">
        <f>IF(OR($A60="",$B60="",$C60=""),"",'OddsRatio_working_3-way'!J59)</f>
        <v>2.8570983650199264</v>
      </c>
      <c r="N60" s="23">
        <f t="shared" si="16"/>
        <v>37.412411160578571</v>
      </c>
      <c r="O60" s="24">
        <f t="shared" si="17"/>
        <v>27.606309089999577</v>
      </c>
      <c r="P60" s="24">
        <f t="shared" si="18"/>
        <v>34.981279749421837</v>
      </c>
      <c r="Q60" t="s">
        <v>139</v>
      </c>
      <c r="R60" t="s">
        <v>142</v>
      </c>
      <c r="S60" t="s">
        <v>474</v>
      </c>
      <c r="T60" s="35">
        <v>100</v>
      </c>
      <c r="U60" s="35">
        <f t="shared" si="19"/>
        <v>55.55555555555555</v>
      </c>
      <c r="V60" s="35">
        <f t="shared" si="20"/>
        <v>72.451790633608823</v>
      </c>
      <c r="W60" s="35">
        <f t="shared" si="21"/>
        <v>68.652037617554868</v>
      </c>
      <c r="X60" s="35">
        <f t="shared" si="22"/>
        <v>58.896171748836323</v>
      </c>
      <c r="Y60" s="35">
        <f t="shared" si="23"/>
        <v>75.792406826889589</v>
      </c>
      <c r="Z60" s="35">
        <f t="shared" si="24"/>
        <v>71.992653810835634</v>
      </c>
      <c r="AA60" s="35">
        <f t="shared" si="25"/>
        <v>-3.3406161932807734</v>
      </c>
      <c r="AB60" s="35">
        <f t="shared" si="26"/>
        <v>-3.3406161932807663</v>
      </c>
      <c r="AC60" s="35">
        <f t="shared" si="27"/>
        <v>-3.3406161932807663</v>
      </c>
      <c r="AD60" s="36"/>
      <c r="AE60" s="36"/>
      <c r="AF60">
        <v>2</v>
      </c>
      <c r="AG60">
        <v>1.88</v>
      </c>
      <c r="AH60" s="36"/>
      <c r="AI60" s="36"/>
      <c r="AJ60" t="s">
        <v>223</v>
      </c>
    </row>
    <row r="61" spans="1:36" ht="15" x14ac:dyDescent="0.25">
      <c r="A61">
        <v>2.25</v>
      </c>
      <c r="B61">
        <v>3.63</v>
      </c>
      <c r="C61">
        <v>3.19</v>
      </c>
      <c r="D61" s="20">
        <f t="shared" si="3"/>
        <v>3.3406161932807654E-2</v>
      </c>
      <c r="E61" s="17">
        <f>IF(OR($A61="",$B61="",$C61=""),"",A61*'MPTO_working_3-way'!$I60)</f>
        <v>2.3251638643488173</v>
      </c>
      <c r="F61" s="21">
        <f>IF(OR($A61="",$B61="",$C61=""),"",B61*'MPTO_working_3-way'!$I60)</f>
        <v>3.7512643678160917</v>
      </c>
      <c r="G61" s="22">
        <f>IF(OR($A61="",$B61="",$C61=""),"",C61*'MPTO_working_3-way'!$I60)</f>
        <v>3.2965656565656563</v>
      </c>
      <c r="H61" s="17">
        <f>IF(OR($A61="",$B61="",$C61=""),"",'MPTO_working_3-way'!E60)</f>
        <v>2.3078215964728521</v>
      </c>
      <c r="I61" s="21">
        <f>IF(OR($A61="",$B61="",$C61=""),"",'MPTO_working_3-way'!F60)</f>
        <v>3.7829107606308643</v>
      </c>
      <c r="J61" s="22">
        <f>IF(OR($A61="",$B61="",$C61=""),"",'MPTO_working_3-way'!G60)</f>
        <v>3.3074882178390643</v>
      </c>
      <c r="K61" s="17">
        <f>IF(OR($A61="",$B61="",$C61=""),"",'OddsRatio_working_3-way'!H60)</f>
        <v>2.3152423074111583</v>
      </c>
      <c r="L61" s="21">
        <f>IF(OR($A61="",$B61="",$C61=""),"",'OddsRatio_working_3-way'!I60)</f>
        <v>3.7672698147930777</v>
      </c>
      <c r="M61" s="22">
        <f>IF(OR($A61="",$B61="",$C61=""),"",'OddsRatio_working_3-way'!J60)</f>
        <v>3.3043045225843497</v>
      </c>
      <c r="N61" s="23">
        <f t="shared" si="16"/>
        <v>43.007721534501783</v>
      </c>
      <c r="O61" s="24">
        <f t="shared" si="17"/>
        <v>26.657678637087876</v>
      </c>
      <c r="P61" s="24">
        <f t="shared" si="18"/>
        <v>30.334599828410347</v>
      </c>
      <c r="Q61" t="s">
        <v>141</v>
      </c>
      <c r="R61" t="s">
        <v>140</v>
      </c>
      <c r="S61" t="s">
        <v>474</v>
      </c>
      <c r="T61" s="35">
        <v>100</v>
      </c>
      <c r="U61" s="35">
        <f t="shared" si="19"/>
        <v>64.788732394366207</v>
      </c>
      <c r="V61" s="35">
        <f t="shared" si="20"/>
        <v>70.501474926253692</v>
      </c>
      <c r="W61" s="35">
        <f t="shared" si="21"/>
        <v>61.389961389961393</v>
      </c>
      <c r="X61" s="35">
        <f t="shared" si="22"/>
        <v>68.108563683784922</v>
      </c>
      <c r="Y61" s="35">
        <f t="shared" si="23"/>
        <v>73.821306215672422</v>
      </c>
      <c r="Z61" s="35">
        <f t="shared" si="24"/>
        <v>64.709792679380115</v>
      </c>
      <c r="AA61" s="35">
        <f t="shared" si="25"/>
        <v>-3.3198312894187154</v>
      </c>
      <c r="AB61" s="35">
        <f t="shared" si="26"/>
        <v>-3.3198312894187296</v>
      </c>
      <c r="AC61" s="35">
        <f t="shared" si="27"/>
        <v>-3.3198312894187225</v>
      </c>
      <c r="AF61">
        <v>1.83</v>
      </c>
      <c r="AG61">
        <v>2.0499999999999998</v>
      </c>
      <c r="AJ61" t="s">
        <v>223</v>
      </c>
    </row>
    <row r="62" spans="1:36" ht="15" x14ac:dyDescent="0.25">
      <c r="A62">
        <v>2.84</v>
      </c>
      <c r="B62">
        <v>3.39</v>
      </c>
      <c r="C62">
        <v>2.59</v>
      </c>
      <c r="D62" s="20">
        <f t="shared" si="3"/>
        <v>3.3198312894187287E-2</v>
      </c>
      <c r="E62" s="17">
        <f>IF(OR($A62="",$B62="",$C62=""),"",A62*'MPTO_working_3-way'!$I61)</f>
        <v>2.9342832086194917</v>
      </c>
      <c r="F62" s="21">
        <f>IF(OR($A62="",$B62="",$C62=""),"",B62*'MPTO_working_3-way'!$I61)</f>
        <v>3.5025422807112951</v>
      </c>
      <c r="G62" s="22">
        <f>IF(OR($A62="",$B62="",$C62=""),"",C62*'MPTO_working_3-way'!$I61)</f>
        <v>2.6759836303959448</v>
      </c>
      <c r="H62" s="17">
        <f>IF(OR($A62="",$B62="",$C62=""),"",'MPTO_working_3-way'!E61)</f>
        <v>2.9321508638672737</v>
      </c>
      <c r="I62" s="21">
        <f>IF(OR($A62="",$B62="",$C62=""),"",'MPTO_working_3-way'!F61)</f>
        <v>3.5221294954598585</v>
      </c>
      <c r="J62" s="22">
        <f>IF(OR($A62="",$B62="",$C62=""),"",'MPTO_working_3-way'!G61)</f>
        <v>2.6664229072452863</v>
      </c>
      <c r="K62" s="17">
        <f>IF(OR($A62="",$B62="",$C62=""),"",'OddsRatio_working_3-way'!H61)</f>
        <v>2.9337704630364101</v>
      </c>
      <c r="L62" s="21">
        <f>IF(OR($A62="",$B62="",$C62=""),"",'OddsRatio_working_3-way'!I61)</f>
        <v>3.5117996775309903</v>
      </c>
      <c r="M62" s="22">
        <f>IF(OR($A62="",$B62="",$C62=""),"",'OddsRatio_working_3-way'!J61)</f>
        <v>2.6710299109934192</v>
      </c>
      <c r="N62" s="23">
        <f t="shared" si="16"/>
        <v>34.079873308155399</v>
      </c>
      <c r="O62" s="24">
        <f t="shared" si="17"/>
        <v>28.550690323056436</v>
      </c>
      <c r="P62" s="24">
        <f t="shared" si="18"/>
        <v>37.369436368788165</v>
      </c>
      <c r="Q62" t="s">
        <v>143</v>
      </c>
      <c r="R62" t="s">
        <v>150</v>
      </c>
      <c r="S62" t="s">
        <v>474</v>
      </c>
      <c r="T62" s="35">
        <v>100</v>
      </c>
      <c r="U62" s="35">
        <f t="shared" si="19"/>
        <v>44.134078212290497</v>
      </c>
      <c r="V62" s="35">
        <f t="shared" si="20"/>
        <v>72.752043596730246</v>
      </c>
      <c r="W62" s="35">
        <f t="shared" si="21"/>
        <v>79.674796747967477</v>
      </c>
      <c r="X62" s="35">
        <f t="shared" si="22"/>
        <v>47.573159655302277</v>
      </c>
      <c r="Y62" s="35">
        <f t="shared" si="23"/>
        <v>76.191125039742019</v>
      </c>
      <c r="Z62" s="35">
        <f t="shared" si="24"/>
        <v>83.11387819097925</v>
      </c>
      <c r="AA62" s="35">
        <f t="shared" si="25"/>
        <v>-3.43908144301178</v>
      </c>
      <c r="AB62" s="35">
        <f t="shared" si="26"/>
        <v>-3.4390814430117729</v>
      </c>
      <c r="AC62" s="35">
        <f t="shared" si="27"/>
        <v>-3.4390814430117729</v>
      </c>
      <c r="AF62">
        <v>2.11</v>
      </c>
      <c r="AG62">
        <v>1.78</v>
      </c>
      <c r="AJ62" t="s">
        <v>223</v>
      </c>
    </row>
    <row r="63" spans="1:36" s="35" customFormat="1" ht="15" x14ac:dyDescent="0.25">
      <c r="A63">
        <v>1.79</v>
      </c>
      <c r="B63">
        <v>3.67</v>
      </c>
      <c r="C63">
        <v>4.92</v>
      </c>
      <c r="D63" s="20">
        <f t="shared" si="3"/>
        <v>3.4390814430117711E-2</v>
      </c>
      <c r="E63" s="17">
        <f>IF(OR($A63="",$B63="",$C63=""),"",A63*'MPTO_working_3-way'!$I62)</f>
        <v>1.8515595578299107</v>
      </c>
      <c r="F63" s="21">
        <f>IF(OR($A63="",$B63="",$C63=""),"",B63*'MPTO_working_3-way'!$I62)</f>
        <v>3.7962142889585317</v>
      </c>
      <c r="G63" s="22">
        <f>IF(OR($A63="",$B63="",$C63=""),"",C63*'MPTO_working_3-way'!$I62)</f>
        <v>5.0892028069961794</v>
      </c>
      <c r="H63" s="17">
        <f>IF(OR($A63="",$B63="",$C63=""),"",'MPTO_working_3-way'!E62)</f>
        <v>1.8275000312867196</v>
      </c>
      <c r="I63" s="21">
        <f>IF(OR($A63="",$B63="",$C63=""),"",'MPTO_working_3-way'!F62)</f>
        <v>3.831183361270853</v>
      </c>
      <c r="J63" s="22">
        <f>IF(OR($A63="",$B63="",$C63=""),"",'MPTO_working_3-way'!G62)</f>
        <v>5.214078930302259</v>
      </c>
      <c r="K63" s="17">
        <f>IF(OR($A63="",$B63="",$C63=""),"",'OddsRatio_working_3-way'!H62)</f>
        <v>1.8364322122345571</v>
      </c>
      <c r="L63" s="21">
        <f>IF(OR($A63="",$B63="",$C63=""),"",'OddsRatio_working_3-way'!I62)</f>
        <v>3.8269291223623636</v>
      </c>
      <c r="M63" s="22">
        <f>IF(OR($A63="",$B63="",$C63=""),"",'OddsRatio_working_3-way'!J62)</f>
        <v>5.1503978126069159</v>
      </c>
      <c r="N63" s="23">
        <f t="shared" si="16"/>
        <v>54.008524639198384</v>
      </c>
      <c r="O63" s="24">
        <f t="shared" si="17"/>
        <v>26.342032453450987</v>
      </c>
      <c r="P63" s="24">
        <f t="shared" si="18"/>
        <v>19.649442907350632</v>
      </c>
      <c r="Q63" t="s">
        <v>145</v>
      </c>
      <c r="R63" t="s">
        <v>157</v>
      </c>
      <c r="S63" t="s">
        <v>474</v>
      </c>
      <c r="T63" s="35">
        <v>100</v>
      </c>
      <c r="U63" s="35">
        <f t="shared" si="19"/>
        <v>59.183673469387763</v>
      </c>
      <c r="V63" s="35">
        <f t="shared" si="20"/>
        <v>70.326409495548958</v>
      </c>
      <c r="W63" s="35">
        <f t="shared" si="21"/>
        <v>67.10526315789474</v>
      </c>
      <c r="X63" s="35">
        <f t="shared" si="22"/>
        <v>62.568327346556309</v>
      </c>
      <c r="Y63" s="35">
        <f t="shared" si="23"/>
        <v>73.711063372717518</v>
      </c>
      <c r="Z63" s="35">
        <f t="shared" si="24"/>
        <v>70.489917035063272</v>
      </c>
      <c r="AA63" s="35">
        <f t="shared" si="25"/>
        <v>-3.3846538771685459</v>
      </c>
      <c r="AB63" s="35">
        <f t="shared" si="26"/>
        <v>-3.3846538771685601</v>
      </c>
      <c r="AC63" s="35">
        <f t="shared" si="27"/>
        <v>-3.3846538771685317</v>
      </c>
      <c r="AD63" s="36"/>
      <c r="AE63" s="36"/>
      <c r="AF63">
        <v>2.15</v>
      </c>
      <c r="AG63">
        <v>1.75</v>
      </c>
      <c r="AH63" s="36"/>
      <c r="AI63" s="36"/>
      <c r="AJ63" t="s">
        <v>223</v>
      </c>
    </row>
    <row r="64" spans="1:36" ht="15" x14ac:dyDescent="0.25">
      <c r="A64">
        <v>2.4500000000000002</v>
      </c>
      <c r="B64">
        <v>3.37</v>
      </c>
      <c r="C64">
        <v>3.04</v>
      </c>
      <c r="D64" s="20">
        <f t="shared" si="3"/>
        <v>3.384653877168553E-2</v>
      </c>
      <c r="E64" s="17">
        <f>IF(OR($A64="",$B64="",$C64=""),"",A64*'MPTO_working_3-way'!$I63)</f>
        <v>2.5329240199906295</v>
      </c>
      <c r="F64" s="21">
        <f>IF(OR($A64="",$B64="",$C64=""),"",B64*'MPTO_working_3-way'!$I63)</f>
        <v>3.4840628356605805</v>
      </c>
      <c r="G64" s="22">
        <f>IF(OR($A64="",$B64="",$C64=""),"",C64*'MPTO_working_3-way'!$I63)</f>
        <v>3.1428934778659241</v>
      </c>
      <c r="H64" s="17">
        <f>IF(OR($A64="",$B64="",$C64=""),"",'MPTO_working_3-way'!E63)</f>
        <v>2.5196464028943084</v>
      </c>
      <c r="I64" s="21">
        <f>IF(OR($A64="",$B64="",$C64=""),"",'MPTO_working_3-way'!F63)</f>
        <v>3.5031947767006013</v>
      </c>
      <c r="J64" s="22">
        <f>IF(OR($A64="",$B64="",$C64=""),"",'MPTO_working_3-way'!G63)</f>
        <v>3.1479684748636712</v>
      </c>
      <c r="K64" s="17">
        <f>IF(OR($A64="",$B64="",$C64=""),"",'OddsRatio_working_3-way'!H63)</f>
        <v>2.525630885888178</v>
      </c>
      <c r="L64" s="21">
        <f>IF(OR($A64="",$B64="",$C64=""),"",'OddsRatio_working_3-way'!I63)</f>
        <v>3.4936173790034353</v>
      </c>
      <c r="M64" s="22">
        <f>IF(OR($A64="",$B64="",$C64=""),"",'OddsRatio_working_3-way'!J63)</f>
        <v>3.1464048325599183</v>
      </c>
      <c r="N64" s="23">
        <f t="shared" si="16"/>
        <v>39.480063046016653</v>
      </c>
      <c r="O64" s="24">
        <f t="shared" si="17"/>
        <v>28.702122985976498</v>
      </c>
      <c r="P64" s="24">
        <f t="shared" si="18"/>
        <v>31.817813968006842</v>
      </c>
      <c r="Q64" t="s">
        <v>147</v>
      </c>
      <c r="R64" t="s">
        <v>144</v>
      </c>
      <c r="S64" t="s">
        <v>474</v>
      </c>
      <c r="T64" s="35">
        <v>100</v>
      </c>
      <c r="U64" s="35">
        <f t="shared" si="19"/>
        <v>47.916666666666671</v>
      </c>
      <c r="V64" s="35">
        <f t="shared" si="20"/>
        <v>71.264367816091948</v>
      </c>
      <c r="W64" s="35">
        <f t="shared" si="21"/>
        <v>76.24703087885986</v>
      </c>
      <c r="X64" s="35">
        <f t="shared" si="22"/>
        <v>52.488601305048185</v>
      </c>
      <c r="Y64" s="35">
        <f t="shared" si="23"/>
        <v>75.836302454473483</v>
      </c>
      <c r="Z64" s="35">
        <f t="shared" si="24"/>
        <v>80.818965517241381</v>
      </c>
      <c r="AA64" s="35">
        <f t="shared" si="25"/>
        <v>-4.5719346383815136</v>
      </c>
      <c r="AB64" s="35">
        <f t="shared" si="26"/>
        <v>-4.5719346383815349</v>
      </c>
      <c r="AC64" s="35">
        <f t="shared" si="27"/>
        <v>-4.5719346383815207</v>
      </c>
      <c r="AF64">
        <v>2.0299999999999998</v>
      </c>
      <c r="AG64">
        <v>1.85</v>
      </c>
      <c r="AJ64" t="s">
        <v>223</v>
      </c>
    </row>
    <row r="65" spans="1:36" ht="15" x14ac:dyDescent="0.25">
      <c r="A65">
        <v>1.92</v>
      </c>
      <c r="B65">
        <v>3.48</v>
      </c>
      <c r="C65">
        <v>4.21</v>
      </c>
      <c r="D65" s="20">
        <f t="shared" si="3"/>
        <v>4.5719346383815251E-2</v>
      </c>
      <c r="E65" s="17">
        <f>IF(OR($A65="",$B65="",$C65=""),"",A65*'MPTO_working_3-way'!$I64)</f>
        <v>2.0077811450569252</v>
      </c>
      <c r="F65" s="21">
        <f>IF(OR($A65="",$B65="",$C65=""),"",B65*'MPTO_working_3-way'!$I64)</f>
        <v>3.639103325415677</v>
      </c>
      <c r="G65" s="22">
        <f>IF(OR($A65="",$B65="",$C65=""),"",C65*'MPTO_working_3-way'!$I64)</f>
        <v>4.4024784482758621</v>
      </c>
      <c r="H65" s="17">
        <f>IF(OR($A65="",$B65="",$C65=""),"",'MPTO_working_3-way'!E64)</f>
        <v>1.9778733285182959</v>
      </c>
      <c r="I65" s="21">
        <f>IF(OR($A65="",$B65="",$C65=""),"",'MPTO_working_3-way'!F64)</f>
        <v>3.6748960613034507</v>
      </c>
      <c r="J65" s="22">
        <f>IF(OR($A65="",$B65="",$C65=""),"",'MPTO_working_3-way'!G64)</f>
        <v>4.4986297584229558</v>
      </c>
      <c r="K65" s="17">
        <f>IF(OR($A65="",$B65="",$C65=""),"",'OddsRatio_working_3-way'!H64)</f>
        <v>1.9893548333707194</v>
      </c>
      <c r="L65" s="21">
        <f>IF(OR($A65="",$B65="",$C65=""),"",'OddsRatio_working_3-way'!I64)</f>
        <v>3.6669565073471562</v>
      </c>
      <c r="M65" s="22">
        <f>IF(OR($A65="",$B65="",$C65=""),"",'OddsRatio_working_3-way'!J64)</f>
        <v>4.4519880599130524</v>
      </c>
      <c r="N65" s="23">
        <f t="shared" si="16"/>
        <v>49.80622526822502</v>
      </c>
      <c r="O65" s="24">
        <f t="shared" si="17"/>
        <v>27.47929669971036</v>
      </c>
      <c r="P65" s="24">
        <f t="shared" si="18"/>
        <v>22.714478032064619</v>
      </c>
      <c r="Q65" t="s">
        <v>149</v>
      </c>
      <c r="R65" t="s">
        <v>148</v>
      </c>
      <c r="S65" t="s">
        <v>474</v>
      </c>
      <c r="T65" s="35">
        <v>100</v>
      </c>
      <c r="U65" s="35">
        <f t="shared" si="19"/>
        <v>39.024390243902438</v>
      </c>
      <c r="V65" s="35">
        <f t="shared" si="20"/>
        <v>76.019184652278184</v>
      </c>
      <c r="W65" s="35">
        <f t="shared" si="21"/>
        <v>81.308411214953281</v>
      </c>
      <c r="X65" s="35">
        <f t="shared" si="22"/>
        <v>42.672404132768555</v>
      </c>
      <c r="Y65" s="35">
        <f t="shared" si="23"/>
        <v>79.667198541144288</v>
      </c>
      <c r="Z65" s="35">
        <f t="shared" si="24"/>
        <v>84.956425103819385</v>
      </c>
      <c r="AA65" s="35">
        <f t="shared" si="25"/>
        <v>-3.6480138888661173</v>
      </c>
      <c r="AB65" s="35">
        <f t="shared" si="26"/>
        <v>-3.6480138888661031</v>
      </c>
      <c r="AC65" s="35">
        <f t="shared" si="27"/>
        <v>-3.6480138888661031</v>
      </c>
      <c r="AF65">
        <v>2.0699999999999998</v>
      </c>
      <c r="AG65">
        <v>1.78</v>
      </c>
      <c r="AJ65" t="s">
        <v>223</v>
      </c>
    </row>
    <row r="66" spans="1:36" ht="15" x14ac:dyDescent="0.25">
      <c r="A66">
        <v>1.64</v>
      </c>
      <c r="B66">
        <v>4.17</v>
      </c>
      <c r="C66">
        <v>5.35</v>
      </c>
      <c r="D66" s="20">
        <f t="shared" si="3"/>
        <v>3.6480138888661084E-2</v>
      </c>
      <c r="E66" s="17">
        <f>IF(OR($A66="",$B66="",$C66=""),"",A66*'MPTO_working_3-way'!$I65)</f>
        <v>1.6998274277774041</v>
      </c>
      <c r="F66" s="21">
        <f>IF(OR($A66="",$B66="",$C66=""),"",B66*'MPTO_working_3-way'!$I65)</f>
        <v>4.3221221791657163</v>
      </c>
      <c r="G66" s="22">
        <f>IF(OR($A66="",$B66="",$C66=""),"",C66*'MPTO_working_3-way'!$I65)</f>
        <v>5.5451687430543366</v>
      </c>
      <c r="H66" s="17">
        <f>IF(OR($A66="",$B66="",$C66=""),"",'MPTO_working_3-way'!E65)</f>
        <v>1.6733711641561135</v>
      </c>
      <c r="I66" s="21">
        <f>IF(OR($A66="",$B66="",$C66=""),"",'MPTO_working_3-way'!F65)</f>
        <v>4.3927446284669633</v>
      </c>
      <c r="J66" s="22">
        <f>IF(OR($A66="",$B66="",$C66=""),"",'MPTO_working_3-way'!G65)</f>
        <v>5.7222693736940649</v>
      </c>
      <c r="K66" s="17">
        <f>IF(OR($A66="",$B66="",$C66=""),"",'OddsRatio_working_3-way'!H65)</f>
        <v>1.6824736532265863</v>
      </c>
      <c r="L66" s="21">
        <f>IF(OR($A66="",$B66="",$C66=""),"",'OddsRatio_working_3-way'!I65)</f>
        <v>4.3803773136379336</v>
      </c>
      <c r="M66" s="22">
        <f>IF(OR($A66="",$B66="",$C66=""),"",'OddsRatio_working_3-way'!J65)</f>
        <v>5.6386881117744503</v>
      </c>
      <c r="N66" s="23">
        <f t="shared" si="16"/>
        <v>58.829501375180307</v>
      </c>
      <c r="O66" s="24">
        <f t="shared" si="17"/>
        <v>23.136782315418635</v>
      </c>
      <c r="P66" s="24">
        <f t="shared" si="18"/>
        <v>18.033716309401065</v>
      </c>
      <c r="Q66" t="s">
        <v>394</v>
      </c>
      <c r="R66" t="s">
        <v>146</v>
      </c>
      <c r="S66" t="s">
        <v>474</v>
      </c>
      <c r="T66" s="35">
        <v>100</v>
      </c>
      <c r="U66" s="35">
        <f t="shared" si="19"/>
        <v>50.495049504950494</v>
      </c>
      <c r="V66" s="35">
        <f t="shared" si="20"/>
        <v>70.414201183431956</v>
      </c>
      <c r="W66" s="35">
        <f t="shared" si="21"/>
        <v>75.609756097560975</v>
      </c>
      <c r="X66" s="35">
        <f t="shared" si="22"/>
        <v>53.976042719007076</v>
      </c>
      <c r="Y66" s="35">
        <f t="shared" si="23"/>
        <v>73.895194397488524</v>
      </c>
      <c r="Z66" s="35">
        <f t="shared" si="24"/>
        <v>79.090749311617543</v>
      </c>
      <c r="AA66" s="35">
        <f t="shared" si="25"/>
        <v>-3.480993214056582</v>
      </c>
      <c r="AB66" s="35">
        <f t="shared" si="26"/>
        <v>-3.4809932140565678</v>
      </c>
      <c r="AC66" s="35">
        <f t="shared" si="27"/>
        <v>-3.4809932140565678</v>
      </c>
      <c r="AF66">
        <v>1.85</v>
      </c>
      <c r="AG66">
        <v>2.02</v>
      </c>
      <c r="AJ66" t="s">
        <v>223</v>
      </c>
    </row>
    <row r="67" spans="1:36" ht="15" x14ac:dyDescent="0.25">
      <c r="A67">
        <v>2.02</v>
      </c>
      <c r="B67">
        <v>3.38</v>
      </c>
      <c r="C67">
        <v>4.0999999999999996</v>
      </c>
      <c r="D67" s="20">
        <f t="shared" si="3"/>
        <v>3.4809932140565714E-2</v>
      </c>
      <c r="E67" s="17">
        <f>IF(OR($A67="",$B67="",$C67=""),"",A67*'MPTO_working_3-way'!$I66)</f>
        <v>2.0903160629239426</v>
      </c>
      <c r="F67" s="21">
        <f>IF(OR($A67="",$B67="",$C67=""),"",B67*'MPTO_working_3-way'!$I66)</f>
        <v>3.4976575706351118</v>
      </c>
      <c r="G67" s="22">
        <f>IF(OR($A67="",$B67="",$C67=""),"",C67*'MPTO_working_3-way'!$I66)</f>
        <v>4.242720721776319</v>
      </c>
      <c r="H67" s="17">
        <f>IF(OR($A67="",$B67="",$C67=""),"",'MPTO_working_3-way'!E66)</f>
        <v>2.0684825155740603</v>
      </c>
      <c r="I67" s="21">
        <f>IF(OR($A67="",$B67="",$C67=""),"",'MPTO_working_3-way'!F66)</f>
        <v>3.5179720135592309</v>
      </c>
      <c r="J67" s="22">
        <f>IF(OR($A67="",$B67="",$C67=""),"",'MPTO_working_3-way'!G66)</f>
        <v>4.3047944573505914</v>
      </c>
      <c r="K67" s="17">
        <f>IF(OR($A67="",$B67="",$C67=""),"",'OddsRatio_working_3-way'!H66)</f>
        <v>2.0772305175920387</v>
      </c>
      <c r="L67" s="21">
        <f>IF(OR($A67="",$B67="",$C67=""),"",'OddsRatio_working_3-way'!I66)</f>
        <v>3.5135378743814232</v>
      </c>
      <c r="M67" s="22">
        <f>IF(OR($A67="",$B67="",$C67=""),"",'OddsRatio_working_3-way'!J66)</f>
        <v>4.2739358867993333</v>
      </c>
      <c r="N67" s="23">
        <f t="shared" si="16"/>
        <v>47.839655339068479</v>
      </c>
      <c r="O67" s="24">
        <f t="shared" si="17"/>
        <v>28.590563249975837</v>
      </c>
      <c r="P67" s="24">
        <f t="shared" si="18"/>
        <v>23.569781410955692</v>
      </c>
      <c r="Q67" t="s">
        <v>152</v>
      </c>
      <c r="R67" t="s">
        <v>151</v>
      </c>
      <c r="S67" t="s">
        <v>474</v>
      </c>
      <c r="T67" s="35">
        <v>100</v>
      </c>
      <c r="U67" s="35">
        <f t="shared" si="19"/>
        <v>60.317460317460316</v>
      </c>
      <c r="V67" s="35">
        <f t="shared" si="20"/>
        <v>68.652037617554868</v>
      </c>
      <c r="W67" s="35">
        <f t="shared" si="21"/>
        <v>67.741935483870961</v>
      </c>
      <c r="X67" s="35">
        <f t="shared" si="22"/>
        <v>63.606026898574171</v>
      </c>
      <c r="Y67" s="35">
        <f t="shared" si="23"/>
        <v>71.940604198668709</v>
      </c>
      <c r="Z67" s="35">
        <f t="shared" si="24"/>
        <v>71.03050206498483</v>
      </c>
      <c r="AA67" s="35">
        <f t="shared" si="25"/>
        <v>-3.2885665811138551</v>
      </c>
      <c r="AB67" s="35">
        <f t="shared" si="26"/>
        <v>-3.2885665811138409</v>
      </c>
      <c r="AC67" s="35">
        <f t="shared" si="27"/>
        <v>-3.2885665811138693</v>
      </c>
      <c r="AF67">
        <v>2.12</v>
      </c>
      <c r="AG67">
        <v>1.76</v>
      </c>
      <c r="AJ67" t="s">
        <v>223</v>
      </c>
    </row>
    <row r="68" spans="1:36" ht="15" x14ac:dyDescent="0.25">
      <c r="A68">
        <v>2.52</v>
      </c>
      <c r="B68">
        <v>3.19</v>
      </c>
      <c r="C68">
        <v>3.1</v>
      </c>
      <c r="D68" s="20">
        <f t="shared" ref="D68:D131" si="28">IF(OR($A68="",$B68="",$C68=""),"",(1/A68)+(1/B68)+(1/C68)-1)</f>
        <v>3.2885665811138498E-2</v>
      </c>
      <c r="E68" s="17">
        <f>IF(OR($A68="",$B68="",$C68=""),"",A68*'MPTO_working_3-way'!$I67)</f>
        <v>2.6028718778440689</v>
      </c>
      <c r="F68" s="21">
        <f>IF(OR($A68="",$B68="",$C68=""),"",B68*'MPTO_working_3-way'!$I67)</f>
        <v>3.2949052739375317</v>
      </c>
      <c r="G68" s="22">
        <f>IF(OR($A68="",$B68="",$C68=""),"",C68*'MPTO_working_3-way'!$I67)</f>
        <v>3.2019455640145296</v>
      </c>
      <c r="H68" s="17">
        <f>IF(OR($A68="",$B68="",$C68=""),"",'MPTO_working_3-way'!E67)</f>
        <v>2.5915899759701713</v>
      </c>
      <c r="I68" s="21">
        <f>IF(OR($A68="",$B68="",$C68=""),"",'MPTO_working_3-way'!F67)</f>
        <v>3.3055913210190089</v>
      </c>
      <c r="J68" s="22">
        <f>IF(OR($A68="",$B68="",$C68=""),"",'MPTO_working_3-way'!G67)</f>
        <v>3.2090494521154764</v>
      </c>
      <c r="K68" s="17">
        <f>IF(OR($A68="",$B68="",$C68=""),"",'OddsRatio_working_3-way'!H67)</f>
        <v>2.5967147989609374</v>
      </c>
      <c r="L68" s="21">
        <f>IF(OR($A68="",$B68="",$C68=""),"",'OddsRatio_working_3-way'!I67)</f>
        <v>3.3005298748187188</v>
      </c>
      <c r="M68" s="22">
        <f>IF(OR($A68="",$B68="",$C68=""),"",'OddsRatio_working_3-way'!J67)</f>
        <v>3.2059875511960314</v>
      </c>
      <c r="N68" s="23">
        <f t="shared" si="16"/>
        <v>38.419101935523983</v>
      </c>
      <c r="O68" s="24">
        <f t="shared" si="17"/>
        <v>30.349886168501701</v>
      </c>
      <c r="P68" s="24">
        <f t="shared" si="18"/>
        <v>31.231011895974326</v>
      </c>
      <c r="Q68" t="s">
        <v>154</v>
      </c>
      <c r="R68" t="s">
        <v>136</v>
      </c>
      <c r="S68" t="s">
        <v>474</v>
      </c>
      <c r="T68" s="35">
        <v>100</v>
      </c>
      <c r="U68" s="35">
        <f t="shared" si="19"/>
        <v>63.898916967509031</v>
      </c>
      <c r="V68" s="35">
        <f t="shared" si="20"/>
        <v>68.75</v>
      </c>
      <c r="W68" s="35">
        <f t="shared" si="21"/>
        <v>64.02877697841727</v>
      </c>
      <c r="X68" s="35">
        <f t="shared" si="22"/>
        <v>67.22122302158273</v>
      </c>
      <c r="Y68" s="35">
        <f t="shared" si="23"/>
        <v>72.072306054073707</v>
      </c>
      <c r="Z68" s="35">
        <f t="shared" si="24"/>
        <v>67.351083032490976</v>
      </c>
      <c r="AA68" s="35">
        <f t="shared" si="25"/>
        <v>-3.3223060540736995</v>
      </c>
      <c r="AB68" s="35">
        <f t="shared" si="26"/>
        <v>-3.3223060540737066</v>
      </c>
      <c r="AC68" s="35">
        <f t="shared" si="27"/>
        <v>-3.3223060540737066</v>
      </c>
      <c r="AF68">
        <v>2.35</v>
      </c>
      <c r="AG68">
        <v>1.63</v>
      </c>
      <c r="AJ68" t="s">
        <v>223</v>
      </c>
    </row>
    <row r="69" spans="1:36" ht="15" x14ac:dyDescent="0.25">
      <c r="A69">
        <v>2.77</v>
      </c>
      <c r="B69">
        <v>3.2</v>
      </c>
      <c r="C69">
        <v>2.78</v>
      </c>
      <c r="D69" s="20">
        <f t="shared" si="28"/>
        <v>3.3223060540737093E-2</v>
      </c>
      <c r="E69" s="17">
        <f>IF(OR($A69="",$B69="",$C69=""),"",A69*'MPTO_working_3-way'!$I68)</f>
        <v>2.8620278776978418</v>
      </c>
      <c r="F69" s="21">
        <f>IF(OR($A69="",$B69="",$C69=""),"",B69*'MPTO_working_3-way'!$I68)</f>
        <v>3.3063137937303591</v>
      </c>
      <c r="G69" s="22">
        <f>IF(OR($A69="",$B69="",$C69=""),"",C69*'MPTO_working_3-way'!$I68)</f>
        <v>2.8723601083032491</v>
      </c>
      <c r="H69" s="17">
        <f>IF(OR($A69="",$B69="",$C69=""),"",'MPTO_working_3-way'!E68)</f>
        <v>2.857661507917487</v>
      </c>
      <c r="I69" s="21">
        <f>IF(OR($A69="",$B69="",$C69=""),"",'MPTO_working_3-way'!F68)</f>
        <v>3.3175677373725052</v>
      </c>
      <c r="J69" s="22">
        <f>IF(OR($A69="",$B69="",$C69=""),"",'MPTO_working_3-way'!G68)</f>
        <v>2.8683056742398731</v>
      </c>
      <c r="K69" s="17">
        <f>IF(OR($A69="",$B69="",$C69=""),"",'OddsRatio_working_3-way'!H68)</f>
        <v>2.8599032918043839</v>
      </c>
      <c r="L69" s="21">
        <f>IF(OR($A69="",$B69="",$C69=""),"",'OddsRatio_working_3-way'!I68)</f>
        <v>3.3117442045026242</v>
      </c>
      <c r="M69" s="22">
        <f>IF(OR($A69="",$B69="",$C69=""),"",'OddsRatio_working_3-way'!J68)</f>
        <v>2.8704112200066683</v>
      </c>
      <c r="N69" s="23">
        <f t="shared" ref="N69:N132" si="29">(1/E69)* 100</f>
        <v>34.940260638005391</v>
      </c>
      <c r="O69" s="24">
        <f t="shared" ref="O69:O132" si="30">(1/F69)* 100</f>
        <v>30.245163114773412</v>
      </c>
      <c r="P69" s="24">
        <f t="shared" ref="P69:P132" si="31">(1/G69)* 100</f>
        <v>34.814576247221197</v>
      </c>
      <c r="Q69" t="s">
        <v>156</v>
      </c>
      <c r="R69" t="s">
        <v>155</v>
      </c>
      <c r="S69" t="s">
        <v>474</v>
      </c>
      <c r="T69" s="35">
        <v>100</v>
      </c>
      <c r="U69" s="35">
        <f t="shared" ref="U69:U132" si="32">(1/A70)*((T69*A70)-T69)</f>
        <v>68.652037617554868</v>
      </c>
      <c r="V69" s="35">
        <f t="shared" ref="V69:V132" si="33">(1/B70)*((T69*B70)-T69)</f>
        <v>71.910112359550567</v>
      </c>
      <c r="W69" s="35">
        <f t="shared" ref="W69:W132" si="34">(1/C70)*((T69*C70)-T69)</f>
        <v>54.954954954954964</v>
      </c>
      <c r="X69" s="35">
        <f t="shared" ref="X69:X132" si="35">((1/B70)+(1/C70))*T69</f>
        <v>73.134932685494476</v>
      </c>
      <c r="Y69" s="35">
        <f t="shared" ref="Y69:Y132" si="36">((1/A70)+(1/C70))*T69</f>
        <v>76.393007427490176</v>
      </c>
      <c r="Z69" s="35">
        <f t="shared" ref="Z69:Z132" si="37">((1/A70)+(1/B70))*T69</f>
        <v>59.437850022894587</v>
      </c>
      <c r="AA69" s="35">
        <f t="shared" ref="AA69:AA132" si="38">U69-X69</f>
        <v>-4.4828950679396087</v>
      </c>
      <c r="AB69" s="35">
        <f t="shared" ref="AB69:AB132" si="39">V69-Y69</f>
        <v>-4.4828950679396087</v>
      </c>
      <c r="AC69" s="35">
        <f t="shared" ref="AC69:AC132" si="40">W69-Z69</f>
        <v>-4.4828950679396229</v>
      </c>
      <c r="AF69">
        <v>2.33</v>
      </c>
      <c r="AG69">
        <v>1.64</v>
      </c>
      <c r="AJ69" t="s">
        <v>223</v>
      </c>
    </row>
    <row r="70" spans="1:36" ht="15" x14ac:dyDescent="0.25">
      <c r="A70">
        <v>3.19</v>
      </c>
      <c r="B70">
        <v>3.56</v>
      </c>
      <c r="C70">
        <v>2.2200000000000002</v>
      </c>
      <c r="D70" s="20">
        <f t="shared" si="28"/>
        <v>4.4828950679396407E-2</v>
      </c>
      <c r="E70" s="17">
        <f>IF(OR($A70="",$B70="",$C70=""),"",A70*'MPTO_working_3-way'!$I69)</f>
        <v>3.3330043526672744</v>
      </c>
      <c r="F70" s="21">
        <f>IF(OR($A70="",$B70="",$C70=""),"",B70*'MPTO_working_3-way'!$I69)</f>
        <v>3.7195910644186512</v>
      </c>
      <c r="G70" s="22">
        <f>IF(OR($A70="",$B70="",$C70=""),"",C70*'MPTO_working_3-way'!$I69)</f>
        <v>2.31952027050826</v>
      </c>
      <c r="H70" s="17">
        <f>IF(OR($A70="",$B70="",$C70=""),"",'MPTO_working_3-way'!E69)</f>
        <v>3.3496725866329187</v>
      </c>
      <c r="I70" s="21">
        <f>IF(OR($A70="",$B70="",$C70=""),"",'MPTO_working_3-way'!F69)</f>
        <v>3.7600219694471968</v>
      </c>
      <c r="J70" s="22">
        <f>IF(OR($A70="",$B70="",$C70=""),"",'MPTO_working_3-way'!G69)</f>
        <v>2.2961718822861941</v>
      </c>
      <c r="K70" s="17">
        <f>IF(OR($A70="",$B70="",$C70=""),"",'OddsRatio_working_3-way'!H69)</f>
        <v>3.3444042686836974</v>
      </c>
      <c r="L70" s="21">
        <f>IF(OR($A70="",$B70="",$C70=""),"",'OddsRatio_working_3-way'!I69)</f>
        <v>3.7404908346256915</v>
      </c>
      <c r="M70" s="22">
        <f>IF(OR($A70="",$B70="",$C70=""),"",'OddsRatio_working_3-way'!J69)</f>
        <v>2.3060151633763062</v>
      </c>
      <c r="N70" s="23">
        <f t="shared" si="29"/>
        <v>30.002961118239725</v>
      </c>
      <c r="O70" s="24">
        <f t="shared" si="30"/>
        <v>26.884675833478855</v>
      </c>
      <c r="P70" s="24">
        <f t="shared" si="31"/>
        <v>43.112363048281402</v>
      </c>
      <c r="Q70" t="s">
        <v>288</v>
      </c>
      <c r="R70" t="s">
        <v>285</v>
      </c>
      <c r="S70" t="s">
        <v>474</v>
      </c>
      <c r="T70" s="35">
        <v>100</v>
      </c>
      <c r="U70" s="35">
        <f t="shared" si="32"/>
        <v>46.808510638297875</v>
      </c>
      <c r="V70" s="35">
        <f t="shared" si="33"/>
        <v>74.226804123711347</v>
      </c>
      <c r="W70" s="35">
        <f t="shared" si="34"/>
        <v>73.262032085561486</v>
      </c>
      <c r="X70" s="35">
        <f t="shared" si="35"/>
        <v>52.511163790727153</v>
      </c>
      <c r="Y70" s="35">
        <f t="shared" si="36"/>
        <v>79.929457276140624</v>
      </c>
      <c r="Z70" s="35">
        <f t="shared" si="37"/>
        <v>78.964685237990778</v>
      </c>
      <c r="AA70" s="35">
        <f t="shared" si="38"/>
        <v>-5.7026531524292778</v>
      </c>
      <c r="AB70" s="35">
        <f t="shared" si="39"/>
        <v>-5.7026531524292778</v>
      </c>
      <c r="AC70" s="35">
        <f t="shared" si="40"/>
        <v>-5.702653152429292</v>
      </c>
      <c r="AF70">
        <v>2.06</v>
      </c>
      <c r="AG70">
        <v>1.78</v>
      </c>
      <c r="AJ70" t="s">
        <v>386</v>
      </c>
    </row>
    <row r="71" spans="1:36" ht="15" x14ac:dyDescent="0.25">
      <c r="A71">
        <v>1.88</v>
      </c>
      <c r="B71">
        <v>3.88</v>
      </c>
      <c r="C71">
        <v>3.74</v>
      </c>
      <c r="D71" s="20">
        <f t="shared" si="28"/>
        <v>5.7026531524292823E-2</v>
      </c>
      <c r="E71" s="17">
        <f>IF(OR($A71="",$B71="",$C71=""),"",A71*'MPTO_working_3-way'!$I70)</f>
        <v>1.9872098792656705</v>
      </c>
      <c r="F71" s="21">
        <f>IF(OR($A71="",$B71="",$C71=""),"",B71*'MPTO_working_3-way'!$I70)</f>
        <v>4.1012629423142561</v>
      </c>
      <c r="G71" s="22">
        <f>IF(OR($A71="",$B71="",$C71=""),"",C71*'MPTO_working_3-way'!$I70)</f>
        <v>3.9532792279008553</v>
      </c>
      <c r="H71" s="17">
        <f>IF(OR($A71="",$B71="",$C71=""),"",'MPTO_working_3-way'!E70)</f>
        <v>1.9496747999707273</v>
      </c>
      <c r="I71" s="21">
        <f>IF(OR($A71="",$B71="",$C71=""),"",'MPTO_working_3-way'!F70)</f>
        <v>4.1889533836261252</v>
      </c>
      <c r="J71" s="22">
        <f>IF(OR($A71="",$B71="",$C71=""),"",'MPTO_working_3-way'!G70)</f>
        <v>4.0262376167484994</v>
      </c>
      <c r="K71" s="17">
        <f>IF(OR($A71="",$B71="",$C71=""),"",'OddsRatio_working_3-way'!H70)</f>
        <v>1.9636076897249575</v>
      </c>
      <c r="L71" s="21">
        <f>IF(OR($A71="",$B71="",$C71=""),"",'OddsRatio_working_3-way'!I70)</f>
        <v>4.1536251663725876</v>
      </c>
      <c r="M71" s="22">
        <f>IF(OR($A71="",$B71="",$C71=""),"",'OddsRatio_working_3-way'!J70)</f>
        <v>4.0003239430072552</v>
      </c>
      <c r="N71" s="23">
        <f t="shared" si="29"/>
        <v>50.321811019253182</v>
      </c>
      <c r="O71" s="24">
        <f t="shared" si="30"/>
        <v>24.382733174277313</v>
      </c>
      <c r="P71" s="24">
        <f t="shared" si="31"/>
        <v>25.295455806469512</v>
      </c>
      <c r="Q71" t="s">
        <v>292</v>
      </c>
      <c r="R71" t="s">
        <v>277</v>
      </c>
      <c r="S71" t="s">
        <v>474</v>
      </c>
      <c r="T71" s="35">
        <v>100</v>
      </c>
      <c r="U71" s="35">
        <f t="shared" si="32"/>
        <v>31.03448275862069</v>
      </c>
      <c r="V71" s="35">
        <f t="shared" si="33"/>
        <v>77.876106194690252</v>
      </c>
      <c r="W71" s="35">
        <f t="shared" si="34"/>
        <v>85.895627644569814</v>
      </c>
      <c r="X71" s="35">
        <f t="shared" si="35"/>
        <v>36.228266160739921</v>
      </c>
      <c r="Y71" s="35">
        <f t="shared" si="36"/>
        <v>83.069889596809503</v>
      </c>
      <c r="Z71" s="35">
        <f t="shared" si="37"/>
        <v>91.089411046689051</v>
      </c>
      <c r="AA71" s="35">
        <f t="shared" si="38"/>
        <v>-5.1937834021192302</v>
      </c>
      <c r="AB71" s="35">
        <f t="shared" si="39"/>
        <v>-5.1937834021192515</v>
      </c>
      <c r="AC71" s="35">
        <f t="shared" si="40"/>
        <v>-5.1937834021192373</v>
      </c>
      <c r="AF71">
        <v>1.71</v>
      </c>
      <c r="AG71">
        <v>2.11</v>
      </c>
      <c r="AJ71" t="s">
        <v>386</v>
      </c>
    </row>
    <row r="72" spans="1:36" ht="15" x14ac:dyDescent="0.25">
      <c r="A72">
        <v>1.45</v>
      </c>
      <c r="B72">
        <v>4.5199999999999996</v>
      </c>
      <c r="C72">
        <v>7.09</v>
      </c>
      <c r="D72" s="20">
        <f t="shared" si="28"/>
        <v>5.1937834021192231E-2</v>
      </c>
      <c r="E72" s="17">
        <f>IF(OR($A72="",$B72="",$C72=""),"",A72*'MPTO_working_3-way'!$I71)</f>
        <v>1.5253098593307286</v>
      </c>
      <c r="F72" s="21">
        <f>IF(OR($A72="",$B72="",$C72=""),"",B72*'MPTO_working_3-way'!$I71)</f>
        <v>4.7547590097757881</v>
      </c>
      <c r="G72" s="22">
        <f>IF(OR($A72="",$B72="",$C72=""),"",C72*'MPTO_working_3-way'!$I71)</f>
        <v>7.4582392432102527</v>
      </c>
      <c r="H72" s="17">
        <f>IF(OR($A72="",$B72="",$C72=""),"",'MPTO_working_3-way'!E71)</f>
        <v>1.4873370479529047</v>
      </c>
      <c r="I72" s="21">
        <f>IF(OR($A72="",$B72="",$C72=""),"",'MPTO_working_3-way'!F71)</f>
        <v>4.9037317354754419</v>
      </c>
      <c r="J72" s="22">
        <f>IF(OR($A72="",$B72="",$C72=""),"",'MPTO_working_3-way'!G71)</f>
        <v>8.0820416313013936</v>
      </c>
      <c r="K72" s="17">
        <f>IF(OR($A72="",$B72="",$C72=""),"",'OddsRatio_working_3-way'!H71)</f>
        <v>1.499036427891278</v>
      </c>
      <c r="L72" s="21">
        <f>IF(OR($A72="",$B72="",$C72=""),"",'OddsRatio_working_3-way'!I71)</f>
        <v>4.9035738359495546</v>
      </c>
      <c r="M72" s="22">
        <f>IF(OR($A72="",$B72="",$C72=""),"",'OddsRatio_working_3-way'!J71)</f>
        <v>7.753626324128633</v>
      </c>
      <c r="N72" s="23">
        <f t="shared" si="29"/>
        <v>65.560449497046932</v>
      </c>
      <c r="O72" s="24">
        <f t="shared" si="30"/>
        <v>21.03156012626506</v>
      </c>
      <c r="P72" s="24">
        <f t="shared" si="31"/>
        <v>13.407990376688019</v>
      </c>
      <c r="Q72" t="s">
        <v>284</v>
      </c>
      <c r="R72" t="s">
        <v>275</v>
      </c>
      <c r="S72" t="s">
        <v>474</v>
      </c>
      <c r="T72" s="35">
        <v>100</v>
      </c>
      <c r="U72" s="35">
        <f t="shared" si="32"/>
        <v>55.55555555555555</v>
      </c>
      <c r="V72" s="35">
        <f t="shared" si="33"/>
        <v>71.590909090909093</v>
      </c>
      <c r="W72" s="35">
        <f t="shared" si="34"/>
        <v>67.21311475409837</v>
      </c>
      <c r="X72" s="35">
        <f t="shared" si="35"/>
        <v>61.19597615499255</v>
      </c>
      <c r="Y72" s="35">
        <f t="shared" si="36"/>
        <v>77.231329690346087</v>
      </c>
      <c r="Z72" s="35">
        <f t="shared" si="37"/>
        <v>72.853535353535364</v>
      </c>
      <c r="AA72" s="35">
        <f t="shared" si="38"/>
        <v>-5.6404205994370002</v>
      </c>
      <c r="AB72" s="35">
        <f t="shared" si="39"/>
        <v>-5.6404205994369931</v>
      </c>
      <c r="AC72" s="35">
        <f t="shared" si="40"/>
        <v>-5.6404205994369931</v>
      </c>
      <c r="AF72">
        <v>1.82</v>
      </c>
      <c r="AG72">
        <v>2.0299999999999998</v>
      </c>
      <c r="AJ72" t="s">
        <v>386</v>
      </c>
    </row>
    <row r="73" spans="1:36" ht="15" x14ac:dyDescent="0.25">
      <c r="A73">
        <v>2.25</v>
      </c>
      <c r="B73">
        <v>3.52</v>
      </c>
      <c r="C73">
        <v>3.05</v>
      </c>
      <c r="D73" s="20">
        <f t="shared" si="28"/>
        <v>5.6404205994370127E-2</v>
      </c>
      <c r="E73" s="17">
        <f>IF(OR($A73="",$B73="",$C73=""),"",A73*'MPTO_working_3-way'!$I72)</f>
        <v>2.3769094634873329</v>
      </c>
      <c r="F73" s="21">
        <f>IF(OR($A73="",$B73="",$C73=""),"",B73*'MPTO_working_3-way'!$I72)</f>
        <v>3.7185428051001828</v>
      </c>
      <c r="G73" s="22">
        <f>IF(OR($A73="",$B73="",$C73=""),"",C73*'MPTO_working_3-way'!$I72)</f>
        <v>3.2220328282828286</v>
      </c>
      <c r="H73" s="17">
        <f>IF(OR($A73="",$B73="",$C73=""),"",'MPTO_working_3-way'!E72)</f>
        <v>2.3493864583164488</v>
      </c>
      <c r="I73" s="21">
        <f>IF(OR($A73="",$B73="",$C73=""),"",'MPTO_working_3-way'!F72)</f>
        <v>3.7694668400520164</v>
      </c>
      <c r="J73" s="22">
        <f>IF(OR($A73="",$B73="",$C73=""),"",'MPTO_working_3-way'!G72)</f>
        <v>3.2355396807679431</v>
      </c>
      <c r="K73" s="17">
        <f>IF(OR($A73="",$B73="",$C73=""),"",'OddsRatio_working_3-way'!H72)</f>
        <v>2.3611279740871693</v>
      </c>
      <c r="L73" s="21">
        <f>IF(OR($A73="",$B73="",$C73=""),"",'OddsRatio_working_3-way'!I72)</f>
        <v>3.7440339957597333</v>
      </c>
      <c r="M73" s="22">
        <f>IF(OR($A73="",$B73="",$C73=""),"",'OddsRatio_working_3-way'!J72)</f>
        <v>3.2322498775029578</v>
      </c>
      <c r="N73" s="23">
        <f t="shared" si="29"/>
        <v>42.071438368242639</v>
      </c>
      <c r="O73" s="24">
        <f t="shared" si="30"/>
        <v>26.892254638791464</v>
      </c>
      <c r="P73" s="24">
        <f t="shared" si="31"/>
        <v>31.036306992965883</v>
      </c>
      <c r="Q73" t="s">
        <v>294</v>
      </c>
      <c r="R73" t="s">
        <v>291</v>
      </c>
      <c r="S73" t="s">
        <v>474</v>
      </c>
      <c r="T73" s="35">
        <v>100</v>
      </c>
      <c r="U73" s="35">
        <f t="shared" si="32"/>
        <v>48.453608247422686</v>
      </c>
      <c r="V73" s="35">
        <f t="shared" si="33"/>
        <v>75.550122249388764</v>
      </c>
      <c r="W73" s="35">
        <f t="shared" si="34"/>
        <v>71.346704871060169</v>
      </c>
      <c r="X73" s="35">
        <f t="shared" si="35"/>
        <v>53.103172879551074</v>
      </c>
      <c r="Y73" s="35">
        <f t="shared" si="36"/>
        <v>80.199686881517152</v>
      </c>
      <c r="Z73" s="35">
        <f t="shared" si="37"/>
        <v>75.996269503188572</v>
      </c>
      <c r="AA73" s="35">
        <f t="shared" si="38"/>
        <v>-4.6495646321283886</v>
      </c>
      <c r="AB73" s="35">
        <f t="shared" si="39"/>
        <v>-4.6495646321283886</v>
      </c>
      <c r="AC73" s="35">
        <f t="shared" si="40"/>
        <v>-4.6495646321284028</v>
      </c>
      <c r="AF73">
        <v>1.78</v>
      </c>
      <c r="AG73">
        <v>2.0299999999999998</v>
      </c>
      <c r="AJ73" t="s">
        <v>386</v>
      </c>
    </row>
    <row r="74" spans="1:36" ht="15" x14ac:dyDescent="0.25">
      <c r="A74">
        <v>1.94</v>
      </c>
      <c r="B74">
        <v>4.09</v>
      </c>
      <c r="C74">
        <v>3.49</v>
      </c>
      <c r="D74" s="20">
        <f t="shared" si="28"/>
        <v>4.6495646321284001E-2</v>
      </c>
      <c r="E74" s="17">
        <f>IF(OR($A74="",$B74="",$C74=""),"",A74*'MPTO_working_3-way'!$I73)</f>
        <v>2.0302015538632907</v>
      </c>
      <c r="F74" s="21">
        <f>IF(OR($A74="",$B74="",$C74=""),"",B74*'MPTO_working_3-way'!$I73)</f>
        <v>4.2801671934540515</v>
      </c>
      <c r="G74" s="22">
        <f>IF(OR($A74="",$B74="",$C74=""),"",C74*'MPTO_working_3-way'!$I73)</f>
        <v>3.6522698056612812</v>
      </c>
      <c r="H74" s="17">
        <f>IF(OR($A74="",$B74="",$C74=""),"",'MPTO_working_3-way'!E73)</f>
        <v>2.0001385345872036</v>
      </c>
      <c r="I74" s="21">
        <f>IF(OR($A74="",$B74="",$C74=""),"",'MPTO_working_3-way'!F73)</f>
        <v>4.3668078653701743</v>
      </c>
      <c r="J74" s="22">
        <f>IF(OR($A74="",$B74="",$C74=""),"",'MPTO_working_3-way'!G73)</f>
        <v>3.6895685223661099</v>
      </c>
      <c r="K74" s="17">
        <f>IF(OR($A74="",$B74="",$C74=""),"",'OddsRatio_working_3-way'!H73)</f>
        <v>2.0117212599295016</v>
      </c>
      <c r="L74" s="21">
        <f>IF(OR($A74="",$B74="",$C74=""),"",'OddsRatio_working_3-way'!I73)</f>
        <v>4.3257645672150655</v>
      </c>
      <c r="M74" s="22">
        <f>IF(OR($A74="",$B74="",$C74=""),"",'OddsRatio_working_3-way'!J73)</f>
        <v>3.6799850396004885</v>
      </c>
      <c r="N74" s="23">
        <f t="shared" si="29"/>
        <v>49.256193213776733</v>
      </c>
      <c r="O74" s="24">
        <f t="shared" si="30"/>
        <v>23.363573309224169</v>
      </c>
      <c r="P74" s="24">
        <f t="shared" si="31"/>
        <v>27.380233476999098</v>
      </c>
      <c r="Q74" t="s">
        <v>282</v>
      </c>
      <c r="R74" t="s">
        <v>279</v>
      </c>
      <c r="S74" t="s">
        <v>474</v>
      </c>
      <c r="T74" s="35">
        <v>100</v>
      </c>
      <c r="U74" s="35">
        <f t="shared" si="32"/>
        <v>49.494949494949495</v>
      </c>
      <c r="V74" s="35">
        <f t="shared" si="33"/>
        <v>71.83098591549296</v>
      </c>
      <c r="W74" s="35">
        <f t="shared" si="34"/>
        <v>74.025974025974023</v>
      </c>
      <c r="X74" s="35">
        <f t="shared" si="35"/>
        <v>54.14304005853301</v>
      </c>
      <c r="Y74" s="35">
        <f t="shared" si="36"/>
        <v>76.479076479076483</v>
      </c>
      <c r="Z74" s="35">
        <f t="shared" si="37"/>
        <v>78.674064589557545</v>
      </c>
      <c r="AA74" s="35">
        <f t="shared" si="38"/>
        <v>-4.6480905635835157</v>
      </c>
      <c r="AB74" s="35">
        <f t="shared" si="39"/>
        <v>-4.6480905635835228</v>
      </c>
      <c r="AC74" s="35">
        <f t="shared" si="40"/>
        <v>-4.6480905635835228</v>
      </c>
      <c r="AF74">
        <v>1.6</v>
      </c>
      <c r="AG74">
        <v>2.37</v>
      </c>
      <c r="AJ74" t="s">
        <v>386</v>
      </c>
    </row>
    <row r="75" spans="1:36" ht="15" x14ac:dyDescent="0.25">
      <c r="A75">
        <v>1.98</v>
      </c>
      <c r="B75">
        <v>3.55</v>
      </c>
      <c r="C75">
        <v>3.85</v>
      </c>
      <c r="D75" s="20">
        <f t="shared" si="28"/>
        <v>4.6480905635835068E-2</v>
      </c>
      <c r="E75" s="17">
        <f>IF(OR($A75="",$B75="",$C75=""),"",A75*'MPTO_working_3-way'!$I74)</f>
        <v>2.0720321931589534</v>
      </c>
      <c r="F75" s="21">
        <f>IF(OR($A75="",$B75="",$C75=""),"",B75*'MPTO_working_3-way'!$I74)</f>
        <v>3.7150072150072142</v>
      </c>
      <c r="G75" s="22">
        <f>IF(OR($A75="",$B75="",$C75=""),"",C75*'MPTO_working_3-way'!$I74)</f>
        <v>4.0289514866979648</v>
      </c>
      <c r="H75" s="17">
        <f>IF(OR($A75="",$B75="",$C75=""),"",'MPTO_working_3-way'!E74)</f>
        <v>2.0426636037806341</v>
      </c>
      <c r="I75" s="21">
        <f>IF(OR($A75="",$B75="",$C75=""),"",'MPTO_working_3-way'!F74)</f>
        <v>3.7566233171302765</v>
      </c>
      <c r="J75" s="22">
        <f>IF(OR($A75="",$B75="",$C75=""),"",'MPTO_working_3-way'!G74)</f>
        <v>4.0942223948076437</v>
      </c>
      <c r="K75" s="17">
        <f>IF(OR($A75="",$B75="",$C75=""),"",'OddsRatio_working_3-way'!H74)</f>
        <v>2.0540709038463096</v>
      </c>
      <c r="L75" s="21">
        <f>IF(OR($A75="",$B75="",$C75=""),"",'OddsRatio_working_3-way'!I74)</f>
        <v>3.7427355151102955</v>
      </c>
      <c r="M75" s="22">
        <f>IF(OR($A75="",$B75="",$C75=""),"",'OddsRatio_working_3-way'!J74)</f>
        <v>4.0654102815938611</v>
      </c>
      <c r="N75" s="23">
        <f t="shared" si="29"/>
        <v>48.261798407457768</v>
      </c>
      <c r="O75" s="24">
        <f t="shared" si="30"/>
        <v>26.917848125849687</v>
      </c>
      <c r="P75" s="24">
        <f t="shared" si="31"/>
        <v>24.820353466692566</v>
      </c>
      <c r="Q75" t="s">
        <v>280</v>
      </c>
      <c r="R75" t="s">
        <v>289</v>
      </c>
      <c r="S75" t="s">
        <v>474</v>
      </c>
      <c r="T75" s="35">
        <v>100</v>
      </c>
      <c r="U75" s="35">
        <f t="shared" si="32"/>
        <v>57.264957264957268</v>
      </c>
      <c r="V75" s="35">
        <f t="shared" si="33"/>
        <v>71.988795518207283</v>
      </c>
      <c r="W75" s="35">
        <f t="shared" si="34"/>
        <v>66.329966329966325</v>
      </c>
      <c r="X75" s="35">
        <f t="shared" si="35"/>
        <v>61.681238151826378</v>
      </c>
      <c r="Y75" s="35">
        <f t="shared" si="36"/>
        <v>76.405076405076414</v>
      </c>
      <c r="Z75" s="35">
        <f t="shared" si="37"/>
        <v>70.746247216835457</v>
      </c>
      <c r="AA75" s="35">
        <f t="shared" si="38"/>
        <v>-4.4162808868691101</v>
      </c>
      <c r="AB75" s="35">
        <f t="shared" si="39"/>
        <v>-4.4162808868691315</v>
      </c>
      <c r="AC75" s="35">
        <f t="shared" si="40"/>
        <v>-4.4162808868691315</v>
      </c>
      <c r="AF75">
        <v>2.08</v>
      </c>
      <c r="AG75">
        <v>1.76</v>
      </c>
      <c r="AJ75" t="s">
        <v>386</v>
      </c>
    </row>
    <row r="76" spans="1:36" ht="15" x14ac:dyDescent="0.25">
      <c r="A76">
        <v>2.34</v>
      </c>
      <c r="B76">
        <v>3.57</v>
      </c>
      <c r="C76">
        <v>2.97</v>
      </c>
      <c r="D76" s="20">
        <f t="shared" si="28"/>
        <v>4.4162808868691172E-2</v>
      </c>
      <c r="E76" s="17">
        <f>IF(OR($A76="",$B76="",$C76=""),"",A76*'MPTO_working_3-way'!$I75)</f>
        <v>2.4433409727527371</v>
      </c>
      <c r="F76" s="21">
        <f>IF(OR($A76="",$B76="",$C76=""),"",B76*'MPTO_working_3-way'!$I75)</f>
        <v>3.7276612276612275</v>
      </c>
      <c r="G76" s="22">
        <f>IF(OR($A76="",$B76="",$C76=""),"",C76*'MPTO_working_3-way'!$I75)</f>
        <v>3.101163542340013</v>
      </c>
      <c r="H76" s="17">
        <f>IF(OR($A76="",$B76="",$C76=""),"",'MPTO_working_3-way'!E75)</f>
        <v>2.423481650400257</v>
      </c>
      <c r="I76" s="21">
        <f>IF(OR($A76="",$B76="",$C76=""),"",'MPTO_working_3-way'!F75)</f>
        <v>3.7680237500990952</v>
      </c>
      <c r="J76" s="22">
        <f>IF(OR($A76="",$B76="",$C76=""),"",'MPTO_working_3-way'!G75)</f>
        <v>3.1057887514674105</v>
      </c>
      <c r="K76" s="17">
        <f>IF(OR($A76="",$B76="",$C76=""),"",'OddsRatio_working_3-way'!H75)</f>
        <v>2.4323025353322829</v>
      </c>
      <c r="L76" s="21">
        <f>IF(OR($A76="",$B76="",$C76=""),"",'OddsRatio_working_3-way'!I75)</f>
        <v>3.7470279968686326</v>
      </c>
      <c r="M76" s="22">
        <f>IF(OR($A76="",$B76="",$C76=""),"",'OddsRatio_working_3-way'!J75)</f>
        <v>3.1056985034362672</v>
      </c>
      <c r="N76" s="23">
        <f t="shared" si="29"/>
        <v>40.927566440854619</v>
      </c>
      <c r="O76" s="24">
        <f t="shared" si="30"/>
        <v>26.826472120896298</v>
      </c>
      <c r="P76" s="24">
        <f t="shared" si="31"/>
        <v>32.24596143824909</v>
      </c>
      <c r="Q76" t="s">
        <v>286</v>
      </c>
      <c r="R76" t="s">
        <v>297</v>
      </c>
      <c r="S76" t="s">
        <v>474</v>
      </c>
      <c r="T76" s="35">
        <v>100</v>
      </c>
      <c r="U76" s="35">
        <f t="shared" si="32"/>
        <v>53.917050691244242</v>
      </c>
      <c r="V76" s="35">
        <f t="shared" si="33"/>
        <v>73.614775725593674</v>
      </c>
      <c r="W76" s="35">
        <f t="shared" si="34"/>
        <v>68.051118210862612</v>
      </c>
      <c r="X76" s="35">
        <f t="shared" si="35"/>
        <v>58.334106063543715</v>
      </c>
      <c r="Y76" s="35">
        <f t="shared" si="36"/>
        <v>78.031831097893132</v>
      </c>
      <c r="Z76" s="35">
        <f t="shared" si="37"/>
        <v>72.468173583162084</v>
      </c>
      <c r="AA76" s="35">
        <f t="shared" si="38"/>
        <v>-4.4170553722994725</v>
      </c>
      <c r="AB76" s="35">
        <f t="shared" si="39"/>
        <v>-4.4170553722994583</v>
      </c>
      <c r="AC76" s="35">
        <f t="shared" si="40"/>
        <v>-4.4170553722994725</v>
      </c>
      <c r="AF76">
        <v>1.88</v>
      </c>
      <c r="AG76">
        <v>1.95</v>
      </c>
      <c r="AJ76" t="s">
        <v>386</v>
      </c>
    </row>
    <row r="77" spans="1:36" ht="15" x14ac:dyDescent="0.25">
      <c r="A77">
        <v>2.17</v>
      </c>
      <c r="B77">
        <v>3.79</v>
      </c>
      <c r="C77">
        <v>3.13</v>
      </c>
      <c r="D77" s="20">
        <f t="shared" si="28"/>
        <v>4.417055372299461E-2</v>
      </c>
      <c r="E77" s="17">
        <f>IF(OR($A77="",$B77="",$C77=""),"",A77*'MPTO_working_3-way'!$I76)</f>
        <v>2.2658501015788981</v>
      </c>
      <c r="F77" s="21">
        <f>IF(OR($A77="",$B77="",$C77=""),"",B77*'MPTO_working_3-way'!$I76)</f>
        <v>3.9574063986101495</v>
      </c>
      <c r="G77" s="22">
        <f>IF(OR($A77="",$B77="",$C77=""),"",C77*'MPTO_working_3-way'!$I76)</f>
        <v>3.2682538331529729</v>
      </c>
      <c r="H77" s="17">
        <f>IF(OR($A77="",$B77="",$C77=""),"",'MPTO_working_3-way'!E76)</f>
        <v>2.241619829451396</v>
      </c>
      <c r="I77" s="21">
        <f>IF(OR($A77="",$B77="",$C77=""),"",'MPTO_working_3-way'!F76)</f>
        <v>4.0139891562351746</v>
      </c>
      <c r="J77" s="22">
        <f>IF(OR($A77="",$B77="",$C77=""),"",'MPTO_working_3-way'!G76)</f>
        <v>3.2812134454068573</v>
      </c>
      <c r="K77" s="17">
        <f>IF(OR($A77="",$B77="",$C77=""),"",'OddsRatio_working_3-way'!H76)</f>
        <v>2.2518096500380058</v>
      </c>
      <c r="L77" s="21">
        <f>IF(OR($A77="",$B77="",$C77=""),"",'OddsRatio_working_3-way'!I76)</f>
        <v>3.9850845500906278</v>
      </c>
      <c r="M77" s="22">
        <f>IF(OR($A77="",$B77="",$C77=""),"",'OddsRatio_working_3-way'!J76)</f>
        <v>3.2789355167358565</v>
      </c>
      <c r="N77" s="23">
        <f t="shared" si="29"/>
        <v>44.133546138077548</v>
      </c>
      <c r="O77" s="24">
        <f t="shared" si="30"/>
        <v>25.269075229453371</v>
      </c>
      <c r="P77" s="24">
        <f t="shared" si="31"/>
        <v>30.597378632469095</v>
      </c>
      <c r="Q77" t="s">
        <v>278</v>
      </c>
      <c r="R77" t="s">
        <v>295</v>
      </c>
      <c r="S77" t="s">
        <v>474</v>
      </c>
      <c r="T77" s="35">
        <v>100</v>
      </c>
      <c r="U77" s="35">
        <f t="shared" si="32"/>
        <v>41.176470588235297</v>
      </c>
      <c r="V77" s="35">
        <f t="shared" si="33"/>
        <v>75.124378109452735</v>
      </c>
      <c r="W77" s="35">
        <f t="shared" si="34"/>
        <v>78.902953586497887</v>
      </c>
      <c r="X77" s="35">
        <f t="shared" si="35"/>
        <v>45.972668304049371</v>
      </c>
      <c r="Y77" s="35">
        <f t="shared" si="36"/>
        <v>79.920575825266809</v>
      </c>
      <c r="Z77" s="35">
        <f t="shared" si="37"/>
        <v>83.699151302311975</v>
      </c>
      <c r="AA77" s="35">
        <f t="shared" si="38"/>
        <v>-4.7961977158140741</v>
      </c>
      <c r="AB77" s="35">
        <f t="shared" si="39"/>
        <v>-4.7961977158140741</v>
      </c>
      <c r="AC77" s="35">
        <f t="shared" si="40"/>
        <v>-4.7961977158140883</v>
      </c>
      <c r="AF77">
        <v>1.8</v>
      </c>
      <c r="AG77">
        <v>2.04</v>
      </c>
      <c r="AJ77" t="s">
        <v>386</v>
      </c>
    </row>
    <row r="78" spans="1:36" ht="15" x14ac:dyDescent="0.25">
      <c r="A78">
        <v>1.7</v>
      </c>
      <c r="B78">
        <v>4.0199999999999996</v>
      </c>
      <c r="C78">
        <v>4.74</v>
      </c>
      <c r="D78" s="20">
        <f t="shared" si="28"/>
        <v>4.7961977158140989E-2</v>
      </c>
      <c r="E78" s="17">
        <f>IF(OR($A78="",$B78="",$C78=""),"",A78*'MPTO_working_3-way'!$I77)</f>
        <v>1.7815353611688396</v>
      </c>
      <c r="F78" s="21">
        <f>IF(OR($A78="",$B78="",$C78=""),"",B78*'MPTO_working_3-way'!$I77)</f>
        <v>4.2128071481757265</v>
      </c>
      <c r="G78" s="22">
        <f>IF(OR($A78="",$B78="",$C78=""),"",C78*'MPTO_working_3-way'!$I77)</f>
        <v>4.9673397717295886</v>
      </c>
      <c r="H78" s="17">
        <f>IF(OR($A78="",$B78="",$C78=""),"",'MPTO_working_3-way'!E77)</f>
        <v>1.7474941899733074</v>
      </c>
      <c r="I78" s="21">
        <f>IF(OR($A78="",$B78="",$C78=""),"",'MPTO_working_3-way'!F77)</f>
        <v>4.2961066932621774</v>
      </c>
      <c r="J78" s="22">
        <f>IF(OR($A78="",$B78="",$C78=""),"",'MPTO_working_3-way'!G77)</f>
        <v>5.1286486007232313</v>
      </c>
      <c r="K78" s="17">
        <f>IF(OR($A78="",$B78="",$C78=""),"",'OddsRatio_working_3-way'!H77)</f>
        <v>1.7593423342356298</v>
      </c>
      <c r="L78" s="21">
        <f>IF(OR($A78="",$B78="",$C78=""),"",'OddsRatio_working_3-way'!I77)</f>
        <v>4.276019784845146</v>
      </c>
      <c r="M78" s="22">
        <f>IF(OR($A78="",$B78="",$C78=""),"",'OddsRatio_working_3-way'!J77)</f>
        <v>5.0570576143446511</v>
      </c>
      <c r="N78" s="23">
        <f t="shared" si="29"/>
        <v>56.131358478560564</v>
      </c>
      <c r="O78" s="24">
        <f t="shared" si="30"/>
        <v>23.737141645162428</v>
      </c>
      <c r="P78" s="24">
        <f t="shared" si="31"/>
        <v>20.131499876276994</v>
      </c>
      <c r="Q78" t="s">
        <v>276</v>
      </c>
      <c r="R78" t="s">
        <v>287</v>
      </c>
      <c r="S78" t="s">
        <v>474</v>
      </c>
      <c r="T78" s="35">
        <v>100</v>
      </c>
      <c r="U78" s="35">
        <f t="shared" si="32"/>
        <v>68.944099378881987</v>
      </c>
      <c r="V78" s="35">
        <f t="shared" si="33"/>
        <v>74.025974025974023</v>
      </c>
      <c r="W78" s="35">
        <f t="shared" si="34"/>
        <v>52.38095238095238</v>
      </c>
      <c r="X78" s="35">
        <f t="shared" si="35"/>
        <v>73.593073593073584</v>
      </c>
      <c r="Y78" s="35">
        <f t="shared" si="36"/>
        <v>78.674948240165634</v>
      </c>
      <c r="Z78" s="35">
        <f t="shared" si="37"/>
        <v>57.029926595143991</v>
      </c>
      <c r="AA78" s="35">
        <f t="shared" si="38"/>
        <v>-4.6489742141915968</v>
      </c>
      <c r="AB78" s="35">
        <f t="shared" si="39"/>
        <v>-4.6489742141916111</v>
      </c>
      <c r="AC78" s="35">
        <f t="shared" si="40"/>
        <v>-4.6489742141916111</v>
      </c>
      <c r="AF78">
        <v>1.86</v>
      </c>
      <c r="AG78">
        <v>1.98</v>
      </c>
      <c r="AJ78" t="s">
        <v>386</v>
      </c>
    </row>
    <row r="79" spans="1:36" ht="15" x14ac:dyDescent="0.25">
      <c r="A79">
        <v>3.22</v>
      </c>
      <c r="B79">
        <v>3.85</v>
      </c>
      <c r="C79">
        <v>2.1</v>
      </c>
      <c r="D79" s="20">
        <f t="shared" si="28"/>
        <v>4.6489742141916146E-2</v>
      </c>
      <c r="E79" s="17">
        <f>IF(OR($A79="",$B79="",$C79=""),"",A79*'MPTO_working_3-way'!$I78)</f>
        <v>3.3696969696969701</v>
      </c>
      <c r="F79" s="21">
        <f>IF(OR($A79="",$B79="",$C79=""),"",B79*'MPTO_working_3-way'!$I78)</f>
        <v>4.0289855072463769</v>
      </c>
      <c r="G79" s="22">
        <f>IF(OR($A79="",$B79="",$C79=""),"",C79*'MPTO_working_3-way'!$I78)</f>
        <v>2.1976284584980239</v>
      </c>
      <c r="H79" s="17">
        <f>IF(OR($A79="",$B79="",$C79=""),"",'MPTO_working_3-way'!E78)</f>
        <v>3.3891133319157989</v>
      </c>
      <c r="I79" s="21">
        <f>IF(OR($A79="",$B79="",$C79=""),"",'MPTO_working_3-way'!F78)</f>
        <v>4.0942717698433091</v>
      </c>
      <c r="J79" s="22">
        <f>IF(OR($A79="",$B79="",$C79=""),"",'MPTO_working_3-way'!G78)</f>
        <v>2.1706387035271693</v>
      </c>
      <c r="K79" s="17">
        <f>IF(OR($A79="",$B79="",$C79=""),"",'OddsRatio_working_3-way'!H78)</f>
        <v>3.3848588563829267</v>
      </c>
      <c r="L79" s="21">
        <f>IF(OR($A79="",$B79="",$C79=""),"",'OddsRatio_working_3-way'!I78)</f>
        <v>4.0616431264375406</v>
      </c>
      <c r="M79" s="22">
        <f>IF(OR($A79="",$B79="",$C79=""),"",'OddsRatio_working_3-way'!J78)</f>
        <v>2.1816868207302789</v>
      </c>
      <c r="N79" s="23">
        <f t="shared" si="29"/>
        <v>29.676258992805753</v>
      </c>
      <c r="O79" s="24">
        <f t="shared" si="30"/>
        <v>24.820143884892083</v>
      </c>
      <c r="P79" s="24">
        <f t="shared" si="31"/>
        <v>45.503597122302153</v>
      </c>
      <c r="Q79" t="s">
        <v>296</v>
      </c>
      <c r="R79" t="s">
        <v>281</v>
      </c>
      <c r="S79" t="s">
        <v>474</v>
      </c>
      <c r="T79" s="35">
        <v>100</v>
      </c>
      <c r="U79" s="35">
        <f t="shared" si="32"/>
        <v>83.739837398373979</v>
      </c>
      <c r="V79" s="35">
        <f t="shared" si="33"/>
        <v>78.678038379530932</v>
      </c>
      <c r="W79" s="35">
        <f t="shared" si="34"/>
        <v>32.432432432432435</v>
      </c>
      <c r="X79" s="35">
        <f t="shared" si="35"/>
        <v>88.889529188036647</v>
      </c>
      <c r="Y79" s="35">
        <f t="shared" si="36"/>
        <v>83.827730169193586</v>
      </c>
      <c r="Z79" s="35">
        <f t="shared" si="37"/>
        <v>37.582124222095096</v>
      </c>
      <c r="AA79" s="35">
        <f t="shared" si="38"/>
        <v>-5.1496917896626684</v>
      </c>
      <c r="AB79" s="35">
        <f t="shared" si="39"/>
        <v>-5.1496917896626542</v>
      </c>
      <c r="AC79" s="35">
        <f t="shared" si="40"/>
        <v>-5.1496917896626613</v>
      </c>
      <c r="AF79">
        <v>1.75</v>
      </c>
      <c r="AG79">
        <v>2.11</v>
      </c>
      <c r="AJ79" t="s">
        <v>386</v>
      </c>
    </row>
    <row r="80" spans="1:36" ht="15" x14ac:dyDescent="0.25">
      <c r="A80">
        <v>6.15</v>
      </c>
      <c r="B80">
        <v>4.6900000000000004</v>
      </c>
      <c r="C80">
        <v>1.48</v>
      </c>
      <c r="D80" s="20">
        <f t="shared" si="28"/>
        <v>5.1496917896626693E-2</v>
      </c>
      <c r="E80" s="17">
        <f>IF(OR($A80="",$B80="",$C80=""),"",A80*'MPTO_working_3-way'!$I79)</f>
        <v>6.4667060450642548</v>
      </c>
      <c r="F80" s="21">
        <f>IF(OR($A80="",$B80="",$C80=""),"",B80*'MPTO_working_3-way'!$I79)</f>
        <v>4.9315205449351796</v>
      </c>
      <c r="G80" s="22">
        <f>IF(OR($A80="",$B80="",$C80=""),"",C80*'MPTO_working_3-way'!$I79)</f>
        <v>1.5562154384870075</v>
      </c>
      <c r="H80" s="17">
        <f>IF(OR($A80="",$B80="",$C80=""),"",'MPTO_working_3-way'!E79)</f>
        <v>6.875877302247269</v>
      </c>
      <c r="I80" s="21">
        <f>IF(OR($A80="",$B80="",$C80=""),"",'MPTO_working_3-way'!F79)</f>
        <v>5.1006361400177163</v>
      </c>
      <c r="J80" s="22">
        <f>IF(OR($A80="",$B80="",$C80=""),"",'MPTO_working_3-way'!G79)</f>
        <v>1.5185797402604793</v>
      </c>
      <c r="K80" s="17">
        <f>IF(OR($A80="",$B80="",$C80=""),"",'OddsRatio_working_3-way'!H79)</f>
        <v>6.688896311073723</v>
      </c>
      <c r="L80" s="21">
        <f>IF(OR($A80="",$B80="",$C80=""),"",'OddsRatio_working_3-way'!I79)</f>
        <v>5.0761218228858329</v>
      </c>
      <c r="M80" s="22">
        <f>IF(OR($A80="",$B80="",$C80=""),"",'OddsRatio_working_3-way'!J79)</f>
        <v>1.530227228993279</v>
      </c>
      <c r="N80" s="23">
        <f t="shared" si="29"/>
        <v>15.463823359703429</v>
      </c>
      <c r="O80" s="24">
        <f t="shared" si="30"/>
        <v>20.277721463150552</v>
      </c>
      <c r="P80" s="24">
        <f t="shared" si="31"/>
        <v>64.258455177146018</v>
      </c>
      <c r="Q80" t="s">
        <v>298</v>
      </c>
      <c r="R80" t="s">
        <v>293</v>
      </c>
      <c r="S80" t="s">
        <v>474</v>
      </c>
      <c r="T80" s="35">
        <v>100</v>
      </c>
      <c r="U80" s="35">
        <f t="shared" si="32"/>
        <v>47.368421052631575</v>
      </c>
      <c r="V80" s="35">
        <f t="shared" si="33"/>
        <v>75.609756097560975</v>
      </c>
      <c r="W80" s="35">
        <f t="shared" si="34"/>
        <v>72.222222222222229</v>
      </c>
      <c r="X80" s="35">
        <f t="shared" si="35"/>
        <v>52.168021680216803</v>
      </c>
      <c r="Y80" s="35">
        <f t="shared" si="36"/>
        <v>80.409356725146196</v>
      </c>
      <c r="Z80" s="35">
        <f t="shared" si="37"/>
        <v>77.021822849807435</v>
      </c>
      <c r="AA80" s="35">
        <f t="shared" si="38"/>
        <v>-4.7996006275852281</v>
      </c>
      <c r="AB80" s="35">
        <f t="shared" si="39"/>
        <v>-4.799600627585221</v>
      </c>
      <c r="AC80" s="35">
        <f t="shared" si="40"/>
        <v>-4.7996006275852068</v>
      </c>
      <c r="AF80">
        <v>1.67</v>
      </c>
      <c r="AG80">
        <v>2.2200000000000002</v>
      </c>
      <c r="AJ80" t="s">
        <v>386</v>
      </c>
    </row>
    <row r="81" spans="1:36" ht="15" x14ac:dyDescent="0.25">
      <c r="A81">
        <v>1.9</v>
      </c>
      <c r="B81">
        <v>4.0999999999999996</v>
      </c>
      <c r="C81">
        <v>3.6</v>
      </c>
      <c r="D81" s="20">
        <f t="shared" si="28"/>
        <v>4.799600627585221E-2</v>
      </c>
      <c r="E81" s="17">
        <f>IF(OR($A81="",$B81="",$C81=""),"",A81*'MPTO_working_3-way'!$I80)</f>
        <v>1.9911924119241191</v>
      </c>
      <c r="F81" s="21">
        <f>IF(OR($A81="",$B81="",$C81=""),"",B81*'MPTO_working_3-way'!$I80)</f>
        <v>4.2967836257309937</v>
      </c>
      <c r="G81" s="22">
        <f>IF(OR($A81="",$B81="",$C81=""),"",C81*'MPTO_working_3-way'!$I80)</f>
        <v>3.772785622593068</v>
      </c>
      <c r="H81" s="17">
        <f>IF(OR($A81="",$B81="",$C81=""),"",'MPTO_working_3-way'!E80)</f>
        <v>1.9595658452508498</v>
      </c>
      <c r="I81" s="21">
        <f>IF(OR($A81="",$B81="",$C81=""),"",'MPTO_working_3-way'!F80)</f>
        <v>4.3878168352977989</v>
      </c>
      <c r="J81" s="22">
        <f>IF(OR($A81="",$B81="",$C81=""),"",'MPTO_working_3-way'!G80)</f>
        <v>3.8200145296040686</v>
      </c>
      <c r="K81" s="17">
        <f>IF(OR($A81="",$B81="",$C81=""),"",'OddsRatio_working_3-way'!H80)</f>
        <v>1.9715228870292487</v>
      </c>
      <c r="L81" s="21">
        <f>IF(OR($A81="",$B81="",$C81=""),"",'OddsRatio_working_3-way'!I80)</f>
        <v>4.3463566108785221</v>
      </c>
      <c r="M81" s="22">
        <f>IF(OR($A81="",$B81="",$C81=""),"",'OddsRatio_working_3-way'!J80)</f>
        <v>3.8066216736400507</v>
      </c>
      <c r="N81" s="23">
        <f t="shared" si="29"/>
        <v>50.221163661109223</v>
      </c>
      <c r="O81" s="24">
        <f t="shared" si="30"/>
        <v>23.273222184416468</v>
      </c>
      <c r="P81" s="24">
        <f t="shared" si="31"/>
        <v>26.505614154474312</v>
      </c>
      <c r="Q81" t="s">
        <v>290</v>
      </c>
      <c r="R81" t="s">
        <v>283</v>
      </c>
      <c r="S81" t="s">
        <v>474</v>
      </c>
      <c r="T81" s="35">
        <v>100</v>
      </c>
      <c r="U81" s="35">
        <f t="shared" si="32"/>
        <v>54.751131221719454</v>
      </c>
      <c r="V81" s="35">
        <f t="shared" si="33"/>
        <v>72.826086956521735</v>
      </c>
      <c r="W81" s="35">
        <f t="shared" si="34"/>
        <v>70.238095238095241</v>
      </c>
      <c r="X81" s="35">
        <f t="shared" si="35"/>
        <v>56.935817805383017</v>
      </c>
      <c r="Y81" s="35">
        <f t="shared" si="36"/>
        <v>75.010773540185312</v>
      </c>
      <c r="Z81" s="35">
        <f t="shared" si="37"/>
        <v>72.422781821758804</v>
      </c>
      <c r="AA81" s="35">
        <f t="shared" si="38"/>
        <v>-2.1846865836635629</v>
      </c>
      <c r="AB81" s="35">
        <f t="shared" si="39"/>
        <v>-2.1846865836635772</v>
      </c>
      <c r="AC81" s="35">
        <f t="shared" si="40"/>
        <v>-2.1846865836635629</v>
      </c>
      <c r="AF81">
        <v>1.63</v>
      </c>
      <c r="AG81">
        <v>2.2999999999999998</v>
      </c>
      <c r="AJ81" t="s">
        <v>386</v>
      </c>
    </row>
    <row r="82" spans="1:36" ht="15" x14ac:dyDescent="0.25">
      <c r="A82">
        <v>2.21</v>
      </c>
      <c r="B82">
        <v>3.68</v>
      </c>
      <c r="C82">
        <v>3.36</v>
      </c>
      <c r="D82" s="20">
        <f t="shared" si="28"/>
        <v>2.1846865836635754E-2</v>
      </c>
      <c r="E82" s="17">
        <f>IF(OR($A82="",$B82="",$C82=""),"",A82*'MPTO_working_3-way'!$I81)</f>
        <v>2.258281573498965</v>
      </c>
      <c r="F82" s="21">
        <f>IF(OR($A82="",$B82="",$C82=""),"",B82*'MPTO_working_3-way'!$I81)</f>
        <v>3.7603964662788196</v>
      </c>
      <c r="G82" s="22">
        <f>IF(OR($A82="",$B82="",$C82=""),"",C82*'MPTO_working_3-way'!$I81)</f>
        <v>3.4334054692110958</v>
      </c>
      <c r="H82" s="17">
        <f>IF(OR($A82="",$B82="",$C82=""),"",'MPTO_working_3-way'!E81)</f>
        <v>2.2461492059929298</v>
      </c>
      <c r="I82" s="21">
        <f>IF(OR($A82="",$B82="",$C82=""),"",'MPTO_working_3-way'!F81)</f>
        <v>3.7813353328590371</v>
      </c>
      <c r="J82" s="22">
        <f>IF(OR($A82="",$B82="",$C82=""),"",'MPTO_working_3-way'!G81)</f>
        <v>3.4442762377755134</v>
      </c>
      <c r="K82" s="17">
        <f>IF(OR($A82="",$B82="",$C82=""),"",'OddsRatio_working_3-way'!H81)</f>
        <v>2.2512751379654987</v>
      </c>
      <c r="L82" s="21">
        <f>IF(OR($A82="",$B82="",$C82=""),"",'OddsRatio_working_3-way'!I81)</f>
        <v>3.7714193138409393</v>
      </c>
      <c r="M82" s="22">
        <f>IF(OR($A82="",$B82="",$C82=""),"",'OddsRatio_working_3-way'!J81)</f>
        <v>3.4405035748748576</v>
      </c>
      <c r="N82" s="23">
        <f t="shared" si="29"/>
        <v>44.281457712583084</v>
      </c>
      <c r="O82" s="24">
        <f t="shared" si="30"/>
        <v>26.592940637176255</v>
      </c>
      <c r="P82" s="24">
        <f t="shared" si="31"/>
        <v>29.125601650240661</v>
      </c>
      <c r="Q82" t="s">
        <v>300</v>
      </c>
      <c r="R82" t="s">
        <v>347</v>
      </c>
      <c r="S82" t="s">
        <v>474</v>
      </c>
      <c r="T82" s="35">
        <v>100</v>
      </c>
      <c r="U82" s="35">
        <f t="shared" si="32"/>
        <v>9.0909090909091042</v>
      </c>
      <c r="V82" s="35">
        <f t="shared" si="33"/>
        <v>91.319444444444443</v>
      </c>
      <c r="W82" s="35">
        <f t="shared" si="34"/>
        <v>96.050552922590839</v>
      </c>
      <c r="X82" s="35">
        <f t="shared" si="35"/>
        <v>12.630002632964718</v>
      </c>
      <c r="Y82" s="35">
        <f t="shared" si="36"/>
        <v>94.858537986500068</v>
      </c>
      <c r="Z82" s="35">
        <f t="shared" si="37"/>
        <v>99.589646464646464</v>
      </c>
      <c r="AA82" s="35">
        <f t="shared" si="38"/>
        <v>-3.539093542055614</v>
      </c>
      <c r="AB82" s="35">
        <f t="shared" si="39"/>
        <v>-3.5390935420556247</v>
      </c>
      <c r="AC82" s="35">
        <f t="shared" si="40"/>
        <v>-3.5390935420556247</v>
      </c>
      <c r="AF82">
        <v>1.79</v>
      </c>
      <c r="AG82">
        <v>2.12</v>
      </c>
      <c r="AJ82" t="s">
        <v>382</v>
      </c>
    </row>
    <row r="83" spans="1:36" ht="15" x14ac:dyDescent="0.25">
      <c r="A83">
        <v>1.1000000000000001</v>
      </c>
      <c r="B83">
        <v>11.52</v>
      </c>
      <c r="C83">
        <v>25.32</v>
      </c>
      <c r="D83" s="20">
        <f t="shared" si="28"/>
        <v>3.5390935420556158E-2</v>
      </c>
      <c r="E83" s="17">
        <f>IF(OR($A83="",$B83="",$C83=""),"",A83*'MPTO_working_3-way'!$I82)</f>
        <v>1.1389300289626119</v>
      </c>
      <c r="F83" s="21">
        <f>IF(OR($A83="",$B83="",$C83=""),"",B83*'MPTO_working_3-way'!$I82)</f>
        <v>11.927703576044806</v>
      </c>
      <c r="G83" s="22">
        <f>IF(OR($A83="",$B83="",$C83=""),"",C83*'MPTO_working_3-way'!$I82)</f>
        <v>26.216098484848484</v>
      </c>
      <c r="H83" s="17">
        <f>IF(OR($A83="",$B83="",$C83=""),"",'MPTO_working_3-way'!E82)</f>
        <v>1.1144620128121694</v>
      </c>
      <c r="I83" s="21">
        <f>IF(OR($A83="",$B83="",$C83=""),"",'MPTO_working_3-way'!F82)</f>
        <v>13.331808693108533</v>
      </c>
      <c r="J83" s="22">
        <f>IF(OR($A83="",$B83="",$C83=""),"",'MPTO_working_3-way'!G82)</f>
        <v>36.104351583457813</v>
      </c>
      <c r="K83" s="17">
        <f>IF(OR($A83="",$B83="",$C83=""),"",'OddsRatio_working_3-way'!H82)</f>
        <v>1.1196248589704669</v>
      </c>
      <c r="L83" s="21">
        <f>IF(OR($A83="",$B83="",$C83=""),"",'OddsRatio_working_3-way'!I82)</f>
        <v>13.584535163693154</v>
      </c>
      <c r="M83" s="22">
        <f>IF(OR($A83="",$B83="",$C83=""),"",'OddsRatio_working_3-way'!J82)</f>
        <v>30.09276570161763</v>
      </c>
      <c r="N83" s="23">
        <f t="shared" si="29"/>
        <v>87.80170638848152</v>
      </c>
      <c r="O83" s="24">
        <f t="shared" si="30"/>
        <v>8.3838434919557017</v>
      </c>
      <c r="P83" s="24">
        <f t="shared" si="31"/>
        <v>3.8144501195627831</v>
      </c>
      <c r="Q83" t="s">
        <v>302</v>
      </c>
      <c r="R83" t="s">
        <v>345</v>
      </c>
      <c r="S83" t="s">
        <v>474</v>
      </c>
      <c r="T83" s="35">
        <v>100</v>
      </c>
      <c r="U83" s="35">
        <f t="shared" si="32"/>
        <v>61.977186311787079</v>
      </c>
      <c r="V83" s="35">
        <f t="shared" si="33"/>
        <v>68.152866242038215</v>
      </c>
      <c r="W83" s="35">
        <f t="shared" si="34"/>
        <v>66.666666666666657</v>
      </c>
      <c r="X83" s="35">
        <f t="shared" si="35"/>
        <v>65.180467091295114</v>
      </c>
      <c r="Y83" s="35">
        <f t="shared" si="36"/>
        <v>71.356147021546263</v>
      </c>
      <c r="Z83" s="35">
        <f t="shared" si="37"/>
        <v>69.86994744617472</v>
      </c>
      <c r="AA83" s="35">
        <f t="shared" si="38"/>
        <v>-3.2032807795080345</v>
      </c>
      <c r="AB83" s="35">
        <f t="shared" si="39"/>
        <v>-3.2032807795080487</v>
      </c>
      <c r="AC83" s="35">
        <f t="shared" si="40"/>
        <v>-3.2032807795080629</v>
      </c>
      <c r="AF83">
        <v>1.22</v>
      </c>
      <c r="AG83">
        <v>4.33</v>
      </c>
      <c r="AJ83" t="s">
        <v>382</v>
      </c>
    </row>
    <row r="84" spans="1:36" ht="15" x14ac:dyDescent="0.25">
      <c r="A84">
        <v>2.63</v>
      </c>
      <c r="B84">
        <v>3.14</v>
      </c>
      <c r="C84">
        <v>3</v>
      </c>
      <c r="D84" s="20">
        <f t="shared" si="28"/>
        <v>3.2032807795080442E-2</v>
      </c>
      <c r="E84" s="17">
        <f>IF(OR($A84="",$B84="",$C84=""),"",A84*'MPTO_working_3-way'!$I83)</f>
        <v>2.7142462845010615</v>
      </c>
      <c r="F84" s="21">
        <f>IF(OR($A84="",$B84="",$C84=""),"",B84*'MPTO_working_3-way'!$I83)</f>
        <v>3.2405830164765526</v>
      </c>
      <c r="G84" s="22">
        <f>IF(OR($A84="",$B84="",$C84=""),"",C84*'MPTO_working_3-way'!$I83)</f>
        <v>3.0960984233852411</v>
      </c>
      <c r="H84" s="17">
        <f>IF(OR($A84="",$B84="",$C84=""),"",'MPTO_working_3-way'!E83)</f>
        <v>2.7059898639792621</v>
      </c>
      <c r="I84" s="21">
        <f>IF(OR($A84="",$B84="",$C84=""),"",'MPTO_working_3-way'!F83)</f>
        <v>3.2489290272945044</v>
      </c>
      <c r="J84" s="22">
        <f>IF(OR($A84="",$B84="",$C84=""),"",'MPTO_working_3-way'!G83)</f>
        <v>3.0992785955548139</v>
      </c>
      <c r="K84" s="17">
        <f>IF(OR($A84="",$B84="",$C84=""),"",'OddsRatio_working_3-way'!H83)</f>
        <v>2.7098442587431135</v>
      </c>
      <c r="L84" s="21">
        <f>IF(OR($A84="",$B84="",$C84=""),"",'OddsRatio_working_3-way'!I83)</f>
        <v>3.2448262047302232</v>
      </c>
      <c r="M84" s="22">
        <f>IF(OR($A84="",$B84="",$C84=""),"",'OddsRatio_working_3-way'!J83)</f>
        <v>3.0979684156357226</v>
      </c>
      <c r="N84" s="23">
        <f t="shared" si="29"/>
        <v>36.842640467455666</v>
      </c>
      <c r="O84" s="24">
        <f t="shared" si="30"/>
        <v>30.858644722741531</v>
      </c>
      <c r="P84" s="24">
        <f t="shared" si="31"/>
        <v>32.298714809802803</v>
      </c>
      <c r="Q84" t="s">
        <v>166</v>
      </c>
      <c r="R84" t="s">
        <v>90</v>
      </c>
      <c r="S84" t="s">
        <v>474</v>
      </c>
      <c r="T84" s="35">
        <v>100</v>
      </c>
      <c r="U84" s="35">
        <f t="shared" si="32"/>
        <v>59.183673469387763</v>
      </c>
      <c r="V84" s="35">
        <f t="shared" si="33"/>
        <v>67.845659163987136</v>
      </c>
      <c r="W84" s="35">
        <f t="shared" si="34"/>
        <v>69.696969696969703</v>
      </c>
      <c r="X84" s="35">
        <f t="shared" si="35"/>
        <v>62.457371139043175</v>
      </c>
      <c r="Y84" s="35">
        <f t="shared" si="36"/>
        <v>71.119356833642541</v>
      </c>
      <c r="Z84" s="35">
        <f t="shared" si="37"/>
        <v>72.970667366625094</v>
      </c>
      <c r="AA84" s="35">
        <f t="shared" si="38"/>
        <v>-3.2736976696554123</v>
      </c>
      <c r="AB84" s="35">
        <f t="shared" si="39"/>
        <v>-3.2736976696554052</v>
      </c>
      <c r="AC84" s="35">
        <f t="shared" si="40"/>
        <v>-3.273697669655391</v>
      </c>
      <c r="AF84">
        <v>2.14</v>
      </c>
      <c r="AG84">
        <v>1.75</v>
      </c>
      <c r="AJ84" t="s">
        <v>221</v>
      </c>
    </row>
    <row r="85" spans="1:36" ht="15" x14ac:dyDescent="0.25">
      <c r="A85">
        <v>2.4500000000000002</v>
      </c>
      <c r="B85">
        <v>3.11</v>
      </c>
      <c r="C85">
        <v>3.3</v>
      </c>
      <c r="D85" s="20">
        <f t="shared" si="28"/>
        <v>3.2736976696553954E-2</v>
      </c>
      <c r="E85" s="17">
        <f>IF(OR($A85="",$B85="",$C85=""),"",A85*'MPTO_working_3-way'!$I84)</f>
        <v>2.5302055929065572</v>
      </c>
      <c r="F85" s="21">
        <f>IF(OR($A85="",$B85="",$C85=""),"",B85*'MPTO_working_3-way'!$I84)</f>
        <v>3.2118119975262829</v>
      </c>
      <c r="G85" s="22">
        <f>IF(OR($A85="",$B85="",$C85=""),"",C85*'MPTO_working_3-way'!$I84)</f>
        <v>3.4080320230986278</v>
      </c>
      <c r="H85" s="17">
        <f>IF(OR($A85="",$B85="",$C85=""),"",'MPTO_working_3-way'!E84)</f>
        <v>2.5173005271000153</v>
      </c>
      <c r="I85" s="21">
        <f>IF(OR($A85="",$B85="",$C85=""),"",'MPTO_working_3-way'!F84)</f>
        <v>3.2192528545548043</v>
      </c>
      <c r="J85" s="22">
        <f>IF(OR($A85="",$B85="",$C85=""),"",'MPTO_working_3-way'!G84)</f>
        <v>3.423274420419915</v>
      </c>
      <c r="K85" s="17">
        <f>IF(OR($A85="",$B85="",$C85=""),"",'OddsRatio_working_3-way'!H84)</f>
        <v>2.5230797686916815</v>
      </c>
      <c r="L85" s="21">
        <f>IF(OR($A85="",$B85="",$C85=""),"",'OddsRatio_working_3-way'!I84)</f>
        <v>3.2163436634065148</v>
      </c>
      <c r="M85" s="22">
        <f>IF(OR($A85="",$B85="",$C85=""),"",'OddsRatio_working_3-way'!J84)</f>
        <v>3.4159196330971491</v>
      </c>
      <c r="N85" s="23">
        <f t="shared" si="29"/>
        <v>39.522480023105814</v>
      </c>
      <c r="O85" s="24">
        <f t="shared" si="30"/>
        <v>31.135072687012617</v>
      </c>
      <c r="P85" s="24">
        <f t="shared" si="31"/>
        <v>29.342447289881591</v>
      </c>
      <c r="Q85" t="s">
        <v>158</v>
      </c>
      <c r="R85" t="s">
        <v>161</v>
      </c>
      <c r="S85" t="s">
        <v>474</v>
      </c>
      <c r="T85" s="35">
        <v>100</v>
      </c>
      <c r="U85" s="35">
        <f t="shared" si="32"/>
        <v>52.606635071090047</v>
      </c>
      <c r="V85" s="35">
        <f t="shared" si="33"/>
        <v>68.152866242038215</v>
      </c>
      <c r="W85" s="35">
        <f t="shared" si="34"/>
        <v>75.903614457831324</v>
      </c>
      <c r="X85" s="35">
        <f t="shared" si="35"/>
        <v>55.943519300130454</v>
      </c>
      <c r="Y85" s="35">
        <f t="shared" si="36"/>
        <v>71.489750471078622</v>
      </c>
      <c r="Z85" s="35">
        <f t="shared" si="37"/>
        <v>79.240498686871732</v>
      </c>
      <c r="AA85" s="35">
        <f t="shared" si="38"/>
        <v>-3.3368842290404075</v>
      </c>
      <c r="AB85" s="35">
        <f t="shared" si="39"/>
        <v>-3.3368842290404075</v>
      </c>
      <c r="AC85" s="35">
        <f t="shared" si="40"/>
        <v>-3.3368842290404075</v>
      </c>
      <c r="AF85">
        <v>2.4900000000000002</v>
      </c>
      <c r="AG85">
        <v>1.57</v>
      </c>
      <c r="AJ85" t="s">
        <v>221</v>
      </c>
    </row>
    <row r="86" spans="1:36" ht="15" x14ac:dyDescent="0.25">
      <c r="A86">
        <v>2.11</v>
      </c>
      <c r="B86">
        <v>3.14</v>
      </c>
      <c r="C86">
        <v>4.1500000000000004</v>
      </c>
      <c r="D86" s="20">
        <f t="shared" si="28"/>
        <v>3.3368842290403933E-2</v>
      </c>
      <c r="E86" s="17">
        <f>IF(OR($A86="",$B86="",$C86=""),"",A86*'MPTO_working_3-way'!$I85)</f>
        <v>2.1804082572327523</v>
      </c>
      <c r="F86" s="21">
        <f>IF(OR($A86="",$B86="",$C86=""),"",B86*'MPTO_working_3-way'!$I85)</f>
        <v>3.2447781647918683</v>
      </c>
      <c r="G86" s="22">
        <f>IF(OR($A86="",$B86="",$C86=""),"",C86*'MPTO_working_3-way'!$I85)</f>
        <v>4.2884806955051769</v>
      </c>
      <c r="H86" s="17">
        <f>IF(OR($A86="",$B86="",$C86=""),"",'MPTO_working_3-way'!E85)</f>
        <v>2.1607106231193765</v>
      </c>
      <c r="I86" s="21">
        <f>IF(OR($A86="",$B86="",$C86=""),"",'MPTO_working_3-way'!F85)</f>
        <v>3.2536366938952761</v>
      </c>
      <c r="J86" s="22">
        <f>IF(OR($A86="",$B86="",$C86=""),"",'MPTO_working_3-way'!G85)</f>
        <v>4.3508355790030011</v>
      </c>
      <c r="K86" s="17">
        <f>IF(OR($A86="",$B86="",$C86=""),"",'OddsRatio_working_3-way'!H85)</f>
        <v>2.1689981676107544</v>
      </c>
      <c r="L86" s="21">
        <f>IF(OR($A86="",$B86="",$C86=""),"",'OddsRatio_working_3-way'!I85)</f>
        <v>3.2537442150333469</v>
      </c>
      <c r="M86" s="22">
        <f>IF(OR($A86="",$B86="",$C86=""),"",'OddsRatio_working_3-way'!J85)</f>
        <v>4.3174272324088987</v>
      </c>
      <c r="N86" s="23">
        <f t="shared" si="29"/>
        <v>45.862970692889505</v>
      </c>
      <c r="O86" s="24">
        <f t="shared" si="30"/>
        <v>30.818747822291993</v>
      </c>
      <c r="P86" s="24">
        <f t="shared" si="31"/>
        <v>23.318281484818517</v>
      </c>
      <c r="Q86" t="s">
        <v>160</v>
      </c>
      <c r="R86" t="s">
        <v>169</v>
      </c>
      <c r="S86" t="s">
        <v>474</v>
      </c>
      <c r="T86" s="35">
        <v>100</v>
      </c>
      <c r="U86" s="35">
        <f t="shared" si="32"/>
        <v>45.945945945945937</v>
      </c>
      <c r="V86" s="35">
        <f t="shared" si="33"/>
        <v>72.067039106145245</v>
      </c>
      <c r="W86" s="35">
        <f t="shared" si="34"/>
        <v>78.213507625272342</v>
      </c>
      <c r="X86" s="35">
        <f t="shared" si="35"/>
        <v>49.719453268582413</v>
      </c>
      <c r="Y86" s="35">
        <f t="shared" si="36"/>
        <v>75.840546428781721</v>
      </c>
      <c r="Z86" s="35">
        <f t="shared" si="37"/>
        <v>81.98701494790879</v>
      </c>
      <c r="AA86" s="35">
        <f t="shared" si="38"/>
        <v>-3.7735073226364761</v>
      </c>
      <c r="AB86" s="35">
        <f t="shared" si="39"/>
        <v>-3.7735073226364761</v>
      </c>
      <c r="AC86" s="35">
        <f t="shared" si="40"/>
        <v>-3.7735073226364477</v>
      </c>
      <c r="AF86">
        <v>2.62</v>
      </c>
      <c r="AG86">
        <v>1.52</v>
      </c>
      <c r="AJ86" t="s">
        <v>221</v>
      </c>
    </row>
    <row r="87" spans="1:36" ht="15" x14ac:dyDescent="0.25">
      <c r="A87">
        <v>1.85</v>
      </c>
      <c r="B87">
        <v>3.58</v>
      </c>
      <c r="C87">
        <v>4.59</v>
      </c>
      <c r="D87" s="20">
        <f t="shared" si="28"/>
        <v>3.7735073226364602E-2</v>
      </c>
      <c r="E87" s="17">
        <f>IF(OR($A87="",$B87="",$C87=""),"",A87*'MPTO_working_3-way'!$I86)</f>
        <v>1.9198098854687746</v>
      </c>
      <c r="F87" s="21">
        <f>IF(OR($A87="",$B87="",$C87=""),"",B87*'MPTO_working_3-way'!$I86)</f>
        <v>3.7150915621503855</v>
      </c>
      <c r="G87" s="22">
        <f>IF(OR($A87="",$B87="",$C87=""),"",C87*'MPTO_working_3-way'!$I86)</f>
        <v>4.763203986109013</v>
      </c>
      <c r="H87" s="17">
        <f>IF(OR($A87="",$B87="",$C87=""),"",'MPTO_working_3-way'!E86)</f>
        <v>1.8940750542010121</v>
      </c>
      <c r="I87" s="21">
        <f>IF(OR($A87="",$B87="",$C87=""),"",'MPTO_working_3-way'!F86)</f>
        <v>3.7488109072209612</v>
      </c>
      <c r="J87" s="22">
        <f>IF(OR($A87="",$B87="",$C87=""),"",'MPTO_working_3-way'!G86)</f>
        <v>4.8712393580342122</v>
      </c>
      <c r="K87" s="17">
        <f>IF(OR($A87="",$B87="",$C87=""),"",'OddsRatio_working_3-way'!H86)</f>
        <v>1.9037965346153551</v>
      </c>
      <c r="L87" s="21">
        <f>IF(OR($A87="",$B87="",$C87=""),"",'OddsRatio_working_3-way'!I86)</f>
        <v>3.7432883050677828</v>
      </c>
      <c r="M87" s="22">
        <f>IF(OR($A87="",$B87="",$C87=""),"",'OddsRatio_working_3-way'!J86)</f>
        <v>4.8172112461989673</v>
      </c>
      <c r="N87" s="23">
        <f t="shared" si="29"/>
        <v>52.088491030757581</v>
      </c>
      <c r="O87" s="24">
        <f t="shared" si="30"/>
        <v>26.917236985168021</v>
      </c>
      <c r="P87" s="24">
        <f t="shared" si="31"/>
        <v>20.994271984074409</v>
      </c>
      <c r="Q87" t="s">
        <v>162</v>
      </c>
      <c r="R87" t="s">
        <v>159</v>
      </c>
      <c r="S87" t="s">
        <v>474</v>
      </c>
      <c r="T87" s="35">
        <v>100</v>
      </c>
      <c r="U87" s="35">
        <f t="shared" si="32"/>
        <v>61.538461538461533</v>
      </c>
      <c r="V87" s="35">
        <f t="shared" si="33"/>
        <v>69.230769230769241</v>
      </c>
      <c r="W87" s="35">
        <f t="shared" si="34"/>
        <v>65.870307167235495</v>
      </c>
      <c r="X87" s="35">
        <f t="shared" si="35"/>
        <v>64.898923601995278</v>
      </c>
      <c r="Y87" s="35">
        <f t="shared" si="36"/>
        <v>72.591231294302958</v>
      </c>
      <c r="Z87" s="35">
        <f t="shared" si="37"/>
        <v>69.230769230769226</v>
      </c>
      <c r="AA87" s="35">
        <f t="shared" si="38"/>
        <v>-3.3604620635337454</v>
      </c>
      <c r="AB87" s="35">
        <f t="shared" si="39"/>
        <v>-3.360462063533717</v>
      </c>
      <c r="AC87" s="35">
        <f t="shared" si="40"/>
        <v>-3.3604620635337312</v>
      </c>
      <c r="AF87">
        <v>2.1</v>
      </c>
      <c r="AG87">
        <v>1.78</v>
      </c>
      <c r="AJ87" t="s">
        <v>221</v>
      </c>
    </row>
    <row r="88" spans="1:36" ht="15" x14ac:dyDescent="0.25">
      <c r="A88">
        <v>2.6</v>
      </c>
      <c r="B88">
        <v>3.25</v>
      </c>
      <c r="C88">
        <v>2.93</v>
      </c>
      <c r="D88" s="20">
        <f t="shared" si="28"/>
        <v>3.3604620635337312E-2</v>
      </c>
      <c r="E88" s="17">
        <f>IF(OR($A88="",$B88="",$C88=""),"",A88*'MPTO_working_3-way'!$I87)</f>
        <v>2.6873720136518773</v>
      </c>
      <c r="F88" s="21">
        <f>IF(OR($A88="",$B88="",$C88=""),"",B88*'MPTO_working_3-way'!$I87)</f>
        <v>3.3592150170648463</v>
      </c>
      <c r="G88" s="22">
        <f>IF(OR($A88="",$B88="",$C88=""),"",C88*'MPTO_working_3-way'!$I87)</f>
        <v>3.0284615384615385</v>
      </c>
      <c r="H88" s="17">
        <f>IF(OR($A88="",$B88="",$C88=""),"",'MPTO_working_3-way'!E87)</f>
        <v>2.6779939067260372</v>
      </c>
      <c r="I88" s="21">
        <f>IF(OR($A88="",$B88="",$C88=""),"",'MPTO_working_3-way'!F87)</f>
        <v>3.3727863046044861</v>
      </c>
      <c r="J88" s="22">
        <f>IF(OR($A88="",$B88="",$C88=""),"",'MPTO_working_3-way'!G87)</f>
        <v>3.0294273594909864</v>
      </c>
      <c r="K88" s="17">
        <f>IF(OR($A88="",$B88="",$C88=""),"",'OddsRatio_working_3-way'!H87)</f>
        <v>2.6823973559964567</v>
      </c>
      <c r="L88" s="21">
        <f>IF(OR($A88="",$B88="",$C88=""),"",'OddsRatio_working_3-way'!I87)</f>
        <v>3.3658712818700165</v>
      </c>
      <c r="M88" s="22">
        <f>IF(OR($A88="",$B88="",$C88=""),"",'OddsRatio_working_3-way'!J87)</f>
        <v>3.0293918106707256</v>
      </c>
      <c r="N88" s="23">
        <f t="shared" si="29"/>
        <v>37.21107442214884</v>
      </c>
      <c r="O88" s="24">
        <f t="shared" si="30"/>
        <v>29.768859537719077</v>
      </c>
      <c r="P88" s="24">
        <f t="shared" si="31"/>
        <v>33.020066040132079</v>
      </c>
      <c r="Q88" t="s">
        <v>164</v>
      </c>
      <c r="R88" t="s">
        <v>173</v>
      </c>
      <c r="S88" t="s">
        <v>474</v>
      </c>
      <c r="T88" s="35">
        <v>100</v>
      </c>
      <c r="U88" s="35">
        <f t="shared" si="32"/>
        <v>52.830188679245275</v>
      </c>
      <c r="V88" s="35">
        <f t="shared" si="33"/>
        <v>69.040247678018574</v>
      </c>
      <c r="W88" s="35">
        <f t="shared" si="34"/>
        <v>74.747474747474755</v>
      </c>
      <c r="X88" s="35">
        <f t="shared" si="35"/>
        <v>56.212277574506686</v>
      </c>
      <c r="Y88" s="35">
        <f t="shared" si="36"/>
        <v>72.422336573279964</v>
      </c>
      <c r="Z88" s="35">
        <f t="shared" si="37"/>
        <v>78.12956364273613</v>
      </c>
      <c r="AA88" s="35">
        <f t="shared" si="38"/>
        <v>-3.3820888952614112</v>
      </c>
      <c r="AB88" s="35">
        <f t="shared" si="39"/>
        <v>-3.3820888952613899</v>
      </c>
      <c r="AC88" s="35">
        <f t="shared" si="40"/>
        <v>-3.3820888952613757</v>
      </c>
      <c r="AF88">
        <v>2.27</v>
      </c>
      <c r="AG88">
        <v>1.67</v>
      </c>
      <c r="AJ88" t="s">
        <v>221</v>
      </c>
    </row>
    <row r="89" spans="1:36" ht="15" x14ac:dyDescent="0.25">
      <c r="A89">
        <v>2.12</v>
      </c>
      <c r="B89">
        <v>3.23</v>
      </c>
      <c r="C89">
        <v>3.96</v>
      </c>
      <c r="D89" s="20">
        <f t="shared" si="28"/>
        <v>3.3820888952613926E-2</v>
      </c>
      <c r="E89" s="17">
        <f>IF(OR($A89="",$B89="",$C89=""),"",A89*'MPTO_working_3-way'!$I88)</f>
        <v>2.1917002845795417</v>
      </c>
      <c r="F89" s="21">
        <f>IF(OR($A89="",$B89="",$C89=""),"",B89*'MPTO_working_3-way'!$I88)</f>
        <v>3.3392414713169432</v>
      </c>
      <c r="G89" s="22">
        <f>IF(OR($A89="",$B89="",$C89=""),"",C89*'MPTO_working_3-way'!$I88)</f>
        <v>4.0939307202523514</v>
      </c>
      <c r="H89" s="17">
        <f>IF(OR($A89="",$B89="",$C89=""),"",'MPTO_working_3-way'!E88)</f>
        <v>2.1719088269920497</v>
      </c>
      <c r="I89" s="21">
        <f>IF(OR($A89="",$B89="",$C89=""),"",'MPTO_working_3-way'!F88)</f>
        <v>3.3520613720767862</v>
      </c>
      <c r="J89" s="22">
        <f>IF(OR($A89="",$B89="",$C89=""),"",'MPTO_working_3-way'!G88)</f>
        <v>4.1450498367038797</v>
      </c>
      <c r="K89" s="17">
        <f>IF(OR($A89="",$B89="",$C89=""),"",'OddsRatio_working_3-way'!H88)</f>
        <v>2.1801350821074421</v>
      </c>
      <c r="L89" s="21">
        <f>IF(OR($A89="",$B89="",$C89=""),"",'OddsRatio_working_3-way'!I88)</f>
        <v>3.3497332438389238</v>
      </c>
      <c r="M89" s="22">
        <f>IF(OR($A89="",$B89="",$C89=""),"",'OddsRatio_working_3-way'!J88)</f>
        <v>4.1189284312839538</v>
      </c>
      <c r="N89" s="23">
        <f t="shared" si="29"/>
        <v>45.626676559557097</v>
      </c>
      <c r="O89" s="24">
        <f t="shared" si="30"/>
        <v>29.946920837851721</v>
      </c>
      <c r="P89" s="24">
        <f t="shared" si="31"/>
        <v>24.426402602591175</v>
      </c>
      <c r="Q89" t="s">
        <v>168</v>
      </c>
      <c r="R89" t="s">
        <v>167</v>
      </c>
      <c r="S89" t="s">
        <v>474</v>
      </c>
      <c r="T89" s="35">
        <v>100</v>
      </c>
      <c r="U89" s="35">
        <f t="shared" si="32"/>
        <v>48.717948717948723</v>
      </c>
      <c r="V89" s="35">
        <f t="shared" si="33"/>
        <v>69.418960244648318</v>
      </c>
      <c r="W89" s="35">
        <f t="shared" si="34"/>
        <v>78.308026030368765</v>
      </c>
      <c r="X89" s="35">
        <f t="shared" si="35"/>
        <v>52.273013724982917</v>
      </c>
      <c r="Y89" s="35">
        <f t="shared" si="36"/>
        <v>72.974025251682534</v>
      </c>
      <c r="Z89" s="35">
        <f t="shared" si="37"/>
        <v>81.863091037402967</v>
      </c>
      <c r="AA89" s="35">
        <f t="shared" si="38"/>
        <v>-3.5550650070341945</v>
      </c>
      <c r="AB89" s="35">
        <f t="shared" si="39"/>
        <v>-3.5550650070342158</v>
      </c>
      <c r="AC89" s="35">
        <f t="shared" si="40"/>
        <v>-3.5550650070342016</v>
      </c>
      <c r="AF89">
        <v>2.2999999999999998</v>
      </c>
      <c r="AG89">
        <v>1.66</v>
      </c>
      <c r="AJ89" t="s">
        <v>221</v>
      </c>
    </row>
    <row r="90" spans="1:36" ht="15" x14ac:dyDescent="0.25">
      <c r="A90">
        <v>1.95</v>
      </c>
      <c r="B90">
        <v>3.27</v>
      </c>
      <c r="C90">
        <v>4.6100000000000003</v>
      </c>
      <c r="D90" s="20">
        <f t="shared" si="28"/>
        <v>3.5550650070341971E-2</v>
      </c>
      <c r="E90" s="17">
        <f>IF(OR($A90="",$B90="",$C90=""),"",A90*'MPTO_working_3-way'!$I89)</f>
        <v>2.0193237676371667</v>
      </c>
      <c r="F90" s="21">
        <f>IF(OR($A90="",$B90="",$C90=""),"",B90*'MPTO_working_3-way'!$I89)</f>
        <v>3.3862506257300184</v>
      </c>
      <c r="G90" s="22">
        <f>IF(OR($A90="",$B90="",$C90=""),"",C90*'MPTO_working_3-way'!$I89)</f>
        <v>4.7738884968242772</v>
      </c>
      <c r="H90" s="17">
        <f>IF(OR($A90="",$B90="",$C90=""),"",'MPTO_working_3-way'!E89)</f>
        <v>1.9961263326872127</v>
      </c>
      <c r="I90" s="21">
        <f>IF(OR($A90="",$B90="",$C90=""),"",'MPTO_working_3-way'!F89)</f>
        <v>3.4018212843074802</v>
      </c>
      <c r="J90" s="22">
        <f>IF(OR($A90="",$B90="",$C90=""),"",'MPTO_working_3-way'!G89)</f>
        <v>4.8763950163856107</v>
      </c>
      <c r="K90" s="17">
        <f>IF(OR($A90="",$B90="",$C90=""),"",'OddsRatio_working_3-way'!H89)</f>
        <v>2.005419910192614</v>
      </c>
      <c r="L90" s="21">
        <f>IF(OR($A90="",$B90="",$C90=""),"",'OddsRatio_working_3-way'!I89)</f>
        <v>3.4024244169865634</v>
      </c>
      <c r="M90" s="22">
        <f>IF(OR($A90="",$B90="",$C90=""),"",'OddsRatio_working_3-way'!J89)</f>
        <v>4.8205956587319356</v>
      </c>
      <c r="N90" s="23">
        <f t="shared" si="29"/>
        <v>49.52152874276873</v>
      </c>
      <c r="O90" s="24">
        <f t="shared" si="30"/>
        <v>29.531186864953828</v>
      </c>
      <c r="P90" s="24">
        <f t="shared" si="31"/>
        <v>20.947284392277442</v>
      </c>
      <c r="Q90" t="s">
        <v>170</v>
      </c>
      <c r="R90" t="s">
        <v>163</v>
      </c>
      <c r="S90" t="s">
        <v>474</v>
      </c>
      <c r="T90" s="35">
        <v>100</v>
      </c>
      <c r="U90" s="35">
        <f t="shared" si="32"/>
        <v>54.751131221719454</v>
      </c>
      <c r="V90" s="35">
        <f t="shared" si="33"/>
        <v>68.847352024922117</v>
      </c>
      <c r="W90" s="35">
        <f t="shared" si="34"/>
        <v>72.972972972972968</v>
      </c>
      <c r="X90" s="35">
        <f t="shared" si="35"/>
        <v>58.179675002104901</v>
      </c>
      <c r="Y90" s="35">
        <f t="shared" si="36"/>
        <v>72.27589580530757</v>
      </c>
      <c r="Z90" s="35">
        <f t="shared" si="37"/>
        <v>76.401516753358422</v>
      </c>
      <c r="AA90" s="35">
        <f t="shared" si="38"/>
        <v>-3.4285437803854464</v>
      </c>
      <c r="AB90" s="35">
        <f t="shared" si="39"/>
        <v>-3.4285437803854535</v>
      </c>
      <c r="AC90" s="35">
        <f t="shared" si="40"/>
        <v>-3.4285437803854535</v>
      </c>
      <c r="AF90">
        <v>2.39</v>
      </c>
      <c r="AG90">
        <v>1.61</v>
      </c>
      <c r="AJ90" t="s">
        <v>221</v>
      </c>
    </row>
    <row r="91" spans="1:36" ht="15" x14ac:dyDescent="0.25">
      <c r="A91">
        <v>2.21</v>
      </c>
      <c r="B91">
        <v>3.21</v>
      </c>
      <c r="C91">
        <v>3.7</v>
      </c>
      <c r="D91" s="20">
        <f t="shared" si="28"/>
        <v>3.4285437803854402E-2</v>
      </c>
      <c r="E91" s="17">
        <f>IF(OR($A91="",$B91="",$C91=""),"",A91*'MPTO_working_3-way'!$I90)</f>
        <v>2.2857708175465183</v>
      </c>
      <c r="F91" s="21">
        <f>IF(OR($A91="",$B91="",$C91=""),"",B91*'MPTO_working_3-way'!$I90)</f>
        <v>3.3200562553503725</v>
      </c>
      <c r="G91" s="22">
        <f>IF(OR($A91="",$B91="",$C91=""),"",C91*'MPTO_working_3-way'!$I90)</f>
        <v>3.8268561198742614</v>
      </c>
      <c r="H91" s="17">
        <f>IF(OR($A91="",$B91="",$C91=""),"",'MPTO_working_3-way'!E90)</f>
        <v>2.2672641528176354</v>
      </c>
      <c r="I91" s="21">
        <f>IF(OR($A91="",$B91="",$C91=""),"",'MPTO_working_3-way'!F90)</f>
        <v>3.3322447946707441</v>
      </c>
      <c r="J91" s="22">
        <f>IF(OR($A91="",$B91="",$C91=""),"",'MPTO_working_3-way'!G90)</f>
        <v>3.8633637795800979</v>
      </c>
      <c r="K91" s="17">
        <f>IF(OR($A91="",$B91="",$C91=""),"",'OddsRatio_working_3-way'!H90)</f>
        <v>2.2751012526583523</v>
      </c>
      <c r="L91" s="21">
        <f>IF(OR($A91="",$B91="",$C91=""),"",'OddsRatio_working_3-way'!I90)</f>
        <v>3.3289039408057515</v>
      </c>
      <c r="M91" s="22">
        <f>IF(OR($A91="",$B91="",$C91=""),"",'OddsRatio_working_3-way'!J90)</f>
        <v>3.8452672579979774</v>
      </c>
      <c r="N91" s="23">
        <f t="shared" si="29"/>
        <v>43.748917972160115</v>
      </c>
      <c r="O91" s="24">
        <f t="shared" si="30"/>
        <v>30.119971563387498</v>
      </c>
      <c r="P91" s="24">
        <f t="shared" si="31"/>
        <v>26.131110464452394</v>
      </c>
      <c r="Q91" t="s">
        <v>172</v>
      </c>
      <c r="R91" t="s">
        <v>175</v>
      </c>
      <c r="S91" t="s">
        <v>474</v>
      </c>
      <c r="T91" s="35">
        <v>100</v>
      </c>
      <c r="U91" s="35">
        <f t="shared" si="32"/>
        <v>48.453608247422686</v>
      </c>
      <c r="V91" s="35">
        <f t="shared" si="33"/>
        <v>70.501474926253692</v>
      </c>
      <c r="W91" s="35">
        <f t="shared" si="34"/>
        <v>77.426636568848764</v>
      </c>
      <c r="X91" s="35">
        <f t="shared" si="35"/>
        <v>52.071888504897558</v>
      </c>
      <c r="Y91" s="35">
        <f t="shared" si="36"/>
        <v>74.119755183728572</v>
      </c>
      <c r="Z91" s="35">
        <f t="shared" si="37"/>
        <v>81.044916826323643</v>
      </c>
      <c r="AA91" s="35">
        <f t="shared" si="38"/>
        <v>-3.618280257474872</v>
      </c>
      <c r="AB91" s="35">
        <f t="shared" si="39"/>
        <v>-3.6182802574748791</v>
      </c>
      <c r="AC91" s="35">
        <f t="shared" si="40"/>
        <v>-3.6182802574748791</v>
      </c>
      <c r="AF91">
        <v>2.5099999999999998</v>
      </c>
      <c r="AG91">
        <v>1.56</v>
      </c>
      <c r="AJ91" t="s">
        <v>221</v>
      </c>
    </row>
    <row r="92" spans="1:36" ht="15" x14ac:dyDescent="0.25">
      <c r="A92">
        <v>1.94</v>
      </c>
      <c r="B92">
        <v>3.39</v>
      </c>
      <c r="C92">
        <v>4.43</v>
      </c>
      <c r="D92" s="20">
        <f t="shared" si="28"/>
        <v>3.6182802574748818E-2</v>
      </c>
      <c r="E92" s="17">
        <f>IF(OR($A92="",$B92="",$C92=""),"",A92*'MPTO_working_3-way'!$I91)</f>
        <v>2.0101946369950126</v>
      </c>
      <c r="F92" s="21">
        <f>IF(OR($A92="",$B92="",$C92=""),"",B92*'MPTO_working_3-way'!$I91)</f>
        <v>3.5126597007283986</v>
      </c>
      <c r="G92" s="22">
        <f>IF(OR($A92="",$B92="",$C92=""),"",C92*'MPTO_working_3-way'!$I91)</f>
        <v>4.5902898154061367</v>
      </c>
      <c r="H92" s="17">
        <f>IF(OR($A92="",$B92="",$C92=""),"",'MPTO_working_3-way'!E91)</f>
        <v>1.9864800827692706</v>
      </c>
      <c r="I92" s="21">
        <f>IF(OR($A92="",$B92="",$C92=""),"",'MPTO_working_3-way'!F91)</f>
        <v>3.5345141492560108</v>
      </c>
      <c r="J92" s="22">
        <f>IF(OR($A92="",$B92="",$C92=""),"",'MPTO_working_3-way'!G91)</f>
        <v>4.6800550535408751</v>
      </c>
      <c r="K92" s="17">
        <f>IF(OR($A92="",$B92="",$C92=""),"",'OddsRatio_working_3-way'!H91)</f>
        <v>1.9958038444201396</v>
      </c>
      <c r="L92" s="21">
        <f>IF(OR($A92="",$B92="",$C92=""),"",'OddsRatio_working_3-way'!I91)</f>
        <v>3.5318842427278034</v>
      </c>
      <c r="M92" s="22">
        <f>IF(OR($A92="",$B92="",$C92=""),"",'OddsRatio_working_3-way'!J91)</f>
        <v>4.6336246663415741</v>
      </c>
      <c r="N92" s="23">
        <f t="shared" si="29"/>
        <v>49.746426619408055</v>
      </c>
      <c r="O92" s="24">
        <f t="shared" si="30"/>
        <v>28.468456531460649</v>
      </c>
      <c r="P92" s="24">
        <f t="shared" si="31"/>
        <v>21.785116849131292</v>
      </c>
      <c r="Q92" t="s">
        <v>89</v>
      </c>
      <c r="R92" t="s">
        <v>171</v>
      </c>
      <c r="S92" t="s">
        <v>474</v>
      </c>
      <c r="T92" s="35">
        <v>100</v>
      </c>
      <c r="U92" s="35">
        <f t="shared" si="32"/>
        <v>30.069930069930074</v>
      </c>
      <c r="V92" s="35">
        <f t="shared" si="33"/>
        <v>78.540772532188839</v>
      </c>
      <c r="W92" s="35">
        <f t="shared" si="34"/>
        <v>88.687782805429862</v>
      </c>
      <c r="X92" s="35">
        <f t="shared" si="35"/>
        <v>32.771444662381292</v>
      </c>
      <c r="Y92" s="35">
        <f t="shared" si="36"/>
        <v>81.242287124640072</v>
      </c>
      <c r="Z92" s="35">
        <f t="shared" si="37"/>
        <v>91.389297397881094</v>
      </c>
      <c r="AA92" s="35">
        <f t="shared" si="38"/>
        <v>-2.7015145924512183</v>
      </c>
      <c r="AB92" s="35">
        <f t="shared" si="39"/>
        <v>-2.7015145924512325</v>
      </c>
      <c r="AC92" s="35">
        <f t="shared" si="40"/>
        <v>-2.7015145924512325</v>
      </c>
      <c r="AF92">
        <v>2.1800000000000002</v>
      </c>
      <c r="AG92">
        <v>1.72</v>
      </c>
      <c r="AJ92" t="s">
        <v>221</v>
      </c>
    </row>
    <row r="93" spans="1:36" ht="15" x14ac:dyDescent="0.25">
      <c r="A93">
        <v>1.43</v>
      </c>
      <c r="B93">
        <v>4.66</v>
      </c>
      <c r="C93">
        <v>8.84</v>
      </c>
      <c r="D93" s="20">
        <f t="shared" si="28"/>
        <v>2.7015145924512263E-2</v>
      </c>
      <c r="E93" s="17">
        <f>IF(OR($A93="",$B93="",$C93=""),"",A93*'MPTO_working_3-way'!$I92)</f>
        <v>1.4686316586720525</v>
      </c>
      <c r="F93" s="21">
        <f>IF(OR($A93="",$B93="",$C93=""),"",B93*'MPTO_working_3-way'!$I92)</f>
        <v>4.7858905800082274</v>
      </c>
      <c r="G93" s="22">
        <f>IF(OR($A93="",$B93="",$C93=""),"",C93*'MPTO_working_3-way'!$I92)</f>
        <v>9.0788138899726878</v>
      </c>
      <c r="H93" s="17">
        <f>IF(OR($A93="",$B93="",$C93=""),"",'MPTO_working_3-way'!E92)</f>
        <v>1.4486546439124364</v>
      </c>
      <c r="I93" s="21">
        <f>IF(OR($A93="",$B93="",$C93=""),"",'MPTO_working_3-way'!F92)</f>
        <v>4.8641154379014626</v>
      </c>
      <c r="J93" s="22">
        <f>IF(OR($A93="",$B93="",$C93=""),"",'MPTO_working_3-way'!G92)</f>
        <v>9.6045680889426475</v>
      </c>
      <c r="K93" s="17">
        <f>IF(OR($A93="",$B93="",$C93=""),"",'OddsRatio_working_3-way'!H92)</f>
        <v>1.4550784618099633</v>
      </c>
      <c r="L93" s="21">
        <f>IF(OR($A93="",$B93="",$C93=""),"",'OddsRatio_working_3-way'!I92)</f>
        <v>4.8734585354057351</v>
      </c>
      <c r="M93" s="22">
        <f>IF(OR($A93="",$B93="",$C93=""),"",'OddsRatio_working_3-way'!J92)</f>
        <v>9.2972445130002619</v>
      </c>
      <c r="N93" s="23">
        <f t="shared" si="29"/>
        <v>68.090592633976527</v>
      </c>
      <c r="O93" s="24">
        <f t="shared" si="30"/>
        <v>20.894752675233143</v>
      </c>
      <c r="P93" s="24">
        <f t="shared" si="31"/>
        <v>11.014654690790323</v>
      </c>
      <c r="Q93" t="s">
        <v>395</v>
      </c>
      <c r="R93" t="s">
        <v>396</v>
      </c>
      <c r="S93" t="s">
        <v>474</v>
      </c>
      <c r="T93" s="35">
        <v>100</v>
      </c>
      <c r="U93" s="35">
        <f t="shared" si="32"/>
        <v>78.81355932203391</v>
      </c>
      <c r="V93" s="35">
        <f t="shared" si="33"/>
        <v>74.874371859296474</v>
      </c>
      <c r="W93" s="35">
        <f t="shared" si="34"/>
        <v>43.820224719101127</v>
      </c>
      <c r="X93" s="35">
        <f t="shared" si="35"/>
        <v>81.305403421602392</v>
      </c>
      <c r="Y93" s="35">
        <f t="shared" si="36"/>
        <v>77.366215958864984</v>
      </c>
      <c r="Z93" s="35">
        <f t="shared" si="37"/>
        <v>46.312068818669616</v>
      </c>
      <c r="AA93" s="35">
        <f t="shared" si="38"/>
        <v>-2.4918440995684819</v>
      </c>
      <c r="AB93" s="35">
        <f t="shared" si="39"/>
        <v>-2.4918440995685103</v>
      </c>
      <c r="AC93" s="35">
        <f t="shared" si="40"/>
        <v>-2.491844099568489</v>
      </c>
      <c r="AF93">
        <v>1.77</v>
      </c>
      <c r="AG93">
        <v>2.16</v>
      </c>
      <c r="AJ93" t="s">
        <v>480</v>
      </c>
    </row>
    <row r="94" spans="1:36" ht="15" x14ac:dyDescent="0.25">
      <c r="A94">
        <v>4.72</v>
      </c>
      <c r="B94">
        <v>3.98</v>
      </c>
      <c r="C94">
        <v>1.78</v>
      </c>
      <c r="D94" s="20">
        <f t="shared" si="28"/>
        <v>2.4918440995684854E-2</v>
      </c>
      <c r="E94" s="17">
        <f>IF(OR($A94="",$B94="",$C94=""),"",A94*'MPTO_working_3-way'!$I93)</f>
        <v>4.8376150414996326</v>
      </c>
      <c r="F94" s="21">
        <f>IF(OR($A94="",$B94="",$C94=""),"",B94*'MPTO_working_3-way'!$I93)</f>
        <v>4.0791753951628253</v>
      </c>
      <c r="G94" s="22">
        <f>IF(OR($A94="",$B94="",$C94=""),"",C94*'MPTO_working_3-way'!$I93)</f>
        <v>1.8243548249723192</v>
      </c>
      <c r="H94" s="17">
        <f>IF(OR($A94="",$B94="",$C94=""),"",'MPTO_working_3-way'!E93)</f>
        <v>4.912598491829173</v>
      </c>
      <c r="I94" s="21">
        <f>IF(OR($A94="",$B94="",$C94=""),"",'MPTO_working_3-way'!F93)</f>
        <v>4.1160709889490894</v>
      </c>
      <c r="J94" s="22">
        <f>IF(OR($A94="",$B94="",$C94=""),"",'MPTO_working_3-way'!G93)</f>
        <v>1.8067121334853695</v>
      </c>
      <c r="K94" s="17">
        <f>IF(OR($A94="",$B94="",$C94=""),"",'OddsRatio_working_3-way'!H93)</f>
        <v>4.8783066444924987</v>
      </c>
      <c r="L94" s="21">
        <f>IF(OR($A94="",$B94="",$C94=""),"",'OddsRatio_working_3-way'!I93)</f>
        <v>4.1068155377923778</v>
      </c>
      <c r="M94" s="22">
        <f>IF(OR($A94="",$B94="",$C94=""),"",'OddsRatio_working_3-way'!J93)</f>
        <v>1.8131933286839108</v>
      </c>
      <c r="N94" s="23">
        <f t="shared" si="29"/>
        <v>20.671343036216577</v>
      </c>
      <c r="O94" s="24">
        <f t="shared" si="30"/>
        <v>24.514758575613634</v>
      </c>
      <c r="P94" s="24">
        <f t="shared" si="31"/>
        <v>54.813898388169804</v>
      </c>
      <c r="Q94" t="s">
        <v>397</v>
      </c>
      <c r="R94" t="s">
        <v>398</v>
      </c>
      <c r="S94" t="s">
        <v>474</v>
      </c>
      <c r="T94" s="35">
        <v>100</v>
      </c>
      <c r="U94" s="35">
        <f t="shared" si="32"/>
        <v>90.697674418604649</v>
      </c>
      <c r="V94" s="35">
        <f t="shared" si="33"/>
        <v>83.108108108108112</v>
      </c>
      <c r="W94" s="35">
        <f t="shared" si="34"/>
        <v>23.664122137404579</v>
      </c>
      <c r="X94" s="35">
        <f t="shared" si="35"/>
        <v>93.227769754487298</v>
      </c>
      <c r="Y94" s="35">
        <f t="shared" si="36"/>
        <v>85.638203443990761</v>
      </c>
      <c r="Z94" s="35">
        <f t="shared" si="37"/>
        <v>26.194217473287239</v>
      </c>
      <c r="AA94" s="35">
        <f t="shared" si="38"/>
        <v>-2.530095335882649</v>
      </c>
      <c r="AB94" s="35">
        <f t="shared" si="39"/>
        <v>-2.530095335882649</v>
      </c>
      <c r="AC94" s="35">
        <f t="shared" si="40"/>
        <v>-2.5300953358826597</v>
      </c>
      <c r="AF94">
        <v>1.73</v>
      </c>
      <c r="AG94">
        <v>2.2200000000000002</v>
      </c>
      <c r="AJ94" t="s">
        <v>480</v>
      </c>
    </row>
    <row r="95" spans="1:36" ht="15" x14ac:dyDescent="0.25">
      <c r="A95">
        <v>10.75</v>
      </c>
      <c r="B95">
        <v>5.92</v>
      </c>
      <c r="C95">
        <v>1.31</v>
      </c>
      <c r="D95" s="20">
        <f t="shared" si="28"/>
        <v>2.530095335882665E-2</v>
      </c>
      <c r="E95" s="17">
        <f>IF(OR($A95="",$B95="",$C95=""),"",A95*'MPTO_working_3-way'!$I94)</f>
        <v>11.021985248607386</v>
      </c>
      <c r="F95" s="21">
        <f>IF(OR($A95="",$B95="",$C95=""),"",B95*'MPTO_working_3-way'!$I94)</f>
        <v>6.0697816438842533</v>
      </c>
      <c r="G95" s="22">
        <f>IF(OR($A95="",$B95="",$C95=""),"",C95*'MPTO_working_3-way'!$I94)</f>
        <v>1.3431442489000629</v>
      </c>
      <c r="H95" s="17">
        <f>IF(OR($A95="",$B95="",$C95=""),"",'MPTO_working_3-way'!E94)</f>
        <v>11.821783582195376</v>
      </c>
      <c r="I95" s="21">
        <f>IF(OR($A95="",$B95="",$C95=""),"",'MPTO_working_3-way'!F94)</f>
        <v>6.2311015441649102</v>
      </c>
      <c r="J95" s="22">
        <f>IF(OR($A95="",$B95="",$C95=""),"",'MPTO_working_3-way'!G94)</f>
        <v>1.3246346737764332</v>
      </c>
      <c r="K95" s="17">
        <f>IF(OR($A95="",$B95="",$C95=""),"",'OddsRatio_working_3-way'!H94)</f>
        <v>11.381188030954903</v>
      </c>
      <c r="L95" s="21">
        <f>IF(OR($A95="",$B95="",$C95=""),"",'OddsRatio_working_3-way'!I94)</f>
        <v>6.2385071910049357</v>
      </c>
      <c r="M95" s="22">
        <f>IF(OR($A95="",$B95="",$C95=""),"",'OddsRatio_working_3-way'!J94)</f>
        <v>1.3300685425226686</v>
      </c>
      <c r="N95" s="23">
        <f t="shared" si="29"/>
        <v>9.0727757064123153</v>
      </c>
      <c r="O95" s="24">
        <f t="shared" si="30"/>
        <v>16.475057237150743</v>
      </c>
      <c r="P95" s="24">
        <f t="shared" si="31"/>
        <v>74.452167056436934</v>
      </c>
      <c r="Q95" t="s">
        <v>399</v>
      </c>
      <c r="R95" t="s">
        <v>400</v>
      </c>
      <c r="S95" t="s">
        <v>474</v>
      </c>
      <c r="T95" s="35">
        <v>100</v>
      </c>
      <c r="U95" s="35">
        <f t="shared" si="32"/>
        <v>62.121212121212118</v>
      </c>
      <c r="V95" s="35">
        <f t="shared" si="33"/>
        <v>70.238095238095241</v>
      </c>
      <c r="W95" s="35">
        <f t="shared" si="34"/>
        <v>65.517241379310349</v>
      </c>
      <c r="X95" s="35">
        <f t="shared" si="35"/>
        <v>64.244663382594425</v>
      </c>
      <c r="Y95" s="35">
        <f t="shared" si="36"/>
        <v>72.361546499477541</v>
      </c>
      <c r="Z95" s="35">
        <f t="shared" si="37"/>
        <v>67.640692640692635</v>
      </c>
      <c r="AA95" s="35">
        <f t="shared" si="38"/>
        <v>-2.1234512613823071</v>
      </c>
      <c r="AB95" s="35">
        <f t="shared" si="39"/>
        <v>-2.1234512613823</v>
      </c>
      <c r="AC95" s="35">
        <f t="shared" si="40"/>
        <v>-2.1234512613822858</v>
      </c>
      <c r="AF95">
        <v>1.61</v>
      </c>
      <c r="AG95">
        <v>2.46</v>
      </c>
      <c r="AJ95" t="s">
        <v>480</v>
      </c>
    </row>
    <row r="96" spans="1:36" ht="15" x14ac:dyDescent="0.25">
      <c r="A96">
        <v>2.64</v>
      </c>
      <c r="B96">
        <v>3.36</v>
      </c>
      <c r="C96">
        <v>2.9</v>
      </c>
      <c r="D96" s="20">
        <f t="shared" si="28"/>
        <v>2.123451261382292E-2</v>
      </c>
      <c r="E96" s="17">
        <f>IF(OR($A96="",$B96="",$C96=""),"",A96*'MPTO_working_3-way'!$I95)</f>
        <v>2.6960591133004925</v>
      </c>
      <c r="F96" s="21">
        <f>IF(OR($A96="",$B96="",$C96=""),"",B96*'MPTO_working_3-way'!$I95)</f>
        <v>3.431347962382445</v>
      </c>
      <c r="G96" s="22">
        <f>IF(OR($A96="",$B96="",$C96=""),"",C96*'MPTO_working_3-way'!$I95)</f>
        <v>2.9615800865800863</v>
      </c>
      <c r="H96" s="17">
        <f>IF(OR($A96="",$B96="",$C96=""),"",'MPTO_working_3-way'!E95)</f>
        <v>2.6902714099260399</v>
      </c>
      <c r="I96" s="21">
        <f>IF(OR($A96="",$B96="",$C96=""),"",'MPTO_working_3-way'!F95)</f>
        <v>3.4418564822743622</v>
      </c>
      <c r="J96" s="22">
        <f>IF(OR($A96="",$B96="",$C96=""),"",'MPTO_working_3-way'!G95)</f>
        <v>2.9607749254171112</v>
      </c>
      <c r="K96" s="17">
        <f>IF(OR($A96="",$B96="",$C96=""),"",'OddsRatio_working_3-way'!H95)</f>
        <v>2.6930620086696511</v>
      </c>
      <c r="L96" s="21">
        <f>IF(OR($A96="",$B96="",$C96=""),"",'OddsRatio_working_3-way'!I95)</f>
        <v>3.4363575246709623</v>
      </c>
      <c r="M96" s="22">
        <f>IF(OR($A96="",$B96="",$C96=""),"",'OddsRatio_working_3-way'!J95)</f>
        <v>2.9614742783367918</v>
      </c>
      <c r="N96" s="23">
        <f t="shared" si="29"/>
        <v>37.091174858395767</v>
      </c>
      <c r="O96" s="24">
        <f t="shared" si="30"/>
        <v>29.143065960168101</v>
      </c>
      <c r="P96" s="24">
        <f t="shared" si="31"/>
        <v>33.765759181436145</v>
      </c>
      <c r="Q96" t="s">
        <v>401</v>
      </c>
      <c r="R96" t="s">
        <v>402</v>
      </c>
      <c r="S96" t="s">
        <v>474</v>
      </c>
      <c r="T96" s="35">
        <v>100</v>
      </c>
      <c r="U96" s="35">
        <f t="shared" si="32"/>
        <v>59.183673469387763</v>
      </c>
      <c r="V96" s="35">
        <f t="shared" si="33"/>
        <v>69.325153374233125</v>
      </c>
      <c r="W96" s="35">
        <f t="shared" si="34"/>
        <v>68.75</v>
      </c>
      <c r="X96" s="35">
        <f t="shared" si="35"/>
        <v>61.924846625766875</v>
      </c>
      <c r="Y96" s="35">
        <f t="shared" si="36"/>
        <v>72.066326530612244</v>
      </c>
      <c r="Z96" s="35">
        <f t="shared" si="37"/>
        <v>71.491173156379119</v>
      </c>
      <c r="AA96" s="35">
        <f t="shared" si="38"/>
        <v>-2.7411731563791122</v>
      </c>
      <c r="AB96" s="35">
        <f t="shared" si="39"/>
        <v>-2.7411731563791193</v>
      </c>
      <c r="AC96" s="35">
        <f t="shared" si="40"/>
        <v>-2.7411731563791193</v>
      </c>
      <c r="AF96">
        <v>2.09</v>
      </c>
      <c r="AG96">
        <v>1.83</v>
      </c>
      <c r="AJ96" t="s">
        <v>480</v>
      </c>
    </row>
    <row r="97" spans="1:36" ht="15" x14ac:dyDescent="0.25">
      <c r="A97">
        <v>2.4500000000000002</v>
      </c>
      <c r="B97">
        <v>3.26</v>
      </c>
      <c r="C97">
        <v>3.2</v>
      </c>
      <c r="D97" s="20">
        <f t="shared" si="28"/>
        <v>2.7411731563791175E-2</v>
      </c>
      <c r="E97" s="17">
        <f>IF(OR($A97="",$B97="",$C97=""),"",A97*'MPTO_working_3-way'!$I96)</f>
        <v>2.5171587423312887</v>
      </c>
      <c r="F97" s="21">
        <f>IF(OR($A97="",$B97="",$C97=""),"",B97*'MPTO_working_3-way'!$I96)</f>
        <v>3.349362244897959</v>
      </c>
      <c r="G97" s="22">
        <f>IF(OR($A97="",$B97="",$C97=""),"",C97*'MPTO_working_3-way'!$I96)</f>
        <v>3.2877175410041319</v>
      </c>
      <c r="H97" s="17">
        <f>IF(OR($A97="",$B97="",$C97=""),"",'MPTO_working_3-way'!E96)</f>
        <v>2.5061022245174116</v>
      </c>
      <c r="I97" s="21">
        <f>IF(OR($A97="",$B97="",$C97=""),"",'MPTO_working_3-way'!F96)</f>
        <v>3.3600883458811359</v>
      </c>
      <c r="J97" s="22">
        <f>IF(OR($A97="",$B97="",$C97=""),"",'MPTO_working_3-way'!G96)</f>
        <v>3.2963835531633165</v>
      </c>
      <c r="K97" s="17">
        <f>IF(OR($A97="",$B97="",$C97=""),"",'OddsRatio_working_3-way'!H96)</f>
        <v>2.511044322557392</v>
      </c>
      <c r="L97" s="21">
        <f>IF(OR($A97="",$B97="",$C97=""),"",'OddsRatio_working_3-way'!I96)</f>
        <v>3.3551449441239334</v>
      </c>
      <c r="M97" s="22">
        <f>IF(OR($A97="",$B97="",$C97=""),"",'OddsRatio_working_3-way'!J96)</f>
        <v>3.2926189721560419</v>
      </c>
      <c r="N97" s="23">
        <f t="shared" si="29"/>
        <v>39.727331581552988</v>
      </c>
      <c r="O97" s="24">
        <f t="shared" si="30"/>
        <v>29.856430176320504</v>
      </c>
      <c r="P97" s="24">
        <f t="shared" si="31"/>
        <v>30.416238242126507</v>
      </c>
      <c r="Q97" t="s">
        <v>403</v>
      </c>
      <c r="R97" t="s">
        <v>404</v>
      </c>
      <c r="S97" t="s">
        <v>474</v>
      </c>
      <c r="T97" s="35">
        <v>100</v>
      </c>
      <c r="U97" s="35">
        <f t="shared" si="32"/>
        <v>74.160206718346245</v>
      </c>
      <c r="V97" s="35">
        <f t="shared" si="33"/>
        <v>70.238095238095241</v>
      </c>
      <c r="W97" s="35">
        <f t="shared" si="34"/>
        <v>52.606635071090047</v>
      </c>
      <c r="X97" s="35">
        <f t="shared" si="35"/>
        <v>77.15526969081472</v>
      </c>
      <c r="Y97" s="35">
        <f t="shared" si="36"/>
        <v>73.233158210563701</v>
      </c>
      <c r="Z97" s="35">
        <f t="shared" si="37"/>
        <v>55.6016980435585</v>
      </c>
      <c r="AA97" s="35">
        <f t="shared" si="38"/>
        <v>-2.9950629724684745</v>
      </c>
      <c r="AB97" s="35">
        <f t="shared" si="39"/>
        <v>-2.9950629724684603</v>
      </c>
      <c r="AC97" s="35">
        <f t="shared" si="40"/>
        <v>-2.9950629724684532</v>
      </c>
      <c r="AF97">
        <v>2.27</v>
      </c>
      <c r="AG97">
        <v>1.68</v>
      </c>
      <c r="AJ97" t="s">
        <v>477</v>
      </c>
    </row>
    <row r="98" spans="1:36" ht="15" x14ac:dyDescent="0.25">
      <c r="A98">
        <v>3.87</v>
      </c>
      <c r="B98">
        <v>3.36</v>
      </c>
      <c r="C98">
        <v>2.11</v>
      </c>
      <c r="D98" s="20">
        <f t="shared" si="28"/>
        <v>2.9950629724684541E-2</v>
      </c>
      <c r="E98" s="17">
        <f>IF(OR($A98="",$B98="",$C98=""),"",A98*'MPTO_working_3-way'!$I97)</f>
        <v>3.9859089370345293</v>
      </c>
      <c r="F98" s="21">
        <f>IF(OR($A98="",$B98="",$C98=""),"",B98*'MPTO_working_3-way'!$I97)</f>
        <v>3.4606341158749401</v>
      </c>
      <c r="G98" s="22">
        <f>IF(OR($A98="",$B98="",$C98=""),"",C98*'MPTO_working_3-way'!$I97)</f>
        <v>2.1731958287190842</v>
      </c>
      <c r="H98" s="17">
        <f>IF(OR($A98="",$B98="",$C98=""),"",'MPTO_working_3-way'!E97)</f>
        <v>4.0255317001198998</v>
      </c>
      <c r="I98" s="21">
        <f>IF(OR($A98="",$B98="",$C98=""),"",'MPTO_working_3-way'!F97)</f>
        <v>3.476622269438697</v>
      </c>
      <c r="J98" s="22">
        <f>IF(OR($A98="",$B98="",$C98=""),"",'MPTO_working_3-way'!G97)</f>
        <v>2.1554041845558634</v>
      </c>
      <c r="K98" s="17">
        <f>IF(OR($A98="",$B98="",$C98=""),"",'OddsRatio_working_3-way'!H97)</f>
        <v>4.0063019529823585</v>
      </c>
      <c r="L98" s="21">
        <f>IF(OR($A98="",$B98="",$C98=""),"",'OddsRatio_working_3-way'!I97)</f>
        <v>3.4720810484454243</v>
      </c>
      <c r="M98" s="22">
        <f>IF(OR($A98="",$B98="",$C98=""),"",'OddsRatio_working_3-way'!J97)</f>
        <v>2.1627160863450934</v>
      </c>
      <c r="N98" s="23">
        <f t="shared" si="29"/>
        <v>25.088380487287012</v>
      </c>
      <c r="O98" s="24">
        <f t="shared" si="30"/>
        <v>28.896438239821649</v>
      </c>
      <c r="P98" s="24">
        <f t="shared" si="31"/>
        <v>46.015181272891347</v>
      </c>
      <c r="Q98" t="s">
        <v>405</v>
      </c>
      <c r="R98" t="s">
        <v>406</v>
      </c>
      <c r="S98" t="s">
        <v>474</v>
      </c>
      <c r="T98" s="35">
        <v>100</v>
      </c>
      <c r="U98" s="35">
        <f t="shared" si="32"/>
        <v>57.264957264957268</v>
      </c>
      <c r="V98" s="35">
        <f t="shared" si="33"/>
        <v>70.059880239520965</v>
      </c>
      <c r="W98" s="35">
        <f t="shared" si="34"/>
        <v>69.969969969969966</v>
      </c>
      <c r="X98" s="35">
        <f t="shared" si="35"/>
        <v>59.970149790509076</v>
      </c>
      <c r="Y98" s="35">
        <f t="shared" si="36"/>
        <v>72.765072765072773</v>
      </c>
      <c r="Z98" s="35">
        <f t="shared" si="37"/>
        <v>72.675162495521789</v>
      </c>
      <c r="AA98" s="35">
        <f t="shared" si="38"/>
        <v>-2.7051925255518086</v>
      </c>
      <c r="AB98" s="35">
        <f t="shared" si="39"/>
        <v>-2.7051925255518086</v>
      </c>
      <c r="AC98" s="35">
        <f t="shared" si="40"/>
        <v>-2.7051925255518228</v>
      </c>
      <c r="AF98">
        <v>2.19</v>
      </c>
      <c r="AG98">
        <v>1.74</v>
      </c>
      <c r="AJ98" t="s">
        <v>477</v>
      </c>
    </row>
    <row r="99" spans="1:36" ht="15" x14ac:dyDescent="0.25">
      <c r="A99">
        <v>2.34</v>
      </c>
      <c r="B99">
        <v>3.34</v>
      </c>
      <c r="C99">
        <v>3.33</v>
      </c>
      <c r="D99" s="20">
        <f t="shared" si="28"/>
        <v>2.7051925255518139E-2</v>
      </c>
      <c r="E99" s="17">
        <f>IF(OR($A99="",$B99="",$C99=""),"",A99*'MPTO_working_3-way'!$I98)</f>
        <v>2.4033015050979123</v>
      </c>
      <c r="F99" s="21">
        <f>IF(OR($A99="",$B99="",$C99=""),"",B99*'MPTO_working_3-way'!$I98)</f>
        <v>3.4303534303534304</v>
      </c>
      <c r="G99" s="22">
        <f>IF(OR($A99="",$B99="",$C99=""),"",C99*'MPTO_working_3-way'!$I98)</f>
        <v>3.4200829111008755</v>
      </c>
      <c r="H99" s="17">
        <f>IF(OR($A99="",$B99="",$C99=""),"",'MPTO_working_3-way'!E98)</f>
        <v>2.3904394721440592</v>
      </c>
      <c r="I99" s="21">
        <f>IF(OR($A99="",$B99="",$C99=""),"",'MPTO_working_3-way'!F98)</f>
        <v>3.4437172213727369</v>
      </c>
      <c r="J99" s="22">
        <f>IF(OR($A99="",$B99="",$C99=""),"",'MPTO_working_3-way'!G98)</f>
        <v>3.4330875055204415</v>
      </c>
      <c r="K99" s="17">
        <f>IF(OR($A99="",$B99="",$C99=""),"",'OddsRatio_working_3-way'!H98)</f>
        <v>2.3960327118174827</v>
      </c>
      <c r="L99" s="21">
        <f>IF(OR($A99="",$B99="",$C99=""),"",'OddsRatio_working_3-way'!I98)</f>
        <v>3.4378481683976934</v>
      </c>
      <c r="M99" s="22">
        <f>IF(OR($A99="",$B99="",$C99=""),"",'OddsRatio_working_3-way'!J98)</f>
        <v>3.4274300138318918</v>
      </c>
      <c r="N99" s="23">
        <f t="shared" si="29"/>
        <v>41.609427609427605</v>
      </c>
      <c r="O99" s="24">
        <f t="shared" si="30"/>
        <v>29.151515151515149</v>
      </c>
      <c r="P99" s="24">
        <f t="shared" si="31"/>
        <v>29.239057239057235</v>
      </c>
      <c r="Q99" t="s">
        <v>407</v>
      </c>
      <c r="R99" t="s">
        <v>408</v>
      </c>
      <c r="S99" t="s">
        <v>474</v>
      </c>
      <c r="T99" s="35">
        <v>100</v>
      </c>
      <c r="U99" s="35">
        <f t="shared" si="32"/>
        <v>87.546699875466999</v>
      </c>
      <c r="V99" s="35">
        <f t="shared" si="33"/>
        <v>81.785063752276869</v>
      </c>
      <c r="W99" s="35">
        <f t="shared" si="34"/>
        <v>27.536231884057976</v>
      </c>
      <c r="X99" s="35">
        <f t="shared" si="35"/>
        <v>90.678704363665176</v>
      </c>
      <c r="Y99" s="35">
        <f t="shared" si="36"/>
        <v>84.917068240475047</v>
      </c>
      <c r="Z99" s="35">
        <f t="shared" si="37"/>
        <v>30.668236372256136</v>
      </c>
      <c r="AA99" s="35">
        <f t="shared" si="38"/>
        <v>-3.1320044881981772</v>
      </c>
      <c r="AB99" s="35">
        <f t="shared" si="39"/>
        <v>-3.1320044881981772</v>
      </c>
      <c r="AC99" s="35">
        <f t="shared" si="40"/>
        <v>-3.1320044881981595</v>
      </c>
      <c r="AF99">
        <v>2.25</v>
      </c>
      <c r="AG99">
        <v>1.69</v>
      </c>
      <c r="AJ99" t="s">
        <v>477</v>
      </c>
    </row>
    <row r="100" spans="1:36" ht="15" x14ac:dyDescent="0.25">
      <c r="A100">
        <v>8.0299999999999994</v>
      </c>
      <c r="B100">
        <v>5.49</v>
      </c>
      <c r="C100">
        <v>1.38</v>
      </c>
      <c r="D100" s="20">
        <f t="shared" si="28"/>
        <v>3.1320044881981701E-2</v>
      </c>
      <c r="E100" s="17">
        <f>IF(OR($A100="",$B100="",$C100=""),"",A100*'MPTO_working_3-way'!$I99)</f>
        <v>8.2814999604023125</v>
      </c>
      <c r="F100" s="21">
        <f>IF(OR($A100="",$B100="",$C100=""),"",B100*'MPTO_working_3-way'!$I99)</f>
        <v>5.66194704640208</v>
      </c>
      <c r="G100" s="22">
        <f>IF(OR($A100="",$B100="",$C100=""),"",C100*'MPTO_working_3-way'!$I99)</f>
        <v>1.4232216619371347</v>
      </c>
      <c r="H100" s="17">
        <f>IF(OR($A100="",$B100="",$C100=""),"",'MPTO_working_3-way'!E99)</f>
        <v>8.7647806632472101</v>
      </c>
      <c r="I100" s="21">
        <f>IF(OR($A100="",$B100="",$C100=""),"",'MPTO_working_3-way'!F99)</f>
        <v>5.823794769842074</v>
      </c>
      <c r="J100" s="22">
        <f>IF(OR($A100="",$B100="",$C100=""),"",'MPTO_working_3-way'!G99)</f>
        <v>1.4001725955258191</v>
      </c>
      <c r="K100" s="17">
        <f>IF(OR($A100="",$B100="",$C100=""),"",'OddsRatio_working_3-way'!H99)</f>
        <v>8.5314695472163997</v>
      </c>
      <c r="L100" s="21">
        <f>IF(OR($A100="",$B100="",$C100=""),"",'OddsRatio_working_3-way'!I99)</f>
        <v>5.8102842485066351</v>
      </c>
      <c r="M100" s="22">
        <f>IF(OR($A100="",$B100="",$C100=""),"",'OddsRatio_working_3-way'!J99)</f>
        <v>1.4071064620116969</v>
      </c>
      <c r="N100" s="23">
        <f t="shared" si="29"/>
        <v>12.075107224312784</v>
      </c>
      <c r="O100" s="24">
        <f t="shared" si="30"/>
        <v>17.661768854504853</v>
      </c>
      <c r="P100" s="24">
        <f t="shared" si="31"/>
        <v>70.263123921182356</v>
      </c>
      <c r="Q100" t="s">
        <v>357</v>
      </c>
      <c r="R100" t="s">
        <v>307</v>
      </c>
      <c r="S100" t="s">
        <v>474</v>
      </c>
      <c r="T100" s="35">
        <v>100</v>
      </c>
      <c r="U100" s="35">
        <f t="shared" si="32"/>
        <v>48.186528497409334</v>
      </c>
      <c r="V100" s="35">
        <f t="shared" si="33"/>
        <v>73.474801061007966</v>
      </c>
      <c r="W100" s="35">
        <f t="shared" si="34"/>
        <v>75.186104218362274</v>
      </c>
      <c r="X100" s="35">
        <f t="shared" si="35"/>
        <v>51.33909472062976</v>
      </c>
      <c r="Y100" s="35">
        <f t="shared" si="36"/>
        <v>76.627367284228399</v>
      </c>
      <c r="Z100" s="35">
        <f t="shared" si="37"/>
        <v>78.338670441582721</v>
      </c>
      <c r="AA100" s="35">
        <f t="shared" si="38"/>
        <v>-3.1525662232204255</v>
      </c>
      <c r="AB100" s="35">
        <f t="shared" si="39"/>
        <v>-3.1525662232204326</v>
      </c>
      <c r="AC100" s="35">
        <f t="shared" si="40"/>
        <v>-3.1525662232204468</v>
      </c>
      <c r="AF100">
        <v>1.59</v>
      </c>
      <c r="AG100">
        <v>2.46</v>
      </c>
      <c r="AJ100" t="s">
        <v>383</v>
      </c>
    </row>
    <row r="101" spans="1:36" ht="15" x14ac:dyDescent="0.25">
      <c r="A101">
        <v>1.93</v>
      </c>
      <c r="B101">
        <v>3.77</v>
      </c>
      <c r="C101">
        <v>4.03</v>
      </c>
      <c r="D101" s="20">
        <f t="shared" si="28"/>
        <v>3.1525662232204432E-2</v>
      </c>
      <c r="E101" s="17">
        <f>IF(OR($A101="",$B101="",$C101=""),"",A101*'MPTO_working_3-way'!$I100)</f>
        <v>1.9908445281081546</v>
      </c>
      <c r="F101" s="21">
        <f>IF(OR($A101="",$B101="",$C101=""),"",B101*'MPTO_working_3-way'!$I100)</f>
        <v>3.8888517466154107</v>
      </c>
      <c r="G101" s="22">
        <f>IF(OR($A101="",$B101="",$C101=""),"",C101*'MPTO_working_3-way'!$I100)</f>
        <v>4.1570484187957844</v>
      </c>
      <c r="H101" s="17">
        <f>IF(OR($A101="",$B101="",$C101=""),"",'MPTO_working_3-way'!E100)</f>
        <v>1.9699536330662877</v>
      </c>
      <c r="I101" s="21">
        <f>IF(OR($A101="",$B101="",$C101=""),"",'MPTO_working_3-way'!F100)</f>
        <v>3.9255182327788005</v>
      </c>
      <c r="J101" s="22">
        <f>IF(OR($A101="",$B101="",$C101=""),"",'MPTO_working_3-way'!G100)</f>
        <v>4.2082157176252863</v>
      </c>
      <c r="K101" s="17">
        <f>IF(OR($A101="",$B101="",$C101=""),"",'OddsRatio_working_3-way'!H100)</f>
        <v>1.9779860521469876</v>
      </c>
      <c r="L101" s="21">
        <f>IF(OR($A101="",$B101="",$C101=""),"",'OddsRatio_working_3-way'!I100)</f>
        <v>3.9129261983302741</v>
      </c>
      <c r="M101" s="22">
        <f>IF(OR($A101="",$B101="",$C101=""),"",'OddsRatio_working_3-way'!J100)</f>
        <v>4.1863416537692189</v>
      </c>
      <c r="N101" s="23">
        <f t="shared" si="29"/>
        <v>50.229939399149004</v>
      </c>
      <c r="O101" s="24">
        <f t="shared" si="30"/>
        <v>25.714531310439675</v>
      </c>
      <c r="P101" s="24">
        <f t="shared" si="31"/>
        <v>24.055529290411307</v>
      </c>
      <c r="Q101" t="s">
        <v>308</v>
      </c>
      <c r="R101" t="s">
        <v>309</v>
      </c>
      <c r="S101" t="s">
        <v>474</v>
      </c>
      <c r="T101" s="35">
        <v>100</v>
      </c>
      <c r="U101" s="35">
        <f t="shared" si="32"/>
        <v>34.21052631578948</v>
      </c>
      <c r="V101" s="35">
        <f t="shared" si="33"/>
        <v>78.070175438596479</v>
      </c>
      <c r="W101" s="35">
        <f t="shared" si="34"/>
        <v>84.779299847792998</v>
      </c>
      <c r="X101" s="35">
        <f t="shared" si="35"/>
        <v>37.150524713610508</v>
      </c>
      <c r="Y101" s="35">
        <f t="shared" si="36"/>
        <v>81.010173836417536</v>
      </c>
      <c r="Z101" s="35">
        <f t="shared" si="37"/>
        <v>87.719298245614041</v>
      </c>
      <c r="AA101" s="35">
        <f t="shared" si="38"/>
        <v>-2.9399983978210287</v>
      </c>
      <c r="AB101" s="35">
        <f t="shared" si="39"/>
        <v>-2.9399983978210571</v>
      </c>
      <c r="AC101" s="35">
        <f t="shared" si="40"/>
        <v>-2.9399983978210429</v>
      </c>
      <c r="AF101">
        <v>1.9</v>
      </c>
      <c r="AG101">
        <v>1.99</v>
      </c>
      <c r="AJ101" t="s">
        <v>383</v>
      </c>
    </row>
    <row r="102" spans="1:36" ht="15" x14ac:dyDescent="0.25">
      <c r="A102">
        <v>1.52</v>
      </c>
      <c r="B102">
        <v>4.5599999999999996</v>
      </c>
      <c r="C102">
        <v>6.57</v>
      </c>
      <c r="D102" s="20">
        <f t="shared" si="28"/>
        <v>2.939998397821042E-2</v>
      </c>
      <c r="E102" s="17">
        <f>IF(OR($A102="",$B102="",$C102=""),"",A102*'MPTO_working_3-way'!$I101)</f>
        <v>1.5646879756468799</v>
      </c>
      <c r="F102" s="21">
        <f>IF(OR($A102="",$B102="",$C102=""),"",B102*'MPTO_working_3-way'!$I101)</f>
        <v>4.6940639269406388</v>
      </c>
      <c r="G102" s="22">
        <f>IF(OR($A102="",$B102="",$C102=""),"",C102*'MPTO_working_3-way'!$I101)</f>
        <v>6.7631578947368425</v>
      </c>
      <c r="H102" s="17">
        <f>IF(OR($A102="",$B102="",$C102=""),"",'MPTO_working_3-way'!E101)</f>
        <v>1.5429842813291859</v>
      </c>
      <c r="I102" s="21">
        <f>IF(OR($A102="",$B102="",$C102=""),"",'MPTO_working_3-way'!F101)</f>
        <v>4.7733095405009243</v>
      </c>
      <c r="J102" s="22">
        <f>IF(OR($A102="",$B102="",$C102=""),"",'MPTO_working_3-way'!G101)</f>
        <v>7.0221263828989331</v>
      </c>
      <c r="K102" s="17">
        <f>IF(OR($A102="",$B102="",$C102=""),"",'OddsRatio_working_3-way'!H101)</f>
        <v>1.5501245544041726</v>
      </c>
      <c r="L102" s="21">
        <f>IF(OR($A102="",$B102="",$C102=""),"",'OddsRatio_working_3-way'!I101)</f>
        <v>4.7662373339977977</v>
      </c>
      <c r="M102" s="22">
        <f>IF(OR($A102="",$B102="",$C102=""),"",'OddsRatio_working_3-way'!J101)</f>
        <v>6.8926803231370037</v>
      </c>
      <c r="N102" s="23">
        <f t="shared" si="29"/>
        <v>63.910505836575872</v>
      </c>
      <c r="O102" s="24">
        <f t="shared" si="30"/>
        <v>21.303501945525294</v>
      </c>
      <c r="P102" s="24">
        <f t="shared" si="31"/>
        <v>14.785992217898833</v>
      </c>
      <c r="Q102" t="s">
        <v>310</v>
      </c>
      <c r="R102" t="s">
        <v>305</v>
      </c>
      <c r="S102" t="s">
        <v>474</v>
      </c>
      <c r="T102" s="35">
        <v>100</v>
      </c>
      <c r="U102" s="35">
        <f t="shared" si="32"/>
        <v>23.664122137404579</v>
      </c>
      <c r="V102" s="35">
        <f t="shared" si="33"/>
        <v>83.686786296900493</v>
      </c>
      <c r="W102" s="35">
        <f t="shared" si="34"/>
        <v>89.462592202318234</v>
      </c>
      <c r="X102" s="35">
        <f t="shared" si="35"/>
        <v>26.85062150078128</v>
      </c>
      <c r="Y102" s="35">
        <f t="shared" si="36"/>
        <v>86.87328566027719</v>
      </c>
      <c r="Z102" s="35">
        <f t="shared" si="37"/>
        <v>92.649091565694917</v>
      </c>
      <c r="AA102" s="35">
        <f t="shared" si="38"/>
        <v>-3.1864993633767007</v>
      </c>
      <c r="AB102" s="35">
        <f t="shared" si="39"/>
        <v>-3.1864993633766971</v>
      </c>
      <c r="AC102" s="35">
        <f t="shared" si="40"/>
        <v>-3.1864993633766829</v>
      </c>
      <c r="AF102">
        <v>1.5</v>
      </c>
      <c r="AG102">
        <v>2.68</v>
      </c>
      <c r="AJ102" t="s">
        <v>383</v>
      </c>
    </row>
    <row r="103" spans="1:36" ht="15" x14ac:dyDescent="0.25">
      <c r="A103">
        <v>1.31</v>
      </c>
      <c r="B103">
        <v>6.13</v>
      </c>
      <c r="C103">
        <v>9.49</v>
      </c>
      <c r="D103" s="20">
        <f t="shared" si="28"/>
        <v>3.1864993633766936E-2</v>
      </c>
      <c r="E103" s="17">
        <f>IF(OR($A103="",$B103="",$C103=""),"",A103*'MPTO_working_3-way'!$I102)</f>
        <v>1.3517431416602348</v>
      </c>
      <c r="F103" s="21">
        <f>IF(OR($A103="",$B103="",$C103=""),"",B103*'MPTO_working_3-way'!$I102)</f>
        <v>6.3253324109749913</v>
      </c>
      <c r="G103" s="22">
        <f>IF(OR($A103="",$B103="",$C103=""),"",C103*'MPTO_working_3-way'!$I102)</f>
        <v>9.792398789584448</v>
      </c>
      <c r="H103" s="17">
        <f>IF(OR($A103="",$B103="",$C103=""),"",'MPTO_working_3-way'!E102)</f>
        <v>1.3284850464964686</v>
      </c>
      <c r="I103" s="21">
        <f>IF(OR($A103="",$B103="",$C103=""),"",'MPTO_working_3-way'!F102)</f>
        <v>6.5569267716296276</v>
      </c>
      <c r="J103" s="22">
        <f>IF(OR($A103="",$B103="",$C103=""),"",'MPTO_working_3-way'!G102)</f>
        <v>10.553820887266854</v>
      </c>
      <c r="K103" s="17">
        <f>IF(OR($A103="",$B103="",$C103=""),"",'OddsRatio_working_3-way'!H102)</f>
        <v>1.3351364892165649</v>
      </c>
      <c r="L103" s="21">
        <f>IF(OR($A103="",$B103="",$C103=""),"",'OddsRatio_working_3-way'!I102)</f>
        <v>6.5459683538096032</v>
      </c>
      <c r="M103" s="22">
        <f>IF(OR($A103="",$B103="",$C103=""),"",'OddsRatio_working_3-way'!J102)</f>
        <v>10.178415462737531</v>
      </c>
      <c r="N103" s="23">
        <f t="shared" si="29"/>
        <v>73.978551781056751</v>
      </c>
      <c r="O103" s="24">
        <f t="shared" si="30"/>
        <v>15.809445812917511</v>
      </c>
      <c r="P103" s="24">
        <f t="shared" si="31"/>
        <v>10.212002406025746</v>
      </c>
      <c r="Q103" t="s">
        <v>355</v>
      </c>
      <c r="R103" t="s">
        <v>238</v>
      </c>
      <c r="S103" t="s">
        <v>474</v>
      </c>
      <c r="T103" s="35">
        <v>100</v>
      </c>
      <c r="U103" s="35">
        <f t="shared" si="32"/>
        <v>93.27505043712172</v>
      </c>
      <c r="V103" s="35">
        <f t="shared" si="33"/>
        <v>83.55263157894737</v>
      </c>
      <c r="W103" s="35">
        <f t="shared" si="34"/>
        <v>19.35483870967742</v>
      </c>
      <c r="X103" s="35">
        <f t="shared" si="35"/>
        <v>97.092529711375221</v>
      </c>
      <c r="Y103" s="35">
        <f t="shared" si="36"/>
        <v>87.37011085320087</v>
      </c>
      <c r="Z103" s="35">
        <f t="shared" si="37"/>
        <v>23.172317983930913</v>
      </c>
      <c r="AA103" s="35">
        <f t="shared" si="38"/>
        <v>-3.8174792742535004</v>
      </c>
      <c r="AB103" s="35">
        <f t="shared" si="39"/>
        <v>-3.8174792742535004</v>
      </c>
      <c r="AC103" s="35">
        <f t="shared" si="40"/>
        <v>-3.8174792742534933</v>
      </c>
      <c r="AF103">
        <v>1.49</v>
      </c>
      <c r="AG103">
        <v>2.73</v>
      </c>
      <c r="AJ103" t="s">
        <v>383</v>
      </c>
    </row>
    <row r="104" spans="1:36" ht="15" x14ac:dyDescent="0.25">
      <c r="A104">
        <v>14.87</v>
      </c>
      <c r="B104">
        <v>6.08</v>
      </c>
      <c r="C104">
        <v>1.24</v>
      </c>
      <c r="D104" s="20">
        <f t="shared" si="28"/>
        <v>3.817479274253488E-2</v>
      </c>
      <c r="E104" s="17">
        <f>IF(OR($A104="",$B104="",$C104=""),"",A104*'MPTO_working_3-way'!$I103)</f>
        <v>15.437659168081494</v>
      </c>
      <c r="F104" s="21">
        <f>IF(OR($A104="",$B104="",$C104=""),"",B104*'MPTO_working_3-way'!$I103)</f>
        <v>6.3121027398746126</v>
      </c>
      <c r="G104" s="22">
        <f>IF(OR($A104="",$B104="",$C104=""),"",C104*'MPTO_working_3-way'!$I103)</f>
        <v>1.2873367430007432</v>
      </c>
      <c r="H104" s="17">
        <f>IF(OR($A104="",$B104="",$C104=""),"",'MPTO_working_3-way'!E103)</f>
        <v>18.340357327642238</v>
      </c>
      <c r="I104" s="21">
        <f>IF(OR($A104="",$B104="",$C104=""),"",'MPTO_working_3-way'!F103)</f>
        <v>6.5898399708570521</v>
      </c>
      <c r="J104" s="22">
        <f>IF(OR($A104="",$B104="",$C104=""),"",'MPTO_working_3-way'!G103)</f>
        <v>1.2598795311933317</v>
      </c>
      <c r="K104" s="17">
        <f>IF(OR($A104="",$B104="",$C104=""),"",'OddsRatio_working_3-way'!H103)</f>
        <v>16.451078506649676</v>
      </c>
      <c r="L104" s="21">
        <f>IF(OR($A104="",$B104="",$C104=""),"",'OddsRatio_working_3-way'!I103)</f>
        <v>6.6590828272372278</v>
      </c>
      <c r="M104" s="22">
        <f>IF(OR($A104="",$B104="",$C104=""),"",'OddsRatio_working_3-way'!J103)</f>
        <v>1.267358243806483</v>
      </c>
      <c r="N104" s="23">
        <f t="shared" si="29"/>
        <v>6.4776660056569595</v>
      </c>
      <c r="O104" s="24">
        <f t="shared" si="30"/>
        <v>15.842581168440622</v>
      </c>
      <c r="P104" s="24">
        <f t="shared" si="31"/>
        <v>77.679752825902426</v>
      </c>
      <c r="Q104" t="s">
        <v>359</v>
      </c>
      <c r="R104" t="s">
        <v>240</v>
      </c>
      <c r="S104" t="s">
        <v>474</v>
      </c>
      <c r="T104" s="35">
        <v>100</v>
      </c>
      <c r="U104" s="35">
        <f t="shared" si="32"/>
        <v>16.666666666666668</v>
      </c>
      <c r="V104" s="35">
        <f t="shared" si="33"/>
        <v>85.207100591715985</v>
      </c>
      <c r="W104" s="35">
        <f t="shared" si="34"/>
        <v>94.298745724059302</v>
      </c>
      <c r="X104" s="35">
        <f t="shared" si="35"/>
        <v>20.494153684224731</v>
      </c>
      <c r="Y104" s="35">
        <f t="shared" si="36"/>
        <v>89.034587609274041</v>
      </c>
      <c r="Z104" s="35">
        <f t="shared" si="37"/>
        <v>98.126232741617358</v>
      </c>
      <c r="AA104" s="35">
        <f t="shared" si="38"/>
        <v>-3.8274870175580631</v>
      </c>
      <c r="AB104" s="35">
        <f t="shared" si="39"/>
        <v>-3.827487017558056</v>
      </c>
      <c r="AC104" s="35">
        <f t="shared" si="40"/>
        <v>-3.827487017558056</v>
      </c>
      <c r="AF104">
        <v>1.67</v>
      </c>
      <c r="AG104">
        <v>2.2799999999999998</v>
      </c>
      <c r="AJ104" t="s">
        <v>384</v>
      </c>
    </row>
    <row r="105" spans="1:36" ht="15" x14ac:dyDescent="0.25">
      <c r="A105">
        <v>1.2</v>
      </c>
      <c r="B105">
        <v>6.76</v>
      </c>
      <c r="C105">
        <v>17.54</v>
      </c>
      <c r="D105" s="20">
        <f t="shared" si="28"/>
        <v>3.8274870175580622E-2</v>
      </c>
      <c r="E105" s="17">
        <f>IF(OR($A105="",$B105="",$C105=""),"",A105*'MPTO_working_3-way'!$I104)</f>
        <v>1.2459298442106967</v>
      </c>
      <c r="F105" s="21">
        <f>IF(OR($A105="",$B105="",$C105=""),"",B105*'MPTO_working_3-way'!$I104)</f>
        <v>7.0187381223869245</v>
      </c>
      <c r="G105" s="22">
        <f>IF(OR($A105="",$B105="",$C105=""),"",C105*'MPTO_working_3-way'!$I104)</f>
        <v>18.211341222879682</v>
      </c>
      <c r="H105" s="17">
        <f>IF(OR($A105="",$B105="",$C105=""),"",'MPTO_working_3-way'!E104)</f>
        <v>1.2186575843315099</v>
      </c>
      <c r="I105" s="21">
        <f>IF(OR($A105="",$B105="",$C105=""),"",'MPTO_working_3-way'!F104)</f>
        <v>7.3980527601611703</v>
      </c>
      <c r="J105" s="22">
        <f>IF(OR($A105="",$B105="",$C105=""),"",'MPTO_working_3-way'!G104)</f>
        <v>22.596698372902598</v>
      </c>
      <c r="K105" s="17">
        <f>IF(OR($A105="",$B105="",$C105=""),"",'OddsRatio_working_3-way'!H104)</f>
        <v>1.2257298790945095</v>
      </c>
      <c r="L105" s="21">
        <f>IF(OR($A105="",$B105="",$C105=""),"",'OddsRatio_working_3-way'!I104)</f>
        <v>7.5010205179218765</v>
      </c>
      <c r="M105" s="22">
        <f>IF(OR($A105="",$B105="",$C105=""),"",'OddsRatio_working_3-way'!J104)</f>
        <v>19.667861001115945</v>
      </c>
      <c r="N105" s="23">
        <f t="shared" si="29"/>
        <v>80.261340929152027</v>
      </c>
      <c r="O105" s="24">
        <f t="shared" si="30"/>
        <v>14.247575312867225</v>
      </c>
      <c r="P105" s="24">
        <f t="shared" si="31"/>
        <v>5.4910837579807543</v>
      </c>
      <c r="Q105" t="s">
        <v>361</v>
      </c>
      <c r="R105" t="s">
        <v>311</v>
      </c>
      <c r="S105" t="s">
        <v>474</v>
      </c>
      <c r="T105" s="35">
        <v>100</v>
      </c>
      <c r="U105" s="35">
        <f t="shared" si="32"/>
        <v>44.444444444444443</v>
      </c>
      <c r="V105" s="35">
        <f t="shared" si="33"/>
        <v>72.451790633608823</v>
      </c>
      <c r="W105" s="35">
        <f t="shared" si="34"/>
        <v>80.079681274900395</v>
      </c>
      <c r="X105" s="35">
        <f t="shared" si="35"/>
        <v>47.468528091490789</v>
      </c>
      <c r="Y105" s="35">
        <f t="shared" si="36"/>
        <v>75.475874280655162</v>
      </c>
      <c r="Z105" s="35">
        <f t="shared" si="37"/>
        <v>83.103764921946748</v>
      </c>
      <c r="AA105" s="35">
        <f t="shared" si="38"/>
        <v>-3.0240836470463464</v>
      </c>
      <c r="AB105" s="35">
        <f t="shared" si="39"/>
        <v>-3.0240836470463393</v>
      </c>
      <c r="AC105" s="35">
        <f t="shared" si="40"/>
        <v>-3.0240836470463535</v>
      </c>
      <c r="AF105">
        <v>1.72</v>
      </c>
      <c r="AG105">
        <v>2.19</v>
      </c>
      <c r="AJ105" t="s">
        <v>384</v>
      </c>
    </row>
    <row r="106" spans="1:36" ht="15" x14ac:dyDescent="0.25">
      <c r="A106">
        <v>1.8</v>
      </c>
      <c r="B106">
        <v>3.63</v>
      </c>
      <c r="C106">
        <v>5.0199999999999996</v>
      </c>
      <c r="D106" s="20">
        <f t="shared" si="28"/>
        <v>3.0240836470463384E-2</v>
      </c>
      <c r="E106" s="17">
        <f>IF(OR($A106="",$B106="",$C106=""),"",A106*'MPTO_working_3-way'!$I105)</f>
        <v>1.8544335056468342</v>
      </c>
      <c r="F106" s="21">
        <f>IF(OR($A106="",$B106="",$C106=""),"",B106*'MPTO_working_3-way'!$I105)</f>
        <v>3.7397742363877819</v>
      </c>
      <c r="G106" s="22">
        <f>IF(OR($A106="",$B106="",$C106=""),"",C106*'MPTO_working_3-way'!$I105)</f>
        <v>5.1718089990817253</v>
      </c>
      <c r="H106" s="17">
        <f>IF(OR($A106="",$B106="",$C106=""),"",'MPTO_working_3-way'!E105)</f>
        <v>1.8332636558543616</v>
      </c>
      <c r="I106" s="21">
        <f>IF(OR($A106="",$B106="",$C106=""),"",'MPTO_working_3-way'!F105)</f>
        <v>3.7678717479805544</v>
      </c>
      <c r="J106" s="22">
        <f>IF(OR($A106="",$B106="",$C106=""),"",'MPTO_working_3-way'!G105)</f>
        <v>5.2875667380258431</v>
      </c>
      <c r="K106" s="17">
        <f>IF(OR($A106="",$B106="",$C106=""),"",'OddsRatio_working_3-way'!H105)</f>
        <v>1.8412142685910615</v>
      </c>
      <c r="L106" s="21">
        <f>IF(OR($A106="",$B106="",$C106=""),"",'OddsRatio_working_3-way'!I105)</f>
        <v>3.7654919079931153</v>
      </c>
      <c r="M106" s="22">
        <f>IF(OR($A106="",$B106="",$C106=""),"",'OddsRatio_working_3-way'!J105)</f>
        <v>5.2271016996700839</v>
      </c>
      <c r="N106" s="23">
        <f t="shared" si="29"/>
        <v>53.924823777986894</v>
      </c>
      <c r="O106" s="24">
        <f t="shared" si="30"/>
        <v>26.739582038671188</v>
      </c>
      <c r="P106" s="24">
        <f t="shared" si="31"/>
        <v>19.335594183341918</v>
      </c>
      <c r="Q106" t="s">
        <v>217</v>
      </c>
      <c r="R106" t="s">
        <v>219</v>
      </c>
      <c r="S106" t="s">
        <v>474</v>
      </c>
      <c r="T106" s="35">
        <v>100</v>
      </c>
      <c r="U106" s="35">
        <f t="shared" si="32"/>
        <v>69.6048632218845</v>
      </c>
      <c r="V106" s="35">
        <f t="shared" si="33"/>
        <v>68.051118210862612</v>
      </c>
      <c r="W106" s="35">
        <f t="shared" si="34"/>
        <v>59.677419354838712</v>
      </c>
      <c r="X106" s="35">
        <f t="shared" si="35"/>
        <v>72.27146243429867</v>
      </c>
      <c r="Y106" s="35">
        <f t="shared" si="36"/>
        <v>70.717717423276795</v>
      </c>
      <c r="Z106" s="35">
        <f t="shared" si="37"/>
        <v>62.344018567252881</v>
      </c>
      <c r="AA106" s="35">
        <f t="shared" si="38"/>
        <v>-2.6665992124141695</v>
      </c>
      <c r="AB106" s="35">
        <f t="shared" si="39"/>
        <v>-2.6665992124141837</v>
      </c>
      <c r="AC106" s="35">
        <f t="shared" si="40"/>
        <v>-2.6665992124141695</v>
      </c>
      <c r="AF106">
        <v>2.19</v>
      </c>
      <c r="AG106">
        <v>1.73</v>
      </c>
      <c r="AJ106" t="s">
        <v>227</v>
      </c>
    </row>
    <row r="107" spans="1:36" ht="15" x14ac:dyDescent="0.25">
      <c r="A107">
        <v>3.29</v>
      </c>
      <c r="B107">
        <v>3.13</v>
      </c>
      <c r="C107">
        <v>2.48</v>
      </c>
      <c r="D107" s="20">
        <f t="shared" si="28"/>
        <v>2.6665992124141669E-2</v>
      </c>
      <c r="E107" s="17">
        <f>IF(OR($A107="",$B107="",$C107=""),"",A107*'MPTO_working_3-way'!$I106)</f>
        <v>3.3777311140884261</v>
      </c>
      <c r="F107" s="21">
        <f>IF(OR($A107="",$B107="",$C107=""),"",B107*'MPTO_working_3-way'!$I106)</f>
        <v>3.2134645553485632</v>
      </c>
      <c r="G107" s="22">
        <f>IF(OR($A107="",$B107="",$C107=""),"",C107*'MPTO_working_3-way'!$I106)</f>
        <v>2.5461316604678714</v>
      </c>
      <c r="H107" s="17">
        <f>IF(OR($A107="",$B107="",$C107=""),"",'MPTO_working_3-way'!E106)</f>
        <v>3.3891101359998825</v>
      </c>
      <c r="I107" s="21">
        <f>IF(OR($A107="",$B107="",$C107=""),"",'MPTO_working_3-way'!F106)</f>
        <v>3.2195734213414386</v>
      </c>
      <c r="J107" s="22">
        <f>IF(OR($A107="",$B107="",$C107=""),"",'MPTO_working_3-way'!G106)</f>
        <v>2.5359011172213934</v>
      </c>
      <c r="K107" s="17">
        <f>IF(OR($A107="",$B107="",$C107=""),"",'OddsRatio_working_3-way'!H106)</f>
        <v>3.3836376959935612</v>
      </c>
      <c r="L107" s="21">
        <f>IF(OR($A107="",$B107="",$C107=""),"",'OddsRatio_working_3-way'!I106)</f>
        <v>3.2170953242210851</v>
      </c>
      <c r="M107" s="22">
        <f>IF(OR($A107="",$B107="",$C107=""),"",'OddsRatio_working_3-way'!J106)</f>
        <v>2.5405169388954016</v>
      </c>
      <c r="N107" s="23">
        <f t="shared" si="29"/>
        <v>29.605672157532815</v>
      </c>
      <c r="O107" s="24">
        <f t="shared" si="30"/>
        <v>31.119061149611166</v>
      </c>
      <c r="P107" s="24">
        <f t="shared" si="31"/>
        <v>39.275266692856029</v>
      </c>
      <c r="Q107" t="s">
        <v>210</v>
      </c>
      <c r="R107" t="s">
        <v>213</v>
      </c>
      <c r="S107" t="s">
        <v>474</v>
      </c>
      <c r="T107" s="35">
        <v>100</v>
      </c>
      <c r="U107" s="35">
        <f t="shared" si="32"/>
        <v>15.966386554621849</v>
      </c>
      <c r="V107" s="35">
        <f t="shared" si="33"/>
        <v>86.033519553072622</v>
      </c>
      <c r="W107" s="35">
        <f t="shared" si="34"/>
        <v>94.574064026044496</v>
      </c>
      <c r="X107" s="35">
        <f t="shared" si="35"/>
        <v>19.392416420882881</v>
      </c>
      <c r="Y107" s="35">
        <f t="shared" si="36"/>
        <v>89.459549419333655</v>
      </c>
      <c r="Z107" s="35">
        <f t="shared" si="37"/>
        <v>98.000093892305529</v>
      </c>
      <c r="AA107" s="35">
        <f t="shared" si="38"/>
        <v>-3.4260298662610325</v>
      </c>
      <c r="AB107" s="35">
        <f t="shared" si="39"/>
        <v>-3.4260298662610325</v>
      </c>
      <c r="AC107" s="35">
        <f t="shared" si="40"/>
        <v>-3.4260298662610325</v>
      </c>
      <c r="AF107">
        <v>2.5299999999999998</v>
      </c>
      <c r="AG107">
        <v>1.56</v>
      </c>
      <c r="AJ107" t="s">
        <v>227</v>
      </c>
    </row>
    <row r="108" spans="1:36" s="35" customFormat="1" ht="15" x14ac:dyDescent="0.25">
      <c r="A108">
        <v>1.19</v>
      </c>
      <c r="B108">
        <v>7.16</v>
      </c>
      <c r="C108">
        <v>18.43</v>
      </c>
      <c r="D108" s="20">
        <f t="shared" si="28"/>
        <v>3.4260298662610378E-2</v>
      </c>
      <c r="E108" s="17">
        <f>IF(OR($A108="",$B108="",$C108=""),"",A108*'MPTO_working_3-way'!$I107)</f>
        <v>1.2307697554085062</v>
      </c>
      <c r="F108" s="21">
        <f>IF(OR($A108="",$B108="",$C108=""),"",B108*'MPTO_working_3-way'!$I107)</f>
        <v>7.4053037384242906</v>
      </c>
      <c r="G108" s="22">
        <f>IF(OR($A108="",$B108="",$C108=""),"",C108*'MPTO_working_3-way'!$I107)</f>
        <v>19.06141730435191</v>
      </c>
      <c r="H108" s="17">
        <f>IF(OR($A108="",$B108="",$C108=""),"",'MPTO_working_3-way'!E107)</f>
        <v>1.2063948070701136</v>
      </c>
      <c r="I108" s="21">
        <f>IF(OR($A108="",$B108="",$C108=""),"",'MPTO_working_3-way'!F107)</f>
        <v>7.7975928960361163</v>
      </c>
      <c r="J108" s="22">
        <f>IF(OR($A108="",$B108="",$C108=""),"",'MPTO_working_3-way'!G107)</f>
        <v>23.343073518854521</v>
      </c>
      <c r="K108" s="17">
        <f>IF(OR($A108="",$B108="",$C108=""),"",'OddsRatio_working_3-way'!H107)</f>
        <v>1.2127030084120067</v>
      </c>
      <c r="L108" s="21">
        <f>IF(OR($A108="",$B108="",$C108=""),"",'OddsRatio_working_3-way'!I107)</f>
        <v>7.896055430620855</v>
      </c>
      <c r="M108" s="22">
        <f>IF(OR($A108="",$B108="",$C108=""),"",'OddsRatio_working_3-way'!J107)</f>
        <v>20.512702298006733</v>
      </c>
      <c r="N108" s="23">
        <f t="shared" si="29"/>
        <v>81.249965365625101</v>
      </c>
      <c r="O108" s="24">
        <f t="shared" si="30"/>
        <v>13.503835025851096</v>
      </c>
      <c r="P108" s="24">
        <f t="shared" si="31"/>
        <v>5.2461996085238116</v>
      </c>
      <c r="Q108" t="s">
        <v>211</v>
      </c>
      <c r="R108" t="s">
        <v>212</v>
      </c>
      <c r="S108" t="s">
        <v>474</v>
      </c>
      <c r="T108" s="35">
        <v>100</v>
      </c>
      <c r="U108" s="35">
        <f t="shared" si="32"/>
        <v>58.50622406639004</v>
      </c>
      <c r="V108" s="35">
        <f t="shared" si="33"/>
        <v>69.969969969969966</v>
      </c>
      <c r="W108" s="35">
        <f t="shared" si="34"/>
        <v>68.75</v>
      </c>
      <c r="X108" s="35">
        <f t="shared" si="35"/>
        <v>61.280030030030034</v>
      </c>
      <c r="Y108" s="35">
        <f t="shared" si="36"/>
        <v>72.743775933609953</v>
      </c>
      <c r="Z108" s="35">
        <f t="shared" si="37"/>
        <v>71.523805963639987</v>
      </c>
      <c r="AA108" s="35">
        <f t="shared" si="38"/>
        <v>-2.7738059636399939</v>
      </c>
      <c r="AB108" s="35">
        <f t="shared" si="39"/>
        <v>-2.7738059636399868</v>
      </c>
      <c r="AC108" s="35">
        <f t="shared" si="40"/>
        <v>-2.7738059636399868</v>
      </c>
      <c r="AD108" s="36"/>
      <c r="AE108" s="36"/>
      <c r="AF108">
        <v>1.69</v>
      </c>
      <c r="AG108">
        <v>2.2400000000000002</v>
      </c>
      <c r="AH108" s="36"/>
      <c r="AI108" s="36"/>
      <c r="AJ108" t="s">
        <v>227</v>
      </c>
    </row>
    <row r="109" spans="1:36" ht="15" x14ac:dyDescent="0.25">
      <c r="A109">
        <v>2.41</v>
      </c>
      <c r="B109">
        <v>3.33</v>
      </c>
      <c r="C109">
        <v>3.2</v>
      </c>
      <c r="D109" s="20">
        <f t="shared" si="28"/>
        <v>2.7738059636399859E-2</v>
      </c>
      <c r="E109" s="17">
        <f>IF(OR($A109="",$B109="",$C109=""),"",A109*'MPTO_working_3-way'!$I108)</f>
        <v>2.476848723723724</v>
      </c>
      <c r="F109" s="21">
        <f>IF(OR($A109="",$B109="",$C109=""),"",B109*'MPTO_working_3-way'!$I108)</f>
        <v>3.4223677385892115</v>
      </c>
      <c r="G109" s="22">
        <f>IF(OR($A109="",$B109="",$C109=""),"",C109*'MPTO_working_3-way'!$I108)</f>
        <v>3.2887617908364799</v>
      </c>
      <c r="H109" s="17">
        <f>IF(OR($A109="",$B109="",$C109=""),"",'MPTO_working_3-way'!E108)</f>
        <v>2.464925712654924</v>
      </c>
      <c r="I109" s="21">
        <f>IF(OR($A109="",$B109="",$C109=""),"",'MPTO_working_3-way'!F108)</f>
        <v>3.4357852375571158</v>
      </c>
      <c r="J109" s="22">
        <f>IF(OR($A109="",$B109="",$C109=""),"",'MPTO_working_3-way'!G108)</f>
        <v>3.297565953133855</v>
      </c>
      <c r="K109" s="17">
        <f>IF(OR($A109="",$B109="",$C109=""),"",'OddsRatio_working_3-way'!H108)</f>
        <v>2.4702084142697291</v>
      </c>
      <c r="L109" s="21">
        <f>IF(OR($A109="",$B109="",$C109=""),"",'OddsRatio_working_3-way'!I108)</f>
        <v>3.4294933370556517</v>
      </c>
      <c r="M109" s="22">
        <f>IF(OR($A109="",$B109="",$C109=""),"",'OddsRatio_working_3-way'!J108)</f>
        <v>3.2939422066619892</v>
      </c>
      <c r="N109" s="23">
        <f t="shared" si="29"/>
        <v>40.373882765701893</v>
      </c>
      <c r="O109" s="24">
        <f t="shared" si="30"/>
        <v>29.219536776378856</v>
      </c>
      <c r="P109" s="24">
        <f t="shared" si="31"/>
        <v>30.40658045791924</v>
      </c>
      <c r="Q109" t="s">
        <v>218</v>
      </c>
      <c r="R109" t="s">
        <v>207</v>
      </c>
      <c r="S109" t="s">
        <v>474</v>
      </c>
      <c r="T109" s="35">
        <v>100</v>
      </c>
      <c r="U109" s="35">
        <f t="shared" si="32"/>
        <v>52.38095238095238</v>
      </c>
      <c r="V109" s="35">
        <f t="shared" si="33"/>
        <v>69.418960244648318</v>
      </c>
      <c r="W109" s="35">
        <f t="shared" si="34"/>
        <v>72.451790633608823</v>
      </c>
      <c r="X109" s="35">
        <f t="shared" si="35"/>
        <v>58.129249121742866</v>
      </c>
      <c r="Y109" s="35">
        <f t="shared" si="36"/>
        <v>75.167256985438797</v>
      </c>
      <c r="Z109" s="35">
        <f t="shared" si="37"/>
        <v>78.200087374399303</v>
      </c>
      <c r="AA109" s="35">
        <f t="shared" si="38"/>
        <v>-5.7482967407904866</v>
      </c>
      <c r="AB109" s="35">
        <f t="shared" si="39"/>
        <v>-5.7482967407904795</v>
      </c>
      <c r="AC109" s="35">
        <f t="shared" si="40"/>
        <v>-5.7482967407904795</v>
      </c>
      <c r="AF109">
        <v>2.23</v>
      </c>
      <c r="AG109">
        <v>1.71</v>
      </c>
      <c r="AJ109" t="s">
        <v>227</v>
      </c>
    </row>
    <row r="110" spans="1:36" ht="15" x14ac:dyDescent="0.25">
      <c r="A110">
        <v>2.1</v>
      </c>
      <c r="B110">
        <v>3.27</v>
      </c>
      <c r="C110">
        <v>3.63</v>
      </c>
      <c r="D110" s="20">
        <f t="shared" si="28"/>
        <v>5.7482967407904706E-2</v>
      </c>
      <c r="E110" s="17">
        <f>IF(OR($A110="",$B110="",$C110=""),"",A110*'MPTO_working_3-way'!$I109)</f>
        <v>2.2207142315566002</v>
      </c>
      <c r="F110" s="21">
        <f>IF(OR($A110="",$B110="",$C110=""),"",B110*'MPTO_working_3-way'!$I109)</f>
        <v>3.4579693034238486</v>
      </c>
      <c r="G110" s="22">
        <f>IF(OR($A110="",$B110="",$C110=""),"",C110*'MPTO_working_3-way'!$I109)</f>
        <v>3.838663171690694</v>
      </c>
      <c r="H110" s="17">
        <f>IF(OR($A110="",$B110="",$C110=""),"",'MPTO_working_3-way'!E109)</f>
        <v>2.1880426281570196</v>
      </c>
      <c r="I110" s="21">
        <f>IF(OR($A110="",$B110="",$C110=""),"",'MPTO_working_3-way'!F109)</f>
        <v>3.4885821168113056</v>
      </c>
      <c r="J110" s="22">
        <f>IF(OR($A110="",$B110="",$C110=""),"",'MPTO_working_3-way'!G109)</f>
        <v>3.9013564717648213</v>
      </c>
      <c r="K110" s="17">
        <f>IF(OR($A110="",$B110="",$C110=""),"",'OddsRatio_working_3-way'!H109)</f>
        <v>2.2012315563347857</v>
      </c>
      <c r="L110" s="21">
        <f>IF(OR($A110="",$B110="",$C110=""),"",'OddsRatio_working_3-way'!I109)</f>
        <v>3.4789051207999675</v>
      </c>
      <c r="M110" s="22">
        <f>IF(OR($A110="",$B110="",$C110=""),"",'OddsRatio_working_3-way'!J109)</f>
        <v>3.8720354483277153</v>
      </c>
      <c r="N110" s="23">
        <f t="shared" si="29"/>
        <v>45.030557547202022</v>
      </c>
      <c r="O110" s="24">
        <f t="shared" si="30"/>
        <v>28.918706681689375</v>
      </c>
      <c r="P110" s="24">
        <f t="shared" si="31"/>
        <v>26.050735771108613</v>
      </c>
      <c r="Q110" t="s">
        <v>176</v>
      </c>
      <c r="R110" t="s">
        <v>182</v>
      </c>
      <c r="S110" t="s">
        <v>474</v>
      </c>
      <c r="T110" s="35">
        <v>100</v>
      </c>
      <c r="U110" s="35">
        <f t="shared" si="32"/>
        <v>52.153110047846894</v>
      </c>
      <c r="V110" s="35">
        <f t="shared" si="33"/>
        <v>70.760233918128648</v>
      </c>
      <c r="W110" s="35">
        <f t="shared" si="34"/>
        <v>72.67759562841529</v>
      </c>
      <c r="X110" s="35">
        <f t="shared" si="35"/>
        <v>56.562170453456041</v>
      </c>
      <c r="Y110" s="35">
        <f t="shared" si="36"/>
        <v>75.169294323737816</v>
      </c>
      <c r="Z110" s="35">
        <f t="shared" si="37"/>
        <v>77.086656034024458</v>
      </c>
      <c r="AA110" s="35">
        <f t="shared" si="38"/>
        <v>-4.4090604056091465</v>
      </c>
      <c r="AB110" s="35">
        <f t="shared" si="39"/>
        <v>-4.4090604056091678</v>
      </c>
      <c r="AC110" s="35">
        <f t="shared" si="40"/>
        <v>-4.4090604056091678</v>
      </c>
      <c r="AF110">
        <v>2.16</v>
      </c>
      <c r="AG110">
        <v>1.68</v>
      </c>
      <c r="AJ110" t="s">
        <v>224</v>
      </c>
    </row>
    <row r="111" spans="1:36" ht="15" x14ac:dyDescent="0.25">
      <c r="A111">
        <v>2.09</v>
      </c>
      <c r="B111">
        <v>3.42</v>
      </c>
      <c r="C111">
        <v>3.66</v>
      </c>
      <c r="D111" s="20">
        <f t="shared" si="28"/>
        <v>4.4090604056091554E-2</v>
      </c>
      <c r="E111" s="17">
        <f>IF(OR($A111="",$B111="",$C111=""),"",A111*'MPTO_working_3-way'!$I110)</f>
        <v>2.1821493624772312</v>
      </c>
      <c r="F111" s="21">
        <f>IF(OR($A111="",$B111="",$C111=""),"",B111*'MPTO_working_3-way'!$I110)</f>
        <v>3.5707898658718329</v>
      </c>
      <c r="G111" s="22">
        <f>IF(OR($A111="",$B111="",$C111=""),"",C111*'MPTO_working_3-way'!$I110)</f>
        <v>3.8213716108452953</v>
      </c>
      <c r="H111" s="17">
        <f>IF(OR($A111="",$B111="",$C111=""),"",'MPTO_working_3-way'!E110)</f>
        <v>2.1562317950902337</v>
      </c>
      <c r="I111" s="21">
        <f>IF(OR($A111="",$B111="",$C111=""),"",'MPTO_working_3-way'!F110)</f>
        <v>3.6009980019039447</v>
      </c>
      <c r="J111" s="22">
        <f>IF(OR($A111="",$B111="",$C111=""),"",'MPTO_working_3-way'!G110)</f>
        <v>3.8680653099751665</v>
      </c>
      <c r="K111" s="17">
        <f>IF(OR($A111="",$B111="",$C111=""),"",'OddsRatio_working_3-way'!H110)</f>
        <v>2.1666844653475086</v>
      </c>
      <c r="L111" s="21">
        <f>IF(OR($A111="",$B111="",$C111=""),"",'OddsRatio_working_3-way'!I110)</f>
        <v>3.5902535836155702</v>
      </c>
      <c r="M111" s="22">
        <f>IF(OR($A111="",$B111="",$C111=""),"",'OddsRatio_working_3-way'!J110)</f>
        <v>3.8471382365361233</v>
      </c>
      <c r="N111" s="23">
        <f t="shared" si="29"/>
        <v>45.826377295492485</v>
      </c>
      <c r="O111" s="24">
        <f t="shared" si="30"/>
        <v>28.005008347245408</v>
      </c>
      <c r="P111" s="24">
        <f t="shared" si="31"/>
        <v>26.168614357262104</v>
      </c>
      <c r="Q111" t="s">
        <v>184</v>
      </c>
      <c r="R111" t="s">
        <v>178</v>
      </c>
      <c r="S111" t="s">
        <v>474</v>
      </c>
      <c r="T111" s="35">
        <v>100</v>
      </c>
      <c r="U111" s="35">
        <f t="shared" si="32"/>
        <v>66.329966329966325</v>
      </c>
      <c r="V111" s="35">
        <f t="shared" si="33"/>
        <v>70.149253731343279</v>
      </c>
      <c r="W111" s="35">
        <f t="shared" si="34"/>
        <v>59.183673469387763</v>
      </c>
      <c r="X111" s="35">
        <f t="shared" si="35"/>
        <v>70.667072799268965</v>
      </c>
      <c r="Y111" s="35">
        <f t="shared" si="36"/>
        <v>74.486360200645905</v>
      </c>
      <c r="Z111" s="35">
        <f t="shared" si="37"/>
        <v>63.520779938690389</v>
      </c>
      <c r="AA111" s="35">
        <f t="shared" si="38"/>
        <v>-4.3371064693026398</v>
      </c>
      <c r="AB111" s="35">
        <f t="shared" si="39"/>
        <v>-4.3371064693026256</v>
      </c>
      <c r="AC111" s="35">
        <f t="shared" si="40"/>
        <v>-4.3371064693026256</v>
      </c>
      <c r="AF111">
        <v>2.08</v>
      </c>
      <c r="AG111">
        <v>1.76</v>
      </c>
      <c r="AJ111" t="s">
        <v>224</v>
      </c>
    </row>
    <row r="112" spans="1:36" ht="15" x14ac:dyDescent="0.25">
      <c r="A112">
        <v>2.97</v>
      </c>
      <c r="B112">
        <v>3.35</v>
      </c>
      <c r="C112">
        <v>2.4500000000000002</v>
      </c>
      <c r="D112" s="20">
        <f t="shared" si="28"/>
        <v>4.3371064693026318E-2</v>
      </c>
      <c r="E112" s="17">
        <f>IF(OR($A112="",$B112="",$C112=""),"",A112*'MPTO_working_3-way'!$I111)</f>
        <v>3.0988120621382884</v>
      </c>
      <c r="F112" s="21">
        <f>IF(OR($A112="",$B112="",$C112=""),"",B112*'MPTO_working_3-way'!$I111)</f>
        <v>3.4952930667216382</v>
      </c>
      <c r="G112" s="22">
        <f>IF(OR($A112="",$B112="",$C112=""),"",C112*'MPTO_working_3-way'!$I111)</f>
        <v>2.5562591084979145</v>
      </c>
      <c r="H112" s="17">
        <f>IF(OR($A112="",$B112="",$C112=""),"",'MPTO_working_3-way'!E111)</f>
        <v>3.1032451350557122</v>
      </c>
      <c r="I112" s="21">
        <f>IF(OR($A112="",$B112="",$C112=""),"",'MPTO_working_3-way'!F111)</f>
        <v>3.5205014857544494</v>
      </c>
      <c r="J112" s="22">
        <f>IF(OR($A112="",$B112="",$C112=""),"",'MPTO_working_3-way'!G111)</f>
        <v>2.5399647983633931</v>
      </c>
      <c r="K112" s="17">
        <f>IF(OR($A112="",$B112="",$C112=""),"",'OddsRatio_working_3-way'!H111)</f>
        <v>3.1022342224810973</v>
      </c>
      <c r="L112" s="21">
        <f>IF(OR($A112="",$B112="",$C112=""),"",'OddsRatio_working_3-way'!I111)</f>
        <v>3.5077413313860801</v>
      </c>
      <c r="M112" s="22">
        <f>IF(OR($A112="",$B112="",$C112=""),"",'OddsRatio_working_3-way'!J111)</f>
        <v>2.5473297576637521</v>
      </c>
      <c r="N112" s="23">
        <f t="shared" si="29"/>
        <v>32.270430731122332</v>
      </c>
      <c r="O112" s="24">
        <f t="shared" si="30"/>
        <v>28.609904260129355</v>
      </c>
      <c r="P112" s="24">
        <f t="shared" si="31"/>
        <v>39.119665008748306</v>
      </c>
      <c r="Q112" t="s">
        <v>185</v>
      </c>
      <c r="R112" t="s">
        <v>181</v>
      </c>
      <c r="S112" t="s">
        <v>474</v>
      </c>
      <c r="T112" s="35">
        <v>100</v>
      </c>
      <c r="U112" s="35">
        <f t="shared" si="32"/>
        <v>52.38095238095238</v>
      </c>
      <c r="V112" s="35">
        <f t="shared" si="33"/>
        <v>67.320261437908499</v>
      </c>
      <c r="W112" s="35">
        <f t="shared" si="34"/>
        <v>74.683544303797461</v>
      </c>
      <c r="X112" s="35">
        <f t="shared" si="35"/>
        <v>57.996194258294032</v>
      </c>
      <c r="Y112" s="35">
        <f t="shared" si="36"/>
        <v>72.935503315250145</v>
      </c>
      <c r="Z112" s="35">
        <f t="shared" si="37"/>
        <v>80.298786181139121</v>
      </c>
      <c r="AA112" s="35">
        <f t="shared" si="38"/>
        <v>-5.6152418773416528</v>
      </c>
      <c r="AB112" s="35">
        <f t="shared" si="39"/>
        <v>-5.6152418773416457</v>
      </c>
      <c r="AC112" s="35">
        <f t="shared" si="40"/>
        <v>-5.6152418773416599</v>
      </c>
      <c r="AF112">
        <v>2.17</v>
      </c>
      <c r="AG112">
        <v>1.7</v>
      </c>
      <c r="AJ112" t="s">
        <v>224</v>
      </c>
    </row>
    <row r="113" spans="1:36" s="35" customFormat="1" ht="15" x14ac:dyDescent="0.25">
      <c r="A113">
        <v>2.1</v>
      </c>
      <c r="B113">
        <v>3.06</v>
      </c>
      <c r="C113">
        <v>3.95</v>
      </c>
      <c r="D113" s="20">
        <f t="shared" si="28"/>
        <v>5.615241877341659E-2</v>
      </c>
      <c r="E113" s="17">
        <f>IF(OR($A113="",$B113="",$C113=""),"",A113*'MPTO_working_3-way'!$I112)</f>
        <v>2.2179200794241751</v>
      </c>
      <c r="F113" s="21">
        <f>IF(OR($A113="",$B113="",$C113=""),"",B113*'MPTO_working_3-way'!$I112)</f>
        <v>3.2318264014466549</v>
      </c>
      <c r="G113" s="22">
        <f>IF(OR($A113="",$B113="",$C113=""),"",C113*'MPTO_working_3-way'!$I112)</f>
        <v>4.1718020541549956</v>
      </c>
      <c r="H113" s="17">
        <f>IF(OR($A113="",$B113="",$C113=""),"",'MPTO_working_3-way'!E112)</f>
        <v>2.1859213393157026</v>
      </c>
      <c r="I113" s="21">
        <f>IF(OR($A113="",$B113="",$C113=""),"",'MPTO_working_3-way'!F112)</f>
        <v>3.2459110730316247</v>
      </c>
      <c r="J113" s="22">
        <f>IF(OR($A113="",$B113="",$C113=""),"",'MPTO_working_3-way'!G112)</f>
        <v>4.2653548202792866</v>
      </c>
      <c r="K113" s="17">
        <f>IF(OR($A113="",$B113="",$C113=""),"",'OddsRatio_working_3-way'!H112)</f>
        <v>2.1991874496509198</v>
      </c>
      <c r="L113" s="21">
        <f>IF(OR($A113="",$B113="",$C113=""),"",'OddsRatio_working_3-way'!I112)</f>
        <v>3.2457510420735383</v>
      </c>
      <c r="M113" s="22">
        <f>IF(OR($A113="",$B113="",$C113=""),"",'OddsRatio_working_3-way'!J112)</f>
        <v>4.2160027058820102</v>
      </c>
      <c r="N113" s="23">
        <f t="shared" si="29"/>
        <v>45.08728737690241</v>
      </c>
      <c r="O113" s="24">
        <f t="shared" si="30"/>
        <v>30.942256042972243</v>
      </c>
      <c r="P113" s="24">
        <f t="shared" si="31"/>
        <v>23.970456580125337</v>
      </c>
      <c r="Q113" t="s">
        <v>179</v>
      </c>
      <c r="R113" t="s">
        <v>183</v>
      </c>
      <c r="S113" t="s">
        <v>474</v>
      </c>
      <c r="T113" s="35">
        <v>100</v>
      </c>
      <c r="U113" s="35">
        <f t="shared" si="32"/>
        <v>38.650306748466257</v>
      </c>
      <c r="V113" s="35">
        <f t="shared" si="33"/>
        <v>75</v>
      </c>
      <c r="W113" s="35">
        <f t="shared" si="34"/>
        <v>80.119284294234589</v>
      </c>
      <c r="X113" s="35">
        <f t="shared" si="35"/>
        <v>44.880715705765404</v>
      </c>
      <c r="Y113" s="35">
        <f t="shared" si="36"/>
        <v>81.230408957299147</v>
      </c>
      <c r="Z113" s="35">
        <f t="shared" si="37"/>
        <v>86.349693251533751</v>
      </c>
      <c r="AA113" s="35">
        <f t="shared" si="38"/>
        <v>-6.2304089572991472</v>
      </c>
      <c r="AB113" s="35">
        <f t="shared" si="39"/>
        <v>-6.2304089572991472</v>
      </c>
      <c r="AC113" s="35">
        <f t="shared" si="40"/>
        <v>-6.2304089572991614</v>
      </c>
      <c r="AD113" s="36"/>
      <c r="AE113" s="36"/>
      <c r="AF113">
        <v>2.25</v>
      </c>
      <c r="AG113">
        <v>1.63</v>
      </c>
      <c r="AH113" s="36"/>
      <c r="AI113" s="36"/>
      <c r="AJ113" t="s">
        <v>224</v>
      </c>
    </row>
    <row r="114" spans="1:36" ht="15" x14ac:dyDescent="0.25">
      <c r="A114">
        <v>1.63</v>
      </c>
      <c r="B114">
        <v>4</v>
      </c>
      <c r="C114">
        <v>5.03</v>
      </c>
      <c r="D114" s="20">
        <f t="shared" si="28"/>
        <v>6.2304089572991384E-2</v>
      </c>
      <c r="E114" s="17">
        <f>IF(OR($A114="",$B114="",$C114=""),"",A114*'MPTO_working_3-way'!$I113)</f>
        <v>1.7315556660039759</v>
      </c>
      <c r="F114" s="21">
        <f>IF(OR($A114="",$B114="",$C114=""),"",B114*'MPTO_working_3-way'!$I113)</f>
        <v>4.2492163582919655</v>
      </c>
      <c r="G114" s="22">
        <f>IF(OR($A114="",$B114="",$C114=""),"",C114*'MPTO_working_3-way'!$I113)</f>
        <v>5.343389570552147</v>
      </c>
      <c r="H114" s="17">
        <f>IF(OR($A114="",$B114="",$C114=""),"",'MPTO_working_3-way'!E113)</f>
        <v>1.6871119250574875</v>
      </c>
      <c r="I114" s="21">
        <f>IF(OR($A114="",$B114="",$C114=""),"",'MPTO_working_3-way'!F113)</f>
        <v>4.3623932533453926</v>
      </c>
      <c r="J114" s="22">
        <f>IF(OR($A114="",$B114="",$C114=""),"",'MPTO_working_3-way'!G113)</f>
        <v>5.616742879651988</v>
      </c>
      <c r="K114" s="17">
        <f>IF(OR($A114="",$B114="",$C114=""),"",'OddsRatio_working_3-way'!H113)</f>
        <v>1.7019229929323201</v>
      </c>
      <c r="L114" s="21">
        <f>IF(OR($A114="",$B114="",$C114=""),"",'OddsRatio_working_3-way'!I113)</f>
        <v>4.3424904425348592</v>
      </c>
      <c r="M114" s="22">
        <f>IF(OR($A114="",$B114="",$C114=""),"",'OddsRatio_working_3-way'!J113)</f>
        <v>5.4900788278051609</v>
      </c>
      <c r="N114" s="23">
        <f t="shared" si="29"/>
        <v>57.751536357347689</v>
      </c>
      <c r="O114" s="24">
        <f t="shared" si="30"/>
        <v>23.533751065619182</v>
      </c>
      <c r="P114" s="24">
        <f t="shared" si="31"/>
        <v>18.714712577033144</v>
      </c>
      <c r="Q114" t="s">
        <v>187</v>
      </c>
      <c r="R114" t="s">
        <v>191</v>
      </c>
      <c r="S114" t="s">
        <v>474</v>
      </c>
      <c r="T114" s="35">
        <v>100</v>
      </c>
      <c r="U114" s="35">
        <f t="shared" si="32"/>
        <v>60.9375</v>
      </c>
      <c r="V114" s="35">
        <f t="shared" si="33"/>
        <v>72.451790633608823</v>
      </c>
      <c r="W114" s="35">
        <f t="shared" si="34"/>
        <v>60.15936254980079</v>
      </c>
      <c r="X114" s="35">
        <f t="shared" si="35"/>
        <v>67.388846816590387</v>
      </c>
      <c r="Y114" s="35">
        <f t="shared" si="36"/>
        <v>78.90313745019921</v>
      </c>
      <c r="Z114" s="35">
        <f t="shared" si="37"/>
        <v>66.610709366391191</v>
      </c>
      <c r="AA114" s="35">
        <f t="shared" si="38"/>
        <v>-6.4513468165903873</v>
      </c>
      <c r="AB114" s="35">
        <f t="shared" si="39"/>
        <v>-6.4513468165903873</v>
      </c>
      <c r="AC114" s="35">
        <f t="shared" si="40"/>
        <v>-6.4513468165904015</v>
      </c>
      <c r="AF114">
        <v>1.82</v>
      </c>
      <c r="AG114">
        <v>2.0099999999999998</v>
      </c>
      <c r="AJ114" t="s">
        <v>225</v>
      </c>
    </row>
    <row r="115" spans="1:36" ht="15" x14ac:dyDescent="0.25">
      <c r="A115">
        <v>2.56</v>
      </c>
      <c r="B115">
        <v>3.63</v>
      </c>
      <c r="C115">
        <v>2.5099999999999998</v>
      </c>
      <c r="D115" s="20">
        <f t="shared" si="28"/>
        <v>6.4513468165903864E-2</v>
      </c>
      <c r="E115" s="17">
        <f>IF(OR($A115="",$B115="",$C115=""),"",A115*'MPTO_working_3-way'!$I114)</f>
        <v>2.7251544785047139</v>
      </c>
      <c r="F115" s="21">
        <f>IF(OR($A115="",$B115="",$C115=""),"",B115*'MPTO_working_3-way'!$I114)</f>
        <v>3.8641838894422311</v>
      </c>
      <c r="G115" s="22">
        <f>IF(OR($A115="",$B115="",$C115=""),"",C115*'MPTO_working_3-way'!$I114)</f>
        <v>2.6719288050964183</v>
      </c>
      <c r="H115" s="17">
        <f>IF(OR($A115="",$B115="",$C115=""),"",'MPTO_working_3-way'!E114)</f>
        <v>2.7091423295436066</v>
      </c>
      <c r="I115" s="21">
        <f>IF(OR($A115="",$B115="",$C115=""),"",'MPTO_working_3-way'!F114)</f>
        <v>3.9373550390535055</v>
      </c>
      <c r="J115" s="22">
        <f>IF(OR($A115="",$B115="",$C115=""),"",'MPTO_working_3-way'!G114)</f>
        <v>2.6532103963853584</v>
      </c>
      <c r="K115" s="17">
        <f>IF(OR($A115="",$B115="",$C115=""),"",'OddsRatio_working_3-way'!H114)</f>
        <v>2.7182402354240893</v>
      </c>
      <c r="L115" s="21">
        <f>IF(OR($A115="",$B115="",$C115=""),"",'OddsRatio_working_3-way'!I114)</f>
        <v>3.8967768071572779</v>
      </c>
      <c r="M115" s="22">
        <f>IF(OR($A115="",$B115="",$C115=""),"",'OddsRatio_working_3-way'!J114)</f>
        <v>2.6631684330066498</v>
      </c>
      <c r="N115" s="23">
        <f t="shared" si="29"/>
        <v>36.695167480879753</v>
      </c>
      <c r="O115" s="24">
        <f t="shared" si="30"/>
        <v>25.878685606350459</v>
      </c>
      <c r="P115" s="24">
        <f t="shared" si="31"/>
        <v>37.426146912769795</v>
      </c>
      <c r="Q115" t="s">
        <v>195</v>
      </c>
      <c r="R115" t="s">
        <v>190</v>
      </c>
      <c r="S115" t="s">
        <v>474</v>
      </c>
      <c r="T115" s="35">
        <v>100</v>
      </c>
      <c r="U115" s="35">
        <f t="shared" si="32"/>
        <v>45.054945054945051</v>
      </c>
      <c r="V115" s="35">
        <f t="shared" si="33"/>
        <v>74.619289340101517</v>
      </c>
      <c r="W115" s="35">
        <f t="shared" si="34"/>
        <v>73.890339425587456</v>
      </c>
      <c r="X115" s="35">
        <f t="shared" si="35"/>
        <v>51.490371234311006</v>
      </c>
      <c r="Y115" s="35">
        <f t="shared" si="36"/>
        <v>81.054715519467464</v>
      </c>
      <c r="Z115" s="35">
        <f t="shared" si="37"/>
        <v>80.325765604953418</v>
      </c>
      <c r="AA115" s="35">
        <f t="shared" si="38"/>
        <v>-6.4354261793659546</v>
      </c>
      <c r="AB115" s="35">
        <f t="shared" si="39"/>
        <v>-6.4354261793659475</v>
      </c>
      <c r="AC115" s="35">
        <f t="shared" si="40"/>
        <v>-6.4354261793659617</v>
      </c>
      <c r="AF115">
        <v>1.83</v>
      </c>
      <c r="AG115">
        <v>1.99</v>
      </c>
      <c r="AJ115" t="s">
        <v>225</v>
      </c>
    </row>
    <row r="116" spans="1:36" ht="15" x14ac:dyDescent="0.25">
      <c r="A116">
        <v>1.82</v>
      </c>
      <c r="B116">
        <v>3.94</v>
      </c>
      <c r="C116">
        <v>3.83</v>
      </c>
      <c r="D116" s="20">
        <f t="shared" si="28"/>
        <v>6.435426179365944E-2</v>
      </c>
      <c r="E116" s="17">
        <f>IF(OR($A116="",$B116="",$C116=""),"",A116*'MPTO_working_3-way'!$I115)</f>
        <v>1.9371247564644603</v>
      </c>
      <c r="F116" s="21">
        <f>IF(OR($A116="",$B116="",$C116=""),"",B116*'MPTO_working_3-way'!$I115)</f>
        <v>4.1935557914670181</v>
      </c>
      <c r="G116" s="22">
        <f>IF(OR($A116="",$B116="",$C116=""),"",C116*'MPTO_working_3-way'!$I115)</f>
        <v>4.0764768226697159</v>
      </c>
      <c r="H116" s="17">
        <f>IF(OR($A116="",$B116="",$C116=""),"",'MPTO_working_3-way'!E115)</f>
        <v>1.8939425187556473</v>
      </c>
      <c r="I116" s="21">
        <f>IF(OR($A116="",$B116="",$C116=""),"",'MPTO_working_3-way'!F115)</f>
        <v>4.3037466274669658</v>
      </c>
      <c r="J116" s="22">
        <f>IF(OR($A116="",$B116="",$C116=""),"",'MPTO_working_3-way'!G115)</f>
        <v>4.1728357671353562</v>
      </c>
      <c r="K116" s="17">
        <f>IF(OR($A116="",$B116="",$C116=""),"",'OddsRatio_working_3-way'!H115)</f>
        <v>1.9095015695141901</v>
      </c>
      <c r="L116" s="21">
        <f>IF(OR($A116="",$B116="",$C116=""),"",'OddsRatio_working_3-way'!I115)</f>
        <v>4.2608958711850233</v>
      </c>
      <c r="M116" s="22">
        <f>IF(OR($A116="",$B116="",$C116=""),"",'OddsRatio_working_3-way'!J115)</f>
        <v>4.1388895630794602</v>
      </c>
      <c r="N116" s="23">
        <f t="shared" si="29"/>
        <v>51.622901243859388</v>
      </c>
      <c r="O116" s="24">
        <f t="shared" si="30"/>
        <v>23.846111742087334</v>
      </c>
      <c r="P116" s="24">
        <f t="shared" si="31"/>
        <v>24.530987014053284</v>
      </c>
      <c r="Q116" t="s">
        <v>186</v>
      </c>
      <c r="R116" t="s">
        <v>189</v>
      </c>
      <c r="S116" t="s">
        <v>474</v>
      </c>
      <c r="T116" s="35">
        <v>100</v>
      </c>
      <c r="U116" s="35">
        <f t="shared" si="32"/>
        <v>33.774834437086092</v>
      </c>
      <c r="V116" s="35">
        <f t="shared" si="33"/>
        <v>75.247524752475243</v>
      </c>
      <c r="W116" s="35">
        <f t="shared" si="34"/>
        <v>83.443708609271525</v>
      </c>
      <c r="X116" s="35">
        <f t="shared" si="35"/>
        <v>41.308766638253232</v>
      </c>
      <c r="Y116" s="35">
        <f t="shared" si="36"/>
        <v>82.78145695364239</v>
      </c>
      <c r="Z116" s="35">
        <f t="shared" si="37"/>
        <v>90.977640810438658</v>
      </c>
      <c r="AA116" s="35">
        <f t="shared" si="38"/>
        <v>-7.5339322011671399</v>
      </c>
      <c r="AB116" s="35">
        <f t="shared" si="39"/>
        <v>-7.533932201167147</v>
      </c>
      <c r="AC116" s="35">
        <f t="shared" si="40"/>
        <v>-7.5339322011671328</v>
      </c>
      <c r="AF116">
        <v>1.76</v>
      </c>
      <c r="AG116">
        <v>2.0499999999999998</v>
      </c>
      <c r="AJ116" t="s">
        <v>225</v>
      </c>
    </row>
    <row r="117" spans="1:36" ht="15" x14ac:dyDescent="0.25">
      <c r="A117">
        <v>1.51</v>
      </c>
      <c r="B117">
        <v>4.04</v>
      </c>
      <c r="C117">
        <v>6.04</v>
      </c>
      <c r="D117" s="20">
        <f t="shared" si="28"/>
        <v>7.5339322011671372E-2</v>
      </c>
      <c r="E117" s="17">
        <f>IF(OR($A117="",$B117="",$C117=""),"",A117*'MPTO_working_3-way'!$I116)</f>
        <v>1.6237623762376239</v>
      </c>
      <c r="F117" s="21">
        <f>IF(OR($A117="",$B117="",$C117=""),"",B117*'MPTO_working_3-way'!$I116)</f>
        <v>4.3443708609271523</v>
      </c>
      <c r="G117" s="22">
        <f>IF(OR($A117="",$B117="",$C117=""),"",C117*'MPTO_working_3-way'!$I116)</f>
        <v>6.4950495049504955</v>
      </c>
      <c r="H117" s="17">
        <f>IF(OR($A117="",$B117="",$C117=""),"",'MPTO_working_3-way'!E116)</f>
        <v>1.5695173407430276</v>
      </c>
      <c r="I117" s="21">
        <f>IF(OR($A117="",$B117="",$C117=""),"",'MPTO_working_3-way'!F116)</f>
        <v>4.4961674528301891</v>
      </c>
      <c r="J117" s="22">
        <f>IF(OR($A117="",$B117="",$C117=""),"",'MPTO_working_3-way'!G116)</f>
        <v>7.1199813258636793</v>
      </c>
      <c r="K117" s="17">
        <f>IF(OR($A117="",$B117="",$C117=""),"",'OddsRatio_working_3-way'!H116)</f>
        <v>1.5863715837257562</v>
      </c>
      <c r="L117" s="21">
        <f>IF(OR($A117="",$B117="",$C117=""),"",'OddsRatio_working_3-way'!I116)</f>
        <v>4.4952345382868595</v>
      </c>
      <c r="M117" s="22">
        <f>IF(OR($A117="",$B117="",$C117=""),"",'OddsRatio_working_3-way'!J116)</f>
        <v>6.7947309450545319</v>
      </c>
      <c r="N117" s="23">
        <f t="shared" si="29"/>
        <v>61.585365853658537</v>
      </c>
      <c r="O117" s="24">
        <f t="shared" si="30"/>
        <v>23.01829268292683</v>
      </c>
      <c r="P117" s="24">
        <f t="shared" si="31"/>
        <v>15.396341463414634</v>
      </c>
      <c r="Q117" t="s">
        <v>188</v>
      </c>
      <c r="R117" t="s">
        <v>192</v>
      </c>
      <c r="S117" t="s">
        <v>474</v>
      </c>
      <c r="T117" s="35">
        <v>100</v>
      </c>
      <c r="U117" s="35">
        <f t="shared" si="32"/>
        <v>61.240310077519375</v>
      </c>
      <c r="V117" s="35">
        <f t="shared" si="33"/>
        <v>72.752043596730246</v>
      </c>
      <c r="W117" s="35">
        <f t="shared" si="34"/>
        <v>59.677419354838712</v>
      </c>
      <c r="X117" s="35">
        <f t="shared" si="35"/>
        <v>67.570537048431049</v>
      </c>
      <c r="Y117" s="35">
        <f t="shared" si="36"/>
        <v>79.082270567641913</v>
      </c>
      <c r="Z117" s="35">
        <f t="shared" si="37"/>
        <v>66.007646325750386</v>
      </c>
      <c r="AA117" s="35">
        <f t="shared" si="38"/>
        <v>-6.3302269709116743</v>
      </c>
      <c r="AB117" s="35">
        <f t="shared" si="39"/>
        <v>-6.3302269709116672</v>
      </c>
      <c r="AC117" s="35">
        <f t="shared" si="40"/>
        <v>-6.3302269709116743</v>
      </c>
      <c r="AF117">
        <v>1.7</v>
      </c>
      <c r="AG117">
        <v>2.1</v>
      </c>
      <c r="AJ117" t="s">
        <v>225</v>
      </c>
    </row>
    <row r="118" spans="1:36" ht="15" x14ac:dyDescent="0.25">
      <c r="A118">
        <v>2.58</v>
      </c>
      <c r="B118">
        <v>3.67</v>
      </c>
      <c r="C118">
        <v>2.48</v>
      </c>
      <c r="D118" s="20">
        <f t="shared" si="28"/>
        <v>6.3302269709116787E-2</v>
      </c>
      <c r="E118" s="17">
        <f>IF(OR($A118="",$B118="",$C118=""),"",A118*'MPTO_working_3-way'!$I117)</f>
        <v>2.7433198558495215</v>
      </c>
      <c r="F118" s="21">
        <f>IF(OR($A118="",$B118="",$C118=""),"",B118*'MPTO_working_3-way'!$I117)</f>
        <v>3.9023193298324585</v>
      </c>
      <c r="G118" s="22">
        <f>IF(OR($A118="",$B118="",$C118=""),"",C118*'MPTO_working_3-way'!$I117)</f>
        <v>2.6369896288786094</v>
      </c>
      <c r="H118" s="17">
        <f>IF(OR($A118="",$B118="",$C118=""),"",'MPTO_working_3-way'!E117)</f>
        <v>2.7285416778344445</v>
      </c>
      <c r="I118" s="21">
        <f>IF(OR($A118="",$B118="",$C118=""),"",'MPTO_working_3-way'!F117)</f>
        <v>3.9780600842703109</v>
      </c>
      <c r="J118" s="22">
        <f>IF(OR($A118="",$B118="",$C118=""),"",'MPTO_working_3-way'!G117)</f>
        <v>2.6169443754316601</v>
      </c>
      <c r="K118" s="17">
        <f>IF(OR($A118="",$B118="",$C118=""),"",'OddsRatio_working_3-way'!H117)</f>
        <v>2.7373338670910092</v>
      </c>
      <c r="L118" s="21">
        <f>IF(OR($A118="",$B118="",$C118=""),"",'OddsRatio_working_3-way'!I117)</f>
        <v>3.9358743197044253</v>
      </c>
      <c r="M118" s="22">
        <f>IF(OR($A118="",$B118="",$C118=""),"",'OddsRatio_working_3-way'!J117)</f>
        <v>2.627376027401704</v>
      </c>
      <c r="N118" s="23">
        <f t="shared" si="29"/>
        <v>36.452183943032438</v>
      </c>
      <c r="O118" s="24">
        <f t="shared" si="30"/>
        <v>25.625785987199922</v>
      </c>
      <c r="P118" s="24">
        <f t="shared" si="31"/>
        <v>37.922030069767629</v>
      </c>
      <c r="Q118" t="s">
        <v>194</v>
      </c>
      <c r="R118" t="s">
        <v>193</v>
      </c>
      <c r="S118" t="s">
        <v>474</v>
      </c>
      <c r="T118" s="35">
        <v>100</v>
      </c>
      <c r="U118" s="35">
        <f t="shared" si="32"/>
        <v>59.349593495934961</v>
      </c>
      <c r="V118" s="35">
        <f t="shared" si="33"/>
        <v>72.67759562841529</v>
      </c>
      <c r="W118" s="35">
        <f t="shared" si="34"/>
        <v>61.538461538461533</v>
      </c>
      <c r="X118" s="35">
        <f t="shared" si="35"/>
        <v>65.783942833123149</v>
      </c>
      <c r="Y118" s="35">
        <f t="shared" si="36"/>
        <v>79.111944965603499</v>
      </c>
      <c r="Z118" s="35">
        <f t="shared" si="37"/>
        <v>67.972810875649742</v>
      </c>
      <c r="AA118" s="35">
        <f t="shared" si="38"/>
        <v>-6.4343493371881877</v>
      </c>
      <c r="AB118" s="35">
        <f t="shared" si="39"/>
        <v>-6.434349337188209</v>
      </c>
      <c r="AC118" s="35">
        <f t="shared" si="40"/>
        <v>-6.434349337188209</v>
      </c>
      <c r="AF118">
        <v>1.88</v>
      </c>
      <c r="AG118">
        <v>1.93</v>
      </c>
      <c r="AJ118" t="s">
        <v>225</v>
      </c>
    </row>
    <row r="119" spans="1:36" ht="15" x14ac:dyDescent="0.25">
      <c r="A119">
        <v>2.46</v>
      </c>
      <c r="B119">
        <v>3.66</v>
      </c>
      <c r="C119">
        <v>2.6</v>
      </c>
      <c r="D119" s="20">
        <f t="shared" si="28"/>
        <v>6.4343493371882055E-2</v>
      </c>
      <c r="E119" s="17">
        <f>IF(OR($A119="",$B119="",$C119=""),"",A119*'MPTO_working_3-way'!$I118)</f>
        <v>2.61828499369483</v>
      </c>
      <c r="F119" s="21">
        <f>IF(OR($A119="",$B119="",$C119=""),"",B119*'MPTO_working_3-way'!$I118)</f>
        <v>3.8954971857410885</v>
      </c>
      <c r="G119" s="22">
        <f>IF(OR($A119="",$B119="",$C119=""),"",C119*'MPTO_working_3-way'!$I118)</f>
        <v>2.7672930827668933</v>
      </c>
      <c r="H119" s="17">
        <f>IF(OR($A119="",$B119="",$C119=""),"",'MPTO_working_3-way'!E118)</f>
        <v>2.5970232706746899</v>
      </c>
      <c r="I119" s="21">
        <f>IF(OR($A119="",$B119="",$C119=""),"",'MPTO_working_3-way'!F118)</f>
        <v>3.9717810896652828</v>
      </c>
      <c r="J119" s="22">
        <f>IF(OR($A119="",$B119="",$C119=""),"",'MPTO_working_3-way'!G118)</f>
        <v>2.7535499534200945</v>
      </c>
      <c r="K119" s="17">
        <f>IF(OR($A119="",$B119="",$C119=""),"",'OddsRatio_working_3-way'!H118)</f>
        <v>2.607860312021085</v>
      </c>
      <c r="L119" s="21">
        <f>IF(OR($A119="",$B119="",$C119=""),"",'OddsRatio_working_3-way'!I118)</f>
        <v>3.9293893356000589</v>
      </c>
      <c r="M119" s="22">
        <f>IF(OR($A119="",$B119="",$C119=""),"",'OddsRatio_working_3-way'!J118)</f>
        <v>2.7620386981052993</v>
      </c>
      <c r="N119" s="23">
        <f t="shared" si="29"/>
        <v>38.192939363290463</v>
      </c>
      <c r="O119" s="24">
        <f t="shared" si="30"/>
        <v>25.670664162211626</v>
      </c>
      <c r="P119" s="24">
        <f t="shared" si="31"/>
        <v>36.136396474497907</v>
      </c>
      <c r="Q119" t="s">
        <v>203</v>
      </c>
      <c r="R119" t="s">
        <v>201</v>
      </c>
      <c r="S119" t="s">
        <v>474</v>
      </c>
      <c r="T119" s="35">
        <v>100</v>
      </c>
      <c r="U119" s="35">
        <f t="shared" si="32"/>
        <v>55.156950672645742</v>
      </c>
      <c r="V119" s="35">
        <f t="shared" si="33"/>
        <v>70.674486803519059</v>
      </c>
      <c r="W119" s="35">
        <f t="shared" si="34"/>
        <v>63.768115942028999</v>
      </c>
      <c r="X119" s="35">
        <f t="shared" si="35"/>
        <v>65.557397254451956</v>
      </c>
      <c r="Y119" s="35">
        <f t="shared" si="36"/>
        <v>81.074933385325281</v>
      </c>
      <c r="Z119" s="35">
        <f t="shared" si="37"/>
        <v>74.168562523835192</v>
      </c>
      <c r="AA119" s="35">
        <f t="shared" si="38"/>
        <v>-10.400446581806214</v>
      </c>
      <c r="AB119" s="35">
        <f t="shared" si="39"/>
        <v>-10.400446581806222</v>
      </c>
      <c r="AC119" s="35">
        <f t="shared" si="40"/>
        <v>-10.400446581806193</v>
      </c>
      <c r="AF119">
        <v>2</v>
      </c>
      <c r="AG119">
        <v>1.83</v>
      </c>
      <c r="AJ119" t="s">
        <v>226</v>
      </c>
    </row>
    <row r="120" spans="1:36" ht="15" x14ac:dyDescent="0.25">
      <c r="A120">
        <v>2.23</v>
      </c>
      <c r="B120">
        <v>3.41</v>
      </c>
      <c r="C120">
        <v>2.76</v>
      </c>
      <c r="D120" s="20">
        <f t="shared" si="28"/>
        <v>0.10400446581806211</v>
      </c>
      <c r="E120" s="17">
        <f>IF(OR($A120="",$B120="",$C120=""),"",A120*'MPTO_working_3-way'!$I119)</f>
        <v>2.4619299587742787</v>
      </c>
      <c r="F120" s="21">
        <f>IF(OR($A120="",$B120="",$C120=""),"",B120*'MPTO_working_3-way'!$I119)</f>
        <v>3.764655228439592</v>
      </c>
      <c r="G120" s="22">
        <f>IF(OR($A120="",$B120="",$C120=""),"",C120*'MPTO_working_3-way'!$I119)</f>
        <v>3.0470523256578512</v>
      </c>
      <c r="H120" s="17">
        <f>IF(OR($A120="",$B120="",$C120=""),"",'MPTO_working_3-way'!E119)</f>
        <v>2.4168463587856395</v>
      </c>
      <c r="I120" s="21">
        <f>IF(OR($A120="",$B120="",$C120=""),"",'MPTO_working_3-way'!F119)</f>
        <v>3.8671707786375369</v>
      </c>
      <c r="J120" s="22">
        <f>IF(OR($A120="",$B120="",$C120=""),"",'MPTO_working_3-way'!G119)</f>
        <v>3.0520308512797918</v>
      </c>
      <c r="K120" s="17">
        <f>IF(OR($A120="",$B120="",$C120=""),"",'OddsRatio_working_3-way'!H119)</f>
        <v>2.4361843740178926</v>
      </c>
      <c r="L120" s="21">
        <f>IF(OR($A120="",$B120="",$C120=""),"",'OddsRatio_working_3-way'!I119)</f>
        <v>3.8139872694171735</v>
      </c>
      <c r="M120" s="22">
        <f>IF(OR($A120="",$B120="",$C120=""),"",'OddsRatio_working_3-way'!J119)</f>
        <v>3.0550280473751963</v>
      </c>
      <c r="N120" s="23">
        <f t="shared" si="29"/>
        <v>40.6185397937913</v>
      </c>
      <c r="O120" s="24">
        <f t="shared" si="30"/>
        <v>26.562857401804862</v>
      </c>
      <c r="P120" s="24">
        <f t="shared" si="31"/>
        <v>32.818602804403838</v>
      </c>
      <c r="Q120" t="s">
        <v>198</v>
      </c>
      <c r="R120" t="s">
        <v>205</v>
      </c>
      <c r="S120" t="s">
        <v>474</v>
      </c>
      <c r="T120" s="35">
        <v>100</v>
      </c>
      <c r="U120" s="35">
        <f t="shared" si="32"/>
        <v>47.916666666666671</v>
      </c>
      <c r="V120" s="35">
        <f t="shared" si="33"/>
        <v>72.602739726027394</v>
      </c>
      <c r="W120" s="35">
        <f t="shared" si="34"/>
        <v>73.045822102425873</v>
      </c>
      <c r="X120" s="35">
        <f t="shared" si="35"/>
        <v>54.351438171546732</v>
      </c>
      <c r="Y120" s="35">
        <f t="shared" si="36"/>
        <v>79.037511230907455</v>
      </c>
      <c r="Z120" s="35">
        <f t="shared" si="37"/>
        <v>79.480593607305934</v>
      </c>
      <c r="AA120" s="35">
        <f t="shared" si="38"/>
        <v>-6.4347715048800609</v>
      </c>
      <c r="AB120" s="35">
        <f t="shared" si="39"/>
        <v>-6.4347715048800609</v>
      </c>
      <c r="AC120" s="35">
        <f t="shared" si="40"/>
        <v>-6.4347715048800609</v>
      </c>
      <c r="AF120">
        <v>1.88</v>
      </c>
      <c r="AG120">
        <v>1.94</v>
      </c>
      <c r="AJ120" t="s">
        <v>226</v>
      </c>
    </row>
    <row r="121" spans="1:36" ht="15" x14ac:dyDescent="0.25">
      <c r="A121">
        <v>1.92</v>
      </c>
      <c r="B121">
        <v>3.65</v>
      </c>
      <c r="C121">
        <v>3.71</v>
      </c>
      <c r="D121" s="20">
        <f t="shared" si="28"/>
        <v>6.4347715048800547E-2</v>
      </c>
      <c r="E121" s="17">
        <f>IF(OR($A121="",$B121="",$C121=""),"",A121*'MPTO_working_3-way'!$I120)</f>
        <v>2.0435476128936969</v>
      </c>
      <c r="F121" s="21">
        <f>IF(OR($A121="",$B121="",$C121=""),"",B121*'MPTO_working_3-way'!$I120)</f>
        <v>3.884869159928122</v>
      </c>
      <c r="G121" s="22">
        <f>IF(OR($A121="",$B121="",$C121=""),"",C121*'MPTO_working_3-way'!$I120)</f>
        <v>3.9487300228310498</v>
      </c>
      <c r="H121" s="17">
        <f>IF(OR($A121="",$B121="",$C121=""),"",'MPTO_working_3-way'!E120)</f>
        <v>2.0024666585197788</v>
      </c>
      <c r="I121" s="21">
        <f>IF(OR($A121="",$B121="",$C121=""),"",'MPTO_working_3-way'!F120)</f>
        <v>3.9600296092011908</v>
      </c>
      <c r="J121" s="22">
        <f>IF(OR($A121="",$B121="",$C121=""),"",'MPTO_working_3-way'!G120)</f>
        <v>4.0307539979887315</v>
      </c>
      <c r="K121" s="17">
        <f>IF(OR($A121="",$B121="",$C121=""),"",'OddsRatio_working_3-way'!H120)</f>
        <v>2.0178835735316052</v>
      </c>
      <c r="L121" s="21">
        <f>IF(OR($A121="",$B121="",$C121=""),"",'OddsRatio_working_3-way'!I120)</f>
        <v>3.9319472498464711</v>
      </c>
      <c r="M121" s="22">
        <f>IF(OR($A121="",$B121="",$C121=""),"",'OddsRatio_working_3-way'!J120)</f>
        <v>3.9983309611637496</v>
      </c>
      <c r="N121" s="23">
        <f t="shared" si="29"/>
        <v>48.934509462394345</v>
      </c>
      <c r="O121" s="24">
        <f t="shared" si="30"/>
        <v>25.740892648711551</v>
      </c>
      <c r="P121" s="24">
        <f t="shared" si="31"/>
        <v>25.324597888894111</v>
      </c>
      <c r="Q121" t="s">
        <v>197</v>
      </c>
      <c r="R121" t="s">
        <v>200</v>
      </c>
      <c r="S121" t="s">
        <v>474</v>
      </c>
      <c r="T121" s="35">
        <v>100</v>
      </c>
      <c r="U121" s="35">
        <f t="shared" si="32"/>
        <v>56.521739130434774</v>
      </c>
      <c r="V121" s="35">
        <f t="shared" si="33"/>
        <v>71.671388101982998</v>
      </c>
      <c r="W121" s="35">
        <f t="shared" si="34"/>
        <v>65.397923875432525</v>
      </c>
      <c r="X121" s="35">
        <f t="shared" si="35"/>
        <v>62.930688022584469</v>
      </c>
      <c r="Y121" s="35">
        <f t="shared" si="36"/>
        <v>78.080336994132693</v>
      </c>
      <c r="Z121" s="35">
        <f t="shared" si="37"/>
        <v>71.80687276758222</v>
      </c>
      <c r="AA121" s="35">
        <f t="shared" si="38"/>
        <v>-6.4089488921496951</v>
      </c>
      <c r="AB121" s="35">
        <f t="shared" si="39"/>
        <v>-6.4089488921496951</v>
      </c>
      <c r="AC121" s="35">
        <f t="shared" si="40"/>
        <v>-6.4089488921496951</v>
      </c>
      <c r="AF121">
        <v>1.91</v>
      </c>
      <c r="AG121">
        <v>1.91</v>
      </c>
      <c r="AJ121" t="s">
        <v>226</v>
      </c>
    </row>
    <row r="122" spans="1:36" ht="15" x14ac:dyDescent="0.25">
      <c r="A122">
        <v>2.2999999999999998</v>
      </c>
      <c r="B122">
        <v>3.53</v>
      </c>
      <c r="C122">
        <v>2.89</v>
      </c>
      <c r="D122" s="20">
        <f t="shared" si="28"/>
        <v>6.4089488921496907E-2</v>
      </c>
      <c r="E122" s="17">
        <f>IF(OR($A122="",$B122="",$C122=""),"",A122*'MPTO_working_3-way'!$I121)</f>
        <v>2.4474058245194428</v>
      </c>
      <c r="F122" s="21">
        <f>IF(OR($A122="",$B122="",$C122=""),"",B122*'MPTO_working_3-way'!$I121)</f>
        <v>3.7562358958928841</v>
      </c>
      <c r="G122" s="22">
        <f>IF(OR($A122="",$B122="",$C122=""),"",C122*'MPTO_working_3-way'!$I121)</f>
        <v>3.075218622983126</v>
      </c>
      <c r="H122" s="17">
        <f>IF(OR($A122="",$B122="",$C122=""),"",'MPTO_working_3-way'!E121)</f>
        <v>2.4188509039627424</v>
      </c>
      <c r="I122" s="21">
        <f>IF(OR($A122="",$B122="",$C122=""),"",'MPTO_working_3-way'!F121)</f>
        <v>3.8179165936711685</v>
      </c>
      <c r="J122" s="22">
        <f>IF(OR($A122="",$B122="",$C122=""),"",'MPTO_working_3-way'!G121)</f>
        <v>3.0801681689355678</v>
      </c>
      <c r="K122" s="17">
        <f>IF(OR($A122="",$B122="",$C122=""),"",'OddsRatio_working_3-way'!H121)</f>
        <v>2.4314046254424038</v>
      </c>
      <c r="L122" s="21">
        <f>IF(OR($A122="",$B122="",$C122=""),"",'OddsRatio_working_3-way'!I121)</f>
        <v>3.7857336172071401</v>
      </c>
      <c r="M122" s="22">
        <f>IF(OR($A122="",$B122="",$C122=""),"",'OddsRatio_working_3-way'!J121)</f>
        <v>3.0810421092970346</v>
      </c>
      <c r="N122" s="23">
        <f t="shared" si="29"/>
        <v>40.859590591043634</v>
      </c>
      <c r="O122" s="24">
        <f t="shared" si="30"/>
        <v>26.622396135807463</v>
      </c>
      <c r="P122" s="24">
        <f t="shared" si="31"/>
        <v>32.51801327314891</v>
      </c>
      <c r="Q122" t="s">
        <v>199</v>
      </c>
      <c r="R122" t="s">
        <v>202</v>
      </c>
      <c r="S122" t="s">
        <v>474</v>
      </c>
      <c r="T122" s="35">
        <v>100</v>
      </c>
      <c r="U122" s="35">
        <f t="shared" si="32"/>
        <v>65.635738831615114</v>
      </c>
      <c r="V122" s="35">
        <f t="shared" si="33"/>
        <v>71.181556195965413</v>
      </c>
      <c r="W122" s="35">
        <f t="shared" si="34"/>
        <v>56.709956709956707</v>
      </c>
      <c r="X122" s="35">
        <f t="shared" si="35"/>
        <v>72.108487094077873</v>
      </c>
      <c r="Y122" s="35">
        <f t="shared" si="36"/>
        <v>77.654304458428172</v>
      </c>
      <c r="Z122" s="35">
        <f t="shared" si="37"/>
        <v>63.182704972419465</v>
      </c>
      <c r="AA122" s="35">
        <f t="shared" si="38"/>
        <v>-6.4727482624627584</v>
      </c>
      <c r="AB122" s="35">
        <f t="shared" si="39"/>
        <v>-6.4727482624627584</v>
      </c>
      <c r="AC122" s="35">
        <f t="shared" si="40"/>
        <v>-6.4727482624627584</v>
      </c>
      <c r="AF122">
        <v>1.93</v>
      </c>
      <c r="AG122">
        <v>1.89</v>
      </c>
      <c r="AJ122" t="s">
        <v>226</v>
      </c>
    </row>
    <row r="123" spans="1:36" ht="15" x14ac:dyDescent="0.25">
      <c r="A123">
        <v>2.91</v>
      </c>
      <c r="B123">
        <v>3.47</v>
      </c>
      <c r="C123">
        <v>2.31</v>
      </c>
      <c r="D123" s="20">
        <f t="shared" si="28"/>
        <v>6.4727482624627575E-2</v>
      </c>
      <c r="E123" s="17">
        <f>IF(OR($A123="",$B123="",$C123=""),"",A123*'MPTO_working_3-way'!$I122)</f>
        <v>3.0983569744376664</v>
      </c>
      <c r="F123" s="21">
        <f>IF(OR($A123="",$B123="",$C123=""),"",B123*'MPTO_working_3-way'!$I122)</f>
        <v>3.694604364707458</v>
      </c>
      <c r="G123" s="22">
        <f>IF(OR($A123="",$B123="",$C123=""),"",C123*'MPTO_working_3-way'!$I122)</f>
        <v>2.4595204848628898</v>
      </c>
      <c r="H123" s="17">
        <f>IF(OR($A123="",$B123="",$C123=""),"",'MPTO_working_3-way'!E122)</f>
        <v>3.1049460833506717</v>
      </c>
      <c r="I123" s="21">
        <f>IF(OR($A123="",$B123="",$C123=""),"",'MPTO_working_3-way'!F122)</f>
        <v>3.7508165926414767</v>
      </c>
      <c r="J123" s="22">
        <f>IF(OR($A123="",$B123="",$C123=""),"",'MPTO_working_3-way'!G122)</f>
        <v>2.4311699007830483</v>
      </c>
      <c r="K123" s="17">
        <f>IF(OR($A123="",$B123="",$C123=""),"",'OddsRatio_working_3-way'!H122)</f>
        <v>3.1047747416083524</v>
      </c>
      <c r="L123" s="21">
        <f>IF(OR($A123="",$B123="",$C123=""),"",'OddsRatio_working_3-way'!I122)</f>
        <v>3.7218814721322677</v>
      </c>
      <c r="M123" s="22">
        <f>IF(OR($A123="",$B123="",$C123=""),"",'OddsRatio_working_3-way'!J122)</f>
        <v>2.4435889589041579</v>
      </c>
      <c r="N123" s="23">
        <f t="shared" si="29"/>
        <v>32.275170622697345</v>
      </c>
      <c r="O123" s="24">
        <f t="shared" si="30"/>
        <v>27.066497553904689</v>
      </c>
      <c r="P123" s="24">
        <f t="shared" si="31"/>
        <v>40.658331823397951</v>
      </c>
      <c r="Q123" t="s">
        <v>204</v>
      </c>
      <c r="R123" t="s">
        <v>196</v>
      </c>
      <c r="S123" t="s">
        <v>474</v>
      </c>
      <c r="T123" s="35">
        <v>100</v>
      </c>
      <c r="U123" s="35">
        <f t="shared" si="32"/>
        <v>44.751381215469614</v>
      </c>
      <c r="V123" s="35">
        <f t="shared" si="33"/>
        <v>73.333333333333329</v>
      </c>
      <c r="W123" s="35">
        <f t="shared" si="34"/>
        <v>79.466119096509232</v>
      </c>
      <c r="X123" s="35">
        <f t="shared" si="35"/>
        <v>47.200547570157426</v>
      </c>
      <c r="Y123" s="35">
        <f t="shared" si="36"/>
        <v>75.782499688021147</v>
      </c>
      <c r="Z123" s="35">
        <f t="shared" si="37"/>
        <v>81.915285451197065</v>
      </c>
      <c r="AA123" s="35">
        <f t="shared" si="38"/>
        <v>-2.4491663546878115</v>
      </c>
      <c r="AB123" s="35">
        <f t="shared" si="39"/>
        <v>-2.4491663546878186</v>
      </c>
      <c r="AC123" s="35">
        <f t="shared" si="40"/>
        <v>-2.4491663546878328</v>
      </c>
      <c r="AF123">
        <v>1.88</v>
      </c>
      <c r="AG123">
        <v>1.94</v>
      </c>
      <c r="AJ123" t="s">
        <v>226</v>
      </c>
    </row>
    <row r="124" spans="1:36" ht="15" x14ac:dyDescent="0.25">
      <c r="A124">
        <v>1.81</v>
      </c>
      <c r="B124">
        <v>3.75</v>
      </c>
      <c r="C124">
        <v>4.87</v>
      </c>
      <c r="D124" s="20">
        <f t="shared" si="28"/>
        <v>2.4491663546878151E-2</v>
      </c>
      <c r="E124" s="17">
        <f>IF(OR($A124="",$B124="",$C124=""),"",A124*'MPTO_working_3-way'!$I123)</f>
        <v>1.8543299110198495</v>
      </c>
      <c r="F124" s="21">
        <f>IF(OR($A124="",$B124="",$C124=""),"",B124*'MPTO_working_3-way'!$I123)</f>
        <v>3.8418437383007928</v>
      </c>
      <c r="G124" s="22">
        <f>IF(OR($A124="",$B124="",$C124=""),"",C124*'MPTO_working_3-way'!$I123)</f>
        <v>4.9892744014732964</v>
      </c>
      <c r="H124" s="17">
        <f>IF(OR($A124="",$B124="",$C124=""),"",'MPTO_working_3-way'!E123)</f>
        <v>1.8371468521622496</v>
      </c>
      <c r="I124" s="21">
        <f>IF(OR($A124="",$B124="",$C124=""),"",'MPTO_working_3-way'!F123)</f>
        <v>3.8684303688092521</v>
      </c>
      <c r="J124" s="22">
        <f>IF(OR($A124="",$B124="",$C124=""),"",'MPTO_working_3-way'!G123)</f>
        <v>5.0716388980165377</v>
      </c>
      <c r="K124" s="17">
        <f>IF(OR($A124="",$B124="",$C124=""),"",'OddsRatio_working_3-way'!H123)</f>
        <v>1.8435962000903268</v>
      </c>
      <c r="L124" s="21">
        <f>IF(OR($A124="",$B124="",$C124=""),"",'OddsRatio_working_3-way'!I123)</f>
        <v>3.8640611731461716</v>
      </c>
      <c r="M124" s="22">
        <f>IF(OR($A124="",$B124="",$C124=""),"",'OddsRatio_working_3-way'!J123)</f>
        <v>5.0305151782093391</v>
      </c>
      <c r="N124" s="23">
        <f t="shared" si="29"/>
        <v>53.927836360576052</v>
      </c>
      <c r="O124" s="24">
        <f t="shared" si="30"/>
        <v>26.029169016704714</v>
      </c>
      <c r="P124" s="24">
        <f t="shared" si="31"/>
        <v>20.042994622719235</v>
      </c>
      <c r="Q124" t="s">
        <v>409</v>
      </c>
      <c r="R124" t="s">
        <v>410</v>
      </c>
      <c r="S124" t="s">
        <v>474</v>
      </c>
      <c r="T124" s="35">
        <v>100</v>
      </c>
      <c r="U124" s="35">
        <f t="shared" si="32"/>
        <v>75.308641975308646</v>
      </c>
      <c r="V124" s="35">
        <f t="shared" si="33"/>
        <v>73.544973544973558</v>
      </c>
      <c r="W124" s="35">
        <f t="shared" si="34"/>
        <v>48.717948717948723</v>
      </c>
      <c r="X124" s="35">
        <f t="shared" si="35"/>
        <v>77.73707773707774</v>
      </c>
      <c r="Y124" s="35">
        <f t="shared" si="36"/>
        <v>75.973409306742639</v>
      </c>
      <c r="Z124" s="35">
        <f t="shared" si="37"/>
        <v>51.146384479717824</v>
      </c>
      <c r="AA124" s="35">
        <f t="shared" si="38"/>
        <v>-2.4284357617690944</v>
      </c>
      <c r="AB124" s="35">
        <f t="shared" si="39"/>
        <v>-2.4284357617690802</v>
      </c>
      <c r="AC124" s="35">
        <f t="shared" si="40"/>
        <v>-2.4284357617691015</v>
      </c>
      <c r="AF124">
        <v>2.1</v>
      </c>
      <c r="AG124">
        <v>1.81</v>
      </c>
      <c r="AJ124" t="s">
        <v>478</v>
      </c>
    </row>
    <row r="125" spans="1:36" ht="15" x14ac:dyDescent="0.25">
      <c r="A125">
        <v>4.05</v>
      </c>
      <c r="B125">
        <v>3.78</v>
      </c>
      <c r="C125">
        <v>1.95</v>
      </c>
      <c r="D125" s="20">
        <f t="shared" si="28"/>
        <v>2.428435761769121E-2</v>
      </c>
      <c r="E125" s="17">
        <f>IF(OR($A125="",$B125="",$C125=""),"",A125*'MPTO_working_3-way'!$I124)</f>
        <v>4.1483516483516496</v>
      </c>
      <c r="F125" s="21">
        <f>IF(OR($A125="",$B125="",$C125=""),"",B125*'MPTO_working_3-way'!$I124)</f>
        <v>3.8717948717948727</v>
      </c>
      <c r="G125" s="22">
        <f>IF(OR($A125="",$B125="",$C125=""),"",C125*'MPTO_working_3-way'!$I124)</f>
        <v>1.9973544973544979</v>
      </c>
      <c r="H125" s="17">
        <f>IF(OR($A125="",$B125="",$C125=""),"",'MPTO_working_3-way'!E124)</f>
        <v>4.1872751372846064</v>
      </c>
      <c r="I125" s="21">
        <f>IF(OR($A125="",$B125="",$C125=""),"",'MPTO_working_3-way'!F124)</f>
        <v>3.8993122906013062</v>
      </c>
      <c r="J125" s="22">
        <f>IF(OR($A125="",$B125="",$C125=""),"",'MPTO_working_3-way'!G124)</f>
        <v>1.9812740793835681</v>
      </c>
      <c r="K125" s="17">
        <f>IF(OR($A125="",$B125="",$C125=""),"",'OddsRatio_working_3-way'!H124)</f>
        <v>4.1704807535517672</v>
      </c>
      <c r="L125" s="21">
        <f>IF(OR($A125="",$B125="",$C125=""),"",'OddsRatio_working_3-way'!I124)</f>
        <v>3.8898152442209541</v>
      </c>
      <c r="M125" s="22">
        <f>IF(OR($A125="",$B125="",$C125=""),"",'OddsRatio_working_3-way'!J124)</f>
        <v>1.987526792089894</v>
      </c>
      <c r="N125" s="23">
        <f t="shared" si="29"/>
        <v>24.105960264900656</v>
      </c>
      <c r="O125" s="24">
        <f t="shared" si="30"/>
        <v>25.827814569536418</v>
      </c>
      <c r="P125" s="24">
        <f t="shared" si="31"/>
        <v>50.066225165562905</v>
      </c>
      <c r="Q125" t="s">
        <v>411</v>
      </c>
      <c r="R125" t="s">
        <v>412</v>
      </c>
      <c r="S125" t="s">
        <v>474</v>
      </c>
      <c r="T125" s="35">
        <v>100</v>
      </c>
      <c r="U125" s="35">
        <f t="shared" si="32"/>
        <v>18.032786885245901</v>
      </c>
      <c r="V125" s="35">
        <f t="shared" si="33"/>
        <v>85.35871156661787</v>
      </c>
      <c r="W125" s="35">
        <f t="shared" si="34"/>
        <v>93.333333333333329</v>
      </c>
      <c r="X125" s="35">
        <f t="shared" si="35"/>
        <v>21.307955100048805</v>
      </c>
      <c r="Y125" s="35">
        <f t="shared" si="36"/>
        <v>88.63387978142076</v>
      </c>
      <c r="Z125" s="35">
        <f t="shared" si="37"/>
        <v>96.608501548136232</v>
      </c>
      <c r="AA125" s="35">
        <f t="shared" si="38"/>
        <v>-3.2751682148029033</v>
      </c>
      <c r="AB125" s="35">
        <f t="shared" si="39"/>
        <v>-3.2751682148028891</v>
      </c>
      <c r="AC125" s="35">
        <f t="shared" si="40"/>
        <v>-3.2751682148029033</v>
      </c>
      <c r="AF125">
        <v>2</v>
      </c>
      <c r="AG125">
        <v>1.91</v>
      </c>
      <c r="AJ125" t="s">
        <v>478</v>
      </c>
    </row>
    <row r="126" spans="1:36" ht="15" x14ac:dyDescent="0.25">
      <c r="A126">
        <v>1.22</v>
      </c>
      <c r="B126">
        <v>6.83</v>
      </c>
      <c r="C126">
        <v>15</v>
      </c>
      <c r="D126" s="20">
        <f t="shared" si="28"/>
        <v>3.2751682148029149E-2</v>
      </c>
      <c r="E126" s="17">
        <f>IF(OR($A126="",$B126="",$C126=""),"",A126*'MPTO_working_3-way'!$I125)</f>
        <v>1.2599570522205956</v>
      </c>
      <c r="F126" s="21">
        <f>IF(OR($A126="",$B126="",$C126=""),"",B126*'MPTO_working_3-way'!$I125)</f>
        <v>7.0536939890710393</v>
      </c>
      <c r="G126" s="22">
        <f>IF(OR($A126="",$B126="",$C126=""),"",C126*'MPTO_working_3-way'!$I125)</f>
        <v>15.491275232220437</v>
      </c>
      <c r="H126" s="17">
        <f>IF(OR($A126="",$B126="",$C126=""),"",'MPTO_working_3-way'!E125)</f>
        <v>1.2364685460883926</v>
      </c>
      <c r="I126" s="21">
        <f>IF(OR($A126="",$B126="",$C126=""),"",'MPTO_working_3-way'!F125)</f>
        <v>7.380310354600998</v>
      </c>
      <c r="J126" s="22">
        <f>IF(OR($A126="",$B126="",$C126=""),"",'MPTO_working_3-way'!G125)</f>
        <v>17.937400139684861</v>
      </c>
      <c r="K126" s="17">
        <f>IF(OR($A126="",$B126="",$C126=""),"",'OddsRatio_working_3-way'!H125)</f>
        <v>1.2427523385233679</v>
      </c>
      <c r="L126" s="21">
        <f>IF(OR($A126="",$B126="",$C126=""),"",'OddsRatio_working_3-way'!I125)</f>
        <v>7.4329369708692425</v>
      </c>
      <c r="M126" s="22">
        <f>IF(OR($A126="",$B126="",$C126=""),"",'OddsRatio_working_3-way'!J125)</f>
        <v>16.44787608785067</v>
      </c>
      <c r="N126" s="23">
        <f t="shared" si="29"/>
        <v>79.367784658815353</v>
      </c>
      <c r="O126" s="24">
        <f t="shared" si="30"/>
        <v>14.176968855600986</v>
      </c>
      <c r="P126" s="24">
        <f t="shared" si="31"/>
        <v>6.4552464855836487</v>
      </c>
      <c r="Q126" t="s">
        <v>413</v>
      </c>
      <c r="R126" t="s">
        <v>414</v>
      </c>
      <c r="S126" t="s">
        <v>474</v>
      </c>
      <c r="T126" s="35">
        <v>100</v>
      </c>
      <c r="U126" s="35">
        <f t="shared" si="32"/>
        <v>53.917050691244242</v>
      </c>
      <c r="V126" s="35">
        <f t="shared" si="33"/>
        <v>66.996699669967001</v>
      </c>
      <c r="W126" s="35">
        <f t="shared" si="34"/>
        <v>76.359338061465735</v>
      </c>
      <c r="X126" s="35">
        <f t="shared" si="35"/>
        <v>56.643962268567286</v>
      </c>
      <c r="Y126" s="35">
        <f t="shared" si="36"/>
        <v>69.723611247290037</v>
      </c>
      <c r="Z126" s="35">
        <f t="shared" si="37"/>
        <v>79.086249638788757</v>
      </c>
      <c r="AA126" s="35">
        <f t="shared" si="38"/>
        <v>-2.7269115773230439</v>
      </c>
      <c r="AB126" s="35">
        <f t="shared" si="39"/>
        <v>-2.7269115773230368</v>
      </c>
      <c r="AC126" s="35">
        <f t="shared" si="40"/>
        <v>-2.7269115773230226</v>
      </c>
      <c r="AF126">
        <v>1.55</v>
      </c>
      <c r="AG126">
        <v>2.57</v>
      </c>
      <c r="AJ126" t="s">
        <v>478</v>
      </c>
    </row>
    <row r="127" spans="1:36" ht="15" x14ac:dyDescent="0.25">
      <c r="A127">
        <v>2.17</v>
      </c>
      <c r="B127">
        <v>3.03</v>
      </c>
      <c r="C127">
        <v>4.2300000000000004</v>
      </c>
      <c r="D127" s="20">
        <f t="shared" si="28"/>
        <v>2.7269115773230324E-2</v>
      </c>
      <c r="E127" s="17">
        <f>IF(OR($A127="",$B127="",$C127=""),"",A127*'MPTO_working_3-way'!$I126)</f>
        <v>2.2291739812279099</v>
      </c>
      <c r="F127" s="21">
        <f>IF(OR($A127="",$B127="",$C127=""),"",B127*'MPTO_working_3-way'!$I126)</f>
        <v>3.1126254207928876</v>
      </c>
      <c r="G127" s="22">
        <f>IF(OR($A127="",$B127="",$C127=""),"",C127*'MPTO_working_3-way'!$I126)</f>
        <v>4.3453483597207647</v>
      </c>
      <c r="H127" s="17">
        <f>IF(OR($A127="",$B127="",$C127=""),"",'MPTO_working_3-way'!E126)</f>
        <v>2.2136637660456295</v>
      </c>
      <c r="I127" s="21">
        <f>IF(OR($A127="",$B127="",$C127=""),"",'MPTO_working_3-way'!F126)</f>
        <v>3.1158151801235245</v>
      </c>
      <c r="J127" s="22">
        <f>IF(OR($A127="",$B127="",$C127=""),"",'MPTO_working_3-way'!G126)</f>
        <v>4.3991447087772455</v>
      </c>
      <c r="K127" s="17">
        <f>IF(OR($A127="",$B127="",$C127=""),"",'OddsRatio_working_3-way'!H126)</f>
        <v>2.2204432835932937</v>
      </c>
      <c r="L127" s="21">
        <f>IF(OR($A127="",$B127="",$C127=""),"",'OddsRatio_working_3-way'!I126)</f>
        <v>3.1175212527302447</v>
      </c>
      <c r="M127" s="22">
        <f>IF(OR($A127="",$B127="",$C127=""),"",'OddsRatio_working_3-way'!J126)</f>
        <v>4.3692579538515712</v>
      </c>
      <c r="N127" s="23">
        <f t="shared" si="29"/>
        <v>44.859665886157693</v>
      </c>
      <c r="O127" s="24">
        <f t="shared" si="30"/>
        <v>32.127219463023835</v>
      </c>
      <c r="P127" s="24">
        <f t="shared" si="31"/>
        <v>23.013114650818483</v>
      </c>
      <c r="Q127" t="s">
        <v>415</v>
      </c>
      <c r="R127" t="s">
        <v>416</v>
      </c>
      <c r="S127" t="s">
        <v>474</v>
      </c>
      <c r="T127" s="35">
        <v>100</v>
      </c>
      <c r="U127" s="35">
        <f t="shared" si="32"/>
        <v>62.686567164179095</v>
      </c>
      <c r="V127" s="35">
        <f t="shared" si="33"/>
        <v>70.059880239520965</v>
      </c>
      <c r="W127" s="35">
        <f t="shared" si="34"/>
        <v>64.539007092198588</v>
      </c>
      <c r="X127" s="35">
        <f t="shared" si="35"/>
        <v>65.401112668280462</v>
      </c>
      <c r="Y127" s="35">
        <f t="shared" si="36"/>
        <v>72.774425743622317</v>
      </c>
      <c r="Z127" s="35">
        <f t="shared" si="37"/>
        <v>67.25355259629994</v>
      </c>
      <c r="AA127" s="35">
        <f t="shared" si="38"/>
        <v>-2.7145455041013662</v>
      </c>
      <c r="AB127" s="35">
        <f t="shared" si="39"/>
        <v>-2.714545504101352</v>
      </c>
      <c r="AC127" s="35">
        <f t="shared" si="40"/>
        <v>-2.714545504101352</v>
      </c>
      <c r="AF127">
        <v>2.66</v>
      </c>
      <c r="AG127">
        <v>1.52</v>
      </c>
      <c r="AJ127" t="s">
        <v>479</v>
      </c>
    </row>
    <row r="128" spans="1:36" ht="15" x14ac:dyDescent="0.25">
      <c r="A128">
        <v>2.68</v>
      </c>
      <c r="B128">
        <v>3.34</v>
      </c>
      <c r="C128">
        <v>2.82</v>
      </c>
      <c r="D128" s="20">
        <f t="shared" si="28"/>
        <v>2.7145455041013511E-2</v>
      </c>
      <c r="E128" s="17">
        <f>IF(OR($A128="",$B128="",$C128=""),"",A128*'MPTO_working_3-way'!$I127)</f>
        <v>2.7527498195099165</v>
      </c>
      <c r="F128" s="21">
        <f>IF(OR($A128="",$B128="",$C128=""),"",B128*'MPTO_working_3-way'!$I127)</f>
        <v>3.4306658198369848</v>
      </c>
      <c r="G128" s="22">
        <f>IF(OR($A128="",$B128="",$C128=""),"",C128*'MPTO_working_3-way'!$I127)</f>
        <v>2.8965501832156582</v>
      </c>
      <c r="H128" s="17">
        <f>IF(OR($A128="",$B128="",$C128=""),"",'MPTO_working_3-way'!E127)</f>
        <v>2.746605006154252</v>
      </c>
      <c r="I128" s="21">
        <f>IF(OR($A128="",$B128="",$C128=""),"",'MPTO_working_3-way'!F127)</f>
        <v>3.4440869901850055</v>
      </c>
      <c r="J128" s="22">
        <f>IF(OR($A128="",$B128="",$C128=""),"",'MPTO_working_3-way'!G127)</f>
        <v>2.8938413621567149</v>
      </c>
      <c r="K128" s="17">
        <f>IF(OR($A128="",$B128="",$C128=""),"",'OddsRatio_working_3-way'!H127)</f>
        <v>2.7496551805411769</v>
      </c>
      <c r="L128" s="21">
        <f>IF(OR($A128="",$B128="",$C128=""),"",'OddsRatio_working_3-way'!I127)</f>
        <v>3.4370197157537805</v>
      </c>
      <c r="M128" s="22">
        <f>IF(OR($A128="",$B128="",$C128=""),"",'OddsRatio_working_3-way'!J127)</f>
        <v>2.8954597789196082</v>
      </c>
      <c r="N128" s="23">
        <f t="shared" si="29"/>
        <v>36.327311436461528</v>
      </c>
      <c r="O128" s="24">
        <f t="shared" si="30"/>
        <v>29.148860673567938</v>
      </c>
      <c r="P128" s="24">
        <f t="shared" si="31"/>
        <v>34.523827889970534</v>
      </c>
      <c r="Q128" t="s">
        <v>417</v>
      </c>
      <c r="R128" t="s">
        <v>418</v>
      </c>
      <c r="S128" t="s">
        <v>474</v>
      </c>
      <c r="T128" s="35">
        <v>100</v>
      </c>
      <c r="U128" s="35">
        <f t="shared" si="32"/>
        <v>64.412811387900362</v>
      </c>
      <c r="V128" s="35">
        <f t="shared" si="33"/>
        <v>68.253968253968253</v>
      </c>
      <c r="W128" s="35">
        <f t="shared" si="34"/>
        <v>64.664310954063609</v>
      </c>
      <c r="X128" s="35">
        <f t="shared" si="35"/>
        <v>67.081720791968152</v>
      </c>
      <c r="Y128" s="35">
        <f t="shared" si="36"/>
        <v>70.922877658036043</v>
      </c>
      <c r="Z128" s="35">
        <f t="shared" si="37"/>
        <v>67.333220358131385</v>
      </c>
      <c r="AA128" s="35">
        <f t="shared" si="38"/>
        <v>-2.6689094040677901</v>
      </c>
      <c r="AB128" s="35">
        <f t="shared" si="39"/>
        <v>-2.6689094040677901</v>
      </c>
      <c r="AC128" s="35">
        <f t="shared" si="40"/>
        <v>-2.6689094040677759</v>
      </c>
      <c r="AF128">
        <v>2.13</v>
      </c>
      <c r="AG128">
        <v>1.77</v>
      </c>
      <c r="AJ128" t="s">
        <v>479</v>
      </c>
    </row>
    <row r="129" spans="1:36" ht="15" x14ac:dyDescent="0.25">
      <c r="A129">
        <v>2.81</v>
      </c>
      <c r="B129">
        <v>3.15</v>
      </c>
      <c r="C129">
        <v>2.83</v>
      </c>
      <c r="D129" s="20">
        <f t="shared" si="28"/>
        <v>2.6689094040677874E-2</v>
      </c>
      <c r="E129" s="17">
        <f>IF(OR($A129="",$B129="",$C129=""),"",A129*'MPTO_working_3-way'!$I128)</f>
        <v>2.8849963542543047</v>
      </c>
      <c r="F129" s="21">
        <f>IF(OR($A129="",$B129="",$C129=""),"",B129*'MPTO_working_3-way'!$I128)</f>
        <v>3.234070646228135</v>
      </c>
      <c r="G129" s="22">
        <f>IF(OR($A129="",$B129="",$C129=""),"",C129*'MPTO_working_3-way'!$I128)</f>
        <v>2.9055301361351185</v>
      </c>
      <c r="H129" s="17">
        <f>IF(OR($A129="",$B129="",$C129=""),"",'MPTO_working_3-way'!E128)</f>
        <v>2.8820476898417233</v>
      </c>
      <c r="I129" s="21">
        <f>IF(OR($A129="",$B129="",$C129=""),"",'MPTO_working_3-way'!F128)</f>
        <v>3.2408192563979874</v>
      </c>
      <c r="J129" s="22">
        <f>IF(OR($A129="",$B129="",$C129=""),"",'MPTO_working_3-way'!G128)</f>
        <v>2.9030902677109145</v>
      </c>
      <c r="K129" s="17">
        <f>IF(OR($A129="",$B129="",$C129=""),"",'OddsRatio_working_3-way'!H128)</f>
        <v>2.8835427983431612</v>
      </c>
      <c r="L129" s="21">
        <f>IF(OR($A129="",$B129="",$C129=""),"",'OddsRatio_working_3-way'!I128)</f>
        <v>3.2373574676451917</v>
      </c>
      <c r="M129" s="22">
        <f>IF(OR($A129="",$B129="",$C129=""),"",'OddsRatio_working_3-way'!J128)</f>
        <v>2.9043554259491633</v>
      </c>
      <c r="N129" s="23">
        <f t="shared" si="29"/>
        <v>34.662088862794199</v>
      </c>
      <c r="O129" s="24">
        <f t="shared" si="30"/>
        <v>30.920784033159272</v>
      </c>
      <c r="P129" s="24">
        <f t="shared" si="31"/>
        <v>34.417127104046536</v>
      </c>
      <c r="Q129" t="s">
        <v>419</v>
      </c>
      <c r="R129" t="s">
        <v>420</v>
      </c>
      <c r="S129" t="s">
        <v>474</v>
      </c>
      <c r="T129" s="35">
        <v>100</v>
      </c>
      <c r="U129" s="35">
        <f t="shared" si="32"/>
        <v>49.748743718592962</v>
      </c>
      <c r="V129" s="35">
        <f t="shared" si="33"/>
        <v>70.845481049562679</v>
      </c>
      <c r="W129" s="35">
        <f t="shared" si="34"/>
        <v>76.580796252927385</v>
      </c>
      <c r="X129" s="35">
        <f t="shared" si="35"/>
        <v>52.573722697509915</v>
      </c>
      <c r="Y129" s="35">
        <f t="shared" si="36"/>
        <v>73.670460028479638</v>
      </c>
      <c r="Z129" s="35">
        <f t="shared" si="37"/>
        <v>79.405775231844345</v>
      </c>
      <c r="AA129" s="35">
        <f t="shared" si="38"/>
        <v>-2.8249789789169526</v>
      </c>
      <c r="AB129" s="35">
        <f t="shared" si="39"/>
        <v>-2.8249789789169597</v>
      </c>
      <c r="AC129" s="35">
        <f t="shared" si="40"/>
        <v>-2.8249789789169597</v>
      </c>
      <c r="AF129">
        <v>2.39</v>
      </c>
      <c r="AG129">
        <v>1.63</v>
      </c>
      <c r="AJ129" t="s">
        <v>479</v>
      </c>
    </row>
    <row r="130" spans="1:36" ht="15" x14ac:dyDescent="0.25">
      <c r="A130">
        <v>1.99</v>
      </c>
      <c r="B130">
        <v>3.43</v>
      </c>
      <c r="C130">
        <v>4.2699999999999996</v>
      </c>
      <c r="D130" s="20">
        <f t="shared" si="28"/>
        <v>2.8249789789169366E-2</v>
      </c>
      <c r="E130" s="17">
        <f>IF(OR($A130="",$B130="",$C130=""),"",A130*'MPTO_working_3-way'!$I129)</f>
        <v>2.0462170816804472</v>
      </c>
      <c r="F130" s="21">
        <f>IF(OR($A130="",$B130="",$C130=""),"",B130*'MPTO_working_3-way'!$I129)</f>
        <v>3.5268967789768513</v>
      </c>
      <c r="G130" s="22">
        <f>IF(OR($A130="",$B130="",$C130=""),"",C130*'MPTO_working_3-way'!$I129)</f>
        <v>4.3906266023997524</v>
      </c>
      <c r="H130" s="17">
        <f>IF(OR($A130="",$B130="",$C130=""),"",'MPTO_working_3-way'!E129)</f>
        <v>2.0280027996792476</v>
      </c>
      <c r="I130" s="21">
        <f>IF(OR($A130="",$B130="",$C130=""),"",'MPTO_working_3-way'!F129)</f>
        <v>3.5444829951218431</v>
      </c>
      <c r="J130" s="22">
        <f>IF(OR($A130="",$B130="",$C130=""),"",'MPTO_working_3-way'!G129)</f>
        <v>4.4488846117270597</v>
      </c>
      <c r="K130" s="17">
        <f>IF(OR($A130="",$B130="",$C130=""),"",'OddsRatio_working_3-way'!H129)</f>
        <v>2.0352709015056063</v>
      </c>
      <c r="L130" s="21">
        <f>IF(OR($A130="",$B130="",$C130=""),"",'OddsRatio_working_3-way'!I129)</f>
        <v>3.5411194855137613</v>
      </c>
      <c r="M130" s="22">
        <f>IF(OR($A130="",$B130="",$C130=""),"",'OddsRatio_working_3-way'!J129)</f>
        <v>4.4195311595185176</v>
      </c>
      <c r="N130" s="23">
        <f t="shared" si="29"/>
        <v>48.870670123560608</v>
      </c>
      <c r="O130" s="24">
        <f t="shared" si="30"/>
        <v>28.353537476934576</v>
      </c>
      <c r="P130" s="24">
        <f t="shared" si="31"/>
        <v>22.77579239950483</v>
      </c>
      <c r="Q130" t="s">
        <v>421</v>
      </c>
      <c r="R130" t="s">
        <v>422</v>
      </c>
      <c r="S130" t="s">
        <v>474</v>
      </c>
      <c r="T130" s="35">
        <v>100</v>
      </c>
      <c r="U130" s="35">
        <f t="shared" si="32"/>
        <v>46.236559139784944</v>
      </c>
      <c r="V130" s="35">
        <f t="shared" si="33"/>
        <v>74.811083123425689</v>
      </c>
      <c r="W130" s="35">
        <f t="shared" si="34"/>
        <v>75.903614457831324</v>
      </c>
      <c r="X130" s="35">
        <f t="shared" si="35"/>
        <v>49.28530241874298</v>
      </c>
      <c r="Y130" s="35">
        <f t="shared" si="36"/>
        <v>77.859826402383732</v>
      </c>
      <c r="Z130" s="35">
        <f t="shared" si="37"/>
        <v>78.952357736789352</v>
      </c>
      <c r="AA130" s="35">
        <f t="shared" si="38"/>
        <v>-3.0487432789580353</v>
      </c>
      <c r="AB130" s="35">
        <f t="shared" si="39"/>
        <v>-3.0487432789580424</v>
      </c>
      <c r="AC130" s="35">
        <f t="shared" si="40"/>
        <v>-3.0487432789580282</v>
      </c>
      <c r="AF130">
        <v>2.2799999999999998</v>
      </c>
      <c r="AG130">
        <v>1.68</v>
      </c>
      <c r="AJ130" t="s">
        <v>479</v>
      </c>
    </row>
    <row r="131" spans="1:36" s="35" customFormat="1" ht="15" x14ac:dyDescent="0.25">
      <c r="A131">
        <v>1.86</v>
      </c>
      <c r="B131">
        <v>3.97</v>
      </c>
      <c r="C131">
        <v>4.1500000000000004</v>
      </c>
      <c r="D131" s="20">
        <f t="shared" si="28"/>
        <v>3.0487432789580327E-2</v>
      </c>
      <c r="E131" s="17">
        <f>IF(OR($A131="",$B131="",$C131=""),"",A131*'MPTO_working_3-way'!$I130)</f>
        <v>1.9167066249886195</v>
      </c>
      <c r="F131" s="21">
        <f>IF(OR($A131="",$B131="",$C131=""),"",B131*'MPTO_working_3-way'!$I130)</f>
        <v>4.0910351081746343</v>
      </c>
      <c r="G131" s="22">
        <f>IF(OR($A131="",$B131="",$C131=""),"",C131*'MPTO_working_3-way'!$I130)</f>
        <v>4.2765228460767588</v>
      </c>
      <c r="H131" s="17">
        <f>IF(OR($A131="",$B131="",$C131=""),"",'MPTO_working_3-way'!E130)</f>
        <v>1.8958354771475758</v>
      </c>
      <c r="I131" s="21">
        <f>IF(OR($A131="",$B131="",$C131=""),"",'MPTO_working_3-way'!F130)</f>
        <v>4.1369035217545278</v>
      </c>
      <c r="J131" s="22">
        <f>IF(OR($A131="",$B131="",$C131=""),"",'MPTO_working_3-way'!G130)</f>
        <v>4.332729767140016</v>
      </c>
      <c r="K131" s="17">
        <f>IF(OR($A131="",$B131="",$C131=""),"",'OddsRatio_working_3-way'!H130)</f>
        <v>1.9036591707755912</v>
      </c>
      <c r="L131" s="21">
        <f>IF(OR($A131="",$B131="",$C131=""),"",'OddsRatio_working_3-way'!I130)</f>
        <v>4.1207764386087273</v>
      </c>
      <c r="M131" s="22">
        <f>IF(OR($A131="",$B131="",$C131=""),"",'OddsRatio_working_3-way'!J130)</f>
        <v>4.3099144045850144</v>
      </c>
      <c r="N131" s="23">
        <f t="shared" si="29"/>
        <v>52.172825353798601</v>
      </c>
      <c r="O131" s="24">
        <f t="shared" si="30"/>
        <v>24.443691475583222</v>
      </c>
      <c r="P131" s="24">
        <f t="shared" si="31"/>
        <v>23.38348317061817</v>
      </c>
      <c r="Q131" t="s">
        <v>320</v>
      </c>
      <c r="R131" t="s">
        <v>423</v>
      </c>
      <c r="S131" t="s">
        <v>474</v>
      </c>
      <c r="T131" s="35">
        <v>100</v>
      </c>
      <c r="U131" s="35">
        <f t="shared" si="32"/>
        <v>48.979591836734699</v>
      </c>
      <c r="V131" s="35">
        <f t="shared" si="33"/>
        <v>73.753280839895012</v>
      </c>
      <c r="W131" s="35">
        <f t="shared" si="34"/>
        <v>74.226804123711347</v>
      </c>
      <c r="X131" s="35">
        <f t="shared" si="35"/>
        <v>52.019915036393648</v>
      </c>
      <c r="Y131" s="35">
        <f t="shared" si="36"/>
        <v>76.793604039553969</v>
      </c>
      <c r="Z131" s="35">
        <f t="shared" si="37"/>
        <v>77.267127323370289</v>
      </c>
      <c r="AA131" s="35">
        <f t="shared" si="38"/>
        <v>-3.0403231996589497</v>
      </c>
      <c r="AB131" s="35">
        <f t="shared" si="39"/>
        <v>-3.0403231996589568</v>
      </c>
      <c r="AC131" s="35">
        <f t="shared" si="40"/>
        <v>-3.0403231996589426</v>
      </c>
      <c r="AD131" s="36"/>
      <c r="AE131" s="36"/>
      <c r="AF131">
        <v>1.67</v>
      </c>
      <c r="AG131">
        <v>2.29</v>
      </c>
      <c r="AH131" s="36"/>
      <c r="AI131" s="36"/>
      <c r="AJ131" t="s">
        <v>385</v>
      </c>
    </row>
    <row r="132" spans="1:36" ht="15" x14ac:dyDescent="0.25">
      <c r="A132">
        <v>1.96</v>
      </c>
      <c r="B132">
        <v>3.81</v>
      </c>
      <c r="C132">
        <v>3.88</v>
      </c>
      <c r="D132" s="20">
        <f t="shared" ref="D132:D195" si="41">IF(OR($A132="",$B132="",$C132=""),"",(1/A132)+(1/B132)+(1/C132)-1)</f>
        <v>3.0403231996589453E-2</v>
      </c>
      <c r="E132" s="17">
        <f>IF(OR($A132="",$B132="",$C132=""),"",A132*'MPTO_working_3-way'!$I131)</f>
        <v>2.0195903347133153</v>
      </c>
      <c r="F132" s="21">
        <f>IF(OR($A132="",$B132="",$C132=""),"",B132*'MPTO_working_3-way'!$I131)</f>
        <v>3.925836313907006</v>
      </c>
      <c r="G132" s="22">
        <f>IF(OR($A132="",$B132="",$C132=""),"",C132*'MPTO_working_3-way'!$I131)</f>
        <v>3.9979645401467669</v>
      </c>
      <c r="H132" s="17">
        <f>IF(OR($A132="",$B132="",$C132=""),"",'MPTO_working_3-way'!E131)</f>
        <v>1.9997213549584461</v>
      </c>
      <c r="I132" s="21">
        <f>IF(OR($A132="",$B132="",$C132=""),"",'MPTO_working_3-way'!F131)</f>
        <v>3.9630205647182062</v>
      </c>
      <c r="J132" s="22">
        <f>IF(OR($A132="",$B132="",$C132=""),"",'MPTO_working_3-way'!G131)</f>
        <v>4.0388122082969673</v>
      </c>
      <c r="K132" s="17">
        <f>IF(OR($A132="",$B132="",$C132=""),"",'OddsRatio_working_3-way'!H131)</f>
        <v>2.0074355323346866</v>
      </c>
      <c r="L132" s="21">
        <f>IF(OR($A132="",$B132="",$C132=""),"",'OddsRatio_working_3-way'!I131)</f>
        <v>3.9488477561046569</v>
      </c>
      <c r="M132" s="22">
        <f>IF(OR($A132="",$B132="",$C132=""),"",'OddsRatio_working_3-way'!J131)</f>
        <v>4.0223065970040608</v>
      </c>
      <c r="N132" s="23">
        <f t="shared" si="29"/>
        <v>49.514992363139427</v>
      </c>
      <c r="O132" s="24">
        <f t="shared" si="30"/>
        <v>25.472279535893243</v>
      </c>
      <c r="P132" s="24">
        <f t="shared" si="31"/>
        <v>25.01272810096734</v>
      </c>
      <c r="Q132" t="s">
        <v>367</v>
      </c>
      <c r="R132" t="s">
        <v>317</v>
      </c>
      <c r="S132" t="s">
        <v>474</v>
      </c>
      <c r="T132" s="35">
        <v>100</v>
      </c>
      <c r="U132" s="35">
        <f t="shared" si="32"/>
        <v>30.555555555555554</v>
      </c>
      <c r="V132" s="35">
        <f t="shared" si="33"/>
        <v>79.38144329896906</v>
      </c>
      <c r="W132" s="35">
        <f t="shared" si="34"/>
        <v>86.80738786279683</v>
      </c>
      <c r="X132" s="35">
        <f t="shared" si="35"/>
        <v>33.811168838234096</v>
      </c>
      <c r="Y132" s="35">
        <f t="shared" si="36"/>
        <v>82.637056581647599</v>
      </c>
      <c r="Z132" s="35">
        <f t="shared" si="37"/>
        <v>90.063001145475369</v>
      </c>
      <c r="AA132" s="35">
        <f t="shared" si="38"/>
        <v>-3.2556132826785422</v>
      </c>
      <c r="AB132" s="35">
        <f t="shared" si="39"/>
        <v>-3.2556132826785387</v>
      </c>
      <c r="AC132" s="35">
        <f t="shared" si="40"/>
        <v>-3.2556132826785387</v>
      </c>
      <c r="AF132">
        <v>1.9</v>
      </c>
      <c r="AG132">
        <v>1.99</v>
      </c>
      <c r="AJ132" t="s">
        <v>385</v>
      </c>
    </row>
    <row r="133" spans="1:36" ht="15" x14ac:dyDescent="0.25">
      <c r="A133">
        <v>1.44</v>
      </c>
      <c r="B133">
        <v>4.8499999999999996</v>
      </c>
      <c r="C133">
        <v>7.58</v>
      </c>
      <c r="D133" s="20">
        <f t="shared" si="41"/>
        <v>3.2556132826785378E-2</v>
      </c>
      <c r="E133" s="17">
        <f>IF(OR($A133="",$B133="",$C133=""),"",A133*'MPTO_working_3-way'!$I132)</f>
        <v>1.4868808312705708</v>
      </c>
      <c r="F133" s="21">
        <f>IF(OR($A133="",$B133="",$C133=""),"",B133*'MPTO_working_3-way'!$I132)</f>
        <v>5.007897244209909</v>
      </c>
      <c r="G133" s="22">
        <f>IF(OR($A133="",$B133="",$C133=""),"",C133*'MPTO_working_3-way'!$I132)</f>
        <v>7.8267754868270334</v>
      </c>
      <c r="H133" s="17">
        <f>IF(OR($A133="",$B133="",$C133=""),"",'MPTO_working_3-way'!E132)</f>
        <v>1.462860031435395</v>
      </c>
      <c r="I133" s="21">
        <f>IF(OR($A133="",$B133="",$C133=""),"",'MPTO_working_3-way'!F132)</f>
        <v>5.1194489609349709</v>
      </c>
      <c r="J133" s="22">
        <f>IF(OR($A133="",$B133="",$C133=""),"",'MPTO_working_3-way'!G132)</f>
        <v>8.2594063401655475</v>
      </c>
      <c r="K133" s="17">
        <f>IF(OR($A133="",$B133="",$C133=""),"",'OddsRatio_working_3-way'!H132)</f>
        <v>1.470413301207359</v>
      </c>
      <c r="L133" s="21">
        <f>IF(OR($A133="",$B133="",$C133=""),"",'OddsRatio_working_3-way'!I132)</f>
        <v>5.116116385564391</v>
      </c>
      <c r="M133" s="22">
        <f>IF(OR($A133="",$B133="",$C133=""),"",'OddsRatio_working_3-way'!J132)</f>
        <v>8.0348170953282345</v>
      </c>
      <c r="N133" s="23">
        <f t="shared" ref="N133:N196" si="42">(1/E133)* 100</f>
        <v>67.25488546015346</v>
      </c>
      <c r="O133" s="24">
        <f t="shared" ref="O133:O196" si="43">(1/F133)* 100</f>
        <v>19.968460837653808</v>
      </c>
      <c r="P133" s="24">
        <f t="shared" ref="P133:P196" si="44">(1/G133)* 100</f>
        <v>12.776653702192739</v>
      </c>
      <c r="Q133" t="s">
        <v>370</v>
      </c>
      <c r="R133" t="s">
        <v>366</v>
      </c>
      <c r="S133" t="s">
        <v>474</v>
      </c>
      <c r="T133" s="35">
        <v>100</v>
      </c>
      <c r="U133" s="35">
        <f t="shared" ref="U133:U196" si="45">(1/A134)*((T133*A134)-T133)</f>
        <v>72.14484679665739</v>
      </c>
      <c r="V133" s="35">
        <f t="shared" ref="V133:V196" si="46">(1/B134)*((T133*B134)-T133)</f>
        <v>71.428571428571431</v>
      </c>
      <c r="W133" s="35">
        <f t="shared" ref="W133:W196" si="47">(1/C134)*((T133*C134)-T133)</f>
        <v>51.92307692307692</v>
      </c>
      <c r="X133" s="35">
        <f t="shared" ref="X133:X196" si="48">((1/B134)+(1/C134))*T133</f>
        <v>76.64835164835165</v>
      </c>
      <c r="Y133" s="35">
        <f t="shared" ref="Y133:Y196" si="49">((1/A134)+(1/C134))*T133</f>
        <v>75.93207628026569</v>
      </c>
      <c r="Z133" s="35">
        <f t="shared" ref="Z133:Z196" si="50">((1/A134)+(1/B134))*T133</f>
        <v>56.426581774771186</v>
      </c>
      <c r="AA133" s="35">
        <f t="shared" ref="AA133:AA196" si="51">U133-X133</f>
        <v>-4.5035048516942595</v>
      </c>
      <c r="AB133" s="35">
        <f t="shared" ref="AB133:AB196" si="52">V133-Y133</f>
        <v>-4.5035048516942595</v>
      </c>
      <c r="AC133" s="35">
        <f t="shared" ref="AC133:AC196" si="53">W133-Z133</f>
        <v>-4.5035048516942666</v>
      </c>
      <c r="AF133">
        <v>1.78</v>
      </c>
      <c r="AG133">
        <v>2.12</v>
      </c>
      <c r="AJ133" t="s">
        <v>385</v>
      </c>
    </row>
    <row r="134" spans="1:36" s="35" customFormat="1" ht="15" x14ac:dyDescent="0.25">
      <c r="A134">
        <v>3.59</v>
      </c>
      <c r="B134">
        <v>3.5</v>
      </c>
      <c r="C134">
        <v>2.08</v>
      </c>
      <c r="D134" s="20">
        <f t="shared" si="41"/>
        <v>4.5035048516942622E-2</v>
      </c>
      <c r="E134" s="17">
        <f>IF(OR($A134="",$B134="",$C134=""),"",A134*'MPTO_working_3-way'!$I133)</f>
        <v>3.7516758241758237</v>
      </c>
      <c r="F134" s="21">
        <f>IF(OR($A134="",$B134="",$C134=""),"",B134*'MPTO_working_3-way'!$I133)</f>
        <v>3.6576226698092991</v>
      </c>
      <c r="G134" s="22">
        <f>IF(OR($A134="",$B134="",$C134=""),"",C134*'MPTO_working_3-way'!$I133)</f>
        <v>2.1736729009152409</v>
      </c>
      <c r="H134" s="17">
        <f>IF(OR($A134="",$B134="",$C134=""),"",'MPTO_working_3-way'!E133)</f>
        <v>3.7944925712626429</v>
      </c>
      <c r="I134" s="21">
        <f>IF(OR($A134="",$B134="",$C134=""),"",'MPTO_working_3-way'!F133)</f>
        <v>3.6940908191438235</v>
      </c>
      <c r="J134" s="22">
        <f>IF(OR($A134="",$B134="",$C134=""),"",'MPTO_working_3-way'!G133)</f>
        <v>2.1470398159811599</v>
      </c>
      <c r="K134" s="17">
        <f>IF(OR($A134="",$B134="",$C134=""),"",'OddsRatio_working_3-way'!H133)</f>
        <v>3.7763914536272782</v>
      </c>
      <c r="L134" s="21">
        <f>IF(OR($A134="",$B134="",$C134=""),"",'OddsRatio_working_3-way'!I133)</f>
        <v>3.6799145305282615</v>
      </c>
      <c r="M134" s="22">
        <f>IF(OR($A134="",$B134="",$C134=""),"",'OddsRatio_working_3-way'!J133)</f>
        <v>2.1577230771882094</v>
      </c>
      <c r="N134" s="23">
        <f t="shared" si="42"/>
        <v>26.65475501790409</v>
      </c>
      <c r="O134" s="24">
        <f t="shared" si="43"/>
        <v>27.340163004078764</v>
      </c>
      <c r="P134" s="24">
        <f t="shared" si="44"/>
        <v>46.005081978017145</v>
      </c>
      <c r="Q134" t="s">
        <v>76</v>
      </c>
      <c r="R134" t="s">
        <v>82</v>
      </c>
      <c r="S134" t="s">
        <v>475</v>
      </c>
      <c r="T134" s="35">
        <v>100</v>
      </c>
      <c r="U134" s="35">
        <f t="shared" si="45"/>
        <v>72.602739726027394</v>
      </c>
      <c r="V134" s="35">
        <f t="shared" si="46"/>
        <v>74.025974025974023</v>
      </c>
      <c r="W134" s="35">
        <f t="shared" si="47"/>
        <v>48.717948717948723</v>
      </c>
      <c r="X134" s="35">
        <f t="shared" si="48"/>
        <v>77.256077256077262</v>
      </c>
      <c r="Y134" s="35">
        <f t="shared" si="49"/>
        <v>78.67931155602389</v>
      </c>
      <c r="Z134" s="35">
        <f t="shared" si="50"/>
        <v>53.371286247998576</v>
      </c>
      <c r="AA134" s="35">
        <f t="shared" si="51"/>
        <v>-4.6533375300498676</v>
      </c>
      <c r="AB134" s="35">
        <f t="shared" si="52"/>
        <v>-4.6533375300498676</v>
      </c>
      <c r="AC134" s="35">
        <f t="shared" si="53"/>
        <v>-4.6533375300498534</v>
      </c>
      <c r="AD134" s="36"/>
      <c r="AE134" s="36"/>
      <c r="AF134">
        <v>2</v>
      </c>
      <c r="AG134">
        <v>1.88</v>
      </c>
      <c r="AH134" s="36"/>
      <c r="AI134" s="36"/>
      <c r="AJ134" t="s">
        <v>86</v>
      </c>
    </row>
    <row r="135" spans="1:36" ht="15" x14ac:dyDescent="0.25">
      <c r="A135">
        <v>3.65</v>
      </c>
      <c r="B135">
        <v>3.85</v>
      </c>
      <c r="C135">
        <v>1.95</v>
      </c>
      <c r="D135" s="20">
        <f t="shared" si="41"/>
        <v>4.6533375300498614E-2</v>
      </c>
      <c r="E135" s="17">
        <f>IF(OR($A135="",$B135="",$C135=""),"",A135*'MPTO_working_3-way'!$I134)</f>
        <v>3.8198468198468198</v>
      </c>
      <c r="F135" s="21">
        <f>IF(OR($A135="",$B135="",$C135=""),"",B135*'MPTO_working_3-way'!$I134)</f>
        <v>4.0291534949069199</v>
      </c>
      <c r="G135" s="22">
        <f>IF(OR($A135="",$B135="",$C135=""),"",C135*'MPTO_working_3-way'!$I134)</f>
        <v>2.0407400818359722</v>
      </c>
      <c r="H135" s="17">
        <f>IF(OR($A135="",$B135="",$C135=""),"",'MPTO_working_3-way'!E134)</f>
        <v>3.8690485295242354</v>
      </c>
      <c r="I135" s="21">
        <f>IF(OR($A135="",$B135="",$C135=""),"",'MPTO_working_3-way'!F134)</f>
        <v>4.094515592800354</v>
      </c>
      <c r="J135" s="22">
        <f>IF(OR($A135="",$B135="",$C135=""),"",'MPTO_working_3-way'!G134)</f>
        <v>2.0108206776147424</v>
      </c>
      <c r="K135" s="17">
        <f>IF(OR($A135="",$B135="",$C135=""),"",'OddsRatio_working_3-way'!H134)</f>
        <v>3.8516836989707337</v>
      </c>
      <c r="L135" s="21">
        <f>IF(OR($A135="",$B135="",$C135=""),"",'OddsRatio_working_3-way'!I134)</f>
        <v>4.066905110213809</v>
      </c>
      <c r="M135" s="22">
        <f>IF(OR($A135="",$B135="",$C135=""),"",'OddsRatio_working_3-way'!J134)</f>
        <v>2.0223017034046022</v>
      </c>
      <c r="N135" s="23">
        <f t="shared" si="42"/>
        <v>26.179060238863222</v>
      </c>
      <c r="O135" s="24">
        <f t="shared" si="43"/>
        <v>24.819109057623571</v>
      </c>
      <c r="P135" s="24">
        <f t="shared" si="44"/>
        <v>49.001830703513214</v>
      </c>
      <c r="Q135" t="s">
        <v>71</v>
      </c>
      <c r="R135" t="s">
        <v>81</v>
      </c>
      <c r="S135" t="s">
        <v>475</v>
      </c>
      <c r="T135" s="35">
        <v>100</v>
      </c>
      <c r="U135" s="35">
        <f t="shared" si="45"/>
        <v>78.354978354978357</v>
      </c>
      <c r="V135" s="35">
        <f t="shared" si="46"/>
        <v>76.133651551312653</v>
      </c>
      <c r="W135" s="35">
        <f t="shared" si="47"/>
        <v>40.476190476190474</v>
      </c>
      <c r="X135" s="35">
        <f t="shared" si="48"/>
        <v>83.390157972496866</v>
      </c>
      <c r="Y135" s="35">
        <f t="shared" si="49"/>
        <v>81.168831168831161</v>
      </c>
      <c r="Z135" s="35">
        <f t="shared" si="50"/>
        <v>45.51137009370899</v>
      </c>
      <c r="AA135" s="35">
        <f t="shared" si="51"/>
        <v>-5.0351796175185086</v>
      </c>
      <c r="AB135" s="35">
        <f t="shared" si="52"/>
        <v>-5.0351796175185086</v>
      </c>
      <c r="AC135" s="35">
        <f t="shared" si="53"/>
        <v>-5.0351796175185157</v>
      </c>
      <c r="AF135">
        <v>1.67</v>
      </c>
      <c r="AG135">
        <v>2.23</v>
      </c>
      <c r="AJ135" t="s">
        <v>86</v>
      </c>
    </row>
    <row r="136" spans="1:36" ht="15" x14ac:dyDescent="0.25">
      <c r="A136">
        <v>4.62</v>
      </c>
      <c r="B136">
        <v>4.1900000000000004</v>
      </c>
      <c r="C136">
        <v>1.68</v>
      </c>
      <c r="D136" s="20">
        <f t="shared" si="41"/>
        <v>5.0351796175185148E-2</v>
      </c>
      <c r="E136" s="17">
        <f>IF(OR($A136="",$B136="",$C136=""),"",A136*'MPTO_working_3-way'!$I135)</f>
        <v>4.8526252983293556</v>
      </c>
      <c r="F136" s="21">
        <f>IF(OR($A136="",$B136="",$C136=""),"",B136*'MPTO_working_3-way'!$I135)</f>
        <v>4.4009740259740262</v>
      </c>
      <c r="G136" s="22">
        <f>IF(OR($A136="",$B136="",$C136=""),"",C136*'MPTO_working_3-way'!$I135)</f>
        <v>1.7645910175743109</v>
      </c>
      <c r="H136" s="17">
        <f>IF(OR($A136="",$B136="",$C136=""),"",'MPTO_working_3-way'!E135)</f>
        <v>5.0083568342345606</v>
      </c>
      <c r="I136" s="21">
        <f>IF(OR($A136="",$B136="",$C136=""),"",'MPTO_working_3-way'!F135)</f>
        <v>4.5069497799818397</v>
      </c>
      <c r="J136" s="22">
        <f>IF(OR($A136="",$B136="",$C136=""),"",'MPTO_working_3-way'!G135)</f>
        <v>1.728745445452597</v>
      </c>
      <c r="K136" s="17">
        <f>IF(OR($A136="",$B136="",$C136=""),"",'OddsRatio_working_3-way'!H135)</f>
        <v>4.9448954705104118</v>
      </c>
      <c r="L136" s="21">
        <f>IF(OR($A136="",$B136="",$C136=""),"",'OddsRatio_working_3-way'!I135)</f>
        <v>4.4763029146210549</v>
      </c>
      <c r="M136" s="22">
        <f>IF(OR($A136="",$B136="",$C136=""),"",'OddsRatio_working_3-way'!J135)</f>
        <v>1.7410300883831715</v>
      </c>
      <c r="N136" s="23">
        <f t="shared" si="42"/>
        <v>20.60740194270257</v>
      </c>
      <c r="O136" s="24">
        <f t="shared" si="43"/>
        <v>22.722242714865363</v>
      </c>
      <c r="P136" s="24">
        <f t="shared" si="44"/>
        <v>56.670355342432075</v>
      </c>
      <c r="Q136" t="s">
        <v>73</v>
      </c>
      <c r="R136" t="s">
        <v>78</v>
      </c>
      <c r="S136" t="s">
        <v>475</v>
      </c>
      <c r="T136" s="35">
        <v>100</v>
      </c>
      <c r="U136" s="35">
        <f t="shared" si="45"/>
        <v>76.133651551312653</v>
      </c>
      <c r="V136" s="35">
        <f t="shared" si="46"/>
        <v>77.32426303854875</v>
      </c>
      <c r="W136" s="35">
        <f t="shared" si="47"/>
        <v>41.520467836257311</v>
      </c>
      <c r="X136" s="35">
        <f t="shared" si="48"/>
        <v>81.155269125193925</v>
      </c>
      <c r="Y136" s="35">
        <f t="shared" si="49"/>
        <v>82.345880612430037</v>
      </c>
      <c r="Z136" s="35">
        <f t="shared" si="50"/>
        <v>46.542085410138597</v>
      </c>
      <c r="AA136" s="35">
        <f t="shared" si="51"/>
        <v>-5.0216175738812723</v>
      </c>
      <c r="AB136" s="35">
        <f t="shared" si="52"/>
        <v>-5.0216175738812865</v>
      </c>
      <c r="AC136" s="35">
        <f t="shared" si="53"/>
        <v>-5.0216175738812865</v>
      </c>
      <c r="AF136">
        <v>1.57</v>
      </c>
      <c r="AG136">
        <v>2.4300000000000002</v>
      </c>
      <c r="AJ136" t="s">
        <v>86</v>
      </c>
    </row>
    <row r="137" spans="1:36" ht="15" x14ac:dyDescent="0.25">
      <c r="A137">
        <v>4.1900000000000004</v>
      </c>
      <c r="B137">
        <v>4.41</v>
      </c>
      <c r="C137">
        <v>1.71</v>
      </c>
      <c r="D137" s="20">
        <f t="shared" si="41"/>
        <v>5.0216175738812874E-2</v>
      </c>
      <c r="E137" s="17">
        <f>IF(OR($A137="",$B137="",$C137=""),"",A137*'MPTO_working_3-way'!$I136)</f>
        <v>4.4004057763456261</v>
      </c>
      <c r="F137" s="21">
        <f>IF(OR($A137="",$B137="",$C137=""),"",B137*'MPTO_working_3-way'!$I136)</f>
        <v>4.6314533350081648</v>
      </c>
      <c r="G137" s="22">
        <f>IF(OR($A137="",$B137="",$C137=""),"",C137*'MPTO_working_3-way'!$I136)</f>
        <v>1.7958696605133699</v>
      </c>
      <c r="H137" s="17">
        <f>IF(OR($A137="",$B137="",$C137=""),"",'MPTO_working_3-way'!E136)</f>
        <v>4.5060316993104728</v>
      </c>
      <c r="I137" s="21">
        <f>IF(OR($A137="",$B137="",$C137=""),"",'MPTO_working_3-way'!F136)</f>
        <v>4.7614820246464626</v>
      </c>
      <c r="J137" s="22">
        <f>IF(OR($A137="",$B137="",$C137=""),"",'MPTO_working_3-way'!G136)</f>
        <v>1.7603879725241562</v>
      </c>
      <c r="K137" s="17">
        <f>IF(OR($A137="",$B137="",$C137=""),"",'OddsRatio_working_3-way'!H136)</f>
        <v>4.471722766656069</v>
      </c>
      <c r="L137" s="21">
        <f>IF(OR($A137="",$B137="",$C137=""),"",'OddsRatio_working_3-way'!I136)</f>
        <v>4.7111519229771774</v>
      </c>
      <c r="M137" s="22">
        <f>IF(OR($A137="",$B137="",$C137=""),"",'OddsRatio_working_3-way'!J136)</f>
        <v>1.7727031863090308</v>
      </c>
      <c r="N137" s="23">
        <f t="shared" si="42"/>
        <v>22.72517696834911</v>
      </c>
      <c r="O137" s="24">
        <f t="shared" si="43"/>
        <v>21.591494670608338</v>
      </c>
      <c r="P137" s="24">
        <f t="shared" si="44"/>
        <v>55.683328361042562</v>
      </c>
      <c r="Q137" t="s">
        <v>74</v>
      </c>
      <c r="R137" t="s">
        <v>79</v>
      </c>
      <c r="S137" t="s">
        <v>475</v>
      </c>
      <c r="T137" s="35">
        <v>100</v>
      </c>
      <c r="U137" s="35">
        <f t="shared" si="45"/>
        <v>56.521739130434774</v>
      </c>
      <c r="V137" s="35">
        <f t="shared" si="46"/>
        <v>69.040247678018574</v>
      </c>
      <c r="W137" s="35">
        <f t="shared" si="47"/>
        <v>72.222222222222229</v>
      </c>
      <c r="X137" s="35">
        <f t="shared" si="48"/>
        <v>58.737530099759205</v>
      </c>
      <c r="Y137" s="35">
        <f t="shared" si="49"/>
        <v>71.256038647343004</v>
      </c>
      <c r="Z137" s="35">
        <f t="shared" si="50"/>
        <v>74.438013191546645</v>
      </c>
      <c r="AA137" s="35">
        <f t="shared" si="51"/>
        <v>-2.2157909693244306</v>
      </c>
      <c r="AB137" s="35">
        <f t="shared" si="52"/>
        <v>-2.2157909693244306</v>
      </c>
      <c r="AC137" s="35">
        <f t="shared" si="53"/>
        <v>-2.2157909693244164</v>
      </c>
      <c r="AF137">
        <v>1.54</v>
      </c>
      <c r="AG137">
        <v>2.52</v>
      </c>
      <c r="AJ137" t="s">
        <v>86</v>
      </c>
    </row>
    <row r="138" spans="1:36" ht="15" x14ac:dyDescent="0.25">
      <c r="A138">
        <v>2.2999999999999998</v>
      </c>
      <c r="B138">
        <v>3.23</v>
      </c>
      <c r="C138">
        <v>3.6</v>
      </c>
      <c r="D138" s="20">
        <f t="shared" si="41"/>
        <v>2.2157909693244271E-2</v>
      </c>
      <c r="E138" s="17">
        <f>IF(OR($A138="",$B138="",$C138=""),"",A138*'MPTO_working_3-way'!$I137)</f>
        <v>2.3509631922944618</v>
      </c>
      <c r="F138" s="21">
        <f>IF(OR($A138="",$B138="",$C138=""),"",B138*'MPTO_working_3-way'!$I137)</f>
        <v>3.3015700483091788</v>
      </c>
      <c r="G138" s="22">
        <f>IF(OR($A138="",$B138="",$C138=""),"",C138*'MPTO_working_3-way'!$I137)</f>
        <v>3.6797684748956794</v>
      </c>
      <c r="H138" s="17">
        <f>IF(OR($A138="",$B138="",$C138=""),"",'MPTO_working_3-way'!E137)</f>
        <v>2.3397469919571674</v>
      </c>
      <c r="I138" s="21">
        <f>IF(OR($A138="",$B138="",$C138=""),"",'MPTO_working_3-way'!F137)</f>
        <v>3.3089403399952158</v>
      </c>
      <c r="J138" s="22">
        <f>IF(OR($A138="",$B138="",$C138=""),"",'MPTO_working_3-way'!G137)</f>
        <v>3.6983368980013278</v>
      </c>
      <c r="K138" s="17">
        <f>IF(OR($A138="",$B138="",$C138=""),"",'OddsRatio_working_3-way'!H137)</f>
        <v>2.3446154344059225</v>
      </c>
      <c r="L138" s="21">
        <f>IF(OR($A138="",$B138="",$C138=""),"",'OddsRatio_working_3-way'!I137)</f>
        <v>3.3065326297886206</v>
      </c>
      <c r="M138" s="22">
        <f>IF(OR($A138="",$B138="",$C138=""),"",'OddsRatio_working_3-way'!J137)</f>
        <v>3.6892308688118445</v>
      </c>
      <c r="N138" s="23">
        <f t="shared" si="42"/>
        <v>42.53575739839777</v>
      </c>
      <c r="O138" s="24">
        <f t="shared" si="43"/>
        <v>30.288619819292535</v>
      </c>
      <c r="P138" s="24">
        <f t="shared" si="44"/>
        <v>27.175622782309688</v>
      </c>
      <c r="Q138" t="s">
        <v>246</v>
      </c>
      <c r="R138" t="s">
        <v>249</v>
      </c>
      <c r="S138" t="s">
        <v>475</v>
      </c>
      <c r="T138" s="35">
        <v>100</v>
      </c>
      <c r="U138" s="35">
        <f t="shared" si="45"/>
        <v>14.529914529914532</v>
      </c>
      <c r="V138" s="35">
        <f t="shared" si="46"/>
        <v>89.235737351991389</v>
      </c>
      <c r="W138" s="35">
        <f t="shared" si="47"/>
        <v>93.324432576769013</v>
      </c>
      <c r="X138" s="35">
        <f t="shared" si="48"/>
        <v>17.439830071239587</v>
      </c>
      <c r="Y138" s="35">
        <f t="shared" si="49"/>
        <v>92.145652893316452</v>
      </c>
      <c r="Z138" s="35">
        <f t="shared" si="50"/>
        <v>96.23434811809409</v>
      </c>
      <c r="AA138" s="35">
        <f t="shared" si="51"/>
        <v>-2.9099155413250557</v>
      </c>
      <c r="AB138" s="35">
        <f t="shared" si="52"/>
        <v>-2.9099155413250628</v>
      </c>
      <c r="AC138" s="35">
        <f t="shared" si="53"/>
        <v>-2.909915541325077</v>
      </c>
      <c r="AF138">
        <v>2.08</v>
      </c>
      <c r="AG138">
        <v>1.84</v>
      </c>
      <c r="AJ138" t="s">
        <v>379</v>
      </c>
    </row>
    <row r="139" spans="1:36" ht="15" x14ac:dyDescent="0.25">
      <c r="A139">
        <v>1.17</v>
      </c>
      <c r="B139">
        <v>9.2899999999999991</v>
      </c>
      <c r="C139">
        <v>14.98</v>
      </c>
      <c r="D139" s="20">
        <f t="shared" si="41"/>
        <v>2.9099155413250699E-2</v>
      </c>
      <c r="E139" s="17">
        <f>IF(OR($A139="",$B139="",$C139=""),"",A139*'MPTO_working_3-way'!$I138)</f>
        <v>1.2040460118335032</v>
      </c>
      <c r="F139" s="21">
        <f>IF(OR($A139="",$B139="",$C139=""),"",B139*'MPTO_working_3-way'!$I138)</f>
        <v>9.5603311537890985</v>
      </c>
      <c r="G139" s="22">
        <f>IF(OR($A139="",$B139="",$C139=""),"",C139*'MPTO_working_3-way'!$I138)</f>
        <v>15.415905348090496</v>
      </c>
      <c r="H139" s="17">
        <f>IF(OR($A139="",$B139="",$C139=""),"",'MPTO_working_3-way'!E138)</f>
        <v>1.1834303613623567</v>
      </c>
      <c r="I139" s="21">
        <f>IF(OR($A139="",$B139="",$C139=""),"",'MPTO_working_3-way'!F138)</f>
        <v>10.21002970330515</v>
      </c>
      <c r="J139" s="22">
        <f>IF(OR($A139="",$B139="",$C139=""),"",'MPTO_working_3-way'!G138)</f>
        <v>17.52665408296561</v>
      </c>
      <c r="K139" s="17">
        <f>IF(OR($A139="",$B139="",$C139=""),"",'OddsRatio_working_3-way'!H138)</f>
        <v>1.1885761050631731</v>
      </c>
      <c r="L139" s="21">
        <f>IF(OR($A139="",$B139="",$C139=""),"",'OddsRatio_working_3-way'!I138)</f>
        <v>10.195858299845318</v>
      </c>
      <c r="M139" s="22">
        <f>IF(OR($A139="",$B139="",$C139=""),"",'OddsRatio_working_3-way'!J138)</f>
        <v>16.507611463430344</v>
      </c>
      <c r="N139" s="23">
        <f t="shared" si="42"/>
        <v>83.053304456132452</v>
      </c>
      <c r="O139" s="24">
        <f t="shared" si="43"/>
        <v>10.459888720524754</v>
      </c>
      <c r="P139" s="24">
        <f t="shared" si="44"/>
        <v>6.4868068233427874</v>
      </c>
      <c r="Q139" t="s">
        <v>229</v>
      </c>
      <c r="R139" t="s">
        <v>251</v>
      </c>
      <c r="S139" t="s">
        <v>475</v>
      </c>
      <c r="T139" s="35">
        <v>100</v>
      </c>
      <c r="U139" s="35">
        <f t="shared" si="45"/>
        <v>52.153110047846894</v>
      </c>
      <c r="V139" s="35">
        <f t="shared" si="46"/>
        <v>72.527472527472526</v>
      </c>
      <c r="W139" s="35">
        <f t="shared" si="47"/>
        <v>72.527472527472526</v>
      </c>
      <c r="X139" s="35">
        <f t="shared" si="48"/>
        <v>54.945054945054942</v>
      </c>
      <c r="Y139" s="35">
        <f t="shared" si="49"/>
        <v>75.31941742468058</v>
      </c>
      <c r="Z139" s="35">
        <f t="shared" si="50"/>
        <v>75.31941742468058</v>
      </c>
      <c r="AA139" s="35">
        <f t="shared" si="51"/>
        <v>-2.7919448972080474</v>
      </c>
      <c r="AB139" s="35">
        <f t="shared" si="52"/>
        <v>-2.7919448972080545</v>
      </c>
      <c r="AC139" s="35">
        <f t="shared" si="53"/>
        <v>-2.7919448972080545</v>
      </c>
      <c r="AF139">
        <v>1.22</v>
      </c>
      <c r="AG139">
        <v>4.33</v>
      </c>
      <c r="AJ139" t="s">
        <v>379</v>
      </c>
    </row>
    <row r="140" spans="1:36" ht="15" x14ac:dyDescent="0.25">
      <c r="A140">
        <v>2.09</v>
      </c>
      <c r="B140">
        <v>3.64</v>
      </c>
      <c r="C140">
        <v>3.64</v>
      </c>
      <c r="D140" s="20">
        <f t="shared" si="41"/>
        <v>2.791944897208043E-2</v>
      </c>
      <c r="E140" s="17">
        <f>IF(OR($A140="",$B140="",$C140=""),"",A140*'MPTO_working_3-way'!$I139)</f>
        <v>2.1483516483516478</v>
      </c>
      <c r="F140" s="21">
        <f>IF(OR($A140="",$B140="",$C140=""),"",B140*'MPTO_working_3-way'!$I139)</f>
        <v>3.741626794258373</v>
      </c>
      <c r="G140" s="22">
        <f>IF(OR($A140="",$B140="",$C140=""),"",C140*'MPTO_working_3-way'!$I139)</f>
        <v>3.741626794258373</v>
      </c>
      <c r="H140" s="17">
        <f>IF(OR($A140="",$B140="",$C140=""),"",'MPTO_working_3-way'!E139)</f>
        <v>2.1314580298106014</v>
      </c>
      <c r="I140" s="21">
        <f>IF(OR($A140="",$B140="",$C140=""),"",'MPTO_working_3-way'!F139)</f>
        <v>3.7676307448494448</v>
      </c>
      <c r="J140" s="22">
        <f>IF(OR($A140="",$B140="",$C140=""),"",'MPTO_working_3-way'!G139)</f>
        <v>3.7676307448494448</v>
      </c>
      <c r="K140" s="17">
        <f>IF(OR($A140="",$B140="",$C140=""),"",'OddsRatio_working_3-way'!H139)</f>
        <v>2.1383056928941522</v>
      </c>
      <c r="L140" s="21">
        <f>IF(OR($A140="",$B140="",$C140=""),"",'OddsRatio_working_3-way'!I139)</f>
        <v>3.7569972745326257</v>
      </c>
      <c r="M140" s="22">
        <f>IF(OR($A140="",$B140="",$C140=""),"",'OddsRatio_working_3-way'!J139)</f>
        <v>3.7569972745326257</v>
      </c>
      <c r="N140" s="23">
        <f t="shared" si="42"/>
        <v>46.547314578005128</v>
      </c>
      <c r="O140" s="24">
        <f t="shared" si="43"/>
        <v>26.726342710997443</v>
      </c>
      <c r="P140" s="24">
        <f t="shared" si="44"/>
        <v>26.726342710997443</v>
      </c>
      <c r="Q140" t="s">
        <v>233</v>
      </c>
      <c r="R140" t="s">
        <v>230</v>
      </c>
      <c r="S140" t="s">
        <v>475</v>
      </c>
      <c r="T140" s="35">
        <v>100</v>
      </c>
      <c r="U140" s="35">
        <f t="shared" si="45"/>
        <v>53.917050691244242</v>
      </c>
      <c r="V140" s="35">
        <f t="shared" si="46"/>
        <v>72.899728997289984</v>
      </c>
      <c r="W140" s="35">
        <f t="shared" si="47"/>
        <v>70.326409495548958</v>
      </c>
      <c r="X140" s="35">
        <f t="shared" si="48"/>
        <v>56.773861507161058</v>
      </c>
      <c r="Y140" s="35">
        <f t="shared" si="49"/>
        <v>75.7565398132068</v>
      </c>
      <c r="Z140" s="35">
        <f t="shared" si="50"/>
        <v>73.183220311465789</v>
      </c>
      <c r="AA140" s="35">
        <f t="shared" si="51"/>
        <v>-2.8568108159168162</v>
      </c>
      <c r="AB140" s="35">
        <f t="shared" si="52"/>
        <v>-2.8568108159168162</v>
      </c>
      <c r="AC140" s="35">
        <f t="shared" si="53"/>
        <v>-2.8568108159168304</v>
      </c>
      <c r="AF140">
        <v>1.82</v>
      </c>
      <c r="AG140">
        <v>2.06</v>
      </c>
      <c r="AJ140" t="s">
        <v>380</v>
      </c>
    </row>
    <row r="141" spans="1:36" ht="15" x14ac:dyDescent="0.25">
      <c r="A141">
        <v>2.17</v>
      </c>
      <c r="B141">
        <v>3.69</v>
      </c>
      <c r="C141">
        <v>3.37</v>
      </c>
      <c r="D141" s="20">
        <f t="shared" si="41"/>
        <v>2.8568108159168215E-2</v>
      </c>
      <c r="E141" s="17">
        <f>IF(OR($A141="",$B141="",$C141=""),"",A141*'MPTO_working_3-way'!$I140)</f>
        <v>2.2319927947053948</v>
      </c>
      <c r="F141" s="21">
        <f>IF(OR($A141="",$B141="",$C141=""),"",B141*'MPTO_working_3-way'!$I140)</f>
        <v>3.7954163191073307</v>
      </c>
      <c r="G141" s="22">
        <f>IF(OR($A141="",$B141="",$C141=""),"",C141*'MPTO_working_3-way'!$I140)</f>
        <v>3.4662745244963968</v>
      </c>
      <c r="H141" s="17">
        <f>IF(OR($A141="",$B141="",$C141=""),"",'MPTO_working_3-way'!E140)</f>
        <v>2.2157876223953021</v>
      </c>
      <c r="I141" s="21">
        <f>IF(OR($A141="",$B141="",$C141=""),"",'MPTO_working_3-way'!F140)</f>
        <v>3.8243841672547845</v>
      </c>
      <c r="J141" s="22">
        <f>IF(OR($A141="",$B141="",$C141=""),"",'MPTO_working_3-way'!G140)</f>
        <v>3.4817340982437699</v>
      </c>
      <c r="K141" s="17">
        <f>IF(OR($A141="",$B141="",$C141=""),"",'OddsRatio_working_3-way'!H140)</f>
        <v>2.2225392375567354</v>
      </c>
      <c r="L141" s="21">
        <f>IF(OR($A141="",$B141="",$C141=""),"",'OddsRatio_working_3-way'!I140)</f>
        <v>3.810795341049245</v>
      </c>
      <c r="M141" s="22">
        <f>IF(OR($A141="",$B141="",$C141=""),"",'OddsRatio_working_3-way'!J140)</f>
        <v>3.4764256350508234</v>
      </c>
      <c r="N141" s="23">
        <f t="shared" si="42"/>
        <v>44.803012015636547</v>
      </c>
      <c r="O141" s="24">
        <f t="shared" si="43"/>
        <v>26.3475707517429</v>
      </c>
      <c r="P141" s="24">
        <f t="shared" si="44"/>
        <v>28.84941723262056</v>
      </c>
      <c r="Q141" t="s">
        <v>258</v>
      </c>
      <c r="R141" t="s">
        <v>259</v>
      </c>
      <c r="S141" t="s">
        <v>475</v>
      </c>
      <c r="T141" s="35">
        <v>100</v>
      </c>
      <c r="U141" s="35">
        <f t="shared" si="45"/>
        <v>50.73891625615763</v>
      </c>
      <c r="V141" s="35">
        <f t="shared" si="46"/>
        <v>75.786924939467312</v>
      </c>
      <c r="W141" s="35">
        <f t="shared" si="47"/>
        <v>70.674486803519059</v>
      </c>
      <c r="X141" s="35">
        <f t="shared" si="48"/>
        <v>53.538588257013622</v>
      </c>
      <c r="Y141" s="35">
        <f t="shared" si="49"/>
        <v>78.586596940323304</v>
      </c>
      <c r="Z141" s="35">
        <f t="shared" si="50"/>
        <v>73.474158804375051</v>
      </c>
      <c r="AA141" s="35">
        <f t="shared" si="51"/>
        <v>-2.7996720008559919</v>
      </c>
      <c r="AB141" s="35">
        <f t="shared" si="52"/>
        <v>-2.7996720008559919</v>
      </c>
      <c r="AC141" s="35">
        <f t="shared" si="53"/>
        <v>-2.7996720008559919</v>
      </c>
      <c r="AF141">
        <v>1.74</v>
      </c>
      <c r="AG141">
        <v>2.19</v>
      </c>
      <c r="AJ141" t="s">
        <v>380</v>
      </c>
    </row>
    <row r="142" spans="1:36" ht="15" x14ac:dyDescent="0.25">
      <c r="A142">
        <v>2.0299999999999998</v>
      </c>
      <c r="B142">
        <v>4.13</v>
      </c>
      <c r="C142">
        <v>3.41</v>
      </c>
      <c r="D142" s="20">
        <f t="shared" si="41"/>
        <v>2.7996720008559794E-2</v>
      </c>
      <c r="E142" s="17">
        <f>IF(OR($A142="",$B142="",$C142=""),"",A142*'MPTO_working_3-way'!$I141)</f>
        <v>2.0868333416173761</v>
      </c>
      <c r="F142" s="21">
        <f>IF(OR($A142="",$B142="",$C142=""),"",B142*'MPTO_working_3-way'!$I141)</f>
        <v>4.2456264536353521</v>
      </c>
      <c r="G142" s="22">
        <f>IF(OR($A142="",$B142="",$C142=""),"",C142*'MPTO_working_3-way'!$I141)</f>
        <v>3.5054688152291891</v>
      </c>
      <c r="H142" s="17">
        <f>IF(OR($A142="",$B142="",$C142=""),"",'MPTO_working_3-way'!E141)</f>
        <v>2.0691998472647399</v>
      </c>
      <c r="I142" s="21">
        <f>IF(OR($A142="",$B142="",$C142=""),"",'MPTO_working_3-way'!F141)</f>
        <v>4.2955601279923927</v>
      </c>
      <c r="J142" s="22">
        <f>IF(OR($A142="",$B142="",$C142=""),"",'MPTO_working_3-way'!G141)</f>
        <v>3.5220830313816109</v>
      </c>
      <c r="K142" s="17">
        <f>IF(OR($A142="",$B142="",$C142=""),"",'OddsRatio_working_3-way'!H141)</f>
        <v>2.0763089161340402</v>
      </c>
      <c r="L142" s="21">
        <f>IF(OR($A142="",$B142="",$C142=""),"",'OddsRatio_working_3-way'!I141)</f>
        <v>4.2707251529121821</v>
      </c>
      <c r="M142" s="22">
        <f>IF(OR($A142="",$B142="",$C142=""),"",'OddsRatio_working_3-way'!J141)</f>
        <v>3.5183538717311058</v>
      </c>
      <c r="N142" s="23">
        <f t="shared" si="42"/>
        <v>47.919495057758738</v>
      </c>
      <c r="O142" s="24">
        <f t="shared" si="43"/>
        <v>23.553650113135646</v>
      </c>
      <c r="P142" s="24">
        <f t="shared" si="44"/>
        <v>28.526854829105634</v>
      </c>
      <c r="Q142" t="s">
        <v>328</v>
      </c>
      <c r="R142" t="s">
        <v>329</v>
      </c>
      <c r="S142" t="s">
        <v>475</v>
      </c>
      <c r="T142" s="35">
        <v>100</v>
      </c>
      <c r="U142" s="35">
        <f t="shared" si="45"/>
        <v>76.635514018691595</v>
      </c>
      <c r="V142" s="35">
        <f t="shared" si="46"/>
        <v>73.118279569892465</v>
      </c>
      <c r="W142" s="35">
        <f t="shared" si="47"/>
        <v>47.916666666666671</v>
      </c>
      <c r="X142" s="35">
        <f t="shared" si="48"/>
        <v>78.965053763440864</v>
      </c>
      <c r="Y142" s="35">
        <f t="shared" si="49"/>
        <v>75.447819314641748</v>
      </c>
      <c r="Z142" s="35">
        <f t="shared" si="50"/>
        <v>50.24620641141594</v>
      </c>
      <c r="AA142" s="35">
        <f t="shared" si="51"/>
        <v>-2.3295397447492689</v>
      </c>
      <c r="AB142" s="35">
        <f t="shared" si="52"/>
        <v>-2.3295397447492832</v>
      </c>
      <c r="AC142" s="35">
        <f t="shared" si="53"/>
        <v>-2.3295397447492689</v>
      </c>
      <c r="AF142">
        <v>1.5</v>
      </c>
      <c r="AG142">
        <v>2.71</v>
      </c>
      <c r="AJ142" t="s">
        <v>380</v>
      </c>
    </row>
    <row r="143" spans="1:36" ht="15" x14ac:dyDescent="0.25">
      <c r="A143">
        <v>4.28</v>
      </c>
      <c r="B143">
        <v>3.72</v>
      </c>
      <c r="C143">
        <v>1.92</v>
      </c>
      <c r="D143" s="20">
        <f t="shared" si="41"/>
        <v>2.3295397447492761E-2</v>
      </c>
      <c r="E143" s="17">
        <f>IF(OR($A143="",$B143="",$C143=""),"",A143*'MPTO_working_3-way'!$I142)</f>
        <v>4.379704301075269</v>
      </c>
      <c r="F143" s="21">
        <f>IF(OR($A143="",$B143="",$C143=""),"",B143*'MPTO_working_3-way'!$I142)</f>
        <v>3.8066588785046731</v>
      </c>
      <c r="G143" s="22">
        <f>IF(OR($A143="",$B143="",$C143=""),"",C143*'MPTO_working_3-way'!$I142)</f>
        <v>1.964727163099186</v>
      </c>
      <c r="H143" s="17">
        <f>IF(OR($A143="",$B143="",$C143=""),"",'MPTO_working_3-way'!E142)</f>
        <v>4.4271347934489444</v>
      </c>
      <c r="I143" s="21">
        <f>IF(OR($A143="",$B143="",$C143=""),"",'MPTO_working_3-way'!F142)</f>
        <v>3.8306533751433545</v>
      </c>
      <c r="J143" s="22">
        <f>IF(OR($A143="",$B143="",$C143=""),"",'MPTO_working_3-way'!G142)</f>
        <v>1.9490586209429297</v>
      </c>
      <c r="K143" s="17">
        <f>IF(OR($A143="",$B143="",$C143=""),"",'OddsRatio_working_3-way'!H142)</f>
        <v>4.405205820845854</v>
      </c>
      <c r="L143" s="21">
        <f>IF(OR($A143="",$B143="",$C143=""),"",'OddsRatio_working_3-way'!I142)</f>
        <v>3.8238292172868071</v>
      </c>
      <c r="M143" s="22">
        <f>IF(OR($A143="",$B143="",$C143=""),"",'OddsRatio_working_3-way'!J142)</f>
        <v>1.9551187058470076</v>
      </c>
      <c r="N143" s="23">
        <f t="shared" si="42"/>
        <v>22.832591683289856</v>
      </c>
      <c r="O143" s="24">
        <f t="shared" si="43"/>
        <v>26.269756022709835</v>
      </c>
      <c r="P143" s="24">
        <f t="shared" si="44"/>
        <v>50.897652294000309</v>
      </c>
      <c r="Q143" t="s">
        <v>270</v>
      </c>
      <c r="R143" t="s">
        <v>335</v>
      </c>
      <c r="S143" t="s">
        <v>475</v>
      </c>
      <c r="T143" s="35">
        <v>100</v>
      </c>
      <c r="U143" s="35">
        <f t="shared" si="45"/>
        <v>56.140350877192972</v>
      </c>
      <c r="V143" s="35">
        <f t="shared" si="46"/>
        <v>71.590909090909093</v>
      </c>
      <c r="W143" s="35">
        <f t="shared" si="47"/>
        <v>70.149253731343279</v>
      </c>
      <c r="X143" s="35">
        <f t="shared" si="48"/>
        <v>58.259837177747627</v>
      </c>
      <c r="Y143" s="35">
        <f t="shared" si="49"/>
        <v>73.710395391463734</v>
      </c>
      <c r="Z143" s="35">
        <f t="shared" si="50"/>
        <v>72.268740031897934</v>
      </c>
      <c r="AA143" s="35">
        <f t="shared" si="51"/>
        <v>-2.1194863005546551</v>
      </c>
      <c r="AB143" s="35">
        <f t="shared" si="52"/>
        <v>-2.1194863005546409</v>
      </c>
      <c r="AC143" s="35">
        <f t="shared" si="53"/>
        <v>-2.1194863005546551</v>
      </c>
      <c r="AF143">
        <v>1.9</v>
      </c>
      <c r="AG143">
        <v>2.0099999999999998</v>
      </c>
      <c r="AJ143" t="s">
        <v>381</v>
      </c>
    </row>
    <row r="144" spans="1:36" ht="15" x14ac:dyDescent="0.25">
      <c r="A144">
        <v>2.2799999999999998</v>
      </c>
      <c r="B144">
        <v>3.52</v>
      </c>
      <c r="C144">
        <v>3.35</v>
      </c>
      <c r="D144" s="20">
        <f t="shared" si="41"/>
        <v>2.1194863005546516E-2</v>
      </c>
      <c r="E144" s="17">
        <f>IF(OR($A144="",$B144="",$C144=""),"",A144*'MPTO_working_3-way'!$I143)</f>
        <v>2.328324287652646</v>
      </c>
      <c r="F144" s="21">
        <f>IF(OR($A144="",$B144="",$C144=""),"",B144*'MPTO_working_3-way'!$I143)</f>
        <v>3.5946059177795235</v>
      </c>
      <c r="G144" s="22">
        <f>IF(OR($A144="",$B144="",$C144=""),"",C144*'MPTO_working_3-way'!$I143)</f>
        <v>3.421002791068581</v>
      </c>
      <c r="H144" s="17">
        <f>IF(OR($A144="",$B144="",$C144=""),"",'MPTO_working_3-way'!E143)</f>
        <v>2.317327737389014</v>
      </c>
      <c r="I144" s="21">
        <f>IF(OR($A144="",$B144="",$C144=""),"",'MPTO_working_3-way'!F143)</f>
        <v>3.609770069673687</v>
      </c>
      <c r="J144" s="22">
        <f>IF(OR($A144="",$B144="",$C144=""),"",'MPTO_working_3-way'!G143)</f>
        <v>3.4312084591116849</v>
      </c>
      <c r="K144" s="17">
        <f>IF(OR($A144="",$B144="",$C144=""),"",'OddsRatio_working_3-way'!H143)</f>
        <v>2.322050421443079</v>
      </c>
      <c r="L144" s="21">
        <f>IF(OR($A144="",$B144="",$C144=""),"",'OddsRatio_working_3-way'!I143)</f>
        <v>3.6027867672160618</v>
      </c>
      <c r="M144" s="22">
        <f>IF(OR($A144="",$B144="",$C144=""),"",'OddsRatio_working_3-way'!J143)</f>
        <v>3.4272019456181533</v>
      </c>
      <c r="N144" s="23">
        <f t="shared" si="42"/>
        <v>42.949343667594228</v>
      </c>
      <c r="O144" s="24">
        <f t="shared" si="43"/>
        <v>27.819461239237171</v>
      </c>
      <c r="P144" s="24">
        <f t="shared" si="44"/>
        <v>29.231195093168605</v>
      </c>
      <c r="Q144" t="s">
        <v>274</v>
      </c>
      <c r="R144" t="s">
        <v>271</v>
      </c>
      <c r="S144" t="s">
        <v>475</v>
      </c>
      <c r="T144" s="35">
        <v>100</v>
      </c>
      <c r="U144" s="35">
        <f t="shared" si="45"/>
        <v>60.784313725490193</v>
      </c>
      <c r="V144" s="35">
        <f t="shared" si="46"/>
        <v>70.674486803519059</v>
      </c>
      <c r="W144" s="35">
        <f t="shared" si="47"/>
        <v>65.753424657534239</v>
      </c>
      <c r="X144" s="35">
        <f t="shared" si="48"/>
        <v>63.572088538946694</v>
      </c>
      <c r="Y144" s="35">
        <f t="shared" si="49"/>
        <v>73.462261616975553</v>
      </c>
      <c r="Z144" s="35">
        <f t="shared" si="50"/>
        <v>68.541199470990747</v>
      </c>
      <c r="AA144" s="35">
        <f t="shared" si="51"/>
        <v>-2.787774813456501</v>
      </c>
      <c r="AB144" s="35">
        <f t="shared" si="52"/>
        <v>-2.7877748134564939</v>
      </c>
      <c r="AC144" s="35">
        <f t="shared" si="53"/>
        <v>-2.7877748134565081</v>
      </c>
      <c r="AF144">
        <v>1.98</v>
      </c>
      <c r="AG144">
        <v>1.92</v>
      </c>
      <c r="AJ144" t="s">
        <v>381</v>
      </c>
    </row>
    <row r="145" spans="1:38" ht="15" x14ac:dyDescent="0.25">
      <c r="A145">
        <v>2.5499999999999998</v>
      </c>
      <c r="B145">
        <v>3.41</v>
      </c>
      <c r="C145">
        <v>2.92</v>
      </c>
      <c r="D145" s="20">
        <f t="shared" si="41"/>
        <v>2.7877748134564895E-2</v>
      </c>
      <c r="E145" s="17">
        <f>IF(OR($A145="",$B145="",$C145=""),"",A145*'MPTO_working_3-way'!$I144)</f>
        <v>2.6210882577431405</v>
      </c>
      <c r="F145" s="21">
        <f>IF(OR($A145="",$B145="",$C145=""),"",B145*'MPTO_working_3-way'!$I144)</f>
        <v>3.5050631211388663</v>
      </c>
      <c r="G145" s="22">
        <f>IF(OR($A145="",$B145="",$C145=""),"",C145*'MPTO_working_3-way'!$I144)</f>
        <v>3.0014030245529293</v>
      </c>
      <c r="H145" s="17">
        <f>IF(OR($A145="",$B145="",$C145=""),"",'MPTO_working_3-way'!E144)</f>
        <v>2.6118916079408141</v>
      </c>
      <c r="I145" s="21">
        <f>IF(OR($A145="",$B145="",$C145=""),"",'MPTO_working_3-way'!F144)</f>
        <v>3.5215911486553959</v>
      </c>
      <c r="J145" s="22">
        <f>IF(OR($A145="",$B145="",$C145=""),"",'MPTO_working_3-way'!G144)</f>
        <v>3.0014421565204779</v>
      </c>
      <c r="K145" s="17">
        <f>IF(OR($A145="",$B145="",$C145=""),"",'OddsRatio_working_3-way'!H144)</f>
        <v>2.6162180233761623</v>
      </c>
      <c r="L145" s="21">
        <f>IF(OR($A145="",$B145="",$C145=""),"",'OddsRatio_working_3-way'!I144)</f>
        <v>3.5129583460235816</v>
      </c>
      <c r="M145" s="22">
        <f>IF(OR($A145="",$B145="",$C145=""),"",'OddsRatio_working_3-way'!J144)</f>
        <v>3.0020249063756337</v>
      </c>
      <c r="N145" s="23">
        <f t="shared" si="42"/>
        <v>38.152091866644696</v>
      </c>
      <c r="O145" s="24">
        <f t="shared" si="43"/>
        <v>28.530156674470376</v>
      </c>
      <c r="P145" s="24">
        <f t="shared" si="44"/>
        <v>33.317751458884928</v>
      </c>
      <c r="Q145" t="s">
        <v>103</v>
      </c>
      <c r="R145" t="s">
        <v>88</v>
      </c>
      <c r="S145" t="s">
        <v>475</v>
      </c>
      <c r="T145" s="35">
        <v>100</v>
      </c>
      <c r="U145" s="35">
        <f t="shared" si="45"/>
        <v>64.788732394366207</v>
      </c>
      <c r="V145" s="35">
        <f t="shared" si="46"/>
        <v>69.512195121951223</v>
      </c>
      <c r="W145" s="35">
        <f t="shared" si="47"/>
        <v>62.962962962962962</v>
      </c>
      <c r="X145" s="35">
        <f t="shared" si="48"/>
        <v>67.524841915085815</v>
      </c>
      <c r="Y145" s="35">
        <f t="shared" si="49"/>
        <v>72.248304642670846</v>
      </c>
      <c r="Z145" s="35">
        <f t="shared" si="50"/>
        <v>65.699072483682585</v>
      </c>
      <c r="AA145" s="35">
        <f t="shared" si="51"/>
        <v>-2.7361095207196087</v>
      </c>
      <c r="AB145" s="35">
        <f t="shared" si="52"/>
        <v>-2.7361095207196229</v>
      </c>
      <c r="AC145" s="35">
        <f t="shared" si="53"/>
        <v>-2.7361095207196229</v>
      </c>
      <c r="AF145">
        <v>2.16</v>
      </c>
      <c r="AG145">
        <v>1.75</v>
      </c>
      <c r="AJ145" t="s">
        <v>220</v>
      </c>
    </row>
    <row r="146" spans="1:38" ht="15" x14ac:dyDescent="0.25">
      <c r="A146">
        <v>2.84</v>
      </c>
      <c r="B146">
        <v>3.28</v>
      </c>
      <c r="C146">
        <v>2.7</v>
      </c>
      <c r="D146" s="20">
        <f t="shared" si="41"/>
        <v>2.7361095207196318E-2</v>
      </c>
      <c r="E146" s="17">
        <f>IF(OR($A146="",$B146="",$C146=""),"",A146*'MPTO_working_3-way'!$I145)</f>
        <v>2.9177055103884375</v>
      </c>
      <c r="F146" s="21">
        <f>IF(OR($A146="",$B146="",$C146=""),"",B146*'MPTO_working_3-way'!$I145)</f>
        <v>3.3697443922796038</v>
      </c>
      <c r="G146" s="22">
        <f>IF(OR($A146="",$B146="",$C146=""),"",C146*'MPTO_working_3-way'!$I145)</f>
        <v>2.7738749570594301</v>
      </c>
      <c r="H146" s="17">
        <f>IF(OR($A146="",$B146="",$C146=""),"",'MPTO_working_3-way'!E145)</f>
        <v>2.915517252038653</v>
      </c>
      <c r="I146" s="21">
        <f>IF(OR($A146="",$B146="",$C146=""),"",'MPTO_working_3-way'!F145)</f>
        <v>3.3811463068385508</v>
      </c>
      <c r="J146" s="22">
        <f>IF(OR($A146="",$B146="",$C146=""),"",'MPTO_working_3-way'!G145)</f>
        <v>2.768166049342859</v>
      </c>
      <c r="K146" s="17">
        <f>IF(OR($A146="",$B146="",$C146=""),"",'OddsRatio_working_3-way'!H145)</f>
        <v>2.9168273292600841</v>
      </c>
      <c r="L146" s="21">
        <f>IF(OR($A146="",$B146="",$C146=""),"",'OddsRatio_working_3-way'!I145)</f>
        <v>3.3751990819092361</v>
      </c>
      <c r="M146" s="22">
        <f>IF(OR($A146="",$B146="",$C146=""),"",'OddsRatio_working_3-way'!J145)</f>
        <v>2.7709817715989913</v>
      </c>
      <c r="N146" s="23">
        <f t="shared" si="42"/>
        <v>34.273506919718869</v>
      </c>
      <c r="O146" s="24">
        <f t="shared" si="43"/>
        <v>29.675841357317562</v>
      </c>
      <c r="P146" s="24">
        <f t="shared" si="44"/>
        <v>36.050651722963558</v>
      </c>
      <c r="Q146" t="s">
        <v>93</v>
      </c>
      <c r="R146" t="s">
        <v>104</v>
      </c>
      <c r="S146" t="s">
        <v>475</v>
      </c>
      <c r="T146" s="35">
        <v>100</v>
      </c>
      <c r="U146" s="35">
        <f t="shared" si="45"/>
        <v>77.477477477477478</v>
      </c>
      <c r="V146" s="35">
        <f t="shared" si="46"/>
        <v>75.669099756691011</v>
      </c>
      <c r="W146" s="35">
        <f t="shared" si="47"/>
        <v>44.444444444444443</v>
      </c>
      <c r="X146" s="35">
        <f t="shared" si="48"/>
        <v>79.886455798864546</v>
      </c>
      <c r="Y146" s="35">
        <f t="shared" si="49"/>
        <v>78.078078078078079</v>
      </c>
      <c r="Z146" s="35">
        <f t="shared" si="50"/>
        <v>46.853422765831517</v>
      </c>
      <c r="AA146" s="35">
        <f t="shared" si="51"/>
        <v>-2.4089783213870675</v>
      </c>
      <c r="AB146" s="35">
        <f t="shared" si="52"/>
        <v>-2.4089783213870675</v>
      </c>
      <c r="AC146" s="35">
        <f t="shared" si="53"/>
        <v>-2.4089783213870746</v>
      </c>
      <c r="AF146">
        <v>2.21</v>
      </c>
      <c r="AG146">
        <v>1.72</v>
      </c>
      <c r="AJ146" t="s">
        <v>220</v>
      </c>
    </row>
    <row r="147" spans="1:38" ht="15" x14ac:dyDescent="0.25">
      <c r="A147">
        <v>4.4400000000000004</v>
      </c>
      <c r="B147">
        <v>4.1100000000000003</v>
      </c>
      <c r="C147">
        <v>1.8</v>
      </c>
      <c r="D147" s="20">
        <f t="shared" si="41"/>
        <v>2.4089783213870675E-2</v>
      </c>
      <c r="E147" s="17">
        <f>IF(OR($A147="",$B147="",$C147=""),"",A147*'MPTO_working_3-way'!$I146)</f>
        <v>4.5469586374695865</v>
      </c>
      <c r="F147" s="21">
        <f>IF(OR($A147="",$B147="",$C147=""),"",B147*'MPTO_working_3-way'!$I146)</f>
        <v>4.2090090090090087</v>
      </c>
      <c r="G147" s="22">
        <f>IF(OR($A147="",$B147="",$C147=""),"",C147*'MPTO_working_3-way'!$I146)</f>
        <v>1.8433616097849672</v>
      </c>
      <c r="H147" s="17">
        <f>IF(OR($A147="",$B147="",$C147=""),"",'MPTO_working_3-way'!E146)</f>
        <v>4.6041512480656657</v>
      </c>
      <c r="I147" s="21">
        <f>IF(OR($A147="",$B147="",$C147=""),"",'MPTO_working_3-way'!F146)</f>
        <v>4.2502717306915931</v>
      </c>
      <c r="J147" s="22">
        <f>IF(OR($A147="",$B147="",$C147=""),"",'MPTO_working_3-way'!G146)</f>
        <v>1.8263985267428207</v>
      </c>
      <c r="K147" s="17">
        <f>IF(OR($A147="",$B147="",$C147=""),"",'OddsRatio_working_3-way'!H146)</f>
        <v>4.5803939945678751</v>
      </c>
      <c r="L147" s="21">
        <f>IF(OR($A147="",$B147="",$C147=""),"",'OddsRatio_working_3-way'!I146)</f>
        <v>4.2369259660192116</v>
      </c>
      <c r="M147" s="22">
        <f>IF(OR($A147="",$B147="",$C147=""),"",'OddsRatio_working_3-way'!J146)</f>
        <v>1.8326497661785752</v>
      </c>
      <c r="N147" s="23">
        <f t="shared" si="42"/>
        <v>21.992722602739725</v>
      </c>
      <c r="O147" s="24">
        <f t="shared" si="43"/>
        <v>23.75856164383562</v>
      </c>
      <c r="P147" s="24">
        <f t="shared" si="44"/>
        <v>54.248715753424662</v>
      </c>
      <c r="Q147" t="s">
        <v>348</v>
      </c>
      <c r="R147" t="s">
        <v>236</v>
      </c>
      <c r="S147" t="s">
        <v>475</v>
      </c>
      <c r="T147" s="35">
        <v>100</v>
      </c>
      <c r="U147" s="35">
        <f t="shared" si="45"/>
        <v>69.78851963746223</v>
      </c>
      <c r="V147" s="35">
        <f t="shared" si="46"/>
        <v>69.6048632218845</v>
      </c>
      <c r="W147" s="35">
        <f t="shared" si="47"/>
        <v>58.333333333333336</v>
      </c>
      <c r="X147" s="35">
        <f t="shared" si="48"/>
        <v>72.061803444782171</v>
      </c>
      <c r="Y147" s="35">
        <f t="shared" si="49"/>
        <v>71.878147029204428</v>
      </c>
      <c r="Z147" s="35">
        <f t="shared" si="50"/>
        <v>60.606617140653263</v>
      </c>
      <c r="AA147" s="35">
        <f t="shared" si="51"/>
        <v>-2.2732838073199417</v>
      </c>
      <c r="AB147" s="35">
        <f t="shared" si="52"/>
        <v>-2.2732838073199275</v>
      </c>
      <c r="AC147" s="35">
        <f t="shared" si="53"/>
        <v>-2.2732838073199275</v>
      </c>
      <c r="AD147" s="36"/>
      <c r="AE147" s="36"/>
      <c r="AF147">
        <v>1.69</v>
      </c>
      <c r="AG147">
        <v>2.2799999999999998</v>
      </c>
      <c r="AI147" s="36"/>
      <c r="AJ147" t="s">
        <v>382</v>
      </c>
      <c r="AK147" s="35"/>
      <c r="AL147" s="35"/>
    </row>
    <row r="148" spans="1:38" ht="15" x14ac:dyDescent="0.25">
      <c r="A148">
        <v>3.31</v>
      </c>
      <c r="B148">
        <v>3.29</v>
      </c>
      <c r="C148">
        <v>2.4</v>
      </c>
      <c r="D148" s="20">
        <f t="shared" si="41"/>
        <v>2.2732838073199257E-2</v>
      </c>
      <c r="E148" s="17">
        <f>IF(OR($A148="",$B148="",$C148=""),"",A148*'MPTO_working_3-way'!$I147)</f>
        <v>3.3852456940222897</v>
      </c>
      <c r="F148" s="21">
        <f>IF(OR($A148="",$B148="",$C148=""),"",B148*'MPTO_working_3-way'!$I147)</f>
        <v>3.3647910372608254</v>
      </c>
      <c r="G148" s="22">
        <f>IF(OR($A148="",$B148="",$C148=""),"",C148*'MPTO_working_3-way'!$I147)</f>
        <v>2.4545588113756782</v>
      </c>
      <c r="H148" s="17">
        <f>IF(OR($A148="",$B148="",$C148=""),"",'MPTO_working_3-way'!E147)</f>
        <v>3.3951569811196567</v>
      </c>
      <c r="I148" s="21">
        <f>IF(OR($A148="",$B148="",$C148=""),"",'MPTO_working_3-way'!F147)</f>
        <v>3.3741179265216332</v>
      </c>
      <c r="J148" s="22">
        <f>IF(OR($A148="",$B148="",$C148=""),"",'MPTO_working_3-way'!G147)</f>
        <v>2.4444555293812482</v>
      </c>
      <c r="K148" s="17">
        <f>IF(OR($A148="",$B148="",$C148=""),"",'OddsRatio_working_3-way'!H147)</f>
        <v>3.3907190003983576</v>
      </c>
      <c r="L148" s="21">
        <f>IF(OR($A148="",$B148="",$C148=""),"",'OddsRatio_working_3-way'!I147)</f>
        <v>3.3700201345940433</v>
      </c>
      <c r="M148" s="22">
        <f>IF(OR($A148="",$B148="",$C148=""),"",'OddsRatio_working_3-way'!J147)</f>
        <v>2.4489206063020355</v>
      </c>
      <c r="N148" s="23">
        <f t="shared" si="42"/>
        <v>29.539953385534552</v>
      </c>
      <c r="O148" s="24">
        <f t="shared" si="43"/>
        <v>29.719527570249049</v>
      </c>
      <c r="P148" s="24">
        <f t="shared" si="44"/>
        <v>40.740519044216406</v>
      </c>
      <c r="Q148" t="s">
        <v>237</v>
      </c>
      <c r="R148" t="s">
        <v>341</v>
      </c>
      <c r="S148" t="s">
        <v>475</v>
      </c>
      <c r="T148" s="35">
        <v>100</v>
      </c>
      <c r="U148" s="35">
        <f t="shared" si="45"/>
        <v>56.709956709956707</v>
      </c>
      <c r="V148" s="35">
        <f t="shared" si="46"/>
        <v>68.55345911949685</v>
      </c>
      <c r="W148" s="35">
        <f t="shared" si="47"/>
        <v>72.527472527472526</v>
      </c>
      <c r="X148" s="35">
        <f t="shared" si="48"/>
        <v>58.91906835303061</v>
      </c>
      <c r="Y148" s="35">
        <f t="shared" si="49"/>
        <v>70.762570762570761</v>
      </c>
      <c r="Z148" s="35">
        <f t="shared" si="50"/>
        <v>74.736584170546422</v>
      </c>
      <c r="AA148" s="35">
        <f t="shared" si="51"/>
        <v>-2.2091116430739035</v>
      </c>
      <c r="AB148" s="35">
        <f t="shared" si="52"/>
        <v>-2.2091116430739106</v>
      </c>
      <c r="AC148" s="35">
        <f t="shared" si="53"/>
        <v>-2.2091116430738964</v>
      </c>
      <c r="AD148" s="36"/>
      <c r="AE148" s="36"/>
      <c r="AF148">
        <v>2.2599999999999998</v>
      </c>
      <c r="AG148">
        <v>1.7</v>
      </c>
      <c r="AI148" s="36"/>
      <c r="AJ148" t="s">
        <v>382</v>
      </c>
      <c r="AK148" s="35"/>
      <c r="AL148" s="35"/>
    </row>
    <row r="149" spans="1:38" ht="15" x14ac:dyDescent="0.25">
      <c r="A149">
        <v>2.31</v>
      </c>
      <c r="B149">
        <v>3.18</v>
      </c>
      <c r="C149">
        <v>3.64</v>
      </c>
      <c r="D149" s="20">
        <f t="shared" si="41"/>
        <v>2.2091116430738911E-2</v>
      </c>
      <c r="E149" s="17">
        <f>IF(OR($A149="",$B149="",$C149=""),"",A149*'MPTO_working_3-way'!$I148)</f>
        <v>2.3610304789550067</v>
      </c>
      <c r="F149" s="21">
        <f>IF(OR($A149="",$B149="",$C149=""),"",B149*'MPTO_working_3-way'!$I148)</f>
        <v>3.25024975024975</v>
      </c>
      <c r="G149" s="22">
        <f>IF(OR($A149="",$B149="",$C149=""),"",C149*'MPTO_working_3-way'!$I148)</f>
        <v>3.7204116638078899</v>
      </c>
      <c r="H149" s="17">
        <f>IF(OR($A149="",$B149="",$C149=""),"",'MPTO_working_3-way'!E148)</f>
        <v>2.3499734231041809</v>
      </c>
      <c r="I149" s="21">
        <f>IF(OR($A149="",$B149="",$C149=""),"",'MPTO_working_3-way'!F148)</f>
        <v>3.2562502557387782</v>
      </c>
      <c r="J149" s="22">
        <f>IF(OR($A149="",$B149="",$C149=""),"",'MPTO_working_3-way'!G148)</f>
        <v>3.7402533311399897</v>
      </c>
      <c r="K149" s="17">
        <f>IF(OR($A149="",$B149="",$C149=""),"",'OddsRatio_working_3-way'!H148)</f>
        <v>2.3548052029882069</v>
      </c>
      <c r="L149" s="21">
        <f>IF(OR($A149="",$B149="",$C149=""),"",'OddsRatio_working_3-way'!I148)</f>
        <v>3.2545613301635807</v>
      </c>
      <c r="M149" s="22">
        <f>IF(OR($A149="",$B149="",$C149=""),"",'OddsRatio_working_3-way'!J148)</f>
        <v>3.7302944548769967</v>
      </c>
      <c r="N149" s="23">
        <f t="shared" si="42"/>
        <v>42.354387582603358</v>
      </c>
      <c r="O149" s="24">
        <f t="shared" si="43"/>
        <v>30.766866451513756</v>
      </c>
      <c r="P149" s="24">
        <f t="shared" si="44"/>
        <v>26.878745965882899</v>
      </c>
      <c r="Q149" t="s">
        <v>344</v>
      </c>
      <c r="R149" t="s">
        <v>339</v>
      </c>
      <c r="S149" t="s">
        <v>475</v>
      </c>
      <c r="T149" s="35">
        <v>100</v>
      </c>
      <c r="U149" s="35">
        <f t="shared" si="45"/>
        <v>54.128440366972484</v>
      </c>
      <c r="V149" s="35">
        <f t="shared" si="46"/>
        <v>69.135802469135797</v>
      </c>
      <c r="W149" s="35">
        <f t="shared" si="47"/>
        <v>74.554707379134854</v>
      </c>
      <c r="X149" s="35">
        <f t="shared" si="48"/>
        <v>56.309490151729335</v>
      </c>
      <c r="Y149" s="35">
        <f t="shared" si="49"/>
        <v>71.316852253892662</v>
      </c>
      <c r="Z149" s="35">
        <f t="shared" si="50"/>
        <v>76.735757163891719</v>
      </c>
      <c r="AA149" s="35">
        <f t="shared" si="51"/>
        <v>-2.1810497847568513</v>
      </c>
      <c r="AB149" s="35">
        <f t="shared" si="52"/>
        <v>-2.1810497847568655</v>
      </c>
      <c r="AC149" s="35">
        <f t="shared" si="53"/>
        <v>-2.1810497847568655</v>
      </c>
      <c r="AD149" s="36"/>
      <c r="AE149" s="36"/>
      <c r="AF149">
        <v>2.16</v>
      </c>
      <c r="AG149">
        <v>1.77</v>
      </c>
      <c r="AI149" s="36"/>
      <c r="AJ149" t="s">
        <v>382</v>
      </c>
      <c r="AK149" s="35"/>
      <c r="AL149" s="35"/>
    </row>
    <row r="150" spans="1:38" ht="15" x14ac:dyDescent="0.25">
      <c r="A150">
        <v>2.1800000000000002</v>
      </c>
      <c r="B150">
        <v>3.24</v>
      </c>
      <c r="C150">
        <v>3.93</v>
      </c>
      <c r="D150" s="20">
        <f t="shared" si="41"/>
        <v>2.1810497847568611E-2</v>
      </c>
      <c r="E150" s="17">
        <f>IF(OR($A150="",$B150="",$C150=""),"",A150*'MPTO_working_3-way'!$I149)</f>
        <v>2.2275468853076998</v>
      </c>
      <c r="F150" s="21">
        <f>IF(OR($A150="",$B150="",$C150=""),"",B150*'MPTO_working_3-way'!$I149)</f>
        <v>3.3106660130261227</v>
      </c>
      <c r="G150" s="22">
        <f>IF(OR($A150="",$B150="",$C150=""),"",C150*'MPTO_working_3-way'!$I149)</f>
        <v>4.0157152565409451</v>
      </c>
      <c r="H150" s="17">
        <f>IF(OR($A150="",$B150="",$C150=""),"",'MPTO_working_3-way'!E149)</f>
        <v>2.2151071485115144</v>
      </c>
      <c r="I150" s="21">
        <f>IF(OR($A150="",$B150="",$C150=""),"",'MPTO_working_3-way'!F149)</f>
        <v>3.3181603884100497</v>
      </c>
      <c r="J150" s="22">
        <f>IF(OR($A150="",$B150="",$C150=""),"",'MPTO_working_3-way'!G149)</f>
        <v>4.0455895829884083</v>
      </c>
      <c r="K150" s="17">
        <f>IF(OR($A150="",$B150="",$C150=""),"",'OddsRatio_working_3-way'!H149)</f>
        <v>2.2203888861213077</v>
      </c>
      <c r="L150" s="21">
        <f>IF(OR($A150="",$B150="",$C150=""),"",'OddsRatio_working_3-way'!I149)</f>
        <v>3.3166704278912964</v>
      </c>
      <c r="M150" s="22">
        <f>IF(OR($A150="",$B150="",$C150=""),"",'OddsRatio_working_3-way'!J149)</f>
        <v>4.0302876579113827</v>
      </c>
      <c r="N150" s="23">
        <f t="shared" si="42"/>
        <v>44.892433312884727</v>
      </c>
      <c r="O150" s="24">
        <f t="shared" si="43"/>
        <v>30.205402661138493</v>
      </c>
      <c r="P150" s="24">
        <f t="shared" si="44"/>
        <v>24.90216402597677</v>
      </c>
      <c r="Q150" t="s">
        <v>350</v>
      </c>
      <c r="R150" t="s">
        <v>301</v>
      </c>
      <c r="S150" t="s">
        <v>475</v>
      </c>
      <c r="T150" s="35">
        <v>100</v>
      </c>
      <c r="U150" s="35">
        <f t="shared" si="45"/>
        <v>63.63636363636364</v>
      </c>
      <c r="V150" s="35">
        <f t="shared" si="46"/>
        <v>70.760233918128648</v>
      </c>
      <c r="W150" s="35">
        <f t="shared" si="47"/>
        <v>63.369963369963365</v>
      </c>
      <c r="X150" s="35">
        <f t="shared" si="48"/>
        <v>65.869802711907965</v>
      </c>
      <c r="Y150" s="35">
        <f t="shared" si="49"/>
        <v>72.993672993672988</v>
      </c>
      <c r="Z150" s="35">
        <f t="shared" si="50"/>
        <v>65.603402445507712</v>
      </c>
      <c r="AA150" s="35">
        <f t="shared" si="51"/>
        <v>-2.2334390755443252</v>
      </c>
      <c r="AB150" s="35">
        <f t="shared" si="52"/>
        <v>-2.2334390755443394</v>
      </c>
      <c r="AC150" s="35">
        <f t="shared" si="53"/>
        <v>-2.2334390755443465</v>
      </c>
      <c r="AD150" s="36"/>
      <c r="AE150" s="36"/>
      <c r="AF150">
        <v>2.23</v>
      </c>
      <c r="AG150">
        <v>1.72</v>
      </c>
      <c r="AI150" s="36"/>
      <c r="AJ150" t="s">
        <v>382</v>
      </c>
      <c r="AK150" s="35"/>
      <c r="AL150" s="35"/>
    </row>
    <row r="151" spans="1:38" ht="15" x14ac:dyDescent="0.25">
      <c r="A151">
        <v>2.75</v>
      </c>
      <c r="B151">
        <v>3.42</v>
      </c>
      <c r="C151">
        <v>2.73</v>
      </c>
      <c r="D151" s="20">
        <f t="shared" si="41"/>
        <v>2.2334390755443412E-2</v>
      </c>
      <c r="E151" s="17">
        <f>IF(OR($A151="",$B151="",$C151=""),"",A151*'MPTO_working_3-way'!$I150)</f>
        <v>2.8114195745774695</v>
      </c>
      <c r="F151" s="21">
        <f>IF(OR($A151="",$B151="",$C151=""),"",B151*'MPTO_working_3-way'!$I150)</f>
        <v>3.4963836163836164</v>
      </c>
      <c r="G151" s="22">
        <f>IF(OR($A151="",$B151="",$C151=""),"",C151*'MPTO_working_3-way'!$I150)</f>
        <v>2.7909728867623604</v>
      </c>
      <c r="H151" s="17">
        <f>IF(OR($A151="",$B151="",$C151=""),"",'MPTO_working_3-way'!E150)</f>
        <v>2.8074780355258628</v>
      </c>
      <c r="I151" s="21">
        <f>IF(OR($A151="",$B151="",$C151=""),"",'MPTO_working_3-way'!F150)</f>
        <v>3.5093523409897012</v>
      </c>
      <c r="J151" s="22">
        <f>IF(OR($A151="",$B151="",$C151=""),"",'MPTO_working_3-way'!G150)</f>
        <v>2.7866364223424518</v>
      </c>
      <c r="K151" s="17">
        <f>IF(OR($A151="",$B151="",$C151=""),"",'OddsRatio_working_3-way'!H150)</f>
        <v>2.809603946123941</v>
      </c>
      <c r="L151" s="21">
        <f>IF(OR($A151="",$B151="",$C151=""),"",'OddsRatio_working_3-way'!I150)</f>
        <v>3.5024237426399636</v>
      </c>
      <c r="M151" s="22">
        <f>IF(OR($A151="",$B151="",$C151=""),"",'OddsRatio_working_3-way'!J150)</f>
        <v>2.7889227581682388</v>
      </c>
      <c r="N151" s="23">
        <f t="shared" si="42"/>
        <v>35.569219516097696</v>
      </c>
      <c r="O151" s="24">
        <f t="shared" si="43"/>
        <v>28.600980605049315</v>
      </c>
      <c r="P151" s="24">
        <f t="shared" si="44"/>
        <v>35.829799878852988</v>
      </c>
      <c r="Q151" t="s">
        <v>346</v>
      </c>
      <c r="R151" t="s">
        <v>337</v>
      </c>
      <c r="S151" t="s">
        <v>475</v>
      </c>
      <c r="T151" s="35">
        <v>100</v>
      </c>
      <c r="U151" s="35">
        <f t="shared" si="45"/>
        <v>54.954954954954964</v>
      </c>
      <c r="V151" s="35">
        <f t="shared" si="46"/>
        <v>70.326409495548958</v>
      </c>
      <c r="W151" s="35">
        <f t="shared" si="47"/>
        <v>72.451790633608823</v>
      </c>
      <c r="X151" s="35">
        <f t="shared" si="48"/>
        <v>57.221799870842219</v>
      </c>
      <c r="Y151" s="35">
        <f t="shared" si="49"/>
        <v>72.59325441143622</v>
      </c>
      <c r="Z151" s="35">
        <f t="shared" si="50"/>
        <v>74.718635549496071</v>
      </c>
      <c r="AA151" s="35">
        <f t="shared" si="51"/>
        <v>-2.2668449158872548</v>
      </c>
      <c r="AB151" s="35">
        <f t="shared" si="52"/>
        <v>-2.2668449158872619</v>
      </c>
      <c r="AC151" s="35">
        <f t="shared" si="53"/>
        <v>-2.2668449158872477</v>
      </c>
      <c r="AD151" s="36"/>
      <c r="AE151" s="36"/>
      <c r="AF151">
        <v>2.14</v>
      </c>
      <c r="AG151">
        <v>1.78</v>
      </c>
      <c r="AI151" s="36"/>
      <c r="AJ151" t="s">
        <v>382</v>
      </c>
      <c r="AK151" s="35"/>
      <c r="AL151" s="35"/>
    </row>
    <row r="152" spans="1:38" ht="15" x14ac:dyDescent="0.25">
      <c r="A152">
        <v>2.2200000000000002</v>
      </c>
      <c r="B152">
        <v>3.37</v>
      </c>
      <c r="C152">
        <v>3.63</v>
      </c>
      <c r="D152" s="20">
        <f t="shared" si="41"/>
        <v>2.2668449158872672E-2</v>
      </c>
      <c r="E152" s="17">
        <f>IF(OR($A152="",$B152="",$C152=""),"",A152*'MPTO_working_3-way'!$I151)</f>
        <v>2.2703239571326974</v>
      </c>
      <c r="F152" s="21">
        <f>IF(OR($A152="",$B152="",$C152=""),"",B152*'MPTO_working_3-way'!$I151)</f>
        <v>3.4463926736654011</v>
      </c>
      <c r="G152" s="22">
        <f>IF(OR($A152="",$B152="",$C152=""),"",C152*'MPTO_working_3-way'!$I151)</f>
        <v>3.7122864704467076</v>
      </c>
      <c r="H152" s="17">
        <f>IF(OR($A152="",$B152="",$C152=""),"",'MPTO_working_3-way'!E151)</f>
        <v>2.2578750694011771</v>
      </c>
      <c r="I152" s="21">
        <f>IF(OR($A152="",$B152="",$C152=""),"",'MPTO_working_3-way'!F151)</f>
        <v>3.4580567331780374</v>
      </c>
      <c r="J152" s="22">
        <f>IF(OR($A152="",$B152="",$C152=""),"",'MPTO_working_3-way'!G151)</f>
        <v>3.7323746453159439</v>
      </c>
      <c r="K152" s="17">
        <f>IF(OR($A152="",$B152="",$C152=""),"",'OddsRatio_working_3-way'!H151)</f>
        <v>2.2631408193085667</v>
      </c>
      <c r="L152" s="21">
        <f>IF(OR($A152="",$B152="",$C152=""),"",'OddsRatio_working_3-way'!I151)</f>
        <v>3.4538063457059858</v>
      </c>
      <c r="M152" s="22">
        <f>IF(OR($A152="",$B152="",$C152=""),"",'OddsRatio_working_3-way'!J151)</f>
        <v>3.7230002908045314</v>
      </c>
      <c r="N152" s="23">
        <f t="shared" si="42"/>
        <v>44.04657744364151</v>
      </c>
      <c r="O152" s="24">
        <f t="shared" si="43"/>
        <v>29.015846268511613</v>
      </c>
      <c r="P152" s="24">
        <f t="shared" si="44"/>
        <v>26.937576287846877</v>
      </c>
      <c r="Q152" t="s">
        <v>338</v>
      </c>
      <c r="R152" t="s">
        <v>299</v>
      </c>
      <c r="S152" t="s">
        <v>475</v>
      </c>
      <c r="T152" s="35">
        <v>100</v>
      </c>
      <c r="U152" s="35">
        <f t="shared" si="45"/>
        <v>75.961538461538453</v>
      </c>
      <c r="V152" s="35">
        <f t="shared" si="46"/>
        <v>75.124378109452735</v>
      </c>
      <c r="W152" s="35">
        <f t="shared" si="47"/>
        <v>46.524064171122987</v>
      </c>
      <c r="X152" s="35">
        <f t="shared" si="48"/>
        <v>78.351557719424264</v>
      </c>
      <c r="Y152" s="35">
        <f t="shared" si="49"/>
        <v>77.514397367338546</v>
      </c>
      <c r="Z152" s="35">
        <f t="shared" si="50"/>
        <v>48.914083429008805</v>
      </c>
      <c r="AA152" s="35">
        <f t="shared" si="51"/>
        <v>-2.390019257885811</v>
      </c>
      <c r="AB152" s="35">
        <f t="shared" si="52"/>
        <v>-2.390019257885811</v>
      </c>
      <c r="AC152" s="35">
        <f t="shared" si="53"/>
        <v>-2.3900192578858181</v>
      </c>
      <c r="AD152" s="36"/>
      <c r="AE152" s="36"/>
      <c r="AF152">
        <v>2.12</v>
      </c>
      <c r="AG152">
        <v>1.79</v>
      </c>
      <c r="AI152" s="36"/>
      <c r="AJ152" t="s">
        <v>382</v>
      </c>
      <c r="AK152" s="35"/>
      <c r="AL152" s="35"/>
    </row>
    <row r="153" spans="1:38" ht="15" x14ac:dyDescent="0.25">
      <c r="A153">
        <v>4.16</v>
      </c>
      <c r="B153">
        <v>4.0199999999999996</v>
      </c>
      <c r="C153">
        <v>1.87</v>
      </c>
      <c r="D153" s="20">
        <f t="shared" si="41"/>
        <v>2.3900192578858004E-2</v>
      </c>
      <c r="E153" s="17">
        <f>IF(OR($A153="",$B153="",$C153=""),"",A153*'MPTO_working_3-way'!$I152)</f>
        <v>4.2594248011280493</v>
      </c>
      <c r="F153" s="21">
        <f>IF(OR($A153="",$B153="",$C153=""),"",B153*'MPTO_working_3-way'!$I152)</f>
        <v>4.1160787741670086</v>
      </c>
      <c r="G153" s="22">
        <f>IF(OR($A153="",$B153="",$C153=""),"",C153*'MPTO_working_3-way'!$I152)</f>
        <v>1.9146933601224645</v>
      </c>
      <c r="H153" s="17">
        <f>IF(OR($A153="",$B153="",$C153=""),"",'MPTO_working_3-way'!E152)</f>
        <v>4.302594880096037</v>
      </c>
      <c r="I153" s="21">
        <f>IF(OR($A153="",$B153="",$C153=""),"",'MPTO_working_3-way'!F152)</f>
        <v>4.1530052167791096</v>
      </c>
      <c r="J153" s="22">
        <f>IF(OR($A153="",$B153="",$C153=""),"",'MPTO_working_3-way'!G152)</f>
        <v>1.8982801731303498</v>
      </c>
      <c r="K153" s="17">
        <f>IF(OR($A153="",$B153="",$C153=""),"",'OddsRatio_working_3-way'!H152)</f>
        <v>4.2852432021033406</v>
      </c>
      <c r="L153" s="21">
        <f>IF(OR($A153="",$B153="",$C153=""),"",'OddsRatio_working_3-way'!I152)</f>
        <v>4.1396944526430639</v>
      </c>
      <c r="M153" s="22">
        <f>IF(OR($A153="",$B153="",$C153=""),"",'OddsRatio_working_3-way'!J152)</f>
        <v>1.9044815145031349</v>
      </c>
      <c r="N153" s="23">
        <f t="shared" si="42"/>
        <v>23.477348390683268</v>
      </c>
      <c r="O153" s="24">
        <f t="shared" si="43"/>
        <v>24.294967488866266</v>
      </c>
      <c r="P153" s="24">
        <f t="shared" si="44"/>
        <v>52.227684120450476</v>
      </c>
      <c r="Q153" t="s">
        <v>342</v>
      </c>
      <c r="R153" t="s">
        <v>349</v>
      </c>
      <c r="S153" t="s">
        <v>475</v>
      </c>
      <c r="T153" s="35">
        <v>100</v>
      </c>
      <c r="U153" s="35">
        <f t="shared" si="45"/>
        <v>28.057553956834536</v>
      </c>
      <c r="V153" s="35">
        <f t="shared" si="46"/>
        <v>81.238273921200744</v>
      </c>
      <c r="W153" s="35">
        <f t="shared" si="47"/>
        <v>88.221436984687855</v>
      </c>
      <c r="X153" s="35">
        <f t="shared" si="48"/>
        <v>30.54028909411138</v>
      </c>
      <c r="Y153" s="35">
        <f t="shared" si="49"/>
        <v>83.721009058477605</v>
      </c>
      <c r="Z153" s="35">
        <f t="shared" si="50"/>
        <v>90.704172121964717</v>
      </c>
      <c r="AA153" s="35">
        <f t="shared" si="51"/>
        <v>-2.482735137276844</v>
      </c>
      <c r="AB153" s="35">
        <f t="shared" si="52"/>
        <v>-2.4827351372768618</v>
      </c>
      <c r="AC153" s="35">
        <f t="shared" si="53"/>
        <v>-2.4827351372768618</v>
      </c>
      <c r="AD153" s="36"/>
      <c r="AE153" s="36"/>
      <c r="AF153">
        <v>1.74</v>
      </c>
      <c r="AG153">
        <v>2.2000000000000002</v>
      </c>
      <c r="AI153" s="36"/>
      <c r="AJ153" t="s">
        <v>382</v>
      </c>
      <c r="AK153" s="35"/>
      <c r="AL153" s="35"/>
    </row>
    <row r="154" spans="1:38" s="35" customFormat="1" ht="15" x14ac:dyDescent="0.25">
      <c r="A154">
        <v>1.39</v>
      </c>
      <c r="B154">
        <v>5.33</v>
      </c>
      <c r="C154">
        <v>8.49</v>
      </c>
      <c r="D154" s="20">
        <f t="shared" si="41"/>
        <v>2.4827351372768591E-2</v>
      </c>
      <c r="E154" s="17">
        <f>IF(OR($A154="",$B154="",$C154=""),"",A154*'MPTO_working_3-way'!$I153)</f>
        <v>1.4245100184081483</v>
      </c>
      <c r="F154" s="21">
        <f>IF(OR($A154="",$B154="",$C154=""),"",B154*'MPTO_working_3-way'!$I153)</f>
        <v>5.4623297828168571</v>
      </c>
      <c r="G154" s="22">
        <f>IF(OR($A154="",$B154="",$C154=""),"",C154*'MPTO_working_3-way'!$I153)</f>
        <v>8.7007842131548063</v>
      </c>
      <c r="H154" s="17">
        <f>IF(OR($A154="",$B154="",$C154=""),"",'MPTO_working_3-way'!E153)</f>
        <v>1.4061757166219044</v>
      </c>
      <c r="I154" s="21">
        <f>IF(OR($A154="",$B154="",$C154=""),"",'MPTO_working_3-way'!F153)</f>
        <v>5.5759549700616082</v>
      </c>
      <c r="J154" s="22">
        <f>IF(OR($A154="",$B154="",$C154=""),"",'MPTO_working_3-way'!G153)</f>
        <v>9.1315989677544511</v>
      </c>
      <c r="K154" s="17">
        <f>IF(OR($A154="",$B154="",$C154=""),"",'OddsRatio_working_3-way'!H153)</f>
        <v>1.4118303476272229</v>
      </c>
      <c r="L154" s="21">
        <f>IF(OR($A154="",$B154="",$C154=""),"",'OddsRatio_working_3-way'!I153)</f>
        <v>5.5723728339125067</v>
      </c>
      <c r="M154" s="22">
        <f>IF(OR($A154="",$B154="",$C154=""),"",'OddsRatio_working_3-way'!J153)</f>
        <v>8.909254624943344</v>
      </c>
      <c r="N154" s="23">
        <f t="shared" si="42"/>
        <v>70.199576491394083</v>
      </c>
      <c r="O154" s="24">
        <f t="shared" si="43"/>
        <v>18.307206627211588</v>
      </c>
      <c r="P154" s="24">
        <f t="shared" si="44"/>
        <v>11.493216881394318</v>
      </c>
      <c r="Q154" t="s">
        <v>424</v>
      </c>
      <c r="R154" t="s">
        <v>425</v>
      </c>
      <c r="S154" t="s">
        <v>475</v>
      </c>
      <c r="T154" s="35">
        <v>100</v>
      </c>
      <c r="U154" s="35">
        <f t="shared" si="45"/>
        <v>38.271604938271601</v>
      </c>
      <c r="V154" s="35">
        <f t="shared" si="46"/>
        <v>76.689976689976689</v>
      </c>
      <c r="W154" s="35">
        <f t="shared" si="47"/>
        <v>82.456140350877192</v>
      </c>
      <c r="X154" s="35">
        <f t="shared" si="48"/>
        <v>40.853882959146112</v>
      </c>
      <c r="Y154" s="35">
        <f t="shared" si="49"/>
        <v>79.2722547108512</v>
      </c>
      <c r="Z154" s="35">
        <f t="shared" si="50"/>
        <v>85.038418371751703</v>
      </c>
      <c r="AA154" s="35">
        <f t="shared" si="51"/>
        <v>-2.5822780208745115</v>
      </c>
      <c r="AB154" s="35">
        <f t="shared" si="52"/>
        <v>-2.5822780208745115</v>
      </c>
      <c r="AC154" s="35">
        <f t="shared" si="53"/>
        <v>-2.5822780208745115</v>
      </c>
      <c r="AD154" s="36"/>
      <c r="AE154" s="36"/>
      <c r="AF154">
        <v>1.63</v>
      </c>
      <c r="AG154">
        <v>2.4</v>
      </c>
      <c r="AH154" s="36"/>
      <c r="AI154" s="36"/>
      <c r="AJ154" t="s">
        <v>480</v>
      </c>
    </row>
    <row r="155" spans="1:38" ht="15" x14ac:dyDescent="0.25">
      <c r="A155">
        <v>1.62</v>
      </c>
      <c r="B155">
        <v>4.29</v>
      </c>
      <c r="C155">
        <v>5.7</v>
      </c>
      <c r="D155" s="20">
        <f t="shared" si="41"/>
        <v>2.5822780208744955E-2</v>
      </c>
      <c r="E155" s="17">
        <f>IF(OR($A155="",$B155="",$C155=""),"",A155*'MPTO_working_3-way'!$I154)</f>
        <v>1.661832903938167</v>
      </c>
      <c r="F155" s="21">
        <f>IF(OR($A155="",$B155="",$C155=""),"",B155*'MPTO_working_3-way'!$I154)</f>
        <v>4.4007797270955162</v>
      </c>
      <c r="G155" s="22">
        <f>IF(OR($A155="",$B155="",$C155=""),"",C155*'MPTO_working_3-way'!$I154)</f>
        <v>5.8471898471898465</v>
      </c>
      <c r="H155" s="17">
        <f>IF(OR($A155="",$B155="",$C155=""),"",'MPTO_working_3-way'!E154)</f>
        <v>1.6429092212100023</v>
      </c>
      <c r="I155" s="21">
        <f>IF(OR($A155="",$B155="",$C155=""),"",'MPTO_working_3-way'!F154)</f>
        <v>4.4544890262250609</v>
      </c>
      <c r="J155" s="22">
        <f>IF(OR($A155="",$B155="",$C155=""),"",'MPTO_working_3-way'!G154)</f>
        <v>5.9940897164698068</v>
      </c>
      <c r="K155" s="17">
        <f>IF(OR($A155="",$B155="",$C155=""),"",'OddsRatio_working_3-way'!H154)</f>
        <v>1.6494456522093095</v>
      </c>
      <c r="L155" s="21">
        <f>IF(OR($A155="",$B155="",$C155=""),"",'OddsRatio_working_3-way'!I154)</f>
        <v>4.4462519286590787</v>
      </c>
      <c r="M155" s="22">
        <f>IF(OR($A155="",$B155="",$C155=""),"",'OddsRatio_working_3-way'!J154)</f>
        <v>5.9232170409415419</v>
      </c>
      <c r="N155" s="23">
        <f t="shared" si="42"/>
        <v>60.174521615875278</v>
      </c>
      <c r="O155" s="24">
        <f t="shared" si="43"/>
        <v>22.723245924875975</v>
      </c>
      <c r="P155" s="24">
        <f t="shared" si="44"/>
        <v>17.102232459248761</v>
      </c>
      <c r="Q155" t="s">
        <v>426</v>
      </c>
      <c r="R155" t="s">
        <v>427</v>
      </c>
      <c r="S155" t="s">
        <v>475</v>
      </c>
      <c r="T155" s="35">
        <v>100</v>
      </c>
      <c r="U155" s="35">
        <f t="shared" si="45"/>
        <v>84.962406015037587</v>
      </c>
      <c r="V155" s="35">
        <f t="shared" si="46"/>
        <v>79.123173277661792</v>
      </c>
      <c r="W155" s="35">
        <f t="shared" si="47"/>
        <v>33.333333333333329</v>
      </c>
      <c r="X155" s="35">
        <f t="shared" si="48"/>
        <v>87.543493389004865</v>
      </c>
      <c r="Y155" s="35">
        <f t="shared" si="49"/>
        <v>81.70426065162907</v>
      </c>
      <c r="Z155" s="35">
        <f t="shared" si="50"/>
        <v>35.914420707300607</v>
      </c>
      <c r="AA155" s="35">
        <f t="shared" si="51"/>
        <v>-2.5810873739672786</v>
      </c>
      <c r="AB155" s="35">
        <f t="shared" si="52"/>
        <v>-2.5810873739672786</v>
      </c>
      <c r="AC155" s="35">
        <f t="shared" si="53"/>
        <v>-2.5810873739672786</v>
      </c>
      <c r="AD155" s="36"/>
      <c r="AE155" s="36"/>
      <c r="AF155">
        <v>1.69</v>
      </c>
      <c r="AG155">
        <v>2.29</v>
      </c>
      <c r="AI155" s="36"/>
      <c r="AJ155" t="s">
        <v>480</v>
      </c>
      <c r="AK155" s="35"/>
      <c r="AL155" s="35"/>
    </row>
    <row r="156" spans="1:38" ht="15" x14ac:dyDescent="0.25">
      <c r="A156">
        <v>6.65</v>
      </c>
      <c r="B156">
        <v>4.79</v>
      </c>
      <c r="C156">
        <v>1.5</v>
      </c>
      <c r="D156" s="20">
        <f t="shared" si="41"/>
        <v>2.5810873739672724E-2</v>
      </c>
      <c r="E156" s="17">
        <f>IF(OR($A156="",$B156="",$C156=""),"",A156*'MPTO_working_3-way'!$I155)</f>
        <v>6.8216423103688237</v>
      </c>
      <c r="F156" s="21">
        <f>IF(OR($A156="",$B156="",$C156=""),"",B156*'MPTO_working_3-way'!$I155)</f>
        <v>4.9136340852130322</v>
      </c>
      <c r="G156" s="22">
        <f>IF(OR($A156="",$B156="",$C156=""),"",C156*'MPTO_working_3-way'!$I155)</f>
        <v>1.5387163106095092</v>
      </c>
      <c r="H156" s="17">
        <f>IF(OR($A156="",$B156="",$C156=""),"",'MPTO_working_3-way'!E155)</f>
        <v>7.0535633004047398</v>
      </c>
      <c r="I156" s="21">
        <f>IF(OR($A156="",$B156="",$C156=""),"",'MPTO_working_3-way'!F155)</f>
        <v>4.9958873195256475</v>
      </c>
      <c r="J156" s="22">
        <f>IF(OR($A156="",$B156="",$C156=""),"",'MPTO_working_3-way'!G155)</f>
        <v>1.519611247015046</v>
      </c>
      <c r="K156" s="17">
        <f>IF(OR($A156="",$B156="",$C156=""),"",'OddsRatio_working_3-way'!H155)</f>
        <v>6.9419278197269252</v>
      </c>
      <c r="L156" s="21">
        <f>IF(OR($A156="",$B156="",$C156=""),"",'OddsRatio_working_3-way'!I155)</f>
        <v>4.9858241481000087</v>
      </c>
      <c r="M156" s="22">
        <f>IF(OR($A156="",$B156="",$C156=""),"",'OddsRatio_working_3-way'!J155)</f>
        <v>1.5258343203298164</v>
      </c>
      <c r="N156" s="23">
        <f t="shared" si="42"/>
        <v>14.659226539626838</v>
      </c>
      <c r="O156" s="24">
        <f t="shared" si="43"/>
        <v>20.35153580136085</v>
      </c>
      <c r="P156" s="24">
        <f t="shared" si="44"/>
        <v>64.989237659012318</v>
      </c>
      <c r="Q156" t="s">
        <v>428</v>
      </c>
      <c r="R156" t="s">
        <v>429</v>
      </c>
      <c r="S156" t="s">
        <v>475</v>
      </c>
      <c r="T156" s="35">
        <v>100</v>
      </c>
      <c r="U156" s="35">
        <f t="shared" si="45"/>
        <v>61.685823754789276</v>
      </c>
      <c r="V156" s="35">
        <f t="shared" si="46"/>
        <v>69.325153374233125</v>
      </c>
      <c r="W156" s="35">
        <f t="shared" si="47"/>
        <v>66.777408637873762</v>
      </c>
      <c r="X156" s="35">
        <f t="shared" si="48"/>
        <v>63.897437987893113</v>
      </c>
      <c r="Y156" s="35">
        <f t="shared" si="49"/>
        <v>71.536767607336984</v>
      </c>
      <c r="Z156" s="35">
        <f t="shared" si="50"/>
        <v>68.989022870977607</v>
      </c>
      <c r="AA156" s="35">
        <f t="shared" si="51"/>
        <v>-2.2116142331038375</v>
      </c>
      <c r="AB156" s="35">
        <f t="shared" si="52"/>
        <v>-2.2116142331038589</v>
      </c>
      <c r="AC156" s="35">
        <f t="shared" si="53"/>
        <v>-2.2116142331038446</v>
      </c>
      <c r="AD156" s="36"/>
      <c r="AE156" s="36"/>
      <c r="AF156">
        <v>1.82</v>
      </c>
      <c r="AG156">
        <v>2.09</v>
      </c>
      <c r="AI156" s="36"/>
      <c r="AJ156" t="s">
        <v>480</v>
      </c>
      <c r="AK156" s="35"/>
      <c r="AL156" s="35"/>
    </row>
    <row r="157" spans="1:38" ht="15" x14ac:dyDescent="0.25">
      <c r="A157">
        <v>2.61</v>
      </c>
      <c r="B157">
        <v>3.26</v>
      </c>
      <c r="C157">
        <v>3.01</v>
      </c>
      <c r="D157" s="20">
        <f t="shared" si="41"/>
        <v>2.2116142331038535E-2</v>
      </c>
      <c r="E157" s="17">
        <f>IF(OR($A157="",$B157="",$C157=""),"",A157*'MPTO_working_3-way'!$I156)</f>
        <v>2.6677231314840104</v>
      </c>
      <c r="F157" s="21">
        <f>IF(OR($A157="",$B157="",$C157=""),"",B157*'MPTO_working_3-way'!$I156)</f>
        <v>3.3320986239991854</v>
      </c>
      <c r="G157" s="22">
        <f>IF(OR($A157="",$B157="",$C157=""),"",C157*'MPTO_working_3-way'!$I156)</f>
        <v>3.0765695884164259</v>
      </c>
      <c r="H157" s="17">
        <f>IF(OR($A157="",$B157="",$C157=""),"",'MPTO_working_3-way'!E156)</f>
        <v>2.6612043495244739</v>
      </c>
      <c r="I157" s="21">
        <f>IF(OR($A157="",$B157="",$C157=""),"",'MPTO_working_3-way'!F156)</f>
        <v>3.3402764451575844</v>
      </c>
      <c r="J157" s="22">
        <f>IF(OR($A157="",$B157="",$C157=""),"",'MPTO_working_3-way'!G156)</f>
        <v>3.0783072147688251</v>
      </c>
      <c r="K157" s="17">
        <f>IF(OR($A157="",$B157="",$C157=""),"",'OddsRatio_working_3-way'!H156)</f>
        <v>2.6642541259122581</v>
      </c>
      <c r="L157" s="21">
        <f>IF(OR($A157="",$B157="",$C157=""),"",'OddsRatio_working_3-way'!I156)</f>
        <v>3.3361579655662741</v>
      </c>
      <c r="M157" s="22">
        <f>IF(OR($A157="",$B157="",$C157=""),"",'OddsRatio_working_3-way'!J156)</f>
        <v>3.0777334118531905</v>
      </c>
      <c r="N157" s="23">
        <f t="shared" si="42"/>
        <v>37.485149346953278</v>
      </c>
      <c r="O157" s="24">
        <f t="shared" si="43"/>
        <v>30.011116501701856</v>
      </c>
      <c r="P157" s="24">
        <f t="shared" si="44"/>
        <v>32.503734151344865</v>
      </c>
      <c r="Q157" t="s">
        <v>430</v>
      </c>
      <c r="R157" t="s">
        <v>431</v>
      </c>
      <c r="S157" t="s">
        <v>475</v>
      </c>
      <c r="T157" s="35">
        <v>100</v>
      </c>
      <c r="U157" s="35">
        <f t="shared" si="45"/>
        <v>54.337899543379002</v>
      </c>
      <c r="V157" s="35">
        <f t="shared" si="46"/>
        <v>70.845481049562679</v>
      </c>
      <c r="W157" s="35">
        <f t="shared" si="47"/>
        <v>71.988795518207283</v>
      </c>
      <c r="X157" s="35">
        <f t="shared" si="48"/>
        <v>57.165723432230031</v>
      </c>
      <c r="Y157" s="35">
        <f t="shared" si="49"/>
        <v>73.673304938413736</v>
      </c>
      <c r="Z157" s="35">
        <f t="shared" si="50"/>
        <v>74.816619407058326</v>
      </c>
      <c r="AA157" s="35">
        <f t="shared" si="51"/>
        <v>-2.8278238888510288</v>
      </c>
      <c r="AB157" s="35">
        <f t="shared" si="52"/>
        <v>-2.8278238888510572</v>
      </c>
      <c r="AC157" s="35">
        <f t="shared" si="53"/>
        <v>-2.827823888851043</v>
      </c>
      <c r="AD157" s="36"/>
      <c r="AE157" s="36"/>
      <c r="AF157">
        <v>1.94</v>
      </c>
      <c r="AG157">
        <v>1.96</v>
      </c>
      <c r="AI157" s="36"/>
      <c r="AJ157" t="s">
        <v>480</v>
      </c>
      <c r="AK157" s="35"/>
      <c r="AL157" s="35"/>
    </row>
    <row r="158" spans="1:38" ht="15" x14ac:dyDescent="0.25">
      <c r="A158">
        <v>2.19</v>
      </c>
      <c r="B158">
        <v>3.43</v>
      </c>
      <c r="C158">
        <v>3.57</v>
      </c>
      <c r="D158" s="20">
        <f t="shared" si="41"/>
        <v>2.8278238888510554E-2</v>
      </c>
      <c r="E158" s="17">
        <f>IF(OR($A158="",$B158="",$C158=""),"",A158*'MPTO_working_3-way'!$I157)</f>
        <v>2.251929343165838</v>
      </c>
      <c r="F158" s="21">
        <f>IF(OR($A158="",$B158="",$C158=""),"",B158*'MPTO_working_3-way'!$I157)</f>
        <v>3.5269943593875914</v>
      </c>
      <c r="G158" s="22">
        <f>IF(OR($A158="",$B158="",$C158=""),"",C158*'MPTO_working_3-way'!$I157)</f>
        <v>3.6709533128319825</v>
      </c>
      <c r="H158" s="17">
        <f>IF(OR($A158="",$B158="",$C158=""),"",'MPTO_working_3-way'!E157)</f>
        <v>2.2361613342135636</v>
      </c>
      <c r="I158" s="21">
        <f>IF(OR($A158="",$B158="",$C158=""),"",'MPTO_working_3-way'!F157)</f>
        <v>3.5446021378826034</v>
      </c>
      <c r="J158" s="22">
        <f>IF(OR($A158="",$B158="",$C158=""),"",'MPTO_working_3-way'!G157)</f>
        <v>3.6943178760816173</v>
      </c>
      <c r="K158" s="17">
        <f>IF(OR($A158="",$B158="",$C158=""),"",'OddsRatio_working_3-way'!H157)</f>
        <v>2.2427484732809906</v>
      </c>
      <c r="L158" s="21">
        <f>IF(OR($A158="",$B158="",$C158=""),"",'OddsRatio_working_3-way'!I157)</f>
        <v>3.5377132689687474</v>
      </c>
      <c r="M158" s="22">
        <f>IF(OR($A158="",$B158="",$C158=""),"",'OddsRatio_working_3-way'!J157)</f>
        <v>3.6839189717076861</v>
      </c>
      <c r="N158" s="23">
        <f t="shared" si="42"/>
        <v>44.406366613357697</v>
      </c>
      <c r="O158" s="24">
        <f t="shared" si="43"/>
        <v>28.352753027187568</v>
      </c>
      <c r="P158" s="24">
        <f t="shared" si="44"/>
        <v>27.240880359454721</v>
      </c>
      <c r="Q158" t="s">
        <v>432</v>
      </c>
      <c r="R158" t="s">
        <v>433</v>
      </c>
      <c r="S158" t="s">
        <v>475</v>
      </c>
      <c r="T158" s="35">
        <v>100</v>
      </c>
      <c r="U158" s="35">
        <f t="shared" si="45"/>
        <v>34.21052631578948</v>
      </c>
      <c r="V158" s="35">
        <f t="shared" si="46"/>
        <v>75.961538461538453</v>
      </c>
      <c r="W158" s="35">
        <f t="shared" si="47"/>
        <v>86.52291105121293</v>
      </c>
      <c r="X158" s="35">
        <f t="shared" si="48"/>
        <v>37.515550487248596</v>
      </c>
      <c r="Y158" s="35">
        <f t="shared" si="49"/>
        <v>79.266562632997591</v>
      </c>
      <c r="Z158" s="35">
        <f t="shared" si="50"/>
        <v>89.827935222672068</v>
      </c>
      <c r="AA158" s="35">
        <f t="shared" si="51"/>
        <v>-3.3050241714591166</v>
      </c>
      <c r="AB158" s="35">
        <f t="shared" si="52"/>
        <v>-3.305024171459138</v>
      </c>
      <c r="AC158" s="35">
        <f t="shared" si="53"/>
        <v>-3.305024171459138</v>
      </c>
      <c r="AD158" s="36"/>
      <c r="AE158" s="36"/>
      <c r="AF158">
        <v>1.98</v>
      </c>
      <c r="AG158">
        <v>1.91</v>
      </c>
      <c r="AI158" s="36"/>
      <c r="AJ158" t="s">
        <v>477</v>
      </c>
      <c r="AK158" s="35"/>
      <c r="AL158" s="35"/>
    </row>
    <row r="159" spans="1:38" ht="15" x14ac:dyDescent="0.25">
      <c r="A159">
        <v>1.52</v>
      </c>
      <c r="B159">
        <v>4.16</v>
      </c>
      <c r="C159">
        <v>7.42</v>
      </c>
      <c r="D159" s="20">
        <f t="shared" si="41"/>
        <v>3.3050241714591255E-2</v>
      </c>
      <c r="E159" s="17">
        <f>IF(OR($A159="",$B159="",$C159=""),"",A159*'MPTO_working_3-way'!$I158)</f>
        <v>1.5702363674061788</v>
      </c>
      <c r="F159" s="21">
        <f>IF(OR($A159="",$B159="",$C159=""),"",B159*'MPTO_working_3-way'!$I158)</f>
        <v>4.2974890055327002</v>
      </c>
      <c r="G159" s="22">
        <f>IF(OR($A159="",$B159="",$C159=""),"",C159*'MPTO_working_3-way'!$I158)</f>
        <v>7.6652327935222671</v>
      </c>
      <c r="H159" s="17">
        <f>IF(OR($A159="",$B159="",$C159=""),"",'MPTO_working_3-way'!E158)</f>
        <v>1.5458865753220528</v>
      </c>
      <c r="I159" s="21">
        <f>IF(OR($A159="",$B159="",$C159=""),"",'MPTO_working_3-way'!F158)</f>
        <v>4.359808582088073</v>
      </c>
      <c r="J159" s="22">
        <f>IF(OR($A159="",$B159="",$C159=""),"",'MPTO_working_3-way'!G158)</f>
        <v>8.080537603197989</v>
      </c>
      <c r="K159" s="17">
        <f>IF(OR($A159="",$B159="",$C159=""),"",'OddsRatio_working_3-way'!H158)</f>
        <v>1.5540704169404287</v>
      </c>
      <c r="L159" s="21">
        <f>IF(OR($A159="",$B159="",$C159=""),"",'OddsRatio_working_3-way'!I158)</f>
        <v>4.3670433029456843</v>
      </c>
      <c r="M159" s="22">
        <f>IF(OR($A159="",$B159="",$C159=""),"",'OddsRatio_working_3-way'!J158)</f>
        <v>7.8406386091491429</v>
      </c>
      <c r="N159" s="23">
        <f t="shared" si="42"/>
        <v>63.684679628957184</v>
      </c>
      <c r="O159" s="24">
        <f t="shared" si="43"/>
        <v>23.269402172118969</v>
      </c>
      <c r="P159" s="24">
        <f t="shared" si="44"/>
        <v>13.045918198923845</v>
      </c>
      <c r="Q159" t="s">
        <v>434</v>
      </c>
      <c r="R159" t="s">
        <v>435</v>
      </c>
      <c r="S159" t="s">
        <v>475</v>
      </c>
      <c r="T159" s="35">
        <v>100</v>
      </c>
      <c r="U159" s="35">
        <f t="shared" si="45"/>
        <v>35.064935064935064</v>
      </c>
      <c r="V159" s="35">
        <f t="shared" si="46"/>
        <v>76.689976689976689</v>
      </c>
      <c r="W159" s="35">
        <f t="shared" si="47"/>
        <v>84.939759036144579</v>
      </c>
      <c r="X159" s="35">
        <f t="shared" si="48"/>
        <v>38.370264273878732</v>
      </c>
      <c r="Y159" s="35">
        <f t="shared" si="49"/>
        <v>79.99530589892035</v>
      </c>
      <c r="Z159" s="35">
        <f t="shared" si="50"/>
        <v>88.24508824508824</v>
      </c>
      <c r="AA159" s="35">
        <f t="shared" si="51"/>
        <v>-3.3053292089436681</v>
      </c>
      <c r="AB159" s="35">
        <f t="shared" si="52"/>
        <v>-3.305329208943661</v>
      </c>
      <c r="AC159" s="35">
        <f t="shared" si="53"/>
        <v>-3.305329208943661</v>
      </c>
      <c r="AD159" s="36"/>
      <c r="AE159" s="36"/>
      <c r="AF159">
        <v>1.94</v>
      </c>
      <c r="AG159">
        <v>1.94</v>
      </c>
      <c r="AI159" s="36"/>
      <c r="AJ159" t="s">
        <v>477</v>
      </c>
      <c r="AK159" s="35"/>
      <c r="AL159" s="35"/>
    </row>
    <row r="160" spans="1:38" ht="15" x14ac:dyDescent="0.25">
      <c r="A160">
        <v>1.54</v>
      </c>
      <c r="B160">
        <v>4.29</v>
      </c>
      <c r="C160">
        <v>6.64</v>
      </c>
      <c r="D160" s="20">
        <f t="shared" si="41"/>
        <v>3.3053292089436637E-2</v>
      </c>
      <c r="E160" s="17">
        <f>IF(OR($A160="",$B160="",$C160=""),"",A160*'MPTO_working_3-way'!$I159)</f>
        <v>1.5909020698177325</v>
      </c>
      <c r="F160" s="21">
        <f>IF(OR($A160="",$B160="",$C160=""),"",B160*'MPTO_working_3-way'!$I159)</f>
        <v>4.431798623063683</v>
      </c>
      <c r="G160" s="22">
        <f>IF(OR($A160="",$B160="",$C160=""),"",C160*'MPTO_working_3-way'!$I159)</f>
        <v>6.8594738594738587</v>
      </c>
      <c r="H160" s="17">
        <f>IF(OR($A160="",$B160="",$C160=""),"",'MPTO_working_3-way'!E159)</f>
        <v>1.5665807339651359</v>
      </c>
      <c r="I160" s="21">
        <f>IF(OR($A160="",$B160="",$C160=""),"",'MPTO_working_3-way'!F159)</f>
        <v>4.5028317822011719</v>
      </c>
      <c r="J160" s="22">
        <f>IF(OR($A160="",$B160="",$C160=""),"",'MPTO_working_3-way'!G159)</f>
        <v>7.1641117519688802</v>
      </c>
      <c r="K160" s="17">
        <f>IF(OR($A160="",$B160="",$C160=""),"",'OddsRatio_working_3-way'!H159)</f>
        <v>1.5747019523747665</v>
      </c>
      <c r="L160" s="21">
        <f>IF(OR($A160="",$B160="",$C160=""),"",'OddsRatio_working_3-way'!I159)</f>
        <v>4.5014248579870042</v>
      </c>
      <c r="M160" s="22">
        <f>IF(OR($A160="",$B160="",$C160=""),"",'OddsRatio_working_3-way'!J159)</f>
        <v>7.0024426136920059</v>
      </c>
      <c r="N160" s="23">
        <f t="shared" si="42"/>
        <v>62.857420263119565</v>
      </c>
      <c r="O160" s="24">
        <f t="shared" si="43"/>
        <v>22.564202145735234</v>
      </c>
      <c r="P160" s="24">
        <f t="shared" si="44"/>
        <v>14.578377591145204</v>
      </c>
      <c r="Q160" t="s">
        <v>436</v>
      </c>
      <c r="R160" t="s">
        <v>437</v>
      </c>
      <c r="S160" t="s">
        <v>475</v>
      </c>
      <c r="T160" s="35">
        <v>100</v>
      </c>
      <c r="U160" s="35">
        <f t="shared" si="45"/>
        <v>66.329966329966325</v>
      </c>
      <c r="V160" s="35">
        <f t="shared" si="46"/>
        <v>67.426710097719877</v>
      </c>
      <c r="W160" s="35">
        <f t="shared" si="47"/>
        <v>63.503649635036496</v>
      </c>
      <c r="X160" s="35">
        <f t="shared" si="48"/>
        <v>69.069640267243642</v>
      </c>
      <c r="Y160" s="35">
        <f t="shared" si="49"/>
        <v>70.166384034997179</v>
      </c>
      <c r="Z160" s="35">
        <f t="shared" si="50"/>
        <v>66.243323572313798</v>
      </c>
      <c r="AA160" s="35">
        <f t="shared" si="51"/>
        <v>-2.7396739372773169</v>
      </c>
      <c r="AB160" s="35">
        <f t="shared" si="52"/>
        <v>-2.7396739372773027</v>
      </c>
      <c r="AC160" s="35">
        <f t="shared" si="53"/>
        <v>-2.7396739372773027</v>
      </c>
      <c r="AD160" s="36"/>
      <c r="AE160" s="36"/>
      <c r="AF160">
        <v>1.89</v>
      </c>
      <c r="AG160">
        <v>2</v>
      </c>
      <c r="AI160" s="36"/>
      <c r="AJ160" t="s">
        <v>477</v>
      </c>
      <c r="AK160" s="35"/>
      <c r="AL160" s="35"/>
    </row>
    <row r="161" spans="1:38" ht="15" x14ac:dyDescent="0.25">
      <c r="A161">
        <v>2.97</v>
      </c>
      <c r="B161">
        <v>3.07</v>
      </c>
      <c r="C161">
        <v>2.74</v>
      </c>
      <c r="D161" s="20">
        <f t="shared" si="41"/>
        <v>2.7396739372772982E-2</v>
      </c>
      <c r="E161" s="17">
        <f>IF(OR($A161="",$B161="",$C161=""),"",A161*'MPTO_working_3-way'!$I160)</f>
        <v>3.0513683159371361</v>
      </c>
      <c r="F161" s="21">
        <f>IF(OR($A161="",$B161="",$C161=""),"",B161*'MPTO_working_3-way'!$I160)</f>
        <v>3.1541079898744129</v>
      </c>
      <c r="G161" s="22">
        <f>IF(OR($A161="",$B161="",$C161=""),"",C161*'MPTO_working_3-way'!$I160)</f>
        <v>2.8150670658813981</v>
      </c>
      <c r="H161" s="17">
        <f>IF(OR($A161="",$B161="",$C161=""),"",'MPTO_working_3-way'!E160)</f>
        <v>3.0528004094017396</v>
      </c>
      <c r="I161" s="21">
        <f>IF(OR($A161="",$B161="",$C161=""),"",'MPTO_working_3-way'!F160)</f>
        <v>3.1585531864752858</v>
      </c>
      <c r="J161" s="22">
        <f>IF(OR($A161="",$B161="",$C161=""),"",'MPTO_working_3-way'!G160)</f>
        <v>2.8103208467161012</v>
      </c>
      <c r="K161" s="17">
        <f>IF(OR($A161="",$B161="",$C161=""),"",'OddsRatio_working_3-way'!H160)</f>
        <v>3.0521828465333178</v>
      </c>
      <c r="L161" s="21">
        <f>IF(OR($A161="",$B161="",$C161=""),"",'OddsRatio_working_3-way'!I160)</f>
        <v>3.1563545646314553</v>
      </c>
      <c r="M161" s="22">
        <f>IF(OR($A161="",$B161="",$C161=""),"",'OddsRatio_working_3-way'!J160)</f>
        <v>2.8125878949076006</v>
      </c>
      <c r="N161" s="23">
        <f t="shared" si="42"/>
        <v>32.772182721340215</v>
      </c>
      <c r="O161" s="24">
        <f t="shared" si="43"/>
        <v>31.704684912827506</v>
      </c>
      <c r="P161" s="24">
        <f t="shared" si="44"/>
        <v>35.523132365832275</v>
      </c>
      <c r="Q161" t="s">
        <v>438</v>
      </c>
      <c r="R161" t="s">
        <v>439</v>
      </c>
      <c r="S161" t="s">
        <v>475</v>
      </c>
      <c r="T161" s="35">
        <v>100</v>
      </c>
      <c r="U161" s="35">
        <f t="shared" si="45"/>
        <v>45.054945054945051</v>
      </c>
      <c r="V161" s="35">
        <f t="shared" si="46"/>
        <v>70.845481049562679</v>
      </c>
      <c r="W161" s="35">
        <f t="shared" si="47"/>
        <v>81.060606060606062</v>
      </c>
      <c r="X161" s="35">
        <f t="shared" si="48"/>
        <v>48.093912889831252</v>
      </c>
      <c r="Y161" s="35">
        <f t="shared" si="49"/>
        <v>73.884448884448872</v>
      </c>
      <c r="Z161" s="35">
        <f t="shared" si="50"/>
        <v>84.099573895492256</v>
      </c>
      <c r="AA161" s="35">
        <f t="shared" si="51"/>
        <v>-3.0389678348862006</v>
      </c>
      <c r="AB161" s="35">
        <f t="shared" si="52"/>
        <v>-3.0389678348861935</v>
      </c>
      <c r="AC161" s="35">
        <f t="shared" si="53"/>
        <v>-3.0389678348861935</v>
      </c>
      <c r="AD161" s="36"/>
      <c r="AE161" s="36"/>
      <c r="AF161">
        <v>2.21</v>
      </c>
      <c r="AG161">
        <v>1.72</v>
      </c>
      <c r="AI161" s="36"/>
      <c r="AJ161" t="s">
        <v>477</v>
      </c>
      <c r="AK161" s="35"/>
      <c r="AL161" s="35"/>
    </row>
    <row r="162" spans="1:38" ht="15" x14ac:dyDescent="0.25">
      <c r="A162">
        <v>1.82</v>
      </c>
      <c r="B162">
        <v>3.43</v>
      </c>
      <c r="C162">
        <v>5.28</v>
      </c>
      <c r="D162" s="20">
        <f t="shared" si="41"/>
        <v>3.038967834886197E-2</v>
      </c>
      <c r="E162" s="17">
        <f>IF(OR($A162="",$B162="",$C162=""),"",A162*'MPTO_working_3-way'!$I161)</f>
        <v>1.8753092145949288</v>
      </c>
      <c r="F162" s="21">
        <f>IF(OR($A162="",$B162="",$C162=""),"",B162*'MPTO_working_3-way'!$I161)</f>
        <v>3.5342365967365965</v>
      </c>
      <c r="G162" s="22">
        <f>IF(OR($A162="",$B162="",$C162=""),"",C162*'MPTO_working_3-way'!$I161)</f>
        <v>5.4404575016819914</v>
      </c>
      <c r="H162" s="17">
        <f>IF(OR($A162="",$B162="",$C162=""),"",'MPTO_working_3-way'!E161)</f>
        <v>1.8541844960637941</v>
      </c>
      <c r="I162" s="21">
        <f>IF(OR($A162="",$B162="",$C162=""),"",'MPTO_working_3-way'!F161)</f>
        <v>3.5534671059119001</v>
      </c>
      <c r="J162" s="22">
        <f>IF(OR($A162="",$B162="",$C162=""),"",'MPTO_working_3-way'!G161)</f>
        <v>5.5783634192419225</v>
      </c>
      <c r="K162" s="17">
        <f>IF(OR($A162="",$B162="",$C162=""),"",'OddsRatio_working_3-way'!H161)</f>
        <v>1.8623412854309898</v>
      </c>
      <c r="L162" s="21">
        <f>IF(OR($A162="",$B162="",$C162=""),"",'OddsRatio_working_3-way'!I161)</f>
        <v>3.5554747848747645</v>
      </c>
      <c r="M162" s="22">
        <f>IF(OR($A162="",$B162="",$C162=""),"",'OddsRatio_working_3-way'!J161)</f>
        <v>5.5010008556641941</v>
      </c>
      <c r="N162" s="23">
        <f t="shared" si="42"/>
        <v>53.324539346222025</v>
      </c>
      <c r="O162" s="24">
        <f t="shared" si="43"/>
        <v>28.294653530648421</v>
      </c>
      <c r="P162" s="24">
        <f t="shared" si="44"/>
        <v>18.380807123129561</v>
      </c>
      <c r="Q162" t="s">
        <v>440</v>
      </c>
      <c r="R162" t="s">
        <v>441</v>
      </c>
      <c r="S162" t="s">
        <v>475</v>
      </c>
      <c r="T162" s="35">
        <v>100</v>
      </c>
      <c r="U162" s="35">
        <f t="shared" si="45"/>
        <v>72.899728997289984</v>
      </c>
      <c r="V162" s="35">
        <f t="shared" si="46"/>
        <v>69.512195121951223</v>
      </c>
      <c r="W162" s="35">
        <f t="shared" si="47"/>
        <v>54.751131221719454</v>
      </c>
      <c r="X162" s="35">
        <f t="shared" si="48"/>
        <v>75.736673656329316</v>
      </c>
      <c r="Y162" s="35">
        <f t="shared" si="49"/>
        <v>72.349139780990583</v>
      </c>
      <c r="Z162" s="35">
        <f t="shared" si="50"/>
        <v>57.588075880758808</v>
      </c>
      <c r="AA162" s="35">
        <f t="shared" si="51"/>
        <v>-2.8369446590393324</v>
      </c>
      <c r="AB162" s="35">
        <f t="shared" si="52"/>
        <v>-2.8369446590393608</v>
      </c>
      <c r="AC162" s="35">
        <f t="shared" si="53"/>
        <v>-2.8369446590393537</v>
      </c>
      <c r="AD162" s="36"/>
      <c r="AE162" s="36"/>
      <c r="AF162">
        <v>2.1</v>
      </c>
      <c r="AG162">
        <v>1.79</v>
      </c>
      <c r="AI162" s="36"/>
      <c r="AJ162" t="s">
        <v>477</v>
      </c>
      <c r="AK162" s="35"/>
      <c r="AL162" s="35"/>
    </row>
    <row r="163" spans="1:38" ht="15" x14ac:dyDescent="0.25">
      <c r="A163">
        <v>3.69</v>
      </c>
      <c r="B163">
        <v>3.28</v>
      </c>
      <c r="C163">
        <v>2.21</v>
      </c>
      <c r="D163" s="20">
        <f t="shared" si="41"/>
        <v>2.8369446590393421E-2</v>
      </c>
      <c r="E163" s="17">
        <f>IF(OR($A163="",$B163="",$C163=""),"",A163*'MPTO_working_3-way'!$I162)</f>
        <v>3.7946832579185519</v>
      </c>
      <c r="F163" s="21">
        <f>IF(OR($A163="",$B163="",$C163=""),"",B163*'MPTO_working_3-way'!$I162)</f>
        <v>3.3730517848164903</v>
      </c>
      <c r="G163" s="22">
        <f>IF(OR($A163="",$B163="",$C163=""),"",C163*'MPTO_working_3-way'!$I162)</f>
        <v>2.2726964769647693</v>
      </c>
      <c r="H163" s="17">
        <f>IF(OR($A163="",$B163="",$C163=""),"",'MPTO_working_3-way'!E162)</f>
        <v>3.8234158767865094</v>
      </c>
      <c r="I163" s="21">
        <f>IF(OR($A163="",$B163="",$C163=""),"",'MPTO_working_3-way'!F162)</f>
        <v>3.3849932202451778</v>
      </c>
      <c r="J163" s="22">
        <f>IF(OR($A163="",$B163="",$C163=""),"",'MPTO_working_3-way'!G162)</f>
        <v>2.2571722493114916</v>
      </c>
      <c r="K163" s="17">
        <f>IF(OR($A163="",$B163="",$C163=""),"",'OddsRatio_working_3-way'!H162)</f>
        <v>3.8094628814461067</v>
      </c>
      <c r="L163" s="21">
        <f>IF(OR($A163="",$B163="",$C163=""),"",'OddsRatio_working_3-way'!I162)</f>
        <v>3.3812547842740241</v>
      </c>
      <c r="M163" s="22">
        <f>IF(OR($A163="",$B163="",$C163=""),"",'OddsRatio_working_3-way'!J162)</f>
        <v>2.2637360916541969</v>
      </c>
      <c r="N163" s="23">
        <f t="shared" si="42"/>
        <v>26.352660605157251</v>
      </c>
      <c r="O163" s="24">
        <f t="shared" si="43"/>
        <v>29.646743180801909</v>
      </c>
      <c r="P163" s="24">
        <f t="shared" si="44"/>
        <v>44.000596214040847</v>
      </c>
      <c r="Q163" t="s">
        <v>442</v>
      </c>
      <c r="R163" t="s">
        <v>443</v>
      </c>
      <c r="S163" t="s">
        <v>475</v>
      </c>
      <c r="T163" s="35">
        <v>100</v>
      </c>
      <c r="U163" s="35">
        <f t="shared" si="45"/>
        <v>62.406015037593981</v>
      </c>
      <c r="V163" s="35">
        <f t="shared" si="46"/>
        <v>73.821989528795811</v>
      </c>
      <c r="W163" s="35">
        <f t="shared" si="47"/>
        <v>60.9375</v>
      </c>
      <c r="X163" s="35">
        <f t="shared" si="48"/>
        <v>65.240510471204189</v>
      </c>
      <c r="Y163" s="35">
        <f t="shared" si="49"/>
        <v>76.656484962406012</v>
      </c>
      <c r="Z163" s="35">
        <f t="shared" si="50"/>
        <v>63.771995433610208</v>
      </c>
      <c r="AA163" s="35">
        <f t="shared" si="51"/>
        <v>-2.8344954336102077</v>
      </c>
      <c r="AB163" s="35">
        <f t="shared" si="52"/>
        <v>-2.8344954336102006</v>
      </c>
      <c r="AC163" s="35">
        <f t="shared" si="53"/>
        <v>-2.8344954336102077</v>
      </c>
      <c r="AD163" s="36"/>
      <c r="AE163" s="36"/>
      <c r="AF163">
        <v>2.17</v>
      </c>
      <c r="AG163">
        <v>1.75</v>
      </c>
      <c r="AI163" s="36"/>
      <c r="AJ163" t="s">
        <v>477</v>
      </c>
      <c r="AK163" s="35"/>
      <c r="AL163" s="35"/>
    </row>
    <row r="164" spans="1:38" ht="15" x14ac:dyDescent="0.25">
      <c r="A164">
        <v>2.66</v>
      </c>
      <c r="B164">
        <v>3.82</v>
      </c>
      <c r="C164">
        <v>2.56</v>
      </c>
      <c r="D164" s="20">
        <f t="shared" si="41"/>
        <v>2.8344954336102068E-2</v>
      </c>
      <c r="E164" s="17">
        <f>IF(OR($A164="",$B164="",$C164=""),"",A164*'MPTO_working_3-way'!$I163)</f>
        <v>2.7353975785340316</v>
      </c>
      <c r="F164" s="21">
        <f>IF(OR($A164="",$B164="",$C164=""),"",B164*'MPTO_working_3-way'!$I163)</f>
        <v>3.9282777255639099</v>
      </c>
      <c r="G164" s="22">
        <f>IF(OR($A164="",$B164="",$C164=""),"",C164*'MPTO_working_3-way'!$I163)</f>
        <v>2.6325630831004214</v>
      </c>
      <c r="H164" s="17">
        <f>IF(OR($A164="",$B164="",$C164=""),"",'MPTO_working_3-way'!E163)</f>
        <v>2.728576007948456</v>
      </c>
      <c r="I164" s="21">
        <f>IF(OR($A164="",$B164="",$C164=""),"",'MPTO_working_3-way'!F163)</f>
        <v>3.9630361813479458</v>
      </c>
      <c r="J164" s="22">
        <f>IF(OR($A164="",$B164="",$C164=""),"",'MPTO_working_3-way'!G163)</f>
        <v>2.623455335848472</v>
      </c>
      <c r="K164" s="17">
        <f>IF(OR($A164="",$B164="",$C164=""),"",'OddsRatio_working_3-way'!H163)</f>
        <v>2.7326769073727637</v>
      </c>
      <c r="L164" s="21">
        <f>IF(OR($A164="",$B164="",$C164=""),"",'OddsRatio_working_3-way'!I163)</f>
        <v>3.943463179994696</v>
      </c>
      <c r="M164" s="22">
        <f>IF(OR($A164="",$B164="",$C164=""),"",'OddsRatio_working_3-way'!J163)</f>
        <v>2.6282987804225981</v>
      </c>
      <c r="N164" s="23">
        <f t="shared" si="42"/>
        <v>36.557757009345792</v>
      </c>
      <c r="O164" s="24">
        <f t="shared" si="43"/>
        <v>25.456448598130844</v>
      </c>
      <c r="P164" s="24">
        <f t="shared" si="44"/>
        <v>37.98579439252336</v>
      </c>
      <c r="Q164" t="s">
        <v>444</v>
      </c>
      <c r="R164" t="s">
        <v>352</v>
      </c>
      <c r="S164" t="s">
        <v>475</v>
      </c>
      <c r="T164" s="35">
        <v>100</v>
      </c>
      <c r="U164" s="35">
        <f t="shared" si="45"/>
        <v>15.254237288135595</v>
      </c>
      <c r="V164" s="35">
        <f t="shared" si="46"/>
        <v>88.052568697729981</v>
      </c>
      <c r="W164" s="35">
        <f t="shared" si="47"/>
        <v>92.962702322308232</v>
      </c>
      <c r="X164" s="35">
        <f t="shared" si="48"/>
        <v>18.98472897996178</v>
      </c>
      <c r="Y164" s="35">
        <f t="shared" si="49"/>
        <v>91.783060389556184</v>
      </c>
      <c r="Z164" s="35">
        <f t="shared" si="50"/>
        <v>96.693194014134434</v>
      </c>
      <c r="AA164" s="35">
        <f t="shared" si="51"/>
        <v>-3.7304916918261846</v>
      </c>
      <c r="AB164" s="35">
        <f t="shared" si="52"/>
        <v>-3.7304916918262023</v>
      </c>
      <c r="AC164" s="35">
        <f t="shared" si="53"/>
        <v>-3.7304916918262023</v>
      </c>
      <c r="AD164" s="36"/>
      <c r="AE164" s="36"/>
      <c r="AF164">
        <v>1.69</v>
      </c>
      <c r="AG164">
        <v>2.2599999999999998</v>
      </c>
      <c r="AI164" s="36"/>
      <c r="AJ164" t="s">
        <v>383</v>
      </c>
      <c r="AK164" s="35"/>
      <c r="AL164" s="35"/>
    </row>
    <row r="165" spans="1:38" ht="15" x14ac:dyDescent="0.25">
      <c r="A165">
        <v>1.18</v>
      </c>
      <c r="B165">
        <v>8.3699999999999992</v>
      </c>
      <c r="C165">
        <v>14.21</v>
      </c>
      <c r="D165" s="20">
        <f t="shared" si="41"/>
        <v>3.7304916918261988E-2</v>
      </c>
      <c r="E165" s="17">
        <f>IF(OR($A165="",$B165="",$C165=""),"",A165*'MPTO_working_3-way'!$I164)</f>
        <v>1.2240198019635491</v>
      </c>
      <c r="F165" s="21">
        <f>IF(OR($A165="",$B165="",$C165=""),"",B165*'MPTO_working_3-way'!$I164)</f>
        <v>8.6822421546058521</v>
      </c>
      <c r="G165" s="22">
        <f>IF(OR($A165="",$B165="",$C165=""),"",C165*'MPTO_working_3-way'!$I164)</f>
        <v>14.740102869408505</v>
      </c>
      <c r="H165" s="17">
        <f>IF(OR($A165="",$B165="",$C165=""),"",'MPTO_working_3-way'!E164)</f>
        <v>1.1975722984719221</v>
      </c>
      <c r="I165" s="21">
        <f>IF(OR($A165="",$B165="",$C165=""),"",'MPTO_working_3-way'!F164)</f>
        <v>9.3423594848879468</v>
      </c>
      <c r="J165" s="22">
        <f>IF(OR($A165="",$B165="",$C165=""),"",'MPTO_working_3-way'!G164)</f>
        <v>17.259828141016893</v>
      </c>
      <c r="K165" s="17">
        <f>IF(OR($A165="",$B165="",$C165=""),"",'OddsRatio_working_3-way'!H164)</f>
        <v>1.2040680393870966</v>
      </c>
      <c r="L165" s="21">
        <f>IF(OR($A165="",$B165="",$C165=""),"",'OddsRatio_working_3-way'!I164)</f>
        <v>9.3554525015716923</v>
      </c>
      <c r="M165" s="22">
        <f>IF(OR($A165="",$B165="",$C165=""),"",'OddsRatio_working_3-way'!J164)</f>
        <v>15.976326668353066</v>
      </c>
      <c r="N165" s="23">
        <f t="shared" si="42"/>
        <v>81.698024688474746</v>
      </c>
      <c r="O165" s="24">
        <f t="shared" si="43"/>
        <v>11.517762142461194</v>
      </c>
      <c r="P165" s="24">
        <f t="shared" si="44"/>
        <v>6.7842131690640519</v>
      </c>
      <c r="Q165" t="s">
        <v>304</v>
      </c>
      <c r="R165" t="s">
        <v>351</v>
      </c>
      <c r="S165" t="s">
        <v>475</v>
      </c>
      <c r="T165" s="35">
        <v>100</v>
      </c>
      <c r="U165" s="35">
        <f t="shared" si="45"/>
        <v>33.333333333333329</v>
      </c>
      <c r="V165" s="35">
        <f t="shared" si="46"/>
        <v>77.528089887640448</v>
      </c>
      <c r="W165" s="35">
        <f t="shared" si="47"/>
        <v>86.149584487534639</v>
      </c>
      <c r="X165" s="35">
        <f t="shared" si="48"/>
        <v>36.322325624824927</v>
      </c>
      <c r="Y165" s="35">
        <f t="shared" si="49"/>
        <v>80.517082179132032</v>
      </c>
      <c r="Z165" s="35">
        <f t="shared" si="50"/>
        <v>89.138576779026209</v>
      </c>
      <c r="AA165" s="35">
        <f t="shared" si="51"/>
        <v>-2.9889922914915985</v>
      </c>
      <c r="AB165" s="35">
        <f t="shared" si="52"/>
        <v>-2.9889922914915843</v>
      </c>
      <c r="AC165" s="35">
        <f t="shared" si="53"/>
        <v>-2.9889922914915701</v>
      </c>
      <c r="AD165" s="36"/>
      <c r="AE165" s="36"/>
      <c r="AF165">
        <v>1.36</v>
      </c>
      <c r="AG165">
        <v>3.25</v>
      </c>
      <c r="AI165" s="36"/>
      <c r="AJ165" t="s">
        <v>383</v>
      </c>
      <c r="AK165" s="35"/>
      <c r="AL165" s="35"/>
    </row>
    <row r="166" spans="1:38" ht="15" x14ac:dyDescent="0.25">
      <c r="A166">
        <v>1.5</v>
      </c>
      <c r="B166">
        <v>4.45</v>
      </c>
      <c r="C166">
        <v>7.22</v>
      </c>
      <c r="D166" s="20">
        <f t="shared" si="41"/>
        <v>2.9889922914915878E-2</v>
      </c>
      <c r="E166" s="17">
        <f>IF(OR($A166="",$B166="",$C166=""),"",A166*'MPTO_working_3-way'!$I165)</f>
        <v>1.5448348843723738</v>
      </c>
      <c r="F166" s="21">
        <f>IF(OR($A166="",$B166="",$C166=""),"",B166*'MPTO_working_3-way'!$I165)</f>
        <v>4.5830101569713761</v>
      </c>
      <c r="G166" s="22">
        <f>IF(OR($A166="",$B166="",$C166=""),"",C166*'MPTO_working_3-way'!$I165)</f>
        <v>7.4358052434456923</v>
      </c>
      <c r="H166" s="17">
        <f>IF(OR($A166="",$B166="",$C166=""),"",'MPTO_working_3-way'!E165)</f>
        <v>1.5227575529377071</v>
      </c>
      <c r="I166" s="21">
        <f>IF(OR($A166="",$B166="",$C166=""),"",'MPTO_working_3-way'!F165)</f>
        <v>4.6564517947148909</v>
      </c>
      <c r="J166" s="22">
        <f>IF(OR($A166="",$B166="",$C166=""),"",'MPTO_working_3-way'!G165)</f>
        <v>7.7796281847776365</v>
      </c>
      <c r="K166" s="17">
        <f>IF(OR($A166="",$B166="",$C166=""),"",'OddsRatio_working_3-way'!H165)</f>
        <v>1.5300229594976302</v>
      </c>
      <c r="L166" s="21">
        <f>IF(OR($A166="",$B166="",$C166=""),"",'OddsRatio_working_3-way'!I165)</f>
        <v>4.6571584205336496</v>
      </c>
      <c r="M166" s="22">
        <f>IF(OR($A166="",$B166="",$C166=""),"",'OddsRatio_working_3-way'!J165)</f>
        <v>7.5934856161505184</v>
      </c>
      <c r="N166" s="23">
        <f t="shared" si="42"/>
        <v>64.731837047185408</v>
      </c>
      <c r="O166" s="24">
        <f t="shared" si="43"/>
        <v>21.81972035298384</v>
      </c>
      <c r="P166" s="24">
        <f t="shared" si="44"/>
        <v>13.448442599830763</v>
      </c>
      <c r="Q166" t="s">
        <v>353</v>
      </c>
      <c r="R166" t="s">
        <v>303</v>
      </c>
      <c r="S166" t="s">
        <v>475</v>
      </c>
      <c r="T166" s="35">
        <v>100</v>
      </c>
      <c r="U166" s="35">
        <f t="shared" si="45"/>
        <v>76.470588235294116</v>
      </c>
      <c r="V166" s="35">
        <f t="shared" si="46"/>
        <v>72.67759562841529</v>
      </c>
      <c r="W166" s="35">
        <f t="shared" si="47"/>
        <v>47.916666666666671</v>
      </c>
      <c r="X166" s="35">
        <f t="shared" si="48"/>
        <v>79.405737704918039</v>
      </c>
      <c r="Y166" s="35">
        <f t="shared" si="49"/>
        <v>75.612745098039213</v>
      </c>
      <c r="Z166" s="35">
        <f t="shared" si="50"/>
        <v>50.851816136290573</v>
      </c>
      <c r="AA166" s="35">
        <f t="shared" si="51"/>
        <v>-2.9351494696239229</v>
      </c>
      <c r="AB166" s="35">
        <f t="shared" si="52"/>
        <v>-2.9351494696239229</v>
      </c>
      <c r="AC166" s="35">
        <f t="shared" si="53"/>
        <v>-2.9351494696239016</v>
      </c>
      <c r="AD166" s="36"/>
      <c r="AE166" s="36"/>
      <c r="AF166">
        <v>1.68</v>
      </c>
      <c r="AG166">
        <v>2.27</v>
      </c>
      <c r="AI166" s="36"/>
      <c r="AJ166" t="s">
        <v>383</v>
      </c>
      <c r="AK166" s="35"/>
      <c r="AL166" s="35"/>
    </row>
    <row r="167" spans="1:38" ht="15" x14ac:dyDescent="0.25">
      <c r="A167">
        <v>4.25</v>
      </c>
      <c r="B167">
        <v>3.66</v>
      </c>
      <c r="C167">
        <v>1.92</v>
      </c>
      <c r="D167" s="20">
        <f t="shared" si="41"/>
        <v>2.9351494696239211E-2</v>
      </c>
      <c r="E167" s="17">
        <f>IF(OR($A167="",$B167="",$C167=""),"",A167*'MPTO_working_3-way'!$I166)</f>
        <v>4.3747438524590168</v>
      </c>
      <c r="F167" s="21">
        <f>IF(OR($A167="",$B167="",$C167=""),"",B167*'MPTO_working_3-way'!$I166)</f>
        <v>3.7674264705882359</v>
      </c>
      <c r="G167" s="22">
        <f>IF(OR($A167="",$B167="",$C167=""),"",C167*'MPTO_working_3-way'!$I166)</f>
        <v>1.9763548698167792</v>
      </c>
      <c r="H167" s="17">
        <f>IF(OR($A167="",$B167="",$C167=""),"",'MPTO_working_3-way'!E166)</f>
        <v>4.4343875278396441</v>
      </c>
      <c r="I167" s="21">
        <f>IF(OR($A167="",$B167="",$C167=""),"",'MPTO_working_3-way'!F166)</f>
        <v>3.795927705330588</v>
      </c>
      <c r="J167" s="22">
        <f>IF(OR($A167="",$B167="",$C167=""),"",'MPTO_working_3-way'!G166)</f>
        <v>1.9567576067300889</v>
      </c>
      <c r="K167" s="17">
        <f>IF(OR($A167="",$B167="",$C167=""),"",'OddsRatio_working_3-way'!H166)</f>
        <v>4.4065528883152174</v>
      </c>
      <c r="L167" s="21">
        <f>IF(OR($A167="",$B167="",$C167=""),"",'OddsRatio_working_3-way'!I166)</f>
        <v>3.7881325178210701</v>
      </c>
      <c r="M167" s="22">
        <f>IF(OR($A167="",$B167="",$C167=""),"",'OddsRatio_working_3-way'!J166)</f>
        <v>1.964316509923077</v>
      </c>
      <c r="N167" s="23">
        <f t="shared" si="42"/>
        <v>22.858481175712861</v>
      </c>
      <c r="O167" s="24">
        <f t="shared" si="43"/>
        <v>26.543318305131052</v>
      </c>
      <c r="P167" s="24">
        <f t="shared" si="44"/>
        <v>50.59820051915608</v>
      </c>
      <c r="Q167" t="s">
        <v>239</v>
      </c>
      <c r="R167" t="s">
        <v>356</v>
      </c>
      <c r="S167" t="s">
        <v>475</v>
      </c>
      <c r="T167" s="35">
        <v>100</v>
      </c>
      <c r="U167" s="35">
        <f t="shared" si="45"/>
        <v>61.538461538461533</v>
      </c>
      <c r="V167" s="35">
        <f t="shared" si="46"/>
        <v>67.948717948717942</v>
      </c>
      <c r="W167" s="35">
        <f t="shared" si="47"/>
        <v>67.637540453074436</v>
      </c>
      <c r="X167" s="35">
        <f t="shared" si="48"/>
        <v>64.413741598207622</v>
      </c>
      <c r="Y167" s="35">
        <f t="shared" si="49"/>
        <v>70.823998008464031</v>
      </c>
      <c r="Z167" s="35">
        <f t="shared" si="50"/>
        <v>70.512820512820511</v>
      </c>
      <c r="AA167" s="35">
        <f t="shared" si="51"/>
        <v>-2.875280059746089</v>
      </c>
      <c r="AB167" s="35">
        <f t="shared" si="52"/>
        <v>-2.875280059746089</v>
      </c>
      <c r="AC167" s="35">
        <f t="shared" si="53"/>
        <v>-2.8752800597460748</v>
      </c>
      <c r="AD167" s="36"/>
      <c r="AE167" s="36"/>
      <c r="AF167">
        <v>2</v>
      </c>
      <c r="AG167">
        <v>1.88</v>
      </c>
      <c r="AI167" s="36"/>
      <c r="AJ167" t="s">
        <v>383</v>
      </c>
      <c r="AK167" s="35"/>
      <c r="AL167" s="35"/>
    </row>
    <row r="168" spans="1:38" ht="15" x14ac:dyDescent="0.25">
      <c r="A168">
        <v>2.6</v>
      </c>
      <c r="B168">
        <v>3.12</v>
      </c>
      <c r="C168">
        <v>3.09</v>
      </c>
      <c r="D168" s="20">
        <f t="shared" si="41"/>
        <v>2.8752800597460659E-2</v>
      </c>
      <c r="E168" s="17">
        <f>IF(OR($A168="",$B168="",$C168=""),"",A168*'MPTO_working_3-way'!$I167)</f>
        <v>2.674757281553398</v>
      </c>
      <c r="F168" s="21">
        <f>IF(OR($A168="",$B168="",$C168=""),"",B168*'MPTO_working_3-way'!$I167)</f>
        <v>3.2097087378640774</v>
      </c>
      <c r="G168" s="22">
        <f>IF(OR($A168="",$B168="",$C168=""),"",C168*'MPTO_working_3-way'!$I167)</f>
        <v>3.1788461538461532</v>
      </c>
      <c r="H168" s="17">
        <f>IF(OR($A168="",$B168="",$C168=""),"",'MPTO_working_3-way'!E167)</f>
        <v>2.6664454032525722</v>
      </c>
      <c r="I168" s="21">
        <f>IF(OR($A168="",$B168="",$C168=""),"",'MPTO_working_3-way'!F167)</f>
        <v>3.2161729383506801</v>
      </c>
      <c r="J168" s="22">
        <f>IF(OR($A168="",$B168="",$C168=""),"",'MPTO_working_3-way'!G167)</f>
        <v>3.1843043995243749</v>
      </c>
      <c r="K168" s="17">
        <f>IF(OR($A168="",$B168="",$C168=""),"",'OddsRatio_working_3-way'!H167)</f>
        <v>2.670289146108995</v>
      </c>
      <c r="L168" s="21">
        <f>IF(OR($A168="",$B168="",$C168=""),"",'OddsRatio_working_3-way'!I167)</f>
        <v>3.2131331185944183</v>
      </c>
      <c r="M168" s="22">
        <f>IF(OR($A168="",$B168="",$C168=""),"",'OddsRatio_working_3-way'!J167)</f>
        <v>3.1818151971048736</v>
      </c>
      <c r="N168" s="23">
        <f t="shared" si="42"/>
        <v>37.386569872958262</v>
      </c>
      <c r="O168" s="24">
        <f t="shared" si="43"/>
        <v>31.155474894131885</v>
      </c>
      <c r="P168" s="24">
        <f t="shared" si="44"/>
        <v>31.457955232909868</v>
      </c>
      <c r="Q168" t="s">
        <v>365</v>
      </c>
      <c r="R168" t="s">
        <v>358</v>
      </c>
      <c r="S168" t="s">
        <v>475</v>
      </c>
      <c r="T168" s="35">
        <v>100</v>
      </c>
      <c r="U168" s="35">
        <f t="shared" si="45"/>
        <v>91.304347826086953</v>
      </c>
      <c r="V168" s="35">
        <f t="shared" si="46"/>
        <v>82.363315696649025</v>
      </c>
      <c r="W168" s="35">
        <f t="shared" si="47"/>
        <v>23.076923076923073</v>
      </c>
      <c r="X168" s="35">
        <f t="shared" si="48"/>
        <v>94.559761226427881</v>
      </c>
      <c r="Y168" s="35">
        <f t="shared" si="49"/>
        <v>85.618729096989952</v>
      </c>
      <c r="Z168" s="35">
        <f t="shared" si="50"/>
        <v>26.332336477264011</v>
      </c>
      <c r="AA168" s="35">
        <f t="shared" si="51"/>
        <v>-3.2554134003409274</v>
      </c>
      <c r="AB168" s="35">
        <f t="shared" si="52"/>
        <v>-3.2554134003409274</v>
      </c>
      <c r="AC168" s="35">
        <f t="shared" si="53"/>
        <v>-3.2554134003409381</v>
      </c>
      <c r="AD168" s="36"/>
      <c r="AE168" s="36"/>
      <c r="AF168">
        <v>2.37</v>
      </c>
      <c r="AG168">
        <v>1.64</v>
      </c>
      <c r="AI168" s="36"/>
      <c r="AJ168" t="s">
        <v>384</v>
      </c>
      <c r="AK168" s="35"/>
      <c r="AL168" s="35"/>
    </row>
    <row r="169" spans="1:38" ht="15" x14ac:dyDescent="0.25">
      <c r="A169">
        <v>11.5</v>
      </c>
      <c r="B169">
        <v>5.67</v>
      </c>
      <c r="C169">
        <v>1.3</v>
      </c>
      <c r="D169" s="20">
        <f t="shared" si="41"/>
        <v>3.255413400340923E-2</v>
      </c>
      <c r="E169" s="17">
        <f>IF(OR($A169="",$B169="",$C169=""),"",A169*'MPTO_working_3-way'!$I168)</f>
        <v>11.874372541039206</v>
      </c>
      <c r="F169" s="21">
        <f>IF(OR($A169="",$B169="",$C169=""),"",B169*'MPTO_working_3-way'!$I168)</f>
        <v>5.8545819397993304</v>
      </c>
      <c r="G169" s="22">
        <f>IF(OR($A169="",$B169="",$C169=""),"",C169*'MPTO_working_3-way'!$I168)</f>
        <v>1.3423203742044321</v>
      </c>
      <c r="H169" s="17">
        <f>IF(OR($A169="",$B169="",$C169=""),"",'MPTO_working_3-way'!E168)</f>
        <v>13.13971633037951</v>
      </c>
      <c r="I169" s="21">
        <f>IF(OR($A169="",$B169="",$C169=""),"",'MPTO_working_3-way'!F168)</f>
        <v>6.0417315071096782</v>
      </c>
      <c r="J169" s="22">
        <f>IF(OR($A169="",$B169="",$C169=""),"",'MPTO_working_3-way'!G168)</f>
        <v>1.318601232529018</v>
      </c>
      <c r="K169" s="17">
        <f>IF(OR($A169="",$B169="",$C169=""),"",'OddsRatio_working_3-way'!H168)</f>
        <v>12.39117250507797</v>
      </c>
      <c r="L169" s="21">
        <f>IF(OR($A169="",$B169="",$C169=""),"",'OddsRatio_working_3-way'!I168)</f>
        <v>6.0663595808299178</v>
      </c>
      <c r="M169" s="22">
        <f>IF(OR($A169="",$B169="",$C169=""),"",'OddsRatio_working_3-way'!J168)</f>
        <v>1.3254620715736565</v>
      </c>
      <c r="N169" s="23">
        <f t="shared" si="42"/>
        <v>8.4214976121381095</v>
      </c>
      <c r="O169" s="24">
        <f t="shared" si="43"/>
        <v>17.080638895870941</v>
      </c>
      <c r="P169" s="24">
        <f t="shared" si="44"/>
        <v>74.497863491990955</v>
      </c>
      <c r="Q169" t="s">
        <v>312</v>
      </c>
      <c r="R169" t="s">
        <v>315</v>
      </c>
      <c r="S169" t="s">
        <v>475</v>
      </c>
      <c r="T169" s="35">
        <v>100</v>
      </c>
      <c r="U169" s="35">
        <f t="shared" si="45"/>
        <v>50.73891625615763</v>
      </c>
      <c r="V169" s="35">
        <f t="shared" si="46"/>
        <v>69.78851963746223</v>
      </c>
      <c r="W169" s="35">
        <f t="shared" si="47"/>
        <v>76.525821596244128</v>
      </c>
      <c r="X169" s="35">
        <f t="shared" si="48"/>
        <v>53.685658766293628</v>
      </c>
      <c r="Y169" s="35">
        <f t="shared" si="49"/>
        <v>72.735262147598249</v>
      </c>
      <c r="Z169" s="35">
        <f t="shared" si="50"/>
        <v>79.472564106380133</v>
      </c>
      <c r="AA169" s="35">
        <f t="shared" si="51"/>
        <v>-2.9467425101359979</v>
      </c>
      <c r="AB169" s="35">
        <f t="shared" si="52"/>
        <v>-2.9467425101360192</v>
      </c>
      <c r="AC169" s="35">
        <f t="shared" si="53"/>
        <v>-2.946742510136005</v>
      </c>
      <c r="AD169" s="36"/>
      <c r="AE169" s="36"/>
      <c r="AF169">
        <v>1.71</v>
      </c>
      <c r="AG169">
        <v>2.23</v>
      </c>
      <c r="AI169" s="36"/>
      <c r="AJ169" t="s">
        <v>384</v>
      </c>
      <c r="AK169" s="35"/>
      <c r="AL169" s="35"/>
    </row>
    <row r="170" spans="1:38" ht="15" x14ac:dyDescent="0.25">
      <c r="A170">
        <v>2.0299999999999998</v>
      </c>
      <c r="B170">
        <v>3.31</v>
      </c>
      <c r="C170">
        <v>4.26</v>
      </c>
      <c r="D170" s="20">
        <f t="shared" si="41"/>
        <v>2.9467425101360023E-2</v>
      </c>
      <c r="E170" s="17">
        <f>IF(OR($A170="",$B170="",$C170=""),"",A170*'MPTO_working_3-way'!$I169)</f>
        <v>2.0898188729557607</v>
      </c>
      <c r="F170" s="21">
        <f>IF(OR($A170="",$B170="",$C170=""),"",B170*'MPTO_working_3-way'!$I169)</f>
        <v>3.4075371770855019</v>
      </c>
      <c r="G170" s="22">
        <f>IF(OR($A170="",$B170="",$C170=""),"",C170*'MPTO_working_3-way'!$I169)</f>
        <v>4.3855312309317931</v>
      </c>
      <c r="H170" s="17">
        <f>IF(OR($A170="",$B170="",$C170=""),"",'MPTO_working_3-way'!E169)</f>
        <v>2.0713009630540244</v>
      </c>
      <c r="I170" s="21">
        <f>IF(OR($A170="",$B170="",$C170=""),"",'MPTO_working_3-way'!F169)</f>
        <v>3.4212324518351021</v>
      </c>
      <c r="J170" s="22">
        <f>IF(OR($A170="",$B170="",$C170=""),"",'MPTO_working_3-way'!G169)</f>
        <v>4.4460389124849637</v>
      </c>
      <c r="K170" s="17">
        <f>IF(OR($A170="",$B170="",$C170=""),"",'OddsRatio_working_3-way'!H169)</f>
        <v>2.0788349508910668</v>
      </c>
      <c r="L170" s="21">
        <f>IF(OR($A170="",$B170="",$C170=""),"",'OddsRatio_working_3-way'!I169)</f>
        <v>3.4195230452022964</v>
      </c>
      <c r="M170" s="22">
        <f>IF(OR($A170="",$B170="",$C170=""),"",'OddsRatio_working_3-way'!J169)</f>
        <v>4.4145649901989126</v>
      </c>
      <c r="N170" s="23">
        <f t="shared" si="42"/>
        <v>47.851036898027331</v>
      </c>
      <c r="O170" s="24">
        <f t="shared" si="43"/>
        <v>29.346708429907999</v>
      </c>
      <c r="P170" s="24">
        <f t="shared" si="44"/>
        <v>22.80225467206467</v>
      </c>
      <c r="Q170" t="s">
        <v>363</v>
      </c>
      <c r="R170" t="s">
        <v>313</v>
      </c>
      <c r="S170" t="s">
        <v>475</v>
      </c>
      <c r="T170" s="35">
        <v>100</v>
      </c>
      <c r="U170" s="35">
        <f t="shared" si="45"/>
        <v>92.769342010122926</v>
      </c>
      <c r="V170" s="35">
        <f t="shared" si="46"/>
        <v>85.815602836879435</v>
      </c>
      <c r="W170" s="35">
        <f t="shared" si="47"/>
        <v>18.032786885245901</v>
      </c>
      <c r="X170" s="35">
        <f t="shared" si="48"/>
        <v>96.151610277874667</v>
      </c>
      <c r="Y170" s="35">
        <f t="shared" si="49"/>
        <v>89.197871104631176</v>
      </c>
      <c r="Z170" s="35">
        <f t="shared" si="50"/>
        <v>21.415055152997649</v>
      </c>
      <c r="AA170" s="35">
        <f t="shared" si="51"/>
        <v>-3.3822682677517406</v>
      </c>
      <c r="AB170" s="35">
        <f t="shared" si="52"/>
        <v>-3.3822682677517406</v>
      </c>
      <c r="AC170" s="35">
        <f t="shared" si="53"/>
        <v>-3.3822682677517477</v>
      </c>
      <c r="AD170" s="36"/>
      <c r="AE170" s="36"/>
      <c r="AF170">
        <v>2.2000000000000002</v>
      </c>
      <c r="AG170">
        <v>1.73</v>
      </c>
      <c r="AI170" s="36"/>
      <c r="AJ170" t="s">
        <v>384</v>
      </c>
      <c r="AK170" s="35"/>
      <c r="AL170" s="35"/>
    </row>
    <row r="171" spans="1:38" ht="15" x14ac:dyDescent="0.25">
      <c r="A171">
        <v>13.83</v>
      </c>
      <c r="B171">
        <v>7.05</v>
      </c>
      <c r="C171">
        <v>1.22</v>
      </c>
      <c r="D171" s="20">
        <f t="shared" si="41"/>
        <v>3.3822682677517424E-2</v>
      </c>
      <c r="E171" s="17">
        <f>IF(OR($A171="",$B171="",$C171=""),"",A171*'MPTO_working_3-way'!$I170)</f>
        <v>14.297767701430066</v>
      </c>
      <c r="F171" s="21">
        <f>IF(OR($A171="",$B171="",$C171=""),"",B171*'MPTO_working_3-way'!$I170)</f>
        <v>7.2884499128764979</v>
      </c>
      <c r="G171" s="22">
        <f>IF(OR($A171="",$B171="",$C171=""),"",C171*'MPTO_working_3-way'!$I170)</f>
        <v>1.2612636728665712</v>
      </c>
      <c r="H171" s="17">
        <f>IF(OR($A171="",$B171="",$C171=""),"",'MPTO_working_3-way'!E170)</f>
        <v>16.38475270354591</v>
      </c>
      <c r="I171" s="21">
        <f>IF(OR($A171="",$B171="",$C171=""),"",'MPTO_working_3-way'!F170)</f>
        <v>7.6587421313188466</v>
      </c>
      <c r="J171" s="22">
        <f>IF(OR($A171="",$B171="",$C171=""),"",'MPTO_working_3-way'!G170)</f>
        <v>1.237014588436135</v>
      </c>
      <c r="K171" s="17">
        <f>IF(OR($A171="",$B171="",$C171=""),"",'OddsRatio_working_3-way'!H170)</f>
        <v>15.196310093794487</v>
      </c>
      <c r="L171" s="21">
        <f>IF(OR($A171="",$B171="",$C171=""),"",'OddsRatio_working_3-way'!I170)</f>
        <v>7.6942849623894496</v>
      </c>
      <c r="M171" s="22">
        <f>IF(OR($A171="",$B171="",$C171=""),"",'OddsRatio_working_3-way'!J170)</f>
        <v>1.2434285440868891</v>
      </c>
      <c r="N171" s="23">
        <f t="shared" si="42"/>
        <v>6.9940988053679156</v>
      </c>
      <c r="O171" s="24">
        <f t="shared" si="43"/>
        <v>13.72033850755153</v>
      </c>
      <c r="P171" s="24">
        <f t="shared" si="44"/>
        <v>79.285562687080571</v>
      </c>
      <c r="Q171" t="s">
        <v>208</v>
      </c>
      <c r="R171" t="s">
        <v>216</v>
      </c>
      <c r="S171" t="s">
        <v>475</v>
      </c>
      <c r="T171" s="35">
        <v>100</v>
      </c>
      <c r="U171" s="35">
        <f t="shared" si="45"/>
        <v>37.5</v>
      </c>
      <c r="V171" s="35">
        <f t="shared" si="46"/>
        <v>75.786924939467312</v>
      </c>
      <c r="W171" s="35">
        <f t="shared" si="47"/>
        <v>83.471074380165291</v>
      </c>
      <c r="X171" s="35">
        <f t="shared" si="48"/>
        <v>40.742000680367397</v>
      </c>
      <c r="Y171" s="35">
        <f t="shared" si="49"/>
        <v>79.028925619834709</v>
      </c>
      <c r="Z171" s="35">
        <f t="shared" si="50"/>
        <v>86.713075060532688</v>
      </c>
      <c r="AA171" s="35">
        <f t="shared" si="51"/>
        <v>-3.2420006803673971</v>
      </c>
      <c r="AB171" s="35">
        <f t="shared" si="52"/>
        <v>-3.2420006803673971</v>
      </c>
      <c r="AC171" s="35">
        <f t="shared" si="53"/>
        <v>-3.2420006803673971</v>
      </c>
      <c r="AD171" s="36"/>
      <c r="AE171" s="36"/>
      <c r="AF171">
        <v>1.54</v>
      </c>
      <c r="AG171">
        <v>2.58</v>
      </c>
      <c r="AI171" s="36"/>
      <c r="AJ171" t="s">
        <v>227</v>
      </c>
      <c r="AK171" s="35"/>
      <c r="AL171" s="35"/>
    </row>
    <row r="172" spans="1:38" ht="15" x14ac:dyDescent="0.25">
      <c r="A172">
        <v>1.6</v>
      </c>
      <c r="B172">
        <v>4.13</v>
      </c>
      <c r="C172">
        <v>6.05</v>
      </c>
      <c r="D172" s="20">
        <f t="shared" si="41"/>
        <v>3.2420006803673962E-2</v>
      </c>
      <c r="E172" s="17">
        <f>IF(OR($A172="",$B172="",$C172=""),"",A172*'MPTO_working_3-way'!$I171)</f>
        <v>1.6518720108858784</v>
      </c>
      <c r="F172" s="21">
        <f>IF(OR($A172="",$B172="",$C172=""),"",B172*'MPTO_working_3-way'!$I171)</f>
        <v>4.2638946280991732</v>
      </c>
      <c r="G172" s="22">
        <f>IF(OR($A172="",$B172="",$C172=""),"",C172*'MPTO_working_3-way'!$I171)</f>
        <v>6.2461410411622271</v>
      </c>
      <c r="H172" s="17">
        <f>IF(OR($A172="",$B172="",$C172=""),"",'MPTO_working_3-way'!E171)</f>
        <v>1.6281518365972791</v>
      </c>
      <c r="I172" s="21">
        <f>IF(OR($A172="",$B172="",$C172=""),"",'MPTO_working_3-way'!F171)</f>
        <v>4.3229394569617101</v>
      </c>
      <c r="J172" s="22">
        <f>IF(OR($A172="",$B172="",$C172=""),"",'MPTO_working_3-way'!G171)</f>
        <v>6.4732214660053202</v>
      </c>
      <c r="K172" s="17">
        <f>IF(OR($A172="",$B172="",$C172=""),"",'OddsRatio_working_3-way'!H171)</f>
        <v>1.6362928069583298</v>
      </c>
      <c r="L172" s="21">
        <f>IF(OR($A172="",$B172="",$C172=""),"",'OddsRatio_working_3-way'!I171)</f>
        <v>4.3193274762992875</v>
      </c>
      <c r="M172" s="22">
        <f>IF(OR($A172="",$B172="",$C172=""),"",'OddsRatio_working_3-way'!J171)</f>
        <v>6.3554644585659421</v>
      </c>
      <c r="N172" s="23">
        <f t="shared" si="42"/>
        <v>60.537377799852209</v>
      </c>
      <c r="O172" s="24">
        <f t="shared" si="43"/>
        <v>23.452737162170351</v>
      </c>
      <c r="P172" s="24">
        <f t="shared" si="44"/>
        <v>16.009885037977444</v>
      </c>
      <c r="Q172" t="s">
        <v>206</v>
      </c>
      <c r="R172" t="s">
        <v>209</v>
      </c>
      <c r="S172" t="s">
        <v>475</v>
      </c>
      <c r="T172" s="35">
        <v>100</v>
      </c>
      <c r="U172" s="35">
        <f t="shared" si="45"/>
        <v>72.375690607734811</v>
      </c>
      <c r="V172" s="35">
        <f t="shared" si="46"/>
        <v>69.6048632218845</v>
      </c>
      <c r="W172" s="35">
        <f t="shared" si="47"/>
        <v>55.752212389380524</v>
      </c>
      <c r="X172" s="35">
        <f t="shared" si="48"/>
        <v>74.642924388734968</v>
      </c>
      <c r="Y172" s="35">
        <f t="shared" si="49"/>
        <v>71.872097002884658</v>
      </c>
      <c r="Z172" s="35">
        <f t="shared" si="50"/>
        <v>58.019446170380697</v>
      </c>
      <c r="AA172" s="35">
        <f t="shared" si="51"/>
        <v>-2.2672337810001579</v>
      </c>
      <c r="AB172" s="35">
        <f t="shared" si="52"/>
        <v>-2.2672337810001579</v>
      </c>
      <c r="AC172" s="35">
        <f t="shared" si="53"/>
        <v>-2.2672337810001721</v>
      </c>
      <c r="AD172" s="36"/>
      <c r="AE172" s="36"/>
      <c r="AF172">
        <v>1.98</v>
      </c>
      <c r="AG172">
        <v>1.91</v>
      </c>
      <c r="AI172" s="36"/>
      <c r="AJ172" t="s">
        <v>227</v>
      </c>
      <c r="AK172" s="35"/>
      <c r="AL172" s="35"/>
    </row>
    <row r="173" spans="1:38" ht="15" x14ac:dyDescent="0.25">
      <c r="A173">
        <v>3.62</v>
      </c>
      <c r="B173">
        <v>3.29</v>
      </c>
      <c r="C173">
        <v>2.2599999999999998</v>
      </c>
      <c r="D173" s="20">
        <f t="shared" si="41"/>
        <v>2.2672337810001775E-2</v>
      </c>
      <c r="E173" s="17">
        <f>IF(OR($A173="",$B173="",$C173=""),"",A173*'MPTO_working_3-way'!$I172)</f>
        <v>3.7020738628722065</v>
      </c>
      <c r="F173" s="21">
        <f>IF(OR($A173="",$B173="",$C173=""),"",B173*'MPTO_working_3-way'!$I172)</f>
        <v>3.3645919913949061</v>
      </c>
      <c r="G173" s="22">
        <f>IF(OR($A173="",$B173="",$C173=""),"",C173*'MPTO_working_3-way'!$I172)</f>
        <v>2.3112394834506036</v>
      </c>
      <c r="H173" s="17">
        <f>IF(OR($A173="",$B173="",$C173=""),"",'MPTO_working_3-way'!E172)</f>
        <v>3.7218214202947024</v>
      </c>
      <c r="I173" s="21">
        <f>IF(OR($A173="",$B173="",$C173=""),"",'MPTO_working_3-way'!F172)</f>
        <v>3.3738883502634076</v>
      </c>
      <c r="J173" s="22">
        <f>IF(OR($A173="",$B173="",$C173=""),"",'MPTO_working_3-way'!G172)</f>
        <v>2.2992711554391922</v>
      </c>
      <c r="K173" s="17">
        <f>IF(OR($A173="",$B173="",$C173=""),"",'OddsRatio_working_3-way'!H172)</f>
        <v>3.7123246122593687</v>
      </c>
      <c r="L173" s="21">
        <f>IF(OR($A173="",$B173="",$C173=""),"",'OddsRatio_working_3-way'!I172)</f>
        <v>3.3706959397228839</v>
      </c>
      <c r="M173" s="22">
        <f>IF(OR($A173="",$B173="",$C173=""),"",'OddsRatio_working_3-way'!J172)</f>
        <v>2.3044003860483988</v>
      </c>
      <c r="N173" s="23">
        <f t="shared" si="42"/>
        <v>27.01188677051848</v>
      </c>
      <c r="O173" s="24">
        <f t="shared" si="43"/>
        <v>29.721285747500577</v>
      </c>
      <c r="P173" s="24">
        <f t="shared" si="44"/>
        <v>43.266827481980933</v>
      </c>
      <c r="Q173" t="s">
        <v>445</v>
      </c>
      <c r="R173" t="s">
        <v>446</v>
      </c>
      <c r="S173" t="s">
        <v>475</v>
      </c>
      <c r="T173" s="35">
        <v>100</v>
      </c>
      <c r="U173" s="35">
        <f t="shared" si="45"/>
        <v>48.453608247422686</v>
      </c>
      <c r="V173" s="35">
        <f t="shared" si="46"/>
        <v>70.760233918128648</v>
      </c>
      <c r="W173" s="35">
        <f t="shared" si="47"/>
        <v>78.494623655913983</v>
      </c>
      <c r="X173" s="35">
        <f t="shared" si="48"/>
        <v>50.745142425957354</v>
      </c>
      <c r="Y173" s="35">
        <f t="shared" si="49"/>
        <v>73.051768096663338</v>
      </c>
      <c r="Z173" s="35">
        <f t="shared" si="50"/>
        <v>80.786157834448673</v>
      </c>
      <c r="AA173" s="35">
        <f t="shared" si="51"/>
        <v>-2.2915341785346683</v>
      </c>
      <c r="AB173" s="35">
        <f t="shared" si="52"/>
        <v>-2.2915341785346897</v>
      </c>
      <c r="AC173" s="35">
        <f t="shared" si="53"/>
        <v>-2.2915341785346897</v>
      </c>
      <c r="AD173" s="36"/>
      <c r="AE173" s="36"/>
      <c r="AF173">
        <v>2.5</v>
      </c>
      <c r="AG173">
        <v>1.59</v>
      </c>
      <c r="AI173" s="36"/>
      <c r="AJ173" t="s">
        <v>478</v>
      </c>
      <c r="AK173" s="35"/>
      <c r="AL173" s="35"/>
    </row>
    <row r="174" spans="1:38" ht="15" x14ac:dyDescent="0.25">
      <c r="A174">
        <v>1.94</v>
      </c>
      <c r="B174">
        <v>3.42</v>
      </c>
      <c r="C174">
        <v>4.6500000000000004</v>
      </c>
      <c r="D174" s="20">
        <f t="shared" si="41"/>
        <v>2.2915341785346932E-2</v>
      </c>
      <c r="E174" s="17">
        <f>IF(OR($A174="",$B174="",$C174=""),"",A174*'MPTO_working_3-way'!$I173)</f>
        <v>1.9844557630635731</v>
      </c>
      <c r="F174" s="21">
        <f>IF(OR($A174="",$B174="",$C174=""),"",B174*'MPTO_working_3-way'!$I173)</f>
        <v>3.4983704689058865</v>
      </c>
      <c r="G174" s="22">
        <f>IF(OR($A174="",$B174="",$C174=""),"",C174*'MPTO_working_3-way'!$I173)</f>
        <v>4.7565563393018637</v>
      </c>
      <c r="H174" s="17">
        <f>IF(OR($A174="",$B174="",$C174=""),"",'MPTO_working_3-way'!E173)</f>
        <v>1.9691804735200744</v>
      </c>
      <c r="I174" s="21">
        <f>IF(OR($A174="",$B174="",$C174=""),"",'MPTO_working_3-way'!F173)</f>
        <v>3.5117388740788638</v>
      </c>
      <c r="J174" s="22">
        <f>IF(OR($A174="",$B174="",$C174=""),"",'MPTO_working_3-way'!G173)</f>
        <v>4.8212447297605623</v>
      </c>
      <c r="K174" s="17">
        <f>IF(OR($A174="",$B174="",$C174=""),"",'OddsRatio_working_3-way'!H173)</f>
        <v>1.9752641944588862</v>
      </c>
      <c r="L174" s="21">
        <f>IF(OR($A174="",$B174="",$C174=""),"",'OddsRatio_working_3-way'!I173)</f>
        <v>3.5107865431813887</v>
      </c>
      <c r="M174" s="22">
        <f>IF(OR($A174="",$B174="",$C174=""),"",'OddsRatio_working_3-way'!J173)</f>
        <v>4.7869301167818481</v>
      </c>
      <c r="N174" s="23">
        <f t="shared" si="42"/>
        <v>50.391649872618729</v>
      </c>
      <c r="O174" s="24">
        <f t="shared" si="43"/>
        <v>28.584737062245715</v>
      </c>
      <c r="P174" s="24">
        <f t="shared" si="44"/>
        <v>21.023613065135553</v>
      </c>
      <c r="Q174" t="s">
        <v>447</v>
      </c>
      <c r="R174" t="s">
        <v>448</v>
      </c>
      <c r="S174" t="s">
        <v>475</v>
      </c>
      <c r="T174" s="35">
        <v>100</v>
      </c>
      <c r="U174" s="35">
        <f t="shared" si="45"/>
        <v>86.449864498644999</v>
      </c>
      <c r="V174" s="35">
        <f t="shared" si="46"/>
        <v>80</v>
      </c>
      <c r="W174" s="35">
        <f t="shared" si="47"/>
        <v>31.03448275862069</v>
      </c>
      <c r="X174" s="35">
        <f t="shared" si="48"/>
        <v>88.965517241379317</v>
      </c>
      <c r="Y174" s="35">
        <f t="shared" si="49"/>
        <v>82.515652742734332</v>
      </c>
      <c r="Z174" s="35">
        <f t="shared" si="50"/>
        <v>33.550135501355015</v>
      </c>
      <c r="AA174" s="35">
        <f t="shared" si="51"/>
        <v>-2.5156527427343178</v>
      </c>
      <c r="AB174" s="35">
        <f t="shared" si="52"/>
        <v>-2.515652742734332</v>
      </c>
      <c r="AC174" s="35">
        <f t="shared" si="53"/>
        <v>-2.5156527427343249</v>
      </c>
      <c r="AD174" s="36"/>
      <c r="AE174" s="36"/>
      <c r="AF174">
        <v>2.17</v>
      </c>
      <c r="AG174">
        <v>1.76</v>
      </c>
      <c r="AI174" s="36"/>
      <c r="AJ174" t="s">
        <v>478</v>
      </c>
      <c r="AK174" s="35"/>
      <c r="AL174" s="35"/>
    </row>
    <row r="175" spans="1:38" ht="15" x14ac:dyDescent="0.25">
      <c r="A175">
        <v>7.38</v>
      </c>
      <c r="B175">
        <v>5</v>
      </c>
      <c r="C175">
        <v>1.45</v>
      </c>
      <c r="D175" s="20">
        <f t="shared" si="41"/>
        <v>2.5156527427343311E-2</v>
      </c>
      <c r="E175" s="17">
        <f>IF(OR($A175="",$B175="",$C175=""),"",A175*'MPTO_working_3-way'!$I174)</f>
        <v>7.5656551724137939</v>
      </c>
      <c r="F175" s="21">
        <f>IF(OR($A175="",$B175="",$C175=""),"",B175*'MPTO_working_3-way'!$I174)</f>
        <v>5.1257826371367168</v>
      </c>
      <c r="G175" s="22">
        <f>IF(OR($A175="",$B175="",$C175=""),"",C175*'MPTO_working_3-way'!$I174)</f>
        <v>1.4864769647696479</v>
      </c>
      <c r="H175" s="17">
        <f>IF(OR($A175="",$B175="",$C175=""),"",'MPTO_working_3-way'!E174)</f>
        <v>7.8668398353264077</v>
      </c>
      <c r="I175" s="21">
        <f>IF(OR($A175="",$B175="",$C175=""),"",'MPTO_working_3-way'!F174)</f>
        <v>5.2188119777611615</v>
      </c>
      <c r="J175" s="22">
        <f>IF(OR($A175="",$B175="",$C175=""),"",'MPTO_working_3-way'!G174)</f>
        <v>1.4678475410135887</v>
      </c>
      <c r="K175" s="17">
        <f>IF(OR($A175="",$B175="",$C175=""),"",'OddsRatio_working_3-way'!H174)</f>
        <v>7.7171021790126675</v>
      </c>
      <c r="L175" s="21">
        <f>IF(OR($A175="",$B175="",$C175=""),"",'OddsRatio_working_3-way'!I174)</f>
        <v>5.2113493285345873</v>
      </c>
      <c r="M175" s="22">
        <f>IF(OR($A175="",$B175="",$C175=""),"",'OddsRatio_working_3-way'!J174)</f>
        <v>1.4737767994601412</v>
      </c>
      <c r="N175" s="23">
        <f t="shared" si="42"/>
        <v>13.217625932070517</v>
      </c>
      <c r="O175" s="24">
        <f t="shared" si="43"/>
        <v>19.509215875736082</v>
      </c>
      <c r="P175" s="24">
        <f t="shared" si="44"/>
        <v>67.273158192193392</v>
      </c>
      <c r="Q175" t="s">
        <v>449</v>
      </c>
      <c r="R175" t="s">
        <v>450</v>
      </c>
      <c r="S175" t="s">
        <v>475</v>
      </c>
      <c r="T175" s="35">
        <v>100</v>
      </c>
      <c r="U175" s="35">
        <f t="shared" si="45"/>
        <v>53.703703703703695</v>
      </c>
      <c r="V175" s="35">
        <f t="shared" si="46"/>
        <v>67.741935483870961</v>
      </c>
      <c r="W175" s="35">
        <f t="shared" si="47"/>
        <v>74.747474747474755</v>
      </c>
      <c r="X175" s="35">
        <f t="shared" si="48"/>
        <v>57.510589768654285</v>
      </c>
      <c r="Y175" s="35">
        <f t="shared" si="49"/>
        <v>71.548821548821536</v>
      </c>
      <c r="Z175" s="35">
        <f t="shared" si="50"/>
        <v>78.55436081242533</v>
      </c>
      <c r="AA175" s="35">
        <f t="shared" si="51"/>
        <v>-3.8068860649505893</v>
      </c>
      <c r="AB175" s="35">
        <f t="shared" si="52"/>
        <v>-3.8068860649505751</v>
      </c>
      <c r="AC175" s="35">
        <f t="shared" si="53"/>
        <v>-3.8068860649505751</v>
      </c>
      <c r="AD175" s="36"/>
      <c r="AE175" s="36"/>
      <c r="AF175">
        <v>1.64</v>
      </c>
      <c r="AG175">
        <v>2.38</v>
      </c>
      <c r="AI175" s="36"/>
      <c r="AJ175" t="s">
        <v>478</v>
      </c>
      <c r="AK175" s="35"/>
      <c r="AL175" s="35"/>
    </row>
    <row r="176" spans="1:38" ht="15" x14ac:dyDescent="0.25">
      <c r="A176">
        <v>2.16</v>
      </c>
      <c r="B176">
        <v>3.1</v>
      </c>
      <c r="C176">
        <v>3.96</v>
      </c>
      <c r="D176" s="20">
        <f t="shared" si="41"/>
        <v>3.8068860649505876E-2</v>
      </c>
      <c r="E176" s="17">
        <f>IF(OR($A176="",$B176="",$C176=""),"",A176*'MPTO_working_3-way'!$I175)</f>
        <v>2.242228739002933</v>
      </c>
      <c r="F176" s="21">
        <f>IF(OR($A176="",$B176="",$C176=""),"",B176*'MPTO_working_3-way'!$I175)</f>
        <v>3.2180134680134684</v>
      </c>
      <c r="G176" s="22">
        <f>IF(OR($A176="",$B176="",$C176=""),"",C176*'MPTO_working_3-way'!$I175)</f>
        <v>4.1107526881720435</v>
      </c>
      <c r="H176" s="17">
        <f>IF(OR($A176="",$B176="",$C176=""),"",'MPTO_working_3-way'!E175)</f>
        <v>2.2208732009327012</v>
      </c>
      <c r="I176" s="21">
        <f>IF(OR($A176="",$B176="",$C176=""),"",'MPTO_working_3-way'!F175)</f>
        <v>3.2269408259828265</v>
      </c>
      <c r="J176" s="22">
        <f>IF(OR($A176="",$B176="",$C176=""),"",'MPTO_working_3-way'!G175)</f>
        <v>4.1695222280926858</v>
      </c>
      <c r="K176" s="17">
        <f>IF(OR($A176="",$B176="",$C176=""),"",'OddsRatio_working_3-way'!H175)</f>
        <v>2.2299403089830574</v>
      </c>
      <c r="L176" s="21">
        <f>IF(OR($A176="",$B176="",$C176=""),"",'OddsRatio_working_3-way'!I175)</f>
        <v>3.2266160766072596</v>
      </c>
      <c r="M176" s="22">
        <f>IF(OR($A176="",$B176="",$C176=""),"",'OddsRatio_working_3-way'!J175)</f>
        <v>4.1384683746464237</v>
      </c>
      <c r="N176" s="23">
        <f t="shared" si="42"/>
        <v>44.598482866858483</v>
      </c>
      <c r="O176" s="24">
        <f t="shared" si="43"/>
        <v>31.075071933036881</v>
      </c>
      <c r="P176" s="24">
        <f t="shared" si="44"/>
        <v>24.326445200104626</v>
      </c>
      <c r="Q176" t="s">
        <v>451</v>
      </c>
      <c r="R176" t="s">
        <v>452</v>
      </c>
      <c r="S176" t="s">
        <v>475</v>
      </c>
      <c r="T176" s="35">
        <v>100</v>
      </c>
      <c r="U176" s="35">
        <f t="shared" si="45"/>
        <v>69.418960244648318</v>
      </c>
      <c r="V176" s="35">
        <f t="shared" si="46"/>
        <v>68.051118210862612</v>
      </c>
      <c r="W176" s="35">
        <f t="shared" si="47"/>
        <v>58.677685950413228</v>
      </c>
      <c r="X176" s="35">
        <f t="shared" si="48"/>
        <v>73.271195838724154</v>
      </c>
      <c r="Y176" s="35">
        <f t="shared" si="49"/>
        <v>71.903353804938462</v>
      </c>
      <c r="Z176" s="35">
        <f t="shared" si="50"/>
        <v>62.529921544489063</v>
      </c>
      <c r="AA176" s="35">
        <f t="shared" si="51"/>
        <v>-3.8522355940758359</v>
      </c>
      <c r="AB176" s="35">
        <f t="shared" si="52"/>
        <v>-3.8522355940758501</v>
      </c>
      <c r="AC176" s="35">
        <f t="shared" si="53"/>
        <v>-3.8522355940758359</v>
      </c>
      <c r="AD176" s="36"/>
      <c r="AE176" s="36"/>
      <c r="AF176">
        <v>2.57</v>
      </c>
      <c r="AG176">
        <v>1.53</v>
      </c>
      <c r="AI176" s="36"/>
      <c r="AJ176" t="s">
        <v>479</v>
      </c>
      <c r="AK176" s="35"/>
      <c r="AL176" s="35"/>
    </row>
    <row r="177" spans="1:38" s="35" customFormat="1" ht="15" x14ac:dyDescent="0.25">
      <c r="A177">
        <v>3.27</v>
      </c>
      <c r="B177">
        <v>3.13</v>
      </c>
      <c r="C177">
        <v>2.42</v>
      </c>
      <c r="D177" s="20">
        <f t="shared" si="41"/>
        <v>3.8522355940758368E-2</v>
      </c>
      <c r="E177" s="17">
        <f>IF(OR($A177="",$B177="",$C177=""),"",A177*'MPTO_working_3-way'!$I176)</f>
        <v>3.3959681039262799</v>
      </c>
      <c r="F177" s="21">
        <f>IF(OR($A177="",$B177="",$C177=""),"",B177*'MPTO_working_3-way'!$I176)</f>
        <v>3.2505749740945737</v>
      </c>
      <c r="G177" s="22">
        <f>IF(OR($A177="",$B177="",$C177=""),"",C177*'MPTO_working_3-way'!$I176)</f>
        <v>2.5132241013766352</v>
      </c>
      <c r="H177" s="17">
        <f>IF(OR($A177="",$B177="",$C177=""),"",'MPTO_working_3-way'!E176)</f>
        <v>3.4133232875395931</v>
      </c>
      <c r="I177" s="21">
        <f>IF(OR($A177="",$B177="",$C177=""),"",'MPTO_working_3-way'!F176)</f>
        <v>3.2610677185620918</v>
      </c>
      <c r="J177" s="22">
        <f>IF(OR($A177="",$B177="",$C177=""),"",'MPTO_working_3-way'!G176)</f>
        <v>2.4976125622337455</v>
      </c>
      <c r="K177" s="17">
        <f>IF(OR($A177="",$B177="",$C177=""),"",'OddsRatio_working_3-way'!H176)</f>
        <v>3.4051343451372551</v>
      </c>
      <c r="L177" s="21">
        <f>IF(OR($A177="",$B177="",$C177=""),"",'OddsRatio_working_3-way'!I176)</f>
        <v>3.2568000683446492</v>
      </c>
      <c r="M177" s="22">
        <f>IF(OR($A177="",$B177="",$C177=""),"",'OddsRatio_working_3-way'!J176)</f>
        <v>2.5045333788964323</v>
      </c>
      <c r="N177" s="23">
        <f t="shared" si="42"/>
        <v>29.446684108836031</v>
      </c>
      <c r="O177" s="24">
        <f t="shared" si="43"/>
        <v>30.763788190381408</v>
      </c>
      <c r="P177" s="24">
        <f t="shared" si="44"/>
        <v>39.789527700782571</v>
      </c>
      <c r="Q177" t="s">
        <v>453</v>
      </c>
      <c r="R177" t="s">
        <v>454</v>
      </c>
      <c r="S177" t="s">
        <v>475</v>
      </c>
      <c r="T177" s="35">
        <v>100</v>
      </c>
      <c r="U177" s="35">
        <f t="shared" si="45"/>
        <v>62.546816479400754</v>
      </c>
      <c r="V177" s="35">
        <f t="shared" si="46"/>
        <v>65.986394557823132</v>
      </c>
      <c r="W177" s="35">
        <f t="shared" si="47"/>
        <v>67.741935483870961</v>
      </c>
      <c r="X177" s="35">
        <f t="shared" si="48"/>
        <v>66.271669958305907</v>
      </c>
      <c r="Y177" s="35">
        <f t="shared" si="49"/>
        <v>69.711248036728279</v>
      </c>
      <c r="Z177" s="35">
        <f t="shared" si="50"/>
        <v>71.466788962776121</v>
      </c>
      <c r="AA177" s="35">
        <f t="shared" si="51"/>
        <v>-3.7248534789051533</v>
      </c>
      <c r="AB177" s="35">
        <f t="shared" si="52"/>
        <v>-3.7248534789051462</v>
      </c>
      <c r="AC177" s="35">
        <f t="shared" si="53"/>
        <v>-3.7248534789051604</v>
      </c>
      <c r="AD177" s="36"/>
      <c r="AE177" s="36"/>
      <c r="AF177">
        <v>2.11</v>
      </c>
      <c r="AG177">
        <v>1.76</v>
      </c>
      <c r="AH177" s="36"/>
      <c r="AI177" s="36"/>
      <c r="AJ177" t="s">
        <v>479</v>
      </c>
    </row>
    <row r="178" spans="1:38" s="35" customFormat="1" ht="15" x14ac:dyDescent="0.25">
      <c r="A178">
        <v>2.67</v>
      </c>
      <c r="B178">
        <v>2.94</v>
      </c>
      <c r="C178">
        <v>3.1</v>
      </c>
      <c r="D178" s="20">
        <f t="shared" si="41"/>
        <v>3.7248534789051435E-2</v>
      </c>
      <c r="E178" s="17">
        <f>IF(OR($A178="",$B178="",$C178=""),"",A178*'MPTO_working_3-way'!$I177)</f>
        <v>2.7694535878867672</v>
      </c>
      <c r="F178" s="21">
        <f>IF(OR($A178="",$B178="",$C178=""),"",B178*'MPTO_working_3-way'!$I177)</f>
        <v>3.049510692279811</v>
      </c>
      <c r="G178" s="22">
        <f>IF(OR($A178="",$B178="",$C178=""),"",C178*'MPTO_working_3-way'!$I177)</f>
        <v>3.2154704578460596</v>
      </c>
      <c r="H178" s="17">
        <f>IF(OR($A178="",$B178="",$C178=""),"",'MPTO_working_3-way'!E177)</f>
        <v>2.7615486401281903</v>
      </c>
      <c r="I178" s="21">
        <f>IF(OR($A178="",$B178="",$C178=""),"",'MPTO_working_3-way'!F177)</f>
        <v>3.0513864820197467</v>
      </c>
      <c r="J178" s="22">
        <f>IF(OR($A178="",$B178="",$C178=""),"",'MPTO_working_3-way'!G177)</f>
        <v>3.2240959449683744</v>
      </c>
      <c r="K178" s="17">
        <f>IF(OR($A178="",$B178="",$C178=""),"",'OddsRatio_working_3-way'!H177)</f>
        <v>2.7652782476404689</v>
      </c>
      <c r="L178" s="21">
        <f>IF(OR($A178="",$B178="",$C178=""),"",'OddsRatio_working_3-way'!I177)</f>
        <v>3.0506825152230599</v>
      </c>
      <c r="M178" s="22">
        <f>IF(OR($A178="",$B178="",$C178=""),"",'OddsRatio_working_3-way'!J177)</f>
        <v>3.2198109700868174</v>
      </c>
      <c r="N178" s="23">
        <f t="shared" si="42"/>
        <v>36.108205762099466</v>
      </c>
      <c r="O178" s="24">
        <f t="shared" si="43"/>
        <v>32.792146049253596</v>
      </c>
      <c r="P178" s="24">
        <f t="shared" si="44"/>
        <v>31.099648188646956</v>
      </c>
      <c r="Q178" t="s">
        <v>455</v>
      </c>
      <c r="R178" t="s">
        <v>456</v>
      </c>
      <c r="S178" t="s">
        <v>475</v>
      </c>
      <c r="T178" s="35">
        <v>100</v>
      </c>
      <c r="U178" s="35">
        <f t="shared" si="45"/>
        <v>51.219512195121943</v>
      </c>
      <c r="V178" s="35">
        <f t="shared" si="46"/>
        <v>70.845481049562679</v>
      </c>
      <c r="W178" s="35">
        <f t="shared" si="47"/>
        <v>75</v>
      </c>
      <c r="X178" s="35">
        <f t="shared" si="48"/>
        <v>54.154518950437314</v>
      </c>
      <c r="Y178" s="35">
        <f t="shared" si="49"/>
        <v>73.780487804878049</v>
      </c>
      <c r="Z178" s="35">
        <f t="shared" si="50"/>
        <v>77.935006755315371</v>
      </c>
      <c r="AA178" s="35">
        <f t="shared" si="51"/>
        <v>-2.9350067553153707</v>
      </c>
      <c r="AB178" s="35">
        <f t="shared" si="52"/>
        <v>-2.9350067553153707</v>
      </c>
      <c r="AC178" s="35">
        <f t="shared" si="53"/>
        <v>-2.9350067553153707</v>
      </c>
      <c r="AD178" s="36"/>
      <c r="AE178" s="36"/>
      <c r="AF178">
        <v>2.66</v>
      </c>
      <c r="AG178">
        <v>1.5</v>
      </c>
      <c r="AH178" s="36"/>
      <c r="AI178" s="36"/>
      <c r="AJ178" t="s">
        <v>479</v>
      </c>
    </row>
    <row r="179" spans="1:38" ht="15" x14ac:dyDescent="0.25">
      <c r="A179">
        <v>2.0499999999999998</v>
      </c>
      <c r="B179">
        <v>3.43</v>
      </c>
      <c r="C179">
        <v>4</v>
      </c>
      <c r="D179" s="20">
        <f t="shared" si="41"/>
        <v>2.9350067553153725E-2</v>
      </c>
      <c r="E179" s="17">
        <f>IF(OR($A179="",$B179="",$C179=""),"",A179*'MPTO_working_3-way'!$I178)</f>
        <v>2.1101676384839649</v>
      </c>
      <c r="F179" s="21">
        <f>IF(OR($A179="",$B179="",$C179=""),"",B179*'MPTO_working_3-way'!$I178)</f>
        <v>3.5306707317073176</v>
      </c>
      <c r="G179" s="22">
        <f>IF(OR($A179="",$B179="",$C179=""),"",C179*'MPTO_working_3-way'!$I178)</f>
        <v>4.1174002702126149</v>
      </c>
      <c r="H179" s="17">
        <f>IF(OR($A179="",$B179="",$C179=""),"",'MPTO_working_3-way'!E178)</f>
        <v>2.091956017801138</v>
      </c>
      <c r="I179" s="21">
        <f>IF(OR($A179="",$B179="",$C179=""),"",'MPTO_working_3-way'!F178)</f>
        <v>3.549096721276999</v>
      </c>
      <c r="J179" s="22">
        <f>IF(OR($A179="",$B179="",$C179=""),"",'MPTO_working_3-way'!G178)</f>
        <v>4.1629088756228727</v>
      </c>
      <c r="K179" s="17">
        <f>IF(OR($A179="",$B179="",$C179=""),"",'OddsRatio_working_3-way'!H178)</f>
        <v>2.0993081173368338</v>
      </c>
      <c r="L179" s="21">
        <f>IF(OR($A179="",$B179="",$C179=""),"",'OddsRatio_working_3-way'!I178)</f>
        <v>3.5441130715509601</v>
      </c>
      <c r="M179" s="22">
        <f>IF(OR($A179="",$B179="",$C179=""),"",'OddsRatio_working_3-way'!J178)</f>
        <v>4.1408803352480987</v>
      </c>
      <c r="N179" s="23">
        <f t="shared" si="42"/>
        <v>47.389599848021689</v>
      </c>
      <c r="O179" s="24">
        <f t="shared" si="43"/>
        <v>28.323230229867185</v>
      </c>
      <c r="P179" s="24">
        <f t="shared" si="44"/>
        <v>24.287169922111115</v>
      </c>
      <c r="Q179" t="s">
        <v>318</v>
      </c>
      <c r="R179" t="s">
        <v>375</v>
      </c>
      <c r="S179" t="s">
        <v>475</v>
      </c>
      <c r="T179" s="35">
        <v>100</v>
      </c>
      <c r="U179" s="35">
        <f t="shared" si="45"/>
        <v>67.21311475409837</v>
      </c>
      <c r="V179" s="35">
        <f t="shared" si="46"/>
        <v>72.375690607734811</v>
      </c>
      <c r="W179" s="35">
        <f t="shared" si="47"/>
        <v>57.627118644067799</v>
      </c>
      <c r="X179" s="35">
        <f t="shared" si="48"/>
        <v>69.997190748197397</v>
      </c>
      <c r="Y179" s="35">
        <f t="shared" si="49"/>
        <v>75.159766601833851</v>
      </c>
      <c r="Z179" s="35">
        <f t="shared" si="50"/>
        <v>60.41119463816684</v>
      </c>
      <c r="AA179" s="35">
        <f t="shared" si="51"/>
        <v>-2.7840759940990267</v>
      </c>
      <c r="AB179" s="35">
        <f t="shared" si="52"/>
        <v>-2.7840759940990409</v>
      </c>
      <c r="AC179" s="35">
        <f t="shared" si="53"/>
        <v>-2.7840759940990409</v>
      </c>
      <c r="AD179" s="36"/>
      <c r="AE179" s="36"/>
      <c r="AF179">
        <v>1.95</v>
      </c>
      <c r="AG179">
        <v>1.93</v>
      </c>
      <c r="AI179" s="36"/>
      <c r="AJ179" t="s">
        <v>385</v>
      </c>
      <c r="AK179" s="35"/>
      <c r="AL179" s="35"/>
    </row>
    <row r="180" spans="1:38" ht="15" x14ac:dyDescent="0.25">
      <c r="A180">
        <v>3.05</v>
      </c>
      <c r="B180">
        <v>3.62</v>
      </c>
      <c r="C180">
        <v>2.36</v>
      </c>
      <c r="D180" s="20">
        <f t="shared" si="41"/>
        <v>2.7840759940990445E-2</v>
      </c>
      <c r="E180" s="17">
        <f>IF(OR($A180="",$B180="",$C180=""),"",A180*'MPTO_working_3-way'!$I179)</f>
        <v>3.1349143178200207</v>
      </c>
      <c r="F180" s="21">
        <f>IF(OR($A180="",$B180="",$C180=""),"",B180*'MPTO_working_3-way'!$I179)</f>
        <v>3.7207835509863854</v>
      </c>
      <c r="G180" s="22">
        <f>IF(OR($A180="",$B180="",$C180=""),"",C180*'MPTO_working_3-way'!$I179)</f>
        <v>2.4257041934607373</v>
      </c>
      <c r="H180" s="17">
        <f>IF(OR($A180="",$B180="",$C180=""),"",'MPTO_working_3-way'!E179)</f>
        <v>3.1388442734065309</v>
      </c>
      <c r="I180" s="21">
        <f>IF(OR($A180="",$B180="",$C180=""),"",'MPTO_working_3-way'!F179)</f>
        <v>3.7458396746109939</v>
      </c>
      <c r="J180" s="22">
        <f>IF(OR($A180="",$B180="",$C180=""),"",'MPTO_working_3-way'!G179)</f>
        <v>2.4128446710184348</v>
      </c>
      <c r="K180" s="17">
        <f>IF(OR($A180="",$B180="",$C180=""),"",'OddsRatio_working_3-way'!H179)</f>
        <v>3.138304534375143</v>
      </c>
      <c r="L180" s="21">
        <f>IF(OR($A180="",$B180="",$C180=""),"",'OddsRatio_working_3-way'!I179)</f>
        <v>3.7328575024696944</v>
      </c>
      <c r="M180" s="22">
        <f>IF(OR($A180="",$B180="",$C180=""),"",'OddsRatio_working_3-way'!J179)</f>
        <v>2.4185825203659479</v>
      </c>
      <c r="N180" s="23">
        <f t="shared" si="42"/>
        <v>31.89879845569072</v>
      </c>
      <c r="O180" s="24">
        <f t="shared" si="43"/>
        <v>26.876059472336099</v>
      </c>
      <c r="P180" s="24">
        <f t="shared" si="44"/>
        <v>41.225142071973174</v>
      </c>
      <c r="Q180" t="s">
        <v>378</v>
      </c>
      <c r="R180" t="s">
        <v>369</v>
      </c>
      <c r="S180" t="s">
        <v>475</v>
      </c>
      <c r="T180" s="35">
        <v>100</v>
      </c>
      <c r="U180" s="35">
        <f t="shared" si="45"/>
        <v>65.397923875432525</v>
      </c>
      <c r="V180" s="35">
        <f t="shared" si="46"/>
        <v>71.910112359550567</v>
      </c>
      <c r="W180" s="35">
        <f t="shared" si="47"/>
        <v>59.839357429718881</v>
      </c>
      <c r="X180" s="35">
        <f t="shared" si="48"/>
        <v>68.25053021073056</v>
      </c>
      <c r="Y180" s="35">
        <f t="shared" si="49"/>
        <v>74.762718694848587</v>
      </c>
      <c r="Z180" s="35">
        <f t="shared" si="50"/>
        <v>62.691963765016908</v>
      </c>
      <c r="AA180" s="35">
        <f t="shared" si="51"/>
        <v>-2.8526063352980344</v>
      </c>
      <c r="AB180" s="35">
        <f t="shared" si="52"/>
        <v>-2.8526063352980202</v>
      </c>
      <c r="AC180" s="35">
        <f t="shared" si="53"/>
        <v>-2.8526063352980273</v>
      </c>
      <c r="AD180" s="36"/>
      <c r="AE180" s="36"/>
      <c r="AF180">
        <v>1.87</v>
      </c>
      <c r="AG180">
        <v>2.02</v>
      </c>
      <c r="AI180" s="36"/>
      <c r="AJ180" t="s">
        <v>385</v>
      </c>
      <c r="AK180" s="35"/>
      <c r="AL180" s="35"/>
    </row>
    <row r="181" spans="1:38" s="35" customFormat="1" ht="15" x14ac:dyDescent="0.25">
      <c r="A181">
        <v>2.89</v>
      </c>
      <c r="B181">
        <v>3.56</v>
      </c>
      <c r="C181">
        <v>2.4900000000000002</v>
      </c>
      <c r="D181" s="20">
        <f t="shared" si="41"/>
        <v>2.8526063352980247E-2</v>
      </c>
      <c r="E181" s="17">
        <f>IF(OR($A181="",$B181="",$C181=""),"",A181*'MPTO_working_3-way'!$I180)</f>
        <v>2.9724403230901131</v>
      </c>
      <c r="F181" s="21">
        <f>IF(OR($A181="",$B181="",$C181=""),"",B181*'MPTO_working_3-way'!$I180)</f>
        <v>3.6615527855366099</v>
      </c>
      <c r="G181" s="22">
        <f>IF(OR($A181="",$B181="",$C181=""),"",C181*'MPTO_working_3-way'!$I180)</f>
        <v>2.561029897748921</v>
      </c>
      <c r="H181" s="17">
        <f>IF(OR($A181="",$B181="",$C181=""),"",'MPTO_working_3-way'!E180)</f>
        <v>2.9716615802638078</v>
      </c>
      <c r="I181" s="21">
        <f>IF(OR($A181="",$B181="",$C181=""),"",'MPTO_working_3-way'!F180)</f>
        <v>3.6847315854869769</v>
      </c>
      <c r="J181" s="22">
        <f>IF(OR($A181="",$B181="",$C181=""),"",'MPTO_working_3-way'!G180)</f>
        <v>2.5503845171580561</v>
      </c>
      <c r="K181" s="17">
        <f>IF(OR($A181="",$B181="",$C181=""),"",'OddsRatio_working_3-way'!H180)</f>
        <v>2.9729501251820132</v>
      </c>
      <c r="L181" s="21">
        <f>IF(OR($A181="",$B181="",$C181=""),"",'OddsRatio_working_3-way'!I180)</f>
        <v>3.6723557251142607</v>
      </c>
      <c r="M181" s="22">
        <f>IF(OR($A181="",$B181="",$C181=""),"",'OddsRatio_working_3-way'!J180)</f>
        <v>2.5553945431329099</v>
      </c>
      <c r="N181" s="23">
        <f t="shared" si="42"/>
        <v>33.642391143463293</v>
      </c>
      <c r="O181" s="24">
        <f t="shared" si="43"/>
        <v>27.310817529384529</v>
      </c>
      <c r="P181" s="24">
        <f t="shared" si="44"/>
        <v>39.046791327152178</v>
      </c>
      <c r="Q181" t="s">
        <v>368</v>
      </c>
      <c r="R181" t="s">
        <v>319</v>
      </c>
      <c r="S181" t="s">
        <v>475</v>
      </c>
      <c r="T181" s="35">
        <v>100</v>
      </c>
      <c r="U181" s="35">
        <f t="shared" si="45"/>
        <v>16.666666666666668</v>
      </c>
      <c r="V181" s="35">
        <f t="shared" si="46"/>
        <v>85.895627644569814</v>
      </c>
      <c r="W181" s="35">
        <f t="shared" si="47"/>
        <v>94.614970382337091</v>
      </c>
      <c r="X181" s="35">
        <f t="shared" si="48"/>
        <v>19.489401973093081</v>
      </c>
      <c r="Y181" s="35">
        <f t="shared" si="49"/>
        <v>88.718362950996237</v>
      </c>
      <c r="Z181" s="35">
        <f t="shared" si="50"/>
        <v>97.437705688763515</v>
      </c>
      <c r="AA181" s="35">
        <f t="shared" si="51"/>
        <v>-2.8227353064264129</v>
      </c>
      <c r="AB181" s="35">
        <f t="shared" si="52"/>
        <v>-2.8227353064264236</v>
      </c>
      <c r="AC181" s="35">
        <f t="shared" si="53"/>
        <v>-2.8227353064264236</v>
      </c>
      <c r="AD181" s="36"/>
      <c r="AE181" s="36"/>
      <c r="AF181">
        <v>1.74</v>
      </c>
      <c r="AG181">
        <v>2.1800000000000002</v>
      </c>
      <c r="AH181" s="36"/>
      <c r="AI181" s="36"/>
      <c r="AJ181" t="s">
        <v>385</v>
      </c>
    </row>
    <row r="182" spans="1:38" s="35" customFormat="1" ht="15" x14ac:dyDescent="0.25">
      <c r="A182">
        <v>1.2</v>
      </c>
      <c r="B182">
        <v>7.09</v>
      </c>
      <c r="C182">
        <v>18.57</v>
      </c>
      <c r="D182" s="20">
        <f t="shared" si="41"/>
        <v>2.8227353064264271E-2</v>
      </c>
      <c r="E182" s="17">
        <f>IF(OR($A182="",$B182="",$C182=""),"",A182*'MPTO_working_3-way'!$I181)</f>
        <v>1.233872823677117</v>
      </c>
      <c r="F182" s="21">
        <f>IF(OR($A182="",$B182="",$C182=""),"",B182*'MPTO_working_3-way'!$I181)</f>
        <v>7.2901319332256334</v>
      </c>
      <c r="G182" s="22">
        <f>IF(OR($A182="",$B182="",$C182=""),"",C182*'MPTO_working_3-way'!$I181)</f>
        <v>19.094181946403388</v>
      </c>
      <c r="H182" s="17">
        <f>IF(OR($A182="",$B182="",$C182=""),"",'MPTO_working_3-way'!E181)</f>
        <v>1.213703858936666</v>
      </c>
      <c r="I182" s="21">
        <f>IF(OR($A182="",$B182="",$C182=""),"",'MPTO_working_3-way'!F181)</f>
        <v>7.5967865244823658</v>
      </c>
      <c r="J182" s="22">
        <f>IF(OR($A182="",$B182="",$C182=""),"",'MPTO_working_3-way'!G181)</f>
        <v>22.501653511682846</v>
      </c>
      <c r="K182" s="17">
        <f>IF(OR($A182="",$B182="",$C182=""),"",'OddsRatio_working_3-way'!H181)</f>
        <v>1.2191113890328156</v>
      </c>
      <c r="L182" s="21">
        <f>IF(OR($A182="",$B182="",$C182=""),"",'OddsRatio_working_3-way'!I181)</f>
        <v>7.671941796049234</v>
      </c>
      <c r="M182" s="22">
        <f>IF(OR($A182="",$B182="",$C182=""),"",'OddsRatio_working_3-way'!J181)</f>
        <v>20.248935526532847</v>
      </c>
      <c r="N182" s="23">
        <f t="shared" si="42"/>
        <v>81.04562972866664</v>
      </c>
      <c r="O182" s="24">
        <f t="shared" si="43"/>
        <v>13.717172873681236</v>
      </c>
      <c r="P182" s="24">
        <f t="shared" si="44"/>
        <v>5.2371973976521238</v>
      </c>
      <c r="Q182" t="s">
        <v>264</v>
      </c>
      <c r="R182" t="s">
        <v>234</v>
      </c>
      <c r="S182" t="s">
        <v>476</v>
      </c>
      <c r="T182" s="35">
        <v>100</v>
      </c>
      <c r="U182" s="35">
        <f t="shared" si="45"/>
        <v>76.415094339622627</v>
      </c>
      <c r="V182" s="35">
        <f t="shared" si="46"/>
        <v>68.051118210862612</v>
      </c>
      <c r="W182" s="35">
        <f t="shared" si="47"/>
        <v>50.980392156862742</v>
      </c>
      <c r="X182" s="35">
        <f t="shared" si="48"/>
        <v>80.968489632274625</v>
      </c>
      <c r="Y182" s="35">
        <f t="shared" si="49"/>
        <v>72.60451350351461</v>
      </c>
      <c r="Z182" s="35">
        <f t="shared" si="50"/>
        <v>55.53378744951474</v>
      </c>
      <c r="AA182" s="35">
        <f t="shared" si="51"/>
        <v>-4.5533952926519987</v>
      </c>
      <c r="AB182" s="35">
        <f t="shared" si="52"/>
        <v>-4.5533952926519987</v>
      </c>
      <c r="AC182" s="35">
        <f t="shared" si="53"/>
        <v>-4.5533952926519987</v>
      </c>
      <c r="AD182" s="36"/>
      <c r="AE182" s="36"/>
      <c r="AF182">
        <v>1.57</v>
      </c>
      <c r="AG182">
        <v>2.52</v>
      </c>
      <c r="AH182" s="36"/>
      <c r="AI182" s="36"/>
      <c r="AJ182" t="s">
        <v>381</v>
      </c>
    </row>
    <row r="183" spans="1:38" ht="15" x14ac:dyDescent="0.25">
      <c r="A183">
        <v>4.24</v>
      </c>
      <c r="B183">
        <v>3.13</v>
      </c>
      <c r="C183">
        <v>2.04</v>
      </c>
      <c r="D183" s="20">
        <f t="shared" si="41"/>
        <v>4.5533952926519961E-2</v>
      </c>
      <c r="E183" s="17">
        <f>IF(OR($A183="",$B183="",$C183=""),"",A183*'MPTO_working_3-way'!$I182)</f>
        <v>4.433063960408445</v>
      </c>
      <c r="F183" s="21">
        <f>IF(OR($A183="",$B183="",$C183=""),"",B183*'MPTO_working_3-way'!$I182)</f>
        <v>3.2725212726600073</v>
      </c>
      <c r="G183" s="22">
        <f>IF(OR($A183="",$B183="",$C183=""),"",C183*'MPTO_working_3-way'!$I182)</f>
        <v>2.1328892639701009</v>
      </c>
      <c r="H183" s="17">
        <f>IF(OR($A183="",$B183="",$C183=""),"",'MPTO_working_3-way'!E182)</f>
        <v>4.5316315799810392</v>
      </c>
      <c r="I183" s="21">
        <f>IF(OR($A183="",$B183="",$C183=""),"",'MPTO_working_3-way'!F182)</f>
        <v>3.2861137023200473</v>
      </c>
      <c r="J183" s="22">
        <f>IF(OR($A183="",$B183="",$C183=""),"",'MPTO_working_3-way'!G182)</f>
        <v>2.10518296539257</v>
      </c>
      <c r="K183" s="17">
        <f>IF(OR($A183="",$B183="",$C183=""),"",'OddsRatio_working_3-way'!H182)</f>
        <v>4.4785156691984414</v>
      </c>
      <c r="L183" s="21">
        <f>IF(OR($A183="",$B183="",$C183=""),"",'OddsRatio_working_3-way'!I182)</f>
        <v>3.2868019677137901</v>
      </c>
      <c r="M183" s="22">
        <f>IF(OR($A183="",$B183="",$C183=""),"",'OddsRatio_working_3-way'!J182)</f>
        <v>2.1165605851748084</v>
      </c>
      <c r="N183" s="23">
        <f t="shared" si="42"/>
        <v>22.55776160531336</v>
      </c>
      <c r="O183" s="24">
        <f t="shared" si="43"/>
        <v>30.557478979721616</v>
      </c>
      <c r="P183" s="24">
        <f t="shared" si="44"/>
        <v>46.884759414965025</v>
      </c>
      <c r="Q183" t="s">
        <v>174</v>
      </c>
      <c r="R183" t="s">
        <v>165</v>
      </c>
      <c r="S183" t="s">
        <v>476</v>
      </c>
      <c r="T183" s="35">
        <v>100</v>
      </c>
      <c r="U183" s="35">
        <f t="shared" si="45"/>
        <v>72.602739726027394</v>
      </c>
      <c r="V183" s="35">
        <f t="shared" si="46"/>
        <v>72.67759562841529</v>
      </c>
      <c r="W183" s="35">
        <f t="shared" si="47"/>
        <v>52.38095238095238</v>
      </c>
      <c r="X183" s="35">
        <f t="shared" si="48"/>
        <v>74.941451990632316</v>
      </c>
      <c r="Y183" s="35">
        <f t="shared" si="49"/>
        <v>75.016307893020212</v>
      </c>
      <c r="Z183" s="35">
        <f t="shared" si="50"/>
        <v>54.719664645557295</v>
      </c>
      <c r="AA183" s="35">
        <f t="shared" si="51"/>
        <v>-2.3387122646049221</v>
      </c>
      <c r="AB183" s="35">
        <f t="shared" si="52"/>
        <v>-2.3387122646049221</v>
      </c>
      <c r="AC183" s="35">
        <f t="shared" si="53"/>
        <v>-2.338712264604915</v>
      </c>
      <c r="AD183" s="36"/>
      <c r="AE183" s="36"/>
      <c r="AF183">
        <v>2.2200000000000002</v>
      </c>
      <c r="AG183">
        <v>1.68</v>
      </c>
      <c r="AI183" s="36"/>
      <c r="AJ183" t="s">
        <v>221</v>
      </c>
      <c r="AK183" s="35"/>
      <c r="AL183" s="35"/>
    </row>
    <row r="184" spans="1:38" ht="15" x14ac:dyDescent="0.25">
      <c r="A184">
        <v>3.65</v>
      </c>
      <c r="B184">
        <v>3.66</v>
      </c>
      <c r="C184">
        <v>2.1</v>
      </c>
      <c r="D184" s="20">
        <f t="shared" si="41"/>
        <v>2.3387122646049141E-2</v>
      </c>
      <c r="E184" s="17">
        <f>IF(OR($A184="",$B184="",$C184=""),"",A184*'MPTO_working_3-way'!$I183)</f>
        <v>3.7353629976580791</v>
      </c>
      <c r="F184" s="21">
        <f>IF(OR($A184="",$B184="",$C184=""),"",B184*'MPTO_working_3-way'!$I183)</f>
        <v>3.7455968688845398</v>
      </c>
      <c r="G184" s="22">
        <f>IF(OR($A184="",$B184="",$C184=""),"",C184*'MPTO_working_3-way'!$I183)</f>
        <v>2.1491129575567034</v>
      </c>
      <c r="H184" s="17">
        <f>IF(OR($A184="",$B184="",$C184=""),"",'MPTO_working_3-way'!E183)</f>
        <v>3.7569000843678428</v>
      </c>
      <c r="I184" s="21">
        <f>IF(OR($A184="",$B184="",$C184=""),"",'MPTO_working_3-way'!F183)</f>
        <v>3.7674952661053136</v>
      </c>
      <c r="J184" s="22">
        <f>IF(OR($A184="",$B184="",$C184=""),"",'MPTO_working_3-way'!G183)</f>
        <v>2.1349512568206208</v>
      </c>
      <c r="K184" s="17">
        <f>IF(OR($A184="",$B184="",$C184=""),"",'OddsRatio_working_3-way'!H183)</f>
        <v>3.7480997193812438</v>
      </c>
      <c r="L184" s="21">
        <f>IF(OR($A184="",$B184="",$C184=""),"",'OddsRatio_working_3-way'!I183)</f>
        <v>3.7584699070015493</v>
      </c>
      <c r="M184" s="22">
        <f>IF(OR($A184="",$B184="",$C184=""),"",'OddsRatio_working_3-way'!J183)</f>
        <v>2.140720638233724</v>
      </c>
      <c r="N184" s="23">
        <f t="shared" si="42"/>
        <v>26.771159874608152</v>
      </c>
      <c r="O184" s="24">
        <f t="shared" si="43"/>
        <v>26.698014629049116</v>
      </c>
      <c r="P184" s="24">
        <f t="shared" si="44"/>
        <v>46.530825496342736</v>
      </c>
      <c r="Q184" t="s">
        <v>457</v>
      </c>
      <c r="R184" t="s">
        <v>458</v>
      </c>
      <c r="S184" t="s">
        <v>476</v>
      </c>
      <c r="T184" s="35">
        <v>100</v>
      </c>
      <c r="U184" s="35">
        <f t="shared" si="45"/>
        <v>33.333333333333329</v>
      </c>
      <c r="V184" s="35">
        <f t="shared" si="46"/>
        <v>79.296066252587991</v>
      </c>
      <c r="W184" s="35">
        <f t="shared" si="47"/>
        <v>84.871406959152793</v>
      </c>
      <c r="X184" s="35">
        <f t="shared" si="48"/>
        <v>35.832526788259209</v>
      </c>
      <c r="Y184" s="35">
        <f t="shared" si="49"/>
        <v>81.795259707513864</v>
      </c>
      <c r="Z184" s="35">
        <f t="shared" si="50"/>
        <v>87.370600414078666</v>
      </c>
      <c r="AA184" s="35">
        <f t="shared" si="51"/>
        <v>-2.4991934549258801</v>
      </c>
      <c r="AB184" s="35">
        <f t="shared" si="52"/>
        <v>-2.499193454925873</v>
      </c>
      <c r="AC184" s="35">
        <f t="shared" si="53"/>
        <v>-2.499193454925873</v>
      </c>
      <c r="AD184" s="36"/>
      <c r="AE184" s="36"/>
      <c r="AF184">
        <v>1.87</v>
      </c>
      <c r="AG184">
        <v>2.04</v>
      </c>
      <c r="AI184" s="36"/>
      <c r="AJ184" t="s">
        <v>480</v>
      </c>
      <c r="AK184" s="35"/>
      <c r="AL184" s="35"/>
    </row>
    <row r="185" spans="1:38" s="35" customFormat="1" ht="17.25" customHeight="1" x14ac:dyDescent="0.25">
      <c r="A185">
        <v>1.5</v>
      </c>
      <c r="B185">
        <v>4.83</v>
      </c>
      <c r="C185">
        <v>6.61</v>
      </c>
      <c r="D185" s="20">
        <f t="shared" si="41"/>
        <v>2.4991934549258632E-2</v>
      </c>
      <c r="E185" s="17">
        <f>IF(OR($A185="",$B185="",$C185=""),"",A185*'MPTO_working_3-way'!$I184)</f>
        <v>1.5374879018238881</v>
      </c>
      <c r="F185" s="21">
        <f>IF(OR($A185="",$B185="",$C185=""),"",B185*'MPTO_working_3-way'!$I184)</f>
        <v>4.9507110438729196</v>
      </c>
      <c r="G185" s="22">
        <f>IF(OR($A185="",$B185="",$C185=""),"",C185*'MPTO_working_3-way'!$I184)</f>
        <v>6.7751966873705998</v>
      </c>
      <c r="H185" s="17">
        <f>IF(OR($A185="",$B185="",$C185=""),"",'MPTO_working_3-way'!E184)</f>
        <v>1.5189811385987086</v>
      </c>
      <c r="I185" s="21">
        <f>IF(OR($A185="",$B185="",$C185=""),"",'MPTO_working_3-way'!F184)</f>
        <v>5.0324924732425735</v>
      </c>
      <c r="J185" s="22">
        <f>IF(OR($A185="",$B185="",$C185=""),"",'MPTO_working_3-way'!G184)</f>
        <v>6.9951943091271591</v>
      </c>
      <c r="K185" s="17">
        <f>IF(OR($A185="",$B185="",$C185=""),"",'OddsRatio_working_3-way'!H184)</f>
        <v>1.5250090057991728</v>
      </c>
      <c r="L185" s="21">
        <f>IF(OR($A185="",$B185="",$C185=""),"",'OddsRatio_working_3-way'!I184)</f>
        <v>5.0215689844216644</v>
      </c>
      <c r="M185" s="22">
        <f>IF(OR($A185="",$B185="",$C185=""),"",'OddsRatio_working_3-way'!J184)</f>
        <v>6.8906010450667186</v>
      </c>
      <c r="N185" s="23">
        <f t="shared" si="42"/>
        <v>65.041162198006376</v>
      </c>
      <c r="O185" s="24">
        <f t="shared" si="43"/>
        <v>20.199118695033036</v>
      </c>
      <c r="P185" s="24">
        <f t="shared" si="44"/>
        <v>14.759719106960601</v>
      </c>
      <c r="Q185" t="s">
        <v>459</v>
      </c>
      <c r="R185" t="s">
        <v>460</v>
      </c>
      <c r="S185" t="s">
        <v>476</v>
      </c>
      <c r="T185" s="35">
        <v>100</v>
      </c>
      <c r="U185" s="35">
        <f t="shared" si="45"/>
        <v>57.805907172995774</v>
      </c>
      <c r="V185" s="35">
        <f t="shared" si="46"/>
        <v>69.969969969969966</v>
      </c>
      <c r="W185" s="35">
        <f t="shared" si="47"/>
        <v>68.944099378881987</v>
      </c>
      <c r="X185" s="35">
        <f t="shared" si="48"/>
        <v>61.085930651148047</v>
      </c>
      <c r="Y185" s="35">
        <f t="shared" si="49"/>
        <v>73.249993448122225</v>
      </c>
      <c r="Z185" s="35">
        <f t="shared" si="50"/>
        <v>72.224122857034246</v>
      </c>
      <c r="AA185" s="35">
        <f t="shared" si="51"/>
        <v>-3.2800234781522732</v>
      </c>
      <c r="AB185" s="35">
        <f t="shared" si="52"/>
        <v>-3.280023478152259</v>
      </c>
      <c r="AC185" s="35">
        <f t="shared" si="53"/>
        <v>-3.280023478152259</v>
      </c>
      <c r="AD185" s="36"/>
      <c r="AE185" s="36"/>
      <c r="AF185">
        <v>1.57</v>
      </c>
      <c r="AG185">
        <v>2.54</v>
      </c>
      <c r="AH185" s="36"/>
      <c r="AI185" s="36"/>
      <c r="AJ185" t="s">
        <v>480</v>
      </c>
    </row>
    <row r="186" spans="1:38" s="35" customFormat="1" ht="15" x14ac:dyDescent="0.25">
      <c r="A186">
        <v>2.37</v>
      </c>
      <c r="B186">
        <v>3.33</v>
      </c>
      <c r="C186">
        <v>3.22</v>
      </c>
      <c r="D186" s="20">
        <f t="shared" si="41"/>
        <v>3.2800234781522608E-2</v>
      </c>
      <c r="E186" s="17">
        <f>IF(OR($A186="",$B186="",$C186=""),"",A186*'MPTO_working_3-way'!$I185)</f>
        <v>2.4477365564322087</v>
      </c>
      <c r="F186" s="21">
        <f>IF(OR($A186="",$B186="",$C186=""),"",B186*'MPTO_working_3-way'!$I185)</f>
        <v>3.4392247818224702</v>
      </c>
      <c r="G186" s="22">
        <f>IF(OR($A186="",$B186="",$C186=""),"",C186*'MPTO_working_3-way'!$I185)</f>
        <v>3.3256167559965029</v>
      </c>
      <c r="H186" s="17">
        <f>IF(OR($A186="",$B186="",$C186=""),"",'MPTO_working_3-way'!E185)</f>
        <v>2.4330455269698072</v>
      </c>
      <c r="I186" s="21">
        <f>IF(OR($A186="",$B186="",$C186=""),"",'MPTO_working_3-way'!F185)</f>
        <v>3.45582041010374</v>
      </c>
      <c r="J186" s="22">
        <f>IF(OR($A186="",$B186="",$C186=""),"",'MPTO_working_3-way'!G185)</f>
        <v>3.3374985914575479</v>
      </c>
      <c r="K186" s="17">
        <f>IF(OR($A186="",$B186="",$C186=""),"",'OddsRatio_working_3-way'!H185)</f>
        <v>2.4394793396003025</v>
      </c>
      <c r="L186" s="21">
        <f>IF(OR($A186="",$B186="",$C186=""),"",'OddsRatio_working_3-way'!I185)</f>
        <v>3.4481655921669376</v>
      </c>
      <c r="M186" s="22">
        <f>IF(OR($A186="",$B186="",$C186=""),"",'OddsRatio_working_3-way'!J185)</f>
        <v>3.3325869590603445</v>
      </c>
      <c r="N186" s="23">
        <f t="shared" si="42"/>
        <v>40.854069747505342</v>
      </c>
      <c r="O186" s="24">
        <f t="shared" si="43"/>
        <v>29.07631991038669</v>
      </c>
      <c r="P186" s="24">
        <f t="shared" si="44"/>
        <v>30.069610342107971</v>
      </c>
      <c r="Q186" t="s">
        <v>316</v>
      </c>
      <c r="R186" t="s">
        <v>362</v>
      </c>
      <c r="S186" t="s">
        <v>476</v>
      </c>
      <c r="T186" s="35">
        <v>100</v>
      </c>
      <c r="U186" s="35">
        <f t="shared" si="45"/>
        <v>62.121212121212118</v>
      </c>
      <c r="V186" s="35">
        <f t="shared" si="46"/>
        <v>70.238095238095241</v>
      </c>
      <c r="W186" s="35">
        <f t="shared" si="47"/>
        <v>64.285714285714292</v>
      </c>
      <c r="X186" s="35">
        <f t="shared" si="48"/>
        <v>65.476190476190482</v>
      </c>
      <c r="Y186" s="35">
        <f t="shared" si="49"/>
        <v>73.593073593073584</v>
      </c>
      <c r="Z186" s="35">
        <f t="shared" si="50"/>
        <v>67.640692640692635</v>
      </c>
      <c r="AA186" s="35">
        <f t="shared" si="51"/>
        <v>-3.3549783549783641</v>
      </c>
      <c r="AB186" s="35">
        <f t="shared" si="52"/>
        <v>-3.3549783549783427</v>
      </c>
      <c r="AC186" s="35">
        <f t="shared" si="53"/>
        <v>-3.3549783549783427</v>
      </c>
      <c r="AD186" s="36"/>
      <c r="AE186" s="36"/>
      <c r="AF186">
        <v>2.14</v>
      </c>
      <c r="AG186">
        <v>1.75</v>
      </c>
      <c r="AH186" s="36"/>
      <c r="AI186" s="36"/>
      <c r="AJ186" t="s">
        <v>384</v>
      </c>
    </row>
    <row r="187" spans="1:38" ht="15" x14ac:dyDescent="0.25">
      <c r="A187">
        <v>2.64</v>
      </c>
      <c r="B187">
        <v>3.36</v>
      </c>
      <c r="C187">
        <v>2.8</v>
      </c>
      <c r="D187" s="20">
        <f t="shared" si="41"/>
        <v>3.3549783549783552E-2</v>
      </c>
      <c r="E187" s="17">
        <f>IF(OR($A187="",$B187="",$C187=""),"",A187*'MPTO_working_3-way'!$I186)</f>
        <v>2.7285714285714286</v>
      </c>
      <c r="F187" s="21">
        <f>IF(OR($A187="",$B187="",$C187=""),"",B187*'MPTO_working_3-way'!$I186)</f>
        <v>3.4727272727272727</v>
      </c>
      <c r="G187" s="22">
        <f>IF(OR($A187="",$B187="",$C187=""),"",C187*'MPTO_working_3-way'!$I186)</f>
        <v>2.8939393939393936</v>
      </c>
      <c r="H187" s="17">
        <f>IF(OR($A187="",$B187="",$C187=""),"",'MPTO_working_3-way'!E186)</f>
        <v>2.7203140333660452</v>
      </c>
      <c r="I187" s="21">
        <f>IF(OR($A187="",$B187="",$C187=""),"",'MPTO_working_3-way'!F186)</f>
        <v>3.491183879093199</v>
      </c>
      <c r="J187" s="22">
        <f>IF(OR($A187="",$B187="",$C187=""),"",'MPTO_working_3-way'!G186)</f>
        <v>2.8905109489051086</v>
      </c>
      <c r="K187" s="17">
        <f>IF(OR($A187="",$B187="",$C187=""),"",'OddsRatio_working_3-way'!H186)</f>
        <v>2.724387768293604</v>
      </c>
      <c r="L187" s="21">
        <f>IF(OR($A187="",$B187="",$C187=""),"",'OddsRatio_working_3-way'!I186)</f>
        <v>3.4814360568127469</v>
      </c>
      <c r="M187" s="22">
        <f>IF(OR($A187="",$B187="",$C187=""),"",'OddsRatio_working_3-way'!J186)</f>
        <v>2.8926207212978579</v>
      </c>
      <c r="N187" s="23">
        <f t="shared" si="42"/>
        <v>36.64921465968586</v>
      </c>
      <c r="O187" s="24">
        <f t="shared" si="43"/>
        <v>28.795811518324609</v>
      </c>
      <c r="P187" s="24">
        <f t="shared" si="44"/>
        <v>34.554973821989535</v>
      </c>
      <c r="Q187" t="s">
        <v>241</v>
      </c>
      <c r="R187" t="s">
        <v>371</v>
      </c>
      <c r="S187" t="s">
        <v>476</v>
      </c>
      <c r="T187" s="35">
        <v>100</v>
      </c>
      <c r="U187" s="35">
        <f t="shared" si="45"/>
        <v>59.839357429718881</v>
      </c>
      <c r="V187" s="35">
        <f t="shared" si="46"/>
        <v>68.454258675078862</v>
      </c>
      <c r="W187" s="35">
        <f t="shared" si="47"/>
        <v>68.454258675078862</v>
      </c>
      <c r="X187" s="35">
        <f t="shared" si="48"/>
        <v>63.09148264984227</v>
      </c>
      <c r="Y187" s="35">
        <f t="shared" si="49"/>
        <v>71.706383895202251</v>
      </c>
      <c r="Z187" s="35">
        <f t="shared" si="50"/>
        <v>71.706383895202251</v>
      </c>
      <c r="AA187" s="35">
        <f t="shared" si="51"/>
        <v>-3.2521252201233892</v>
      </c>
      <c r="AB187" s="35">
        <f t="shared" si="52"/>
        <v>-3.2521252201233892</v>
      </c>
      <c r="AC187" s="35">
        <f t="shared" si="53"/>
        <v>-3.2521252201233892</v>
      </c>
      <c r="AD187" s="36"/>
      <c r="AE187" s="36"/>
      <c r="AF187">
        <v>2.06</v>
      </c>
      <c r="AG187">
        <v>1.81</v>
      </c>
      <c r="AH187" s="41"/>
      <c r="AI187" s="36"/>
      <c r="AJ187" t="s">
        <v>384</v>
      </c>
      <c r="AK187" s="35"/>
      <c r="AL187" s="35"/>
    </row>
    <row r="188" spans="1:38" s="35" customFormat="1" ht="15" x14ac:dyDescent="0.25">
      <c r="A188">
        <v>2.4900000000000002</v>
      </c>
      <c r="B188">
        <v>3.17</v>
      </c>
      <c r="C188">
        <v>3.17</v>
      </c>
      <c r="D188" s="20">
        <f t="shared" si="41"/>
        <v>3.2521252201233919E-2</v>
      </c>
      <c r="E188" s="17">
        <f>IF(OR($A188="",$B188="",$C188=""),"",A188*'MPTO_working_3-way'!$I187)</f>
        <v>2.5709779179810726</v>
      </c>
      <c r="F188" s="21">
        <f>IF(OR($A188="",$B188="",$C188=""),"",B188*'MPTO_working_3-way'!$I187)</f>
        <v>3.2730923694779115</v>
      </c>
      <c r="G188" s="22">
        <f>IF(OR($A188="",$B188="",$C188=""),"",C188*'MPTO_working_3-way'!$I187)</f>
        <v>3.2730923694779115</v>
      </c>
      <c r="H188" s="17">
        <f>IF(OR($A188="",$B188="",$C188=""),"",'MPTO_working_3-way'!E187)</f>
        <v>2.5590762214561291</v>
      </c>
      <c r="I188" s="21">
        <f>IF(OR($A188="",$B188="",$C188=""),"",'MPTO_working_3-way'!F187)</f>
        <v>3.2828109187195871</v>
      </c>
      <c r="J188" s="22">
        <f>IF(OR($A188="",$B188="",$C188=""),"",'MPTO_working_3-way'!G187)</f>
        <v>3.2828109187195871</v>
      </c>
      <c r="K188" s="17">
        <f>IF(OR($A188="",$B188="",$C188=""),"",'OddsRatio_working_3-way'!H187)</f>
        <v>2.5644400463213772</v>
      </c>
      <c r="L188" s="21">
        <f>IF(OR($A188="",$B188="",$C188=""),"",'OddsRatio_working_3-way'!I187)</f>
        <v>3.2784126849109989</v>
      </c>
      <c r="M188" s="22">
        <f>IF(OR($A188="",$B188="",$C188=""),"",'OddsRatio_working_3-way'!J187)</f>
        <v>3.2784126849109989</v>
      </c>
      <c r="N188" s="23">
        <f t="shared" si="42"/>
        <v>38.895705521472394</v>
      </c>
      <c r="O188" s="24">
        <f t="shared" si="43"/>
        <v>30.552147239263803</v>
      </c>
      <c r="P188" s="24">
        <f t="shared" si="44"/>
        <v>30.552147239263803</v>
      </c>
      <c r="Q188" t="s">
        <v>372</v>
      </c>
      <c r="R188" t="s">
        <v>364</v>
      </c>
      <c r="S188" t="s">
        <v>476</v>
      </c>
      <c r="T188" s="35">
        <v>100</v>
      </c>
      <c r="U188" s="35">
        <f t="shared" si="45"/>
        <v>37.888198757763973</v>
      </c>
      <c r="V188" s="35">
        <f t="shared" si="46"/>
        <v>74.619289340101517</v>
      </c>
      <c r="W188" s="35">
        <f t="shared" si="47"/>
        <v>85.141158989598807</v>
      </c>
      <c r="X188" s="35">
        <f t="shared" si="48"/>
        <v>40.239551670299669</v>
      </c>
      <c r="Y188" s="35">
        <f t="shared" si="49"/>
        <v>76.970642252637205</v>
      </c>
      <c r="Z188" s="35">
        <f t="shared" si="50"/>
        <v>87.492511902134495</v>
      </c>
      <c r="AA188" s="35">
        <f t="shared" si="51"/>
        <v>-2.3513529125356953</v>
      </c>
      <c r="AB188" s="35">
        <f t="shared" si="52"/>
        <v>-2.3513529125356882</v>
      </c>
      <c r="AC188" s="35">
        <f t="shared" si="53"/>
        <v>-2.3513529125356882</v>
      </c>
      <c r="AD188" s="36"/>
      <c r="AE188" s="36"/>
      <c r="AF188">
        <v>2.23</v>
      </c>
      <c r="AG188">
        <v>1.69</v>
      </c>
      <c r="AH188" s="41"/>
      <c r="AI188" s="36"/>
      <c r="AJ188" t="s">
        <v>384</v>
      </c>
    </row>
    <row r="189" spans="1:38" ht="15" x14ac:dyDescent="0.25">
      <c r="A189">
        <v>1.61</v>
      </c>
      <c r="B189">
        <v>3.94</v>
      </c>
      <c r="C189">
        <v>6.73</v>
      </c>
      <c r="D189" s="20">
        <f t="shared" si="41"/>
        <v>2.3513529125356758E-2</v>
      </c>
      <c r="E189" s="17">
        <f>IF(OR($A189="",$B189="",$C189=""),"",A189*'MPTO_working_3-way'!$I188)</f>
        <v>1.6478567818918244</v>
      </c>
      <c r="F189" s="21">
        <f>IF(OR($A189="",$B189="",$C189=""),"",B189*'MPTO_working_3-way'!$I188)</f>
        <v>4.0326433047539059</v>
      </c>
      <c r="G189" s="22">
        <f>IF(OR($A189="",$B189="",$C189=""),"",C189*'MPTO_working_3-way'!$I188)</f>
        <v>6.8882460510136516</v>
      </c>
      <c r="H189" s="17">
        <f>IF(OR($A189="",$B189="",$C189=""),"",'MPTO_working_3-way'!E188)</f>
        <v>1.6305761215302628</v>
      </c>
      <c r="I189" s="21">
        <f>IF(OR($A189="",$B189="",$C189=""),"",'MPTO_working_3-way'!F188)</f>
        <v>4.0655486199293103</v>
      </c>
      <c r="J189" s="22">
        <f>IF(OR($A189="",$B189="",$C189=""),"",'MPTO_working_3-way'!G188)</f>
        <v>7.1047671130013761</v>
      </c>
      <c r="K189" s="17">
        <f>IF(OR($A189="",$B189="",$C189=""),"",'OddsRatio_working_3-way'!H188)</f>
        <v>1.6367176357744555</v>
      </c>
      <c r="L189" s="21">
        <f>IF(OR($A189="",$B189="",$C189=""),"",'OddsRatio_working_3-way'!I188)</f>
        <v>4.0687702445522946</v>
      </c>
      <c r="M189" s="22">
        <f>IF(OR($A189="",$B189="",$C189=""),"",'OddsRatio_working_3-way'!J188)</f>
        <v>6.980970578668245</v>
      </c>
      <c r="N189" s="23">
        <f t="shared" si="42"/>
        <v>60.684885421410748</v>
      </c>
      <c r="O189" s="24">
        <f t="shared" si="43"/>
        <v>24.797630844789669</v>
      </c>
      <c r="P189" s="24">
        <f t="shared" si="44"/>
        <v>14.517483733799597</v>
      </c>
      <c r="Q189" t="s">
        <v>461</v>
      </c>
      <c r="R189" t="s">
        <v>462</v>
      </c>
      <c r="S189" t="s">
        <v>476</v>
      </c>
      <c r="T189" s="35">
        <v>100</v>
      </c>
      <c r="U189" s="35">
        <f t="shared" si="45"/>
        <v>79.959919839679344</v>
      </c>
      <c r="V189" s="35">
        <f t="shared" si="46"/>
        <v>68.152866242038215</v>
      </c>
      <c r="W189" s="35">
        <f t="shared" si="47"/>
        <v>49.494949494949495</v>
      </c>
      <c r="X189" s="35">
        <f t="shared" si="48"/>
        <v>82.35218426301229</v>
      </c>
      <c r="Y189" s="35">
        <f t="shared" si="49"/>
        <v>70.545130665371147</v>
      </c>
      <c r="Z189" s="35">
        <f t="shared" si="50"/>
        <v>51.887213918282413</v>
      </c>
      <c r="AA189" s="35">
        <f t="shared" si="51"/>
        <v>-2.3922644233329464</v>
      </c>
      <c r="AB189" s="35">
        <f t="shared" si="52"/>
        <v>-2.3922644233329322</v>
      </c>
      <c r="AC189" s="35">
        <f t="shared" si="53"/>
        <v>-2.392264423332918</v>
      </c>
      <c r="AD189" s="36"/>
      <c r="AE189" s="36"/>
      <c r="AF189">
        <v>2.2000000000000002</v>
      </c>
      <c r="AG189">
        <v>1.74</v>
      </c>
      <c r="AH189" s="41"/>
      <c r="AI189" s="36"/>
      <c r="AJ189" t="s">
        <v>478</v>
      </c>
      <c r="AK189" s="35"/>
      <c r="AL189" s="35"/>
    </row>
    <row r="190" spans="1:38" ht="15" x14ac:dyDescent="0.25">
      <c r="A190">
        <v>4.99</v>
      </c>
      <c r="B190">
        <v>3.14</v>
      </c>
      <c r="C190">
        <v>1.98</v>
      </c>
      <c r="D190" s="20">
        <f t="shared" si="41"/>
        <v>2.3922644233329127E-2</v>
      </c>
      <c r="E190" s="17">
        <f>IF(OR($A190="",$B190="",$C190=""),"",A190*'MPTO_working_3-way'!$I189)</f>
        <v>5.1093739947243124</v>
      </c>
      <c r="F190" s="21">
        <f>IF(OR($A190="",$B190="",$C190=""),"",B190*'MPTO_working_3-way'!$I189)</f>
        <v>3.2151171028926537</v>
      </c>
      <c r="G190" s="22">
        <f>IF(OR($A190="",$B190="",$C190=""),"",C190*'MPTO_working_3-way'!$I189)</f>
        <v>2.0273668355819918</v>
      </c>
      <c r="H190" s="17">
        <f>IF(OR($A190="",$B190="",$C190=""),"",'MPTO_working_3-way'!E189)</f>
        <v>5.196787077733581</v>
      </c>
      <c r="I190" s="21">
        <f>IF(OR($A190="",$B190="",$C190=""),"",'MPTO_working_3-way'!F189)</f>
        <v>3.2206417594756362</v>
      </c>
      <c r="J190" s="22">
        <f>IF(OR($A190="",$B190="",$C190=""),"",'MPTO_working_3-way'!G189)</f>
        <v>2.0117636256283227</v>
      </c>
      <c r="K190" s="17">
        <f>IF(OR($A190="",$B190="",$C190=""),"",'OddsRatio_working_3-way'!H189)</f>
        <v>5.1459587362350252</v>
      </c>
      <c r="L190" s="21">
        <f>IF(OR($A190="",$B190="",$C190=""),"",'OddsRatio_working_3-way'!I189)</f>
        <v>3.2236470414894618</v>
      </c>
      <c r="M190" s="22">
        <f>IF(OR($A190="",$B190="",$C190=""),"",'OddsRatio_working_3-way'!J189)</f>
        <v>2.018305654513866</v>
      </c>
      <c r="N190" s="23">
        <f t="shared" si="42"/>
        <v>19.571869294213943</v>
      </c>
      <c r="O190" s="24">
        <f t="shared" si="43"/>
        <v>31.103066171378206</v>
      </c>
      <c r="P190" s="24">
        <f t="shared" si="44"/>
        <v>49.325064534407865</v>
      </c>
      <c r="Q190" t="s">
        <v>463</v>
      </c>
      <c r="R190" t="s">
        <v>464</v>
      </c>
      <c r="S190" t="s">
        <v>476</v>
      </c>
      <c r="T190" s="35">
        <v>100</v>
      </c>
      <c r="U190" s="35">
        <f t="shared" si="45"/>
        <v>31.506849315068493</v>
      </c>
      <c r="V190" s="35">
        <f t="shared" si="46"/>
        <v>78.902953586497887</v>
      </c>
      <c r="W190" s="35">
        <f t="shared" si="47"/>
        <v>87.029831387808045</v>
      </c>
      <c r="X190" s="35">
        <f t="shared" si="48"/>
        <v>34.067215025694061</v>
      </c>
      <c r="Y190" s="35">
        <f t="shared" si="49"/>
        <v>81.463319297123462</v>
      </c>
      <c r="Z190" s="35">
        <f t="shared" si="50"/>
        <v>89.590197098433606</v>
      </c>
      <c r="AA190" s="35">
        <f t="shared" si="51"/>
        <v>-2.5603657106255682</v>
      </c>
      <c r="AB190" s="35">
        <f t="shared" si="52"/>
        <v>-2.5603657106255753</v>
      </c>
      <c r="AC190" s="35">
        <f t="shared" si="53"/>
        <v>-2.5603657106255611</v>
      </c>
      <c r="AD190" s="36"/>
      <c r="AE190" s="36"/>
      <c r="AF190">
        <v>2.8</v>
      </c>
      <c r="AG190">
        <v>1.49</v>
      </c>
      <c r="AH190" s="41"/>
      <c r="AI190" s="36"/>
      <c r="AJ190" t="s">
        <v>478</v>
      </c>
      <c r="AK190" s="35"/>
      <c r="AL190" s="35"/>
    </row>
    <row r="191" spans="1:38" ht="15" x14ac:dyDescent="0.25">
      <c r="A191">
        <v>1.46</v>
      </c>
      <c r="B191">
        <v>4.74</v>
      </c>
      <c r="C191">
        <v>7.71</v>
      </c>
      <c r="D191" s="20">
        <f t="shared" si="41"/>
        <v>2.5603657106255673E-2</v>
      </c>
      <c r="E191" s="17">
        <f>IF(OR($A191="",$B191="",$C191=""),"",A191*'MPTO_working_3-way'!$I190)</f>
        <v>1.4973813393751332</v>
      </c>
      <c r="F191" s="21">
        <f>IF(OR($A191="",$B191="",$C191=""),"",B191*'MPTO_working_3-way'!$I190)</f>
        <v>4.8613613346836519</v>
      </c>
      <c r="G191" s="22">
        <f>IF(OR($A191="",$B191="",$C191=""),"",C191*'MPTO_working_3-way'!$I190)</f>
        <v>7.9074041962892316</v>
      </c>
      <c r="H191" s="17">
        <f>IF(OR($A191="",$B191="",$C191=""),"",'MPTO_working_3-way'!E190)</f>
        <v>1.4784217956273127</v>
      </c>
      <c r="I191" s="21">
        <f>IF(OR($A191="",$B191="",$C191=""),"",'MPTO_working_3-way'!F190)</f>
        <v>4.9398349891327165</v>
      </c>
      <c r="J191" s="22">
        <f>IF(OR($A191="",$B191="",$C191=""),"",'MPTO_working_3-way'!G190)</f>
        <v>8.253063095782414</v>
      </c>
      <c r="K191" s="17">
        <f>IF(OR($A191="",$B191="",$C191=""),"",'OddsRatio_working_3-way'!H190)</f>
        <v>1.4845450722050864</v>
      </c>
      <c r="L191" s="21">
        <f>IF(OR($A191="",$B191="",$C191=""),"",'OddsRatio_working_3-way'!I190)</f>
        <v>4.9395621087978769</v>
      </c>
      <c r="M191" s="22">
        <f>IF(OR($A191="",$B191="",$C191=""),"",'OddsRatio_working_3-way'!J190)</f>
        <v>8.0680379010785419</v>
      </c>
      <c r="N191" s="23">
        <f t="shared" si="42"/>
        <v>66.783255120389455</v>
      </c>
      <c r="O191" s="24">
        <f t="shared" si="43"/>
        <v>20.570369720626289</v>
      </c>
      <c r="P191" s="24">
        <f t="shared" si="44"/>
        <v>12.646375158984254</v>
      </c>
      <c r="Q191" t="s">
        <v>465</v>
      </c>
      <c r="R191" t="s">
        <v>466</v>
      </c>
      <c r="S191" t="s">
        <v>476</v>
      </c>
      <c r="T191" s="35">
        <v>100</v>
      </c>
      <c r="U191" s="35">
        <f t="shared" si="45"/>
        <v>40.476190476190474</v>
      </c>
      <c r="V191" s="35">
        <f t="shared" si="46"/>
        <v>72.29916897506925</v>
      </c>
      <c r="W191" s="35">
        <f t="shared" si="47"/>
        <v>82.90598290598291</v>
      </c>
      <c r="X191" s="35">
        <f t="shared" si="48"/>
        <v>44.794848118947847</v>
      </c>
      <c r="Y191" s="35">
        <f t="shared" si="49"/>
        <v>76.617826617826609</v>
      </c>
      <c r="Z191" s="35">
        <f t="shared" si="50"/>
        <v>87.224640548740268</v>
      </c>
      <c r="AA191" s="35">
        <f t="shared" si="51"/>
        <v>-4.3186576427573726</v>
      </c>
      <c r="AB191" s="35">
        <f t="shared" si="52"/>
        <v>-4.3186576427573584</v>
      </c>
      <c r="AC191" s="35">
        <f t="shared" si="53"/>
        <v>-4.3186576427573584</v>
      </c>
      <c r="AD191" s="36"/>
      <c r="AE191" s="36"/>
      <c r="AF191">
        <v>1.81</v>
      </c>
      <c r="AG191">
        <v>2.1</v>
      </c>
      <c r="AH191" s="41"/>
      <c r="AI191" s="36"/>
      <c r="AJ191" t="s">
        <v>478</v>
      </c>
      <c r="AK191" s="35"/>
      <c r="AL191" s="35"/>
    </row>
    <row r="192" spans="1:38" ht="15" x14ac:dyDescent="0.25">
      <c r="A192">
        <v>1.68</v>
      </c>
      <c r="B192">
        <v>3.61</v>
      </c>
      <c r="C192">
        <v>5.85</v>
      </c>
      <c r="D192" s="20">
        <f t="shared" si="41"/>
        <v>4.318657642757362E-2</v>
      </c>
      <c r="E192" s="17">
        <f>IF(OR($A192="",$B192="",$C192=""),"",A192*'MPTO_working_3-way'!$I191)</f>
        <v>1.7525534483983236</v>
      </c>
      <c r="F192" s="21">
        <f>IF(OR($A192="",$B192="",$C192=""),"",B192*'MPTO_working_3-way'!$I191)</f>
        <v>3.7659035409035408</v>
      </c>
      <c r="G192" s="22">
        <f>IF(OR($A192="",$B192="",$C192=""),"",C192*'MPTO_working_3-way'!$I191)</f>
        <v>6.1026414721013049</v>
      </c>
      <c r="H192" s="17">
        <f>IF(OR($A192="",$B192="",$C192=""),"",'MPTO_working_3-way'!E191)</f>
        <v>1.7216368979452401</v>
      </c>
      <c r="I192" s="21">
        <f>IF(OR($A192="",$B192="",$C192=""),"",'MPTO_working_3-way'!F191)</f>
        <v>3.807887726649251</v>
      </c>
      <c r="J192" s="22">
        <f>IF(OR($A192="",$B192="",$C192=""),"",'MPTO_working_3-way'!G191)</f>
        <v>6.3879540372268204</v>
      </c>
      <c r="K192" s="17">
        <f>IF(OR($A192="",$B192="",$C192=""),"",'OddsRatio_working_3-way'!H191)</f>
        <v>1.732782583509042</v>
      </c>
      <c r="L192" s="21">
        <f>IF(OR($A192="",$B192="",$C192=""),"",'OddsRatio_working_3-way'!I191)</f>
        <v>3.8125919749391182</v>
      </c>
      <c r="M192" s="22">
        <f>IF(OR($A192="",$B192="",$C192=""),"",'OddsRatio_working_3-way'!J191)</f>
        <v>6.2264640147336117</v>
      </c>
      <c r="N192" s="23">
        <f t="shared" si="42"/>
        <v>57.059600716537929</v>
      </c>
      <c r="O192" s="24">
        <f t="shared" si="43"/>
        <v>26.554052411020418</v>
      </c>
      <c r="P192" s="24">
        <f t="shared" si="44"/>
        <v>16.386346872441663</v>
      </c>
      <c r="Q192" t="s">
        <v>467</v>
      </c>
      <c r="R192" t="s">
        <v>468</v>
      </c>
      <c r="S192" t="s">
        <v>476</v>
      </c>
      <c r="T192" s="35">
        <v>100</v>
      </c>
      <c r="U192" s="35">
        <f t="shared" si="45"/>
        <v>56.331877729257641</v>
      </c>
      <c r="V192" s="35">
        <f t="shared" si="46"/>
        <v>67.426710097719877</v>
      </c>
      <c r="W192" s="35">
        <f t="shared" si="47"/>
        <v>72.375690607734811</v>
      </c>
      <c r="X192" s="35">
        <f t="shared" si="48"/>
        <v>60.197599294545334</v>
      </c>
      <c r="Y192" s="35">
        <f t="shared" si="49"/>
        <v>71.292431663007562</v>
      </c>
      <c r="Z192" s="35">
        <f t="shared" si="50"/>
        <v>76.241412173022496</v>
      </c>
      <c r="AA192" s="35">
        <f t="shared" si="51"/>
        <v>-3.8657215652876928</v>
      </c>
      <c r="AB192" s="35">
        <f t="shared" si="52"/>
        <v>-3.8657215652876857</v>
      </c>
      <c r="AC192" s="35">
        <f t="shared" si="53"/>
        <v>-3.8657215652876857</v>
      </c>
      <c r="AD192" s="36"/>
      <c r="AE192" s="36"/>
      <c r="AF192">
        <v>2.23</v>
      </c>
      <c r="AG192">
        <v>1.68</v>
      </c>
      <c r="AH192" s="41"/>
      <c r="AI192" s="36"/>
      <c r="AJ192" t="s">
        <v>479</v>
      </c>
      <c r="AK192" s="35"/>
      <c r="AL192" s="35"/>
    </row>
    <row r="193" spans="1:38" s="35" customFormat="1" ht="15" x14ac:dyDescent="0.25">
      <c r="A193">
        <v>2.29</v>
      </c>
      <c r="B193">
        <v>3.07</v>
      </c>
      <c r="C193">
        <v>3.62</v>
      </c>
      <c r="D193" s="20">
        <f t="shared" si="41"/>
        <v>3.8657215652876831E-2</v>
      </c>
      <c r="E193" s="17">
        <f>IF(OR($A193="",$B193="",$C193=""),"",A193*'MPTO_working_3-way'!$I192)</f>
        <v>2.3785250238450879</v>
      </c>
      <c r="F193" s="21">
        <f>IF(OR($A193="",$B193="",$C193=""),"",B193*'MPTO_working_3-way'!$I192)</f>
        <v>3.1886776520543316</v>
      </c>
      <c r="G193" s="22">
        <f>IF(OR($A193="",$B193="",$C193=""),"",C193*'MPTO_working_3-way'!$I192)</f>
        <v>3.7599391206634141</v>
      </c>
      <c r="H193" s="17">
        <f>IF(OR($A193="",$B193="",$C193=""),"",'MPTO_working_3-way'!E192)</f>
        <v>2.3596287298587675</v>
      </c>
      <c r="I193" s="21">
        <f>IF(OR($A193="",$B193="",$C193=""),"",'MPTO_working_3-way'!F192)</f>
        <v>3.1964490215982138</v>
      </c>
      <c r="J193" s="22">
        <f>IF(OR($A193="",$B193="",$C193=""),"",'MPTO_working_3-way'!G192)</f>
        <v>3.7971219698369021</v>
      </c>
      <c r="K193" s="17">
        <f>IF(OR($A193="",$B193="",$C193=""),"",'OddsRatio_working_3-way'!H192)</f>
        <v>2.3678563946125353</v>
      </c>
      <c r="L193" s="21">
        <f>IF(OR($A193="",$B193="",$C193=""),"",'OddsRatio_working_3-way'!I192)</f>
        <v>3.1949323541456969</v>
      </c>
      <c r="M193" s="22">
        <f>IF(OR($A193="",$B193="",$C193=""),"",'OddsRatio_working_3-way'!J192)</f>
        <v>3.7781269409960019</v>
      </c>
      <c r="N193" s="23">
        <f t="shared" si="42"/>
        <v>42.042862277034828</v>
      </c>
      <c r="O193" s="24">
        <f t="shared" si="43"/>
        <v>31.360962415117182</v>
      </c>
      <c r="P193" s="24">
        <f t="shared" si="44"/>
        <v>26.596175307847997</v>
      </c>
      <c r="Q193" t="s">
        <v>469</v>
      </c>
      <c r="R193" t="s">
        <v>470</v>
      </c>
      <c r="S193" t="s">
        <v>476</v>
      </c>
      <c r="T193" s="35">
        <v>100</v>
      </c>
      <c r="U193" s="35">
        <f t="shared" si="45"/>
        <v>55.357142857142868</v>
      </c>
      <c r="V193" s="35">
        <f t="shared" si="46"/>
        <v>68.652037617554868</v>
      </c>
      <c r="W193" s="35">
        <f t="shared" si="47"/>
        <v>71.988795518207283</v>
      </c>
      <c r="X193" s="35">
        <f t="shared" si="48"/>
        <v>59.359166864237856</v>
      </c>
      <c r="Y193" s="35">
        <f t="shared" si="49"/>
        <v>72.654061624649856</v>
      </c>
      <c r="Z193" s="35">
        <f t="shared" si="50"/>
        <v>75.990819525302285</v>
      </c>
      <c r="AA193" s="35">
        <f t="shared" si="51"/>
        <v>-4.0020240070949882</v>
      </c>
      <c r="AB193" s="35">
        <f t="shared" si="52"/>
        <v>-4.0020240070949882</v>
      </c>
      <c r="AC193" s="35">
        <f t="shared" si="53"/>
        <v>-4.0020240070950024</v>
      </c>
      <c r="AD193" s="36"/>
      <c r="AE193" s="36"/>
      <c r="AF193">
        <v>2.41</v>
      </c>
      <c r="AG193">
        <v>1.59</v>
      </c>
      <c r="AH193" s="41"/>
      <c r="AI193" s="36"/>
      <c r="AJ193" t="s">
        <v>479</v>
      </c>
    </row>
    <row r="194" spans="1:38" s="35" customFormat="1" ht="15" x14ac:dyDescent="0.25">
      <c r="A194">
        <v>2.2400000000000002</v>
      </c>
      <c r="B194">
        <v>3.19</v>
      </c>
      <c r="C194">
        <v>3.57</v>
      </c>
      <c r="D194" s="20">
        <f t="shared" si="41"/>
        <v>4.0020240070949953E-2</v>
      </c>
      <c r="E194" s="17">
        <f>IF(OR($A194="",$B194="",$C194=""),"",A194*'MPTO_working_3-way'!$I193)</f>
        <v>2.3296453377589281</v>
      </c>
      <c r="F194" s="21">
        <f>IF(OR($A194="",$B194="",$C194=""),"",B194*'MPTO_working_3-way'!$I193)</f>
        <v>3.3176645658263304</v>
      </c>
      <c r="G194" s="22">
        <f>IF(OR($A194="",$B194="",$C194=""),"",C194*'MPTO_working_3-way'!$I193)</f>
        <v>3.712872257053291</v>
      </c>
      <c r="H194" s="17">
        <f>IF(OR($A194="",$B194="",$C194=""),"",'MPTO_working_3-way'!E193)</f>
        <v>2.308996936760062</v>
      </c>
      <c r="I194" s="21">
        <f>IF(OR($A194="",$B194="",$C194=""),"",'MPTO_working_3-way'!F193)</f>
        <v>3.3317835675251328</v>
      </c>
      <c r="J194" s="22">
        <f>IF(OR($A194="",$B194="",$C194=""),"",'MPTO_working_3-way'!G193)</f>
        <v>3.7485198295523889</v>
      </c>
      <c r="K194" s="17">
        <f>IF(OR($A194="",$B194="",$C194=""),"",'OddsRatio_working_3-way'!H193)</f>
        <v>2.3177697846821683</v>
      </c>
      <c r="L194" s="21">
        <f>IF(OR($A194="",$B194="",$C194=""),"",'OddsRatio_working_3-way'!I193)</f>
        <v>3.3273514745596362</v>
      </c>
      <c r="M194" s="22">
        <f>IF(OR($A194="",$B194="",$C194=""),"",'OddsRatio_working_3-way'!J193)</f>
        <v>3.7311841505106234</v>
      </c>
      <c r="N194" s="23">
        <f t="shared" si="42"/>
        <v>42.924988786575554</v>
      </c>
      <c r="O194" s="24">
        <f t="shared" si="43"/>
        <v>30.141684915965278</v>
      </c>
      <c r="P194" s="24">
        <f t="shared" si="44"/>
        <v>26.933326297459175</v>
      </c>
      <c r="Q194" t="s">
        <v>471</v>
      </c>
      <c r="R194" t="s">
        <v>472</v>
      </c>
      <c r="S194" t="s">
        <v>476</v>
      </c>
      <c r="T194" s="35">
        <v>100</v>
      </c>
      <c r="U194" s="35">
        <f t="shared" si="45"/>
        <v>64.788732394366207</v>
      </c>
      <c r="V194" s="35">
        <f t="shared" si="46"/>
        <v>71.671388101982998</v>
      </c>
      <c r="W194" s="35">
        <f t="shared" si="47"/>
        <v>60.317460317460316</v>
      </c>
      <c r="X194" s="35">
        <f t="shared" si="48"/>
        <v>68.011151580556685</v>
      </c>
      <c r="Y194" s="35">
        <f t="shared" si="49"/>
        <v>74.893807288173491</v>
      </c>
      <c r="Z194" s="35">
        <f t="shared" si="50"/>
        <v>63.539879503650809</v>
      </c>
      <c r="AA194" s="35">
        <f t="shared" si="51"/>
        <v>-3.2224191861904785</v>
      </c>
      <c r="AB194" s="35">
        <f t="shared" si="52"/>
        <v>-3.2224191861904927</v>
      </c>
      <c r="AC194" s="35">
        <f t="shared" si="53"/>
        <v>-3.2224191861904927</v>
      </c>
      <c r="AD194" s="36"/>
      <c r="AE194" s="36"/>
      <c r="AF194">
        <v>2.35</v>
      </c>
      <c r="AG194">
        <v>1.62</v>
      </c>
      <c r="AH194" s="41"/>
      <c r="AI194" s="36"/>
      <c r="AJ194" t="s">
        <v>479</v>
      </c>
    </row>
    <row r="195" spans="1:38" ht="15" x14ac:dyDescent="0.25">
      <c r="A195">
        <v>2.84</v>
      </c>
      <c r="B195">
        <v>3.53</v>
      </c>
      <c r="C195">
        <v>2.52</v>
      </c>
      <c r="D195" s="20">
        <f t="shared" si="41"/>
        <v>3.2224191861904838E-2</v>
      </c>
      <c r="E195" s="17">
        <f>IF(OR($A195="",$B195="",$C195=""),"",A195*'MPTO_working_3-way'!$I194)</f>
        <v>2.9315167048878097</v>
      </c>
      <c r="F195" s="21">
        <f>IF(OR($A195="",$B195="",$C195=""),"",B195*'MPTO_working_3-way'!$I194)</f>
        <v>3.6437513972725237</v>
      </c>
      <c r="G195" s="22">
        <f>IF(OR($A195="",$B195="",$C195=""),"",C195*'MPTO_working_3-way'!$I194)</f>
        <v>2.601204963492</v>
      </c>
      <c r="H195" s="17">
        <f>IF(OR($A195="",$B195="",$C195=""),"",'MPTO_working_3-way'!E194)</f>
        <v>2.9293618479150845</v>
      </c>
      <c r="I195" s="21">
        <f>IF(OR($A195="",$B195="",$C195=""),"",'MPTO_working_3-way'!F194)</f>
        <v>3.6691226078005048</v>
      </c>
      <c r="J195" s="22">
        <f>IF(OR($A195="",$B195="",$C195=""),"",'MPTO_working_3-way'!G194)</f>
        <v>2.5901099273639523</v>
      </c>
      <c r="K195" s="17">
        <f>IF(OR($A195="",$B195="",$C195=""),"",'OddsRatio_working_3-way'!H194)</f>
        <v>2.9312911842116134</v>
      </c>
      <c r="L195" s="21">
        <f>IF(OR($A195="",$B195="",$C195=""),"",'OddsRatio_working_3-way'!I194)</f>
        <v>3.6555253782909687</v>
      </c>
      <c r="M195" s="22">
        <f>IF(OR($A195="",$B195="",$C195=""),"",'OddsRatio_working_3-way'!J194)</f>
        <v>2.5954144565226378</v>
      </c>
      <c r="N195" s="23">
        <f t="shared" si="42"/>
        <v>34.11203484983281</v>
      </c>
      <c r="O195" s="24">
        <f t="shared" si="43"/>
        <v>27.444243335276251</v>
      </c>
      <c r="P195" s="24">
        <f t="shared" si="44"/>
        <v>38.443721814890942</v>
      </c>
      <c r="Q195" t="s">
        <v>376</v>
      </c>
      <c r="R195" t="s">
        <v>373</v>
      </c>
      <c r="S195" t="s">
        <v>476</v>
      </c>
      <c r="T195" s="35">
        <v>100</v>
      </c>
      <c r="U195" s="35">
        <f t="shared" si="45"/>
        <v>68.847352024922117</v>
      </c>
      <c r="V195" s="35">
        <f t="shared" si="46"/>
        <v>74.025974025974023</v>
      </c>
      <c r="W195" s="35">
        <f t="shared" si="47"/>
        <v>53.703703703703695</v>
      </c>
      <c r="X195" s="35">
        <f t="shared" si="48"/>
        <v>72.270322270322268</v>
      </c>
      <c r="Y195" s="35">
        <f t="shared" si="49"/>
        <v>77.44894427137416</v>
      </c>
      <c r="Z195" s="35">
        <f t="shared" si="50"/>
        <v>57.126673949103846</v>
      </c>
      <c r="AA195" s="35">
        <f t="shared" si="51"/>
        <v>-3.4229702454001512</v>
      </c>
      <c r="AB195" s="35">
        <f t="shared" si="52"/>
        <v>-3.4229702454001369</v>
      </c>
      <c r="AC195" s="35">
        <f t="shared" si="53"/>
        <v>-3.4229702454001512</v>
      </c>
      <c r="AD195" s="36"/>
      <c r="AE195" s="36"/>
      <c r="AF195">
        <v>1.94</v>
      </c>
      <c r="AG195">
        <v>1.93</v>
      </c>
      <c r="AH195" s="41"/>
      <c r="AI195" s="36"/>
      <c r="AJ195" t="s">
        <v>385</v>
      </c>
      <c r="AK195" s="35"/>
      <c r="AL195" s="35"/>
    </row>
    <row r="196" spans="1:38" s="35" customFormat="1" ht="15" x14ac:dyDescent="0.25">
      <c r="A196">
        <v>3.21</v>
      </c>
      <c r="B196">
        <v>3.85</v>
      </c>
      <c r="C196">
        <v>2.16</v>
      </c>
      <c r="D196" s="20">
        <f t="shared" ref="D196" si="54">IF(OR($A196="",$B196="",$C196=""),"",(1/A196)+(1/B196)+(1/C196)-1)</f>
        <v>3.4229702454001476E-2</v>
      </c>
      <c r="E196" s="17">
        <f>IF(OR($A196="",$B196="",$C196=""),"",A196*'MPTO_working_3-way'!$I195)</f>
        <v>3.3198773448773449</v>
      </c>
      <c r="F196" s="21">
        <f>IF(OR($A196="",$B196="",$C196=""),"",B196*'MPTO_working_3-way'!$I195)</f>
        <v>3.9817843544479059</v>
      </c>
      <c r="G196" s="22">
        <f>IF(OR($A196="",$B196="",$C196=""),"",C196*'MPTO_working_3-way'!$I195)</f>
        <v>2.2339361573006435</v>
      </c>
      <c r="H196" s="17">
        <f>IF(OR($A196="",$B196="",$C196=""),"",'MPTO_working_3-way'!E195)</f>
        <v>3.3320385150198089</v>
      </c>
      <c r="I196" s="21">
        <f>IF(OR($A196="",$B196="",$C196=""),"",'MPTO_working_3-way'!F195)</f>
        <v>4.0268938696820946</v>
      </c>
      <c r="J196" s="22">
        <f>IF(OR($A196="",$B196="",$C196=""),"",'MPTO_working_3-way'!G195)</f>
        <v>2.2145791576516189</v>
      </c>
      <c r="K196" s="17">
        <f>IF(OR($A196="",$B196="",$C196=""),"",'OddsRatio_working_3-way'!H195)</f>
        <v>3.3294546062894947</v>
      </c>
      <c r="L196" s="21">
        <f>IF(OR($A196="",$B196="",$C196=""),"",'OddsRatio_working_3-way'!I195)</f>
        <v>4.0040477954412044</v>
      </c>
      <c r="M196" s="22">
        <f>IF(OR($A196="",$B196="",$C196=""),"",'OddsRatio_working_3-way'!J195)</f>
        <v>2.2227001553374723</v>
      </c>
      <c r="N196" s="23">
        <f t="shared" si="42"/>
        <v>30.121594749367031</v>
      </c>
      <c r="O196" s="24">
        <f t="shared" si="43"/>
        <v>25.114368609212512</v>
      </c>
      <c r="P196" s="24">
        <f t="shared" si="44"/>
        <v>44.764036641420446</v>
      </c>
      <c r="Q196" t="s">
        <v>374</v>
      </c>
      <c r="R196" t="s">
        <v>377</v>
      </c>
      <c r="S196" t="s">
        <v>476</v>
      </c>
      <c r="T196" s="35">
        <v>100</v>
      </c>
      <c r="U196" s="35" t="e">
        <f t="shared" si="45"/>
        <v>#DIV/0!</v>
      </c>
      <c r="V196" s="35" t="e">
        <f t="shared" si="46"/>
        <v>#DIV/0!</v>
      </c>
      <c r="W196" s="35" t="e">
        <f t="shared" si="47"/>
        <v>#DIV/0!</v>
      </c>
      <c r="X196" s="35" t="e">
        <f t="shared" si="48"/>
        <v>#DIV/0!</v>
      </c>
      <c r="Y196" s="35" t="e">
        <f t="shared" si="49"/>
        <v>#DIV/0!</v>
      </c>
      <c r="Z196" s="35" t="e">
        <f t="shared" si="50"/>
        <v>#DIV/0!</v>
      </c>
      <c r="AA196" s="35" t="e">
        <f t="shared" si="51"/>
        <v>#DIV/0!</v>
      </c>
      <c r="AB196" s="35" t="e">
        <f t="shared" si="52"/>
        <v>#DIV/0!</v>
      </c>
      <c r="AC196" s="35" t="e">
        <f t="shared" si="53"/>
        <v>#DIV/0!</v>
      </c>
      <c r="AD196" s="36"/>
      <c r="AE196" s="36"/>
      <c r="AF196">
        <v>1.6</v>
      </c>
      <c r="AG196">
        <v>2.4300000000000002</v>
      </c>
      <c r="AH196" s="41"/>
      <c r="AI196" s="36"/>
      <c r="AJ196" t="s">
        <v>385</v>
      </c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2022-08-13T04:39:31Z</dcterms:modified>
</cp:coreProperties>
</file>