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D5C6F8AA-A5CE-433D-8B74-24171F3EACB0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AB20" i="2" s="1"/>
  <c r="Z20" i="2"/>
  <c r="AA20" i="2"/>
  <c r="AC20" i="2"/>
  <c r="U21" i="2"/>
  <c r="V21" i="2"/>
  <c r="W21" i="2"/>
  <c r="X21" i="2"/>
  <c r="Y21" i="2"/>
  <c r="AB21" i="2" s="1"/>
  <c r="Z21" i="2"/>
  <c r="AA21" i="2"/>
  <c r="AC21" i="2"/>
  <c r="U22" i="2"/>
  <c r="V22" i="2"/>
  <c r="W22" i="2"/>
  <c r="X22" i="2"/>
  <c r="AA22" i="2" s="1"/>
  <c r="Y22" i="2"/>
  <c r="Z22" i="2"/>
  <c r="AC22" i="2" s="1"/>
  <c r="AB22" i="2"/>
  <c r="U23" i="2"/>
  <c r="V23" i="2"/>
  <c r="W23" i="2"/>
  <c r="X23" i="2"/>
  <c r="Y23" i="2"/>
  <c r="AB23" i="2" s="1"/>
  <c r="Z23" i="2"/>
  <c r="AA23" i="2"/>
  <c r="AC23" i="2"/>
  <c r="U24" i="2"/>
  <c r="V24" i="2"/>
  <c r="W24" i="2"/>
  <c r="X24" i="2"/>
  <c r="AA24" i="2" s="1"/>
  <c r="Y24" i="2"/>
  <c r="Z24" i="2"/>
  <c r="AC24" i="2" s="1"/>
  <c r="AB24" i="2"/>
  <c r="U25" i="2"/>
  <c r="V25" i="2"/>
  <c r="W25" i="2"/>
  <c r="X25" i="2"/>
  <c r="Y25" i="2"/>
  <c r="AB25" i="2" s="1"/>
  <c r="Z25" i="2"/>
  <c r="AA25" i="2"/>
  <c r="AC25" i="2"/>
  <c r="U26" i="2"/>
  <c r="V26" i="2"/>
  <c r="W26" i="2"/>
  <c r="X26" i="2"/>
  <c r="AA26" i="2" s="1"/>
  <c r="Y26" i="2"/>
  <c r="Z26" i="2"/>
  <c r="AC26" i="2" s="1"/>
  <c r="AB26" i="2"/>
  <c r="U27" i="2"/>
  <c r="V27" i="2"/>
  <c r="W27" i="2"/>
  <c r="X27" i="2"/>
  <c r="Y27" i="2"/>
  <c r="AB27" i="2" s="1"/>
  <c r="Z27" i="2"/>
  <c r="AA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AB29" i="2" s="1"/>
  <c r="Z29" i="2"/>
  <c r="AA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Z34" i="2"/>
  <c r="AA34" i="2"/>
  <c r="AB34" i="2"/>
  <c r="AC34" i="2"/>
  <c r="U35" i="2"/>
  <c r="V35" i="2"/>
  <c r="W35" i="2"/>
  <c r="X35" i="2"/>
  <c r="Y35" i="2"/>
  <c r="Z35" i="2"/>
  <c r="AA35" i="2"/>
  <c r="AB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Z46" i="2"/>
  <c r="AA46" i="2"/>
  <c r="AB46" i="2"/>
  <c r="AC46" i="2"/>
  <c r="U47" i="2"/>
  <c r="V47" i="2"/>
  <c r="W47" i="2"/>
  <c r="X47" i="2"/>
  <c r="Y47" i="2"/>
  <c r="Z47" i="2"/>
  <c r="AA47" i="2"/>
  <c r="AB47" i="2"/>
  <c r="AC47" i="2"/>
  <c r="U48" i="2"/>
  <c r="V48" i="2"/>
  <c r="W48" i="2"/>
  <c r="X48" i="2"/>
  <c r="Y48" i="2"/>
  <c r="Z48" i="2"/>
  <c r="AA48" i="2"/>
  <c r="AB48" i="2"/>
  <c r="AC48" i="2"/>
  <c r="U49" i="2"/>
  <c r="V49" i="2"/>
  <c r="W49" i="2"/>
  <c r="X49" i="2"/>
  <c r="Y49" i="2"/>
  <c r="Z49" i="2"/>
  <c r="AA49" i="2"/>
  <c r="AB49" i="2"/>
  <c r="AC49" i="2"/>
  <c r="U50" i="2"/>
  <c r="V50" i="2"/>
  <c r="W50" i="2"/>
  <c r="X50" i="2"/>
  <c r="Y50" i="2"/>
  <c r="AB50" i="2" s="1"/>
  <c r="Z50" i="2"/>
  <c r="AA50" i="2"/>
  <c r="AC50" i="2"/>
  <c r="U51" i="2"/>
  <c r="V51" i="2"/>
  <c r="W51" i="2"/>
  <c r="X51" i="2"/>
  <c r="Y51" i="2"/>
  <c r="Z51" i="2"/>
  <c r="AA51" i="2"/>
  <c r="AB51" i="2"/>
  <c r="AC51" i="2"/>
  <c r="U52" i="2"/>
  <c r="V52" i="2"/>
  <c r="W52" i="2"/>
  <c r="X52" i="2"/>
  <c r="Y52" i="2"/>
  <c r="Z52" i="2"/>
  <c r="AA52" i="2"/>
  <c r="AB52" i="2"/>
  <c r="AC52" i="2"/>
  <c r="U53" i="2"/>
  <c r="V53" i="2"/>
  <c r="W53" i="2"/>
  <c r="X53" i="2"/>
  <c r="Y53" i="2"/>
  <c r="Z53" i="2"/>
  <c r="AA53" i="2"/>
  <c r="AB53" i="2"/>
  <c r="AC53" i="2"/>
  <c r="U54" i="2"/>
  <c r="V54" i="2"/>
  <c r="W54" i="2"/>
  <c r="X54" i="2"/>
  <c r="Y54" i="2"/>
  <c r="Z54" i="2"/>
  <c r="AA54" i="2"/>
  <c r="AB54" i="2"/>
  <c r="AC54" i="2"/>
  <c r="U55" i="2"/>
  <c r="V55" i="2"/>
  <c r="W55" i="2"/>
  <c r="X55" i="2"/>
  <c r="Y55" i="2"/>
  <c r="Z55" i="2"/>
  <c r="AA55" i="2"/>
  <c r="AB55" i="2"/>
  <c r="AC55" i="2"/>
  <c r="U56" i="2"/>
  <c r="V56" i="2"/>
  <c r="W56" i="2"/>
  <c r="X56" i="2"/>
  <c r="Y56" i="2"/>
  <c r="Z56" i="2"/>
  <c r="AA56" i="2"/>
  <c r="AB56" i="2"/>
  <c r="AC56" i="2"/>
  <c r="U57" i="2"/>
  <c r="V57" i="2"/>
  <c r="W57" i="2"/>
  <c r="X57" i="2"/>
  <c r="Y57" i="2"/>
  <c r="Z57" i="2"/>
  <c r="AA57" i="2"/>
  <c r="AB57" i="2"/>
  <c r="AC57" i="2"/>
  <c r="U58" i="2"/>
  <c r="V58" i="2"/>
  <c r="W58" i="2"/>
  <c r="X58" i="2"/>
  <c r="Y58" i="2"/>
  <c r="Z58" i="2"/>
  <c r="AA58" i="2"/>
  <c r="AB58" i="2"/>
  <c r="AC58" i="2"/>
  <c r="U59" i="2"/>
  <c r="V59" i="2"/>
  <c r="W59" i="2"/>
  <c r="X59" i="2"/>
  <c r="Y59" i="2"/>
  <c r="Z59" i="2"/>
  <c r="AA59" i="2"/>
  <c r="AB59" i="2"/>
  <c r="AC59" i="2"/>
  <c r="U60" i="2"/>
  <c r="V60" i="2"/>
  <c r="W60" i="2"/>
  <c r="X60" i="2"/>
  <c r="Y60" i="2"/>
  <c r="Z60" i="2"/>
  <c r="AA60" i="2"/>
  <c r="AB60" i="2"/>
  <c r="AC60" i="2"/>
  <c r="U61" i="2"/>
  <c r="V61" i="2"/>
  <c r="W61" i="2"/>
  <c r="X61" i="2"/>
  <c r="Y61" i="2"/>
  <c r="Z61" i="2"/>
  <c r="AA61" i="2"/>
  <c r="AB61" i="2"/>
  <c r="AC61" i="2"/>
  <c r="U62" i="2"/>
  <c r="V62" i="2"/>
  <c r="W62" i="2"/>
  <c r="X62" i="2"/>
  <c r="Y62" i="2"/>
  <c r="Z62" i="2"/>
  <c r="AA62" i="2"/>
  <c r="AB62" i="2"/>
  <c r="AC62" i="2"/>
  <c r="U63" i="2"/>
  <c r="V63" i="2"/>
  <c r="W63" i="2"/>
  <c r="X63" i="2"/>
  <c r="Y63" i="2"/>
  <c r="Z63" i="2"/>
  <c r="AA63" i="2"/>
  <c r="AB63" i="2"/>
  <c r="AC63" i="2"/>
  <c r="U64" i="2"/>
  <c r="V64" i="2"/>
  <c r="W64" i="2"/>
  <c r="X64" i="2"/>
  <c r="Y64" i="2"/>
  <c r="Z64" i="2"/>
  <c r="AA64" i="2"/>
  <c r="AB64" i="2"/>
  <c r="AC64" i="2"/>
  <c r="U65" i="2"/>
  <c r="V65" i="2"/>
  <c r="W65" i="2"/>
  <c r="X65" i="2"/>
  <c r="Y65" i="2"/>
  <c r="Z65" i="2"/>
  <c r="AA65" i="2"/>
  <c r="AB65" i="2"/>
  <c r="AC65" i="2"/>
  <c r="U66" i="2"/>
  <c r="V66" i="2"/>
  <c r="W66" i="2"/>
  <c r="X66" i="2"/>
  <c r="Y66" i="2"/>
  <c r="Z66" i="2"/>
  <c r="AA66" i="2"/>
  <c r="AB66" i="2"/>
  <c r="AC66" i="2"/>
  <c r="U67" i="2"/>
  <c r="V67" i="2"/>
  <c r="W67" i="2"/>
  <c r="X67" i="2"/>
  <c r="Y67" i="2"/>
  <c r="Z67" i="2"/>
  <c r="AA67" i="2"/>
  <c r="AB67" i="2"/>
  <c r="AC67" i="2"/>
  <c r="U68" i="2"/>
  <c r="V68" i="2"/>
  <c r="W68" i="2"/>
  <c r="X68" i="2"/>
  <c r="Y68" i="2"/>
  <c r="Z68" i="2"/>
  <c r="AA68" i="2"/>
  <c r="AB68" i="2"/>
  <c r="AC68" i="2"/>
  <c r="U69" i="2"/>
  <c r="V69" i="2"/>
  <c r="W69" i="2"/>
  <c r="X69" i="2"/>
  <c r="Y69" i="2"/>
  <c r="Z69" i="2"/>
  <c r="AA69" i="2"/>
  <c r="AB69" i="2"/>
  <c r="AC69" i="2"/>
  <c r="U70" i="2"/>
  <c r="V70" i="2"/>
  <c r="W70" i="2"/>
  <c r="X70" i="2"/>
  <c r="Y70" i="2"/>
  <c r="Z70" i="2"/>
  <c r="AA70" i="2"/>
  <c r="AB70" i="2"/>
  <c r="AC70" i="2"/>
  <c r="U71" i="2"/>
  <c r="V71" i="2"/>
  <c r="W71" i="2"/>
  <c r="X71" i="2"/>
  <c r="Y71" i="2"/>
  <c r="Z71" i="2"/>
  <c r="AA71" i="2"/>
  <c r="AB71" i="2"/>
  <c r="AC71" i="2"/>
  <c r="U72" i="2"/>
  <c r="V72" i="2"/>
  <c r="W72" i="2"/>
  <c r="X72" i="2"/>
  <c r="Y72" i="2"/>
  <c r="Z72" i="2"/>
  <c r="AA72" i="2"/>
  <c r="AB72" i="2"/>
  <c r="AC72" i="2"/>
  <c r="U73" i="2"/>
  <c r="V73" i="2"/>
  <c r="W73" i="2"/>
  <c r="X73" i="2"/>
  <c r="Y73" i="2"/>
  <c r="Z73" i="2"/>
  <c r="AA73" i="2"/>
  <c r="AB73" i="2"/>
  <c r="AC73" i="2"/>
  <c r="U74" i="2"/>
  <c r="V74" i="2"/>
  <c r="W74" i="2"/>
  <c r="X74" i="2"/>
  <c r="Y74" i="2"/>
  <c r="Z74" i="2"/>
  <c r="AA74" i="2"/>
  <c r="AB74" i="2"/>
  <c r="AC74" i="2"/>
  <c r="U75" i="2"/>
  <c r="V75" i="2"/>
  <c r="W75" i="2"/>
  <c r="X75" i="2"/>
  <c r="Y75" i="2"/>
  <c r="AB75" i="2" s="1"/>
  <c r="Z75" i="2"/>
  <c r="AA75" i="2"/>
  <c r="AC75" i="2"/>
  <c r="U76" i="2"/>
  <c r="V76" i="2"/>
  <c r="W76" i="2"/>
  <c r="X76" i="2"/>
  <c r="Y76" i="2"/>
  <c r="Z76" i="2"/>
  <c r="AA76" i="2"/>
  <c r="AB76" i="2"/>
  <c r="AC76" i="2"/>
  <c r="U77" i="2"/>
  <c r="V77" i="2"/>
  <c r="W77" i="2"/>
  <c r="X77" i="2"/>
  <c r="Y77" i="2"/>
  <c r="Z77" i="2"/>
  <c r="AA77" i="2"/>
  <c r="AB77" i="2"/>
  <c r="AC77" i="2"/>
  <c r="U78" i="2"/>
  <c r="V78" i="2"/>
  <c r="W78" i="2"/>
  <c r="X78" i="2"/>
  <c r="Y78" i="2"/>
  <c r="Z78" i="2"/>
  <c r="AA78" i="2"/>
  <c r="AB78" i="2"/>
  <c r="AC78" i="2"/>
  <c r="U79" i="2"/>
  <c r="V79" i="2"/>
  <c r="W79" i="2"/>
  <c r="X79" i="2"/>
  <c r="Y79" i="2"/>
  <c r="Z79" i="2"/>
  <c r="AA79" i="2"/>
  <c r="AB79" i="2"/>
  <c r="AC79" i="2"/>
  <c r="U80" i="2"/>
  <c r="V80" i="2"/>
  <c r="W80" i="2"/>
  <c r="X80" i="2"/>
  <c r="Y80" i="2"/>
  <c r="Z80" i="2"/>
  <c r="AA80" i="2"/>
  <c r="AB80" i="2"/>
  <c r="AC80" i="2"/>
  <c r="U81" i="2"/>
  <c r="V81" i="2"/>
  <c r="W81" i="2"/>
  <c r="X81" i="2"/>
  <c r="Y81" i="2"/>
  <c r="Z81" i="2"/>
  <c r="AA81" i="2"/>
  <c r="AB81" i="2"/>
  <c r="AC81" i="2"/>
  <c r="U82" i="2"/>
  <c r="V82" i="2"/>
  <c r="W82" i="2"/>
  <c r="X82" i="2"/>
  <c r="Y82" i="2"/>
  <c r="Z82" i="2"/>
  <c r="AA82" i="2"/>
  <c r="AB82" i="2"/>
  <c r="AC82" i="2"/>
  <c r="U83" i="2"/>
  <c r="V83" i="2"/>
  <c r="W83" i="2"/>
  <c r="X83" i="2"/>
  <c r="Y83" i="2"/>
  <c r="Z83" i="2"/>
  <c r="AA83" i="2"/>
  <c r="AB83" i="2"/>
  <c r="AC83" i="2"/>
  <c r="U84" i="2"/>
  <c r="V84" i="2"/>
  <c r="W84" i="2"/>
  <c r="X84" i="2"/>
  <c r="Y84" i="2"/>
  <c r="Z84" i="2"/>
  <c r="AA84" i="2"/>
  <c r="AB84" i="2"/>
  <c r="AC84" i="2"/>
  <c r="U85" i="2"/>
  <c r="V85" i="2"/>
  <c r="W85" i="2"/>
  <c r="X85" i="2"/>
  <c r="Y85" i="2"/>
  <c r="Z85" i="2"/>
  <c r="AA85" i="2"/>
  <c r="AB85" i="2"/>
  <c r="AC85" i="2"/>
  <c r="U86" i="2"/>
  <c r="V86" i="2"/>
  <c r="W86" i="2"/>
  <c r="X86" i="2"/>
  <c r="Y86" i="2"/>
  <c r="Z86" i="2"/>
  <c r="AA86" i="2"/>
  <c r="AB86" i="2"/>
  <c r="AC86" i="2"/>
  <c r="U87" i="2"/>
  <c r="V87" i="2"/>
  <c r="W87" i="2"/>
  <c r="X87" i="2"/>
  <c r="Y87" i="2"/>
  <c r="Z87" i="2"/>
  <c r="AA87" i="2"/>
  <c r="AB87" i="2"/>
  <c r="AC87" i="2"/>
  <c r="U88" i="2"/>
  <c r="V88" i="2"/>
  <c r="W88" i="2"/>
  <c r="X88" i="2"/>
  <c r="Y88" i="2"/>
  <c r="Z88" i="2"/>
  <c r="AA88" i="2"/>
  <c r="AB88" i="2"/>
  <c r="AC88" i="2"/>
  <c r="U89" i="2"/>
  <c r="V89" i="2"/>
  <c r="W89" i="2"/>
  <c r="X89" i="2"/>
  <c r="Y89" i="2"/>
  <c r="Z89" i="2"/>
  <c r="AA89" i="2"/>
  <c r="AB89" i="2"/>
  <c r="AC89" i="2"/>
  <c r="U90" i="2"/>
  <c r="V90" i="2"/>
  <c r="W90" i="2"/>
  <c r="X90" i="2"/>
  <c r="Y90" i="2"/>
  <c r="Z90" i="2"/>
  <c r="AA90" i="2"/>
  <c r="AB90" i="2"/>
  <c r="AC90" i="2"/>
  <c r="U91" i="2"/>
  <c r="V91" i="2"/>
  <c r="W91" i="2"/>
  <c r="X91" i="2"/>
  <c r="Y91" i="2"/>
  <c r="Z91" i="2"/>
  <c r="AA91" i="2"/>
  <c r="AB91" i="2"/>
  <c r="AC91" i="2"/>
  <c r="U92" i="2"/>
  <c r="V92" i="2"/>
  <c r="W92" i="2"/>
  <c r="X92" i="2"/>
  <c r="Y92" i="2"/>
  <c r="Z92" i="2"/>
  <c r="AA92" i="2"/>
  <c r="AB92" i="2"/>
  <c r="AC92" i="2"/>
  <c r="U93" i="2"/>
  <c r="V93" i="2"/>
  <c r="W93" i="2"/>
  <c r="X93" i="2"/>
  <c r="Y93" i="2"/>
  <c r="Z93" i="2"/>
  <c r="AA93" i="2"/>
  <c r="AB93" i="2"/>
  <c r="AC93" i="2"/>
  <c r="U94" i="2"/>
  <c r="V94" i="2"/>
  <c r="W94" i="2"/>
  <c r="X94" i="2"/>
  <c r="Y94" i="2"/>
  <c r="Z94" i="2"/>
  <c r="AA94" i="2"/>
  <c r="AB94" i="2"/>
  <c r="AC94" i="2"/>
  <c r="U95" i="2"/>
  <c r="V95" i="2"/>
  <c r="W95" i="2"/>
  <c r="X95" i="2"/>
  <c r="Y95" i="2"/>
  <c r="Z95" i="2"/>
  <c r="AA95" i="2"/>
  <c r="AB95" i="2"/>
  <c r="AC95" i="2"/>
  <c r="U96" i="2"/>
  <c r="V96" i="2"/>
  <c r="W96" i="2"/>
  <c r="X96" i="2"/>
  <c r="Y96" i="2"/>
  <c r="AB96" i="2" s="1"/>
  <c r="Z96" i="2"/>
  <c r="AA96" i="2"/>
  <c r="AC96" i="2"/>
  <c r="U97" i="2"/>
  <c r="V97" i="2"/>
  <c r="W97" i="2"/>
  <c r="X97" i="2"/>
  <c r="AA97" i="2" s="1"/>
  <c r="Y97" i="2"/>
  <c r="Z97" i="2"/>
  <c r="AC97" i="2" s="1"/>
  <c r="AB97" i="2"/>
  <c r="U98" i="2"/>
  <c r="V98" i="2"/>
  <c r="W98" i="2"/>
  <c r="X98" i="2"/>
  <c r="Y98" i="2"/>
  <c r="Z98" i="2"/>
  <c r="AA98" i="2"/>
  <c r="AB98" i="2"/>
  <c r="AC98" i="2"/>
  <c r="U99" i="2"/>
  <c r="V99" i="2"/>
  <c r="W99" i="2"/>
  <c r="X99" i="2"/>
  <c r="Y99" i="2"/>
  <c r="Z99" i="2"/>
  <c r="AA99" i="2"/>
  <c r="AB99" i="2"/>
  <c r="AC99" i="2"/>
  <c r="U100" i="2"/>
  <c r="V100" i="2"/>
  <c r="W100" i="2"/>
  <c r="X100" i="2"/>
  <c r="Y100" i="2"/>
  <c r="Z100" i="2"/>
  <c r="AA100" i="2"/>
  <c r="AB100" i="2"/>
  <c r="AC100" i="2"/>
  <c r="U101" i="2"/>
  <c r="V101" i="2"/>
  <c r="W101" i="2"/>
  <c r="X101" i="2"/>
  <c r="Y101" i="2"/>
  <c r="Z101" i="2"/>
  <c r="AA101" i="2"/>
  <c r="AB101" i="2"/>
  <c r="AC101" i="2"/>
  <c r="U102" i="2"/>
  <c r="V102" i="2"/>
  <c r="W102" i="2"/>
  <c r="X102" i="2"/>
  <c r="Y102" i="2"/>
  <c r="Z102" i="2"/>
  <c r="AA102" i="2"/>
  <c r="AB102" i="2"/>
  <c r="AC102" i="2"/>
  <c r="U103" i="2"/>
  <c r="V103" i="2"/>
  <c r="W103" i="2"/>
  <c r="X103" i="2"/>
  <c r="Y103" i="2"/>
  <c r="Z103" i="2"/>
  <c r="AA103" i="2"/>
  <c r="AB103" i="2"/>
  <c r="AC103" i="2"/>
  <c r="U104" i="2"/>
  <c r="V104" i="2"/>
  <c r="W104" i="2"/>
  <c r="X104" i="2"/>
  <c r="Y104" i="2"/>
  <c r="Z104" i="2"/>
  <c r="AA104" i="2"/>
  <c r="AB104" i="2"/>
  <c r="AC104" i="2"/>
  <c r="U105" i="2"/>
  <c r="V105" i="2"/>
  <c r="W105" i="2"/>
  <c r="X105" i="2"/>
  <c r="Y105" i="2"/>
  <c r="Z105" i="2"/>
  <c r="AA105" i="2"/>
  <c r="AB105" i="2"/>
  <c r="AC105" i="2"/>
  <c r="U106" i="2"/>
  <c r="V106" i="2"/>
  <c r="W106" i="2"/>
  <c r="X106" i="2"/>
  <c r="Y106" i="2"/>
  <c r="Z106" i="2"/>
  <c r="AA106" i="2"/>
  <c r="AB106" i="2"/>
  <c r="AC106" i="2"/>
  <c r="U107" i="2"/>
  <c r="V107" i="2"/>
  <c r="W107" i="2"/>
  <c r="X107" i="2"/>
  <c r="Y107" i="2"/>
  <c r="Z107" i="2"/>
  <c r="AA107" i="2"/>
  <c r="AB107" i="2"/>
  <c r="AC107" i="2"/>
  <c r="U108" i="2"/>
  <c r="V108" i="2"/>
  <c r="W108" i="2"/>
  <c r="X108" i="2"/>
  <c r="Y108" i="2"/>
  <c r="Z108" i="2"/>
  <c r="AA108" i="2"/>
  <c r="AB108" i="2"/>
  <c r="AC108" i="2"/>
  <c r="U109" i="2"/>
  <c r="V109" i="2"/>
  <c r="W109" i="2"/>
  <c r="X109" i="2"/>
  <c r="Y109" i="2"/>
  <c r="Z109" i="2"/>
  <c r="AA109" i="2"/>
  <c r="AB109" i="2"/>
  <c r="AC109" i="2"/>
  <c r="U110" i="2"/>
  <c r="V110" i="2"/>
  <c r="W110" i="2"/>
  <c r="X110" i="2"/>
  <c r="Y110" i="2"/>
  <c r="Z110" i="2"/>
  <c r="AA110" i="2"/>
  <c r="AB110" i="2"/>
  <c r="AC110" i="2"/>
  <c r="U111" i="2"/>
  <c r="V111" i="2"/>
  <c r="W111" i="2"/>
  <c r="X111" i="2"/>
  <c r="Y111" i="2"/>
  <c r="Z111" i="2"/>
  <c r="AA111" i="2"/>
  <c r="AB111" i="2"/>
  <c r="AC111" i="2"/>
  <c r="U112" i="2"/>
  <c r="V112" i="2"/>
  <c r="W112" i="2"/>
  <c r="X112" i="2"/>
  <c r="Y112" i="2"/>
  <c r="Z112" i="2"/>
  <c r="AA112" i="2"/>
  <c r="AB112" i="2"/>
  <c r="AC112" i="2"/>
  <c r="U113" i="2"/>
  <c r="V113" i="2"/>
  <c r="W113" i="2"/>
  <c r="X113" i="2"/>
  <c r="Y113" i="2"/>
  <c r="Z113" i="2"/>
  <c r="AA113" i="2"/>
  <c r="AB113" i="2"/>
  <c r="AC113" i="2"/>
  <c r="U114" i="2"/>
  <c r="V114" i="2"/>
  <c r="W114" i="2"/>
  <c r="X114" i="2"/>
  <c r="Y114" i="2"/>
  <c r="Z114" i="2"/>
  <c r="AA114" i="2"/>
  <c r="AB114" i="2"/>
  <c r="AC114" i="2"/>
  <c r="U115" i="2"/>
  <c r="V115" i="2"/>
  <c r="W115" i="2"/>
  <c r="X115" i="2"/>
  <c r="Y115" i="2"/>
  <c r="Z115" i="2"/>
  <c r="AA115" i="2"/>
  <c r="AB115" i="2"/>
  <c r="AC115" i="2"/>
  <c r="U116" i="2"/>
  <c r="V116" i="2"/>
  <c r="W116" i="2"/>
  <c r="X116" i="2"/>
  <c r="Y116" i="2"/>
  <c r="Z116" i="2"/>
  <c r="AA116" i="2"/>
  <c r="AB116" i="2"/>
  <c r="AC116" i="2"/>
  <c r="U117" i="2"/>
  <c r="V117" i="2"/>
  <c r="W117" i="2"/>
  <c r="X117" i="2"/>
  <c r="Y117" i="2"/>
  <c r="Z117" i="2"/>
  <c r="AA117" i="2"/>
  <c r="AB117" i="2"/>
  <c r="AC117" i="2"/>
  <c r="U118" i="2"/>
  <c r="V118" i="2"/>
  <c r="W118" i="2"/>
  <c r="X118" i="2"/>
  <c r="Y118" i="2"/>
  <c r="Z118" i="2"/>
  <c r="AA118" i="2"/>
  <c r="AB118" i="2"/>
  <c r="AC118" i="2"/>
  <c r="U119" i="2"/>
  <c r="V119" i="2"/>
  <c r="W119" i="2"/>
  <c r="X119" i="2"/>
  <c r="Y119" i="2"/>
  <c r="Z119" i="2"/>
  <c r="AA119" i="2"/>
  <c r="AB119" i="2"/>
  <c r="AC119" i="2"/>
  <c r="U120" i="2"/>
  <c r="V120" i="2"/>
  <c r="W120" i="2"/>
  <c r="X120" i="2"/>
  <c r="AA120" i="2" s="1"/>
  <c r="Y120" i="2"/>
  <c r="Z120" i="2"/>
  <c r="AC120" i="2" s="1"/>
  <c r="AB120" i="2"/>
  <c r="U121" i="2"/>
  <c r="V121" i="2"/>
  <c r="W121" i="2"/>
  <c r="X121" i="2"/>
  <c r="Y121" i="2"/>
  <c r="Z121" i="2"/>
  <c r="AA121" i="2"/>
  <c r="AB121" i="2"/>
  <c r="AC121" i="2"/>
  <c r="U122" i="2"/>
  <c r="V122" i="2"/>
  <c r="W122" i="2"/>
  <c r="X122" i="2"/>
  <c r="Y122" i="2"/>
  <c r="Z122" i="2"/>
  <c r="AA122" i="2"/>
  <c r="AB122" i="2"/>
  <c r="AC122" i="2"/>
  <c r="U123" i="2"/>
  <c r="V123" i="2"/>
  <c r="W123" i="2"/>
  <c r="X123" i="2"/>
  <c r="Y123" i="2"/>
  <c r="Z123" i="2"/>
  <c r="AA123" i="2"/>
  <c r="AB123" i="2"/>
  <c r="AC123" i="2"/>
  <c r="U124" i="2"/>
  <c r="V124" i="2"/>
  <c r="W124" i="2"/>
  <c r="X124" i="2"/>
  <c r="Y124" i="2"/>
  <c r="Z124" i="2"/>
  <c r="AA124" i="2"/>
  <c r="AB124" i="2"/>
  <c r="AC124" i="2"/>
  <c r="U125" i="2"/>
  <c r="V125" i="2"/>
  <c r="W125" i="2"/>
  <c r="X125" i="2"/>
  <c r="Y125" i="2"/>
  <c r="Z125" i="2"/>
  <c r="AA125" i="2"/>
  <c r="AB125" i="2"/>
  <c r="AC125" i="2"/>
  <c r="U126" i="2"/>
  <c r="V126" i="2"/>
  <c r="W126" i="2"/>
  <c r="X126" i="2"/>
  <c r="Y126" i="2"/>
  <c r="Z126" i="2"/>
  <c r="AA126" i="2"/>
  <c r="AB126" i="2"/>
  <c r="AC126" i="2"/>
  <c r="U127" i="2"/>
  <c r="V127" i="2"/>
  <c r="W127" i="2"/>
  <c r="X127" i="2"/>
  <c r="Y127" i="2"/>
  <c r="Z127" i="2"/>
  <c r="AA127" i="2"/>
  <c r="AB127" i="2"/>
  <c r="AC127" i="2"/>
  <c r="U128" i="2"/>
  <c r="V128" i="2"/>
  <c r="W128" i="2"/>
  <c r="X128" i="2"/>
  <c r="Y128" i="2"/>
  <c r="Z128" i="2"/>
  <c r="AA128" i="2"/>
  <c r="AB128" i="2"/>
  <c r="AC128" i="2"/>
  <c r="U129" i="2"/>
  <c r="V129" i="2"/>
  <c r="W129" i="2"/>
  <c r="X129" i="2"/>
  <c r="Y129" i="2"/>
  <c r="Z129" i="2"/>
  <c r="AA129" i="2"/>
  <c r="AB129" i="2"/>
  <c r="AC129" i="2"/>
  <c r="U130" i="2"/>
  <c r="V130" i="2"/>
  <c r="W130" i="2"/>
  <c r="X130" i="2"/>
  <c r="Y130" i="2"/>
  <c r="Z130" i="2"/>
  <c r="AA130" i="2"/>
  <c r="AB130" i="2"/>
  <c r="AC130" i="2"/>
  <c r="U131" i="2"/>
  <c r="V131" i="2"/>
  <c r="W131" i="2"/>
  <c r="X131" i="2"/>
  <c r="Y131" i="2"/>
  <c r="Z131" i="2"/>
  <c r="AA131" i="2"/>
  <c r="AB131" i="2"/>
  <c r="AC131" i="2"/>
  <c r="U132" i="2"/>
  <c r="V132" i="2"/>
  <c r="W132" i="2"/>
  <c r="X132" i="2"/>
  <c r="Y132" i="2"/>
  <c r="Z132" i="2"/>
  <c r="AA132" i="2"/>
  <c r="AB132" i="2"/>
  <c r="AC132" i="2"/>
  <c r="U133" i="2"/>
  <c r="V133" i="2"/>
  <c r="W133" i="2"/>
  <c r="X133" i="2"/>
  <c r="Y133" i="2"/>
  <c r="Z133" i="2"/>
  <c r="AA133" i="2"/>
  <c r="AB133" i="2"/>
  <c r="AC133" i="2"/>
  <c r="U134" i="2"/>
  <c r="V134" i="2"/>
  <c r="W134" i="2"/>
  <c r="X134" i="2"/>
  <c r="Y134" i="2"/>
  <c r="Z134" i="2"/>
  <c r="AA134" i="2"/>
  <c r="AB134" i="2"/>
  <c r="AC134" i="2"/>
  <c r="U135" i="2"/>
  <c r="V135" i="2"/>
  <c r="W135" i="2"/>
  <c r="X135" i="2"/>
  <c r="Y135" i="2"/>
  <c r="Z135" i="2"/>
  <c r="AA135" i="2"/>
  <c r="AB135" i="2"/>
  <c r="AC135" i="2"/>
  <c r="U136" i="2"/>
  <c r="V136" i="2"/>
  <c r="W136" i="2"/>
  <c r="X136" i="2"/>
  <c r="Y136" i="2"/>
  <c r="Z136" i="2"/>
  <c r="AA136" i="2"/>
  <c r="AB136" i="2"/>
  <c r="AC136" i="2"/>
  <c r="U137" i="2"/>
  <c r="V137" i="2"/>
  <c r="W137" i="2"/>
  <c r="X137" i="2"/>
  <c r="Y137" i="2"/>
  <c r="Z137" i="2"/>
  <c r="AA137" i="2"/>
  <c r="AB137" i="2"/>
  <c r="AC137" i="2"/>
  <c r="U138" i="2"/>
  <c r="V138" i="2"/>
  <c r="W138" i="2"/>
  <c r="X138" i="2"/>
  <c r="Y138" i="2"/>
  <c r="Z138" i="2"/>
  <c r="AA138" i="2"/>
  <c r="AB138" i="2"/>
  <c r="AC138" i="2"/>
  <c r="U139" i="2"/>
  <c r="V139" i="2"/>
  <c r="W139" i="2"/>
  <c r="X139" i="2"/>
  <c r="Y139" i="2"/>
  <c r="Z139" i="2"/>
  <c r="AA139" i="2"/>
  <c r="AB139" i="2"/>
  <c r="AC139" i="2"/>
  <c r="U140" i="2"/>
  <c r="V140" i="2"/>
  <c r="W140" i="2"/>
  <c r="X140" i="2"/>
  <c r="Y140" i="2"/>
  <c r="Z140" i="2"/>
  <c r="AA140" i="2"/>
  <c r="AB140" i="2"/>
  <c r="AC140" i="2"/>
  <c r="U141" i="2"/>
  <c r="V141" i="2"/>
  <c r="W141" i="2"/>
  <c r="X141" i="2"/>
  <c r="Y141" i="2"/>
  <c r="Z141" i="2"/>
  <c r="AA141" i="2"/>
  <c r="AB141" i="2"/>
  <c r="AC141" i="2"/>
  <c r="U142" i="2"/>
  <c r="V142" i="2"/>
  <c r="W142" i="2"/>
  <c r="X142" i="2"/>
  <c r="Y142" i="2"/>
  <c r="Z142" i="2"/>
  <c r="AA142" i="2"/>
  <c r="AB142" i="2"/>
  <c r="AC142" i="2"/>
  <c r="U143" i="2"/>
  <c r="V143" i="2"/>
  <c r="W143" i="2"/>
  <c r="X143" i="2"/>
  <c r="Y143" i="2"/>
  <c r="Z143" i="2"/>
  <c r="AA143" i="2"/>
  <c r="AB143" i="2"/>
  <c r="AC143" i="2"/>
  <c r="U144" i="2"/>
  <c r="V144" i="2"/>
  <c r="W144" i="2"/>
  <c r="X144" i="2"/>
  <c r="Y144" i="2"/>
  <c r="Z144" i="2"/>
  <c r="AA144" i="2"/>
  <c r="AB144" i="2"/>
  <c r="AC144" i="2"/>
  <c r="U145" i="2"/>
  <c r="V145" i="2"/>
  <c r="W145" i="2"/>
  <c r="X145" i="2"/>
  <c r="Y145" i="2"/>
  <c r="Z145" i="2"/>
  <c r="AA145" i="2"/>
  <c r="AB145" i="2"/>
  <c r="AC145" i="2"/>
  <c r="U146" i="2"/>
  <c r="V146" i="2"/>
  <c r="W146" i="2"/>
  <c r="X146" i="2"/>
  <c r="Y146" i="2"/>
  <c r="Z146" i="2"/>
  <c r="AA146" i="2"/>
  <c r="AB146" i="2"/>
  <c r="AC146" i="2"/>
  <c r="U147" i="2"/>
  <c r="V147" i="2"/>
  <c r="W147" i="2"/>
  <c r="X147" i="2"/>
  <c r="Y147" i="2"/>
  <c r="Z147" i="2"/>
  <c r="AA147" i="2"/>
  <c r="AB147" i="2"/>
  <c r="AC147" i="2"/>
  <c r="U148" i="2"/>
  <c r="V148" i="2"/>
  <c r="W148" i="2"/>
  <c r="X148" i="2"/>
  <c r="Y148" i="2"/>
  <c r="Z148" i="2"/>
  <c r="AA148" i="2"/>
  <c r="AB148" i="2"/>
  <c r="AC148" i="2"/>
  <c r="U149" i="2"/>
  <c r="V149" i="2"/>
  <c r="W149" i="2"/>
  <c r="X149" i="2"/>
  <c r="Y149" i="2"/>
  <c r="Z149" i="2"/>
  <c r="AA149" i="2"/>
  <c r="AB149" i="2"/>
  <c r="AC149" i="2"/>
  <c r="U150" i="2"/>
  <c r="V150" i="2"/>
  <c r="W150" i="2"/>
  <c r="X150" i="2"/>
  <c r="Y150" i="2"/>
  <c r="Z150" i="2"/>
  <c r="AA150" i="2"/>
  <c r="AB150" i="2"/>
  <c r="AC150" i="2"/>
  <c r="U151" i="2"/>
  <c r="V151" i="2"/>
  <c r="W151" i="2"/>
  <c r="X151" i="2"/>
  <c r="Y151" i="2"/>
  <c r="Z151" i="2"/>
  <c r="AA151" i="2"/>
  <c r="AB151" i="2"/>
  <c r="AC151" i="2"/>
  <c r="U152" i="2"/>
  <c r="V152" i="2"/>
  <c r="W152" i="2"/>
  <c r="X152" i="2"/>
  <c r="Y152" i="2"/>
  <c r="Z152" i="2"/>
  <c r="AA152" i="2"/>
  <c r="AB152" i="2"/>
  <c r="AC152" i="2"/>
  <c r="U153" i="2"/>
  <c r="V153" i="2"/>
  <c r="W153" i="2"/>
  <c r="X153" i="2"/>
  <c r="Y153" i="2"/>
  <c r="Z153" i="2"/>
  <c r="AA153" i="2"/>
  <c r="AB153" i="2"/>
  <c r="AC153" i="2"/>
  <c r="U154" i="2"/>
  <c r="V154" i="2"/>
  <c r="W154" i="2"/>
  <c r="X154" i="2"/>
  <c r="Y154" i="2"/>
  <c r="Z154" i="2"/>
  <c r="AA154" i="2"/>
  <c r="AB154" i="2"/>
  <c r="AC154" i="2"/>
  <c r="U155" i="2"/>
  <c r="V155" i="2"/>
  <c r="W155" i="2"/>
  <c r="X155" i="2"/>
  <c r="Y155" i="2"/>
  <c r="Z155" i="2"/>
  <c r="AA155" i="2"/>
  <c r="AB155" i="2"/>
  <c r="AC155" i="2"/>
  <c r="U156" i="2"/>
  <c r="V156" i="2"/>
  <c r="W156" i="2"/>
  <c r="X156" i="2"/>
  <c r="Y156" i="2"/>
  <c r="Z156" i="2"/>
  <c r="AA156" i="2"/>
  <c r="AB156" i="2"/>
  <c r="AC156" i="2"/>
  <c r="U157" i="2"/>
  <c r="V157" i="2"/>
  <c r="W157" i="2"/>
  <c r="X157" i="2"/>
  <c r="Y157" i="2"/>
  <c r="Z157" i="2"/>
  <c r="AA157" i="2"/>
  <c r="AB157" i="2"/>
  <c r="AC157" i="2"/>
  <c r="U158" i="2"/>
  <c r="V158" i="2"/>
  <c r="W158" i="2"/>
  <c r="X158" i="2"/>
  <c r="Y158" i="2"/>
  <c r="Z158" i="2"/>
  <c r="AA158" i="2"/>
  <c r="AB158" i="2"/>
  <c r="AC158" i="2"/>
  <c r="U159" i="2"/>
  <c r="V159" i="2"/>
  <c r="W159" i="2"/>
  <c r="X159" i="2"/>
  <c r="Y159" i="2"/>
  <c r="Z159" i="2"/>
  <c r="AA159" i="2"/>
  <c r="AB159" i="2"/>
  <c r="AC159" i="2"/>
  <c r="U160" i="2"/>
  <c r="V160" i="2"/>
  <c r="W160" i="2"/>
  <c r="X160" i="2"/>
  <c r="Y160" i="2"/>
  <c r="Z160" i="2"/>
  <c r="AA160" i="2"/>
  <c r="AB160" i="2"/>
  <c r="AC160" i="2"/>
  <c r="U161" i="2"/>
  <c r="V161" i="2"/>
  <c r="W161" i="2"/>
  <c r="X161" i="2"/>
  <c r="Y161" i="2"/>
  <c r="Z161" i="2"/>
  <c r="AA161" i="2"/>
  <c r="AB161" i="2"/>
  <c r="AC161" i="2"/>
  <c r="U162" i="2"/>
  <c r="V162" i="2"/>
  <c r="W162" i="2"/>
  <c r="X162" i="2"/>
  <c r="Y162" i="2"/>
  <c r="Z162" i="2"/>
  <c r="AA162" i="2"/>
  <c r="AB162" i="2"/>
  <c r="AC162" i="2"/>
  <c r="U163" i="2"/>
  <c r="V163" i="2"/>
  <c r="W163" i="2"/>
  <c r="X163" i="2"/>
  <c r="Y163" i="2"/>
  <c r="Z163" i="2"/>
  <c r="AA163" i="2"/>
  <c r="AB163" i="2"/>
  <c r="AC163" i="2"/>
  <c r="U164" i="2"/>
  <c r="V164" i="2"/>
  <c r="W164" i="2"/>
  <c r="X164" i="2"/>
  <c r="Y164" i="2"/>
  <c r="Z164" i="2"/>
  <c r="AA164" i="2"/>
  <c r="AB164" i="2"/>
  <c r="AC164" i="2"/>
  <c r="U165" i="2"/>
  <c r="V165" i="2"/>
  <c r="W165" i="2"/>
  <c r="X165" i="2"/>
  <c r="Y165" i="2"/>
  <c r="Z165" i="2"/>
  <c r="AA165" i="2"/>
  <c r="AB165" i="2"/>
  <c r="AC165" i="2"/>
  <c r="U166" i="2"/>
  <c r="V166" i="2"/>
  <c r="W166" i="2"/>
  <c r="X166" i="2"/>
  <c r="Y166" i="2"/>
  <c r="Z166" i="2"/>
  <c r="AA166" i="2"/>
  <c r="AB166" i="2"/>
  <c r="AC166" i="2"/>
  <c r="U167" i="2"/>
  <c r="V167" i="2"/>
  <c r="W167" i="2"/>
  <c r="X167" i="2"/>
  <c r="Y167" i="2"/>
  <c r="Z167" i="2"/>
  <c r="AA167" i="2"/>
  <c r="AB167" i="2"/>
  <c r="AC167" i="2"/>
  <c r="U168" i="2"/>
  <c r="V168" i="2"/>
  <c r="W168" i="2"/>
  <c r="X168" i="2"/>
  <c r="Y168" i="2"/>
  <c r="Z168" i="2"/>
  <c r="AA168" i="2"/>
  <c r="AB168" i="2"/>
  <c r="AC168" i="2"/>
  <c r="U169" i="2"/>
  <c r="V169" i="2"/>
  <c r="W169" i="2"/>
  <c r="X169" i="2"/>
  <c r="Y169" i="2"/>
  <c r="Z169" i="2"/>
  <c r="AA169" i="2"/>
  <c r="AB169" i="2"/>
  <c r="AC169" i="2"/>
  <c r="U170" i="2"/>
  <c r="V170" i="2"/>
  <c r="W170" i="2"/>
  <c r="X170" i="2"/>
  <c r="Y170" i="2"/>
  <c r="Z170" i="2"/>
  <c r="AA170" i="2"/>
  <c r="AB170" i="2"/>
  <c r="AC170" i="2"/>
  <c r="U171" i="2"/>
  <c r="V171" i="2"/>
  <c r="W171" i="2"/>
  <c r="X171" i="2"/>
  <c r="Y171" i="2"/>
  <c r="Z171" i="2"/>
  <c r="AA171" i="2"/>
  <c r="AB171" i="2"/>
  <c r="AC171" i="2"/>
  <c r="U172" i="2"/>
  <c r="V172" i="2"/>
  <c r="W172" i="2"/>
  <c r="X172" i="2"/>
  <c r="Y172" i="2"/>
  <c r="Z172" i="2"/>
  <c r="AA172" i="2"/>
  <c r="AB172" i="2"/>
  <c r="AC172" i="2"/>
  <c r="U173" i="2"/>
  <c r="V173" i="2"/>
  <c r="W173" i="2"/>
  <c r="X173" i="2"/>
  <c r="Y173" i="2"/>
  <c r="Z173" i="2"/>
  <c r="AA173" i="2"/>
  <c r="AB173" i="2"/>
  <c r="AC173" i="2"/>
  <c r="U174" i="2"/>
  <c r="V174" i="2"/>
  <c r="W174" i="2"/>
  <c r="X174" i="2"/>
  <c r="Y174" i="2"/>
  <c r="Z174" i="2"/>
  <c r="AA174" i="2"/>
  <c r="AB174" i="2"/>
  <c r="AC174" i="2"/>
  <c r="U175" i="2"/>
  <c r="V175" i="2"/>
  <c r="W175" i="2"/>
  <c r="X175" i="2"/>
  <c r="Y175" i="2"/>
  <c r="Z175" i="2"/>
  <c r="AA175" i="2"/>
  <c r="AB175" i="2"/>
  <c r="AC175" i="2"/>
  <c r="U176" i="2"/>
  <c r="V176" i="2"/>
  <c r="W176" i="2"/>
  <c r="X176" i="2"/>
  <c r="Y176" i="2"/>
  <c r="Z176" i="2"/>
  <c r="AA176" i="2"/>
  <c r="AB176" i="2"/>
  <c r="AC176" i="2"/>
  <c r="U177" i="2"/>
  <c r="V177" i="2"/>
  <c r="W177" i="2"/>
  <c r="X177" i="2"/>
  <c r="Y177" i="2"/>
  <c r="Z177" i="2"/>
  <c r="AA177" i="2"/>
  <c r="AB177" i="2"/>
  <c r="AC177" i="2"/>
  <c r="U178" i="2"/>
  <c r="V178" i="2"/>
  <c r="W178" i="2"/>
  <c r="X178" i="2"/>
  <c r="Y178" i="2"/>
  <c r="Z178" i="2"/>
  <c r="AA178" i="2"/>
  <c r="AB178" i="2"/>
  <c r="AC178" i="2"/>
  <c r="U179" i="2"/>
  <c r="V179" i="2"/>
  <c r="W179" i="2"/>
  <c r="X179" i="2"/>
  <c r="Y179" i="2"/>
  <c r="Z179" i="2"/>
  <c r="AA179" i="2"/>
  <c r="AB179" i="2"/>
  <c r="AC179" i="2"/>
  <c r="U180" i="2"/>
  <c r="V180" i="2"/>
  <c r="W180" i="2"/>
  <c r="X180" i="2"/>
  <c r="Y180" i="2"/>
  <c r="Z180" i="2"/>
  <c r="AA180" i="2"/>
  <c r="AB180" i="2"/>
  <c r="AC180" i="2"/>
  <c r="U181" i="2"/>
  <c r="V181" i="2"/>
  <c r="W181" i="2"/>
  <c r="X181" i="2"/>
  <c r="Y181" i="2"/>
  <c r="Z181" i="2"/>
  <c r="AA181" i="2"/>
  <c r="AB181" i="2"/>
  <c r="AC181" i="2"/>
  <c r="U182" i="2"/>
  <c r="V182" i="2"/>
  <c r="W182" i="2"/>
  <c r="X182" i="2"/>
  <c r="Y182" i="2"/>
  <c r="AB182" i="2" s="1"/>
  <c r="Z182" i="2"/>
  <c r="AA182" i="2"/>
  <c r="AC182" i="2"/>
  <c r="U183" i="2"/>
  <c r="V183" i="2"/>
  <c r="W183" i="2"/>
  <c r="X183" i="2"/>
  <c r="Y183" i="2"/>
  <c r="Z183" i="2"/>
  <c r="AA183" i="2"/>
  <c r="AB183" i="2"/>
  <c r="AC183" i="2"/>
  <c r="U184" i="2"/>
  <c r="V184" i="2"/>
  <c r="W184" i="2"/>
  <c r="X184" i="2"/>
  <c r="Y184" i="2"/>
  <c r="Z184" i="2"/>
  <c r="AA184" i="2"/>
  <c r="AB184" i="2"/>
  <c r="AC184" i="2"/>
  <c r="U185" i="2"/>
  <c r="V185" i="2"/>
  <c r="W185" i="2"/>
  <c r="X185" i="2"/>
  <c r="Y185" i="2"/>
  <c r="Z185" i="2"/>
  <c r="AA185" i="2"/>
  <c r="AB185" i="2"/>
  <c r="AC185" i="2"/>
  <c r="U186" i="2"/>
  <c r="V186" i="2"/>
  <c r="W186" i="2"/>
  <c r="X186" i="2"/>
  <c r="Y186" i="2"/>
  <c r="Z186" i="2"/>
  <c r="AA186" i="2"/>
  <c r="AB186" i="2"/>
  <c r="AC186" i="2"/>
  <c r="U187" i="2"/>
  <c r="V187" i="2"/>
  <c r="W187" i="2"/>
  <c r="X187" i="2"/>
  <c r="Y187" i="2"/>
  <c r="Z187" i="2"/>
  <c r="AA187" i="2"/>
  <c r="AB187" i="2"/>
  <c r="AC187" i="2"/>
  <c r="U188" i="2"/>
  <c r="V188" i="2"/>
  <c r="W188" i="2"/>
  <c r="X188" i="2"/>
  <c r="Y188" i="2"/>
  <c r="Z188" i="2"/>
  <c r="AA188" i="2"/>
  <c r="AB188" i="2"/>
  <c r="AC188" i="2"/>
  <c r="U189" i="2"/>
  <c r="V189" i="2"/>
  <c r="W189" i="2"/>
  <c r="X189" i="2"/>
  <c r="Y189" i="2"/>
  <c r="Z189" i="2"/>
  <c r="AA189" i="2"/>
  <c r="AB189" i="2"/>
  <c r="AC189" i="2"/>
  <c r="U190" i="2"/>
  <c r="V190" i="2"/>
  <c r="W190" i="2"/>
  <c r="X190" i="2"/>
  <c r="Y190" i="2"/>
  <c r="Z190" i="2"/>
  <c r="AA190" i="2"/>
  <c r="AB190" i="2"/>
  <c r="AC190" i="2"/>
  <c r="U191" i="2"/>
  <c r="V191" i="2"/>
  <c r="W191" i="2"/>
  <c r="X191" i="2"/>
  <c r="Y191" i="2"/>
  <c r="Z191" i="2"/>
  <c r="AA191" i="2"/>
  <c r="AB191" i="2"/>
  <c r="AC191" i="2"/>
  <c r="U192" i="2"/>
  <c r="V192" i="2"/>
  <c r="W192" i="2"/>
  <c r="X192" i="2"/>
  <c r="Y192" i="2"/>
  <c r="Z192" i="2"/>
  <c r="AA192" i="2"/>
  <c r="AB192" i="2"/>
  <c r="AC192" i="2"/>
  <c r="U193" i="2"/>
  <c r="V193" i="2"/>
  <c r="W193" i="2"/>
  <c r="X193" i="2"/>
  <c r="Y193" i="2"/>
  <c r="Z193" i="2"/>
  <c r="AA193" i="2"/>
  <c r="AB193" i="2"/>
  <c r="AC193" i="2"/>
  <c r="U194" i="2"/>
  <c r="V194" i="2"/>
  <c r="W194" i="2"/>
  <c r="X194" i="2"/>
  <c r="Y194" i="2"/>
  <c r="Z194" i="2"/>
  <c r="AA194" i="2"/>
  <c r="AB194" i="2"/>
  <c r="AC194" i="2"/>
  <c r="U195" i="2"/>
  <c r="V195" i="2"/>
  <c r="W195" i="2"/>
  <c r="X195" i="2"/>
  <c r="Y195" i="2"/>
  <c r="Z195" i="2"/>
  <c r="AA195" i="2"/>
  <c r="AB195" i="2"/>
  <c r="AC195" i="2"/>
  <c r="U196" i="2"/>
  <c r="V196" i="2"/>
  <c r="W196" i="2"/>
  <c r="X196" i="2"/>
  <c r="Y196" i="2"/>
  <c r="Z196" i="2"/>
  <c r="AA196" i="2"/>
  <c r="AB196" i="2"/>
  <c r="AC196" i="2"/>
  <c r="U197" i="2"/>
  <c r="V197" i="2"/>
  <c r="W197" i="2"/>
  <c r="X197" i="2"/>
  <c r="Y197" i="2"/>
  <c r="Z197" i="2"/>
  <c r="AA197" i="2"/>
  <c r="AB197" i="2"/>
  <c r="AC197" i="2"/>
  <c r="U198" i="2"/>
  <c r="V198" i="2"/>
  <c r="W198" i="2"/>
  <c r="X198" i="2"/>
  <c r="Y198" i="2"/>
  <c r="Z198" i="2"/>
  <c r="AA198" i="2"/>
  <c r="AB198" i="2"/>
  <c r="AC198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F39" i="2"/>
  <c r="G39" i="2"/>
  <c r="H39" i="2"/>
  <c r="I39" i="2"/>
  <c r="J39" i="2"/>
  <c r="K39" i="2"/>
  <c r="L39" i="2"/>
  <c r="M39" i="2"/>
  <c r="N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F41" i="2"/>
  <c r="G41" i="2"/>
  <c r="H41" i="2"/>
  <c r="I41" i="2"/>
  <c r="J41" i="2"/>
  <c r="K41" i="2"/>
  <c r="L41" i="2"/>
  <c r="M41" i="2"/>
  <c r="N41" i="2"/>
  <c r="O41" i="2"/>
  <c r="P41" i="2"/>
  <c r="E42" i="2"/>
  <c r="F42" i="2"/>
  <c r="G42" i="2"/>
  <c r="H42" i="2"/>
  <c r="I42" i="2"/>
  <c r="J42" i="2"/>
  <c r="K42" i="2"/>
  <c r="L42" i="2"/>
  <c r="M42" i="2"/>
  <c r="N42" i="2"/>
  <c r="O42" i="2"/>
  <c r="P42" i="2"/>
  <c r="E43" i="2"/>
  <c r="F43" i="2"/>
  <c r="G43" i="2"/>
  <c r="H43" i="2"/>
  <c r="I43" i="2"/>
  <c r="J43" i="2"/>
  <c r="K43" i="2"/>
  <c r="L43" i="2"/>
  <c r="M43" i="2"/>
  <c r="N43" i="2"/>
  <c r="O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G46" i="2"/>
  <c r="H46" i="2"/>
  <c r="I46" i="2"/>
  <c r="J46" i="2"/>
  <c r="K46" i="2"/>
  <c r="L46" i="2"/>
  <c r="M46" i="2"/>
  <c r="N46" i="2"/>
  <c r="O46" i="2"/>
  <c r="P46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G50" i="2"/>
  <c r="H50" i="2"/>
  <c r="I50" i="2"/>
  <c r="J50" i="2"/>
  <c r="K50" i="2"/>
  <c r="L50" i="2"/>
  <c r="M50" i="2"/>
  <c r="N50" i="2"/>
  <c r="O50" i="2"/>
  <c r="P50" i="2"/>
  <c r="E51" i="2"/>
  <c r="F51" i="2"/>
  <c r="G51" i="2"/>
  <c r="H51" i="2"/>
  <c r="I51" i="2"/>
  <c r="J51" i="2"/>
  <c r="K51" i="2"/>
  <c r="L51" i="2"/>
  <c r="M51" i="2"/>
  <c r="N51" i="2"/>
  <c r="O51" i="2"/>
  <c r="P51" i="2"/>
  <c r="E52" i="2"/>
  <c r="F52" i="2"/>
  <c r="G52" i="2"/>
  <c r="H52" i="2"/>
  <c r="I52" i="2"/>
  <c r="J52" i="2"/>
  <c r="K52" i="2"/>
  <c r="L52" i="2"/>
  <c r="M52" i="2"/>
  <c r="N52" i="2"/>
  <c r="O52" i="2"/>
  <c r="P52" i="2"/>
  <c r="E53" i="2"/>
  <c r="F53" i="2"/>
  <c r="G53" i="2"/>
  <c r="H53" i="2"/>
  <c r="I53" i="2"/>
  <c r="J53" i="2"/>
  <c r="K53" i="2"/>
  <c r="L53" i="2"/>
  <c r="M53" i="2"/>
  <c r="N53" i="2"/>
  <c r="O53" i="2"/>
  <c r="P53" i="2"/>
  <c r="E54" i="2"/>
  <c r="N54" i="2" s="1"/>
  <c r="F54" i="2"/>
  <c r="G54" i="2"/>
  <c r="P54" i="2" s="1"/>
  <c r="H54" i="2"/>
  <c r="I54" i="2"/>
  <c r="J54" i="2"/>
  <c r="K54" i="2"/>
  <c r="L54" i="2"/>
  <c r="M54" i="2"/>
  <c r="O54" i="2"/>
  <c r="E55" i="2"/>
  <c r="N55" i="2" s="1"/>
  <c r="F55" i="2"/>
  <c r="G55" i="2"/>
  <c r="P55" i="2" s="1"/>
  <c r="H55" i="2"/>
  <c r="I55" i="2"/>
  <c r="J55" i="2"/>
  <c r="K55" i="2"/>
  <c r="L55" i="2"/>
  <c r="M55" i="2"/>
  <c r="O55" i="2"/>
  <c r="E56" i="2"/>
  <c r="N56" i="2" s="1"/>
  <c r="F56" i="2"/>
  <c r="G56" i="2"/>
  <c r="P56" i="2" s="1"/>
  <c r="H56" i="2"/>
  <c r="I56" i="2"/>
  <c r="J56" i="2"/>
  <c r="K56" i="2"/>
  <c r="L56" i="2"/>
  <c r="M56" i="2"/>
  <c r="O56" i="2"/>
  <c r="E57" i="2"/>
  <c r="N57" i="2" s="1"/>
  <c r="F57" i="2"/>
  <c r="G57" i="2"/>
  <c r="P57" i="2" s="1"/>
  <c r="H57" i="2"/>
  <c r="I57" i="2"/>
  <c r="J57" i="2"/>
  <c r="K57" i="2"/>
  <c r="L57" i="2"/>
  <c r="M57" i="2"/>
  <c r="O57" i="2"/>
  <c r="E58" i="2"/>
  <c r="N58" i="2" s="1"/>
  <c r="F58" i="2"/>
  <c r="G58" i="2"/>
  <c r="P58" i="2" s="1"/>
  <c r="H58" i="2"/>
  <c r="I58" i="2"/>
  <c r="J58" i="2"/>
  <c r="K58" i="2"/>
  <c r="L58" i="2"/>
  <c r="M58" i="2"/>
  <c r="O58" i="2"/>
  <c r="E59" i="2"/>
  <c r="N59" i="2" s="1"/>
  <c r="F59" i="2"/>
  <c r="G59" i="2"/>
  <c r="P59" i="2" s="1"/>
  <c r="H59" i="2"/>
  <c r="I59" i="2"/>
  <c r="J59" i="2"/>
  <c r="K59" i="2"/>
  <c r="L59" i="2"/>
  <c r="M59" i="2"/>
  <c r="O59" i="2"/>
  <c r="E60" i="2"/>
  <c r="N60" i="2" s="1"/>
  <c r="F60" i="2"/>
  <c r="G60" i="2"/>
  <c r="P60" i="2" s="1"/>
  <c r="H60" i="2"/>
  <c r="I60" i="2"/>
  <c r="J60" i="2"/>
  <c r="K60" i="2"/>
  <c r="L60" i="2"/>
  <c r="M60" i="2"/>
  <c r="O60" i="2"/>
  <c r="E61" i="2"/>
  <c r="N61" i="2" s="1"/>
  <c r="F61" i="2"/>
  <c r="G61" i="2"/>
  <c r="P61" i="2" s="1"/>
  <c r="H61" i="2"/>
  <c r="I61" i="2"/>
  <c r="J61" i="2"/>
  <c r="K61" i="2"/>
  <c r="L61" i="2"/>
  <c r="M61" i="2"/>
  <c r="O61" i="2"/>
  <c r="E62" i="2"/>
  <c r="N62" i="2" s="1"/>
  <c r="F62" i="2"/>
  <c r="G62" i="2"/>
  <c r="P62" i="2" s="1"/>
  <c r="H62" i="2"/>
  <c r="I62" i="2"/>
  <c r="J62" i="2"/>
  <c r="K62" i="2"/>
  <c r="L62" i="2"/>
  <c r="M62" i="2"/>
  <c r="O62" i="2"/>
  <c r="E63" i="2"/>
  <c r="N63" i="2" s="1"/>
  <c r="F63" i="2"/>
  <c r="G63" i="2"/>
  <c r="P63" i="2" s="1"/>
  <c r="H63" i="2"/>
  <c r="I63" i="2"/>
  <c r="J63" i="2"/>
  <c r="K63" i="2"/>
  <c r="L63" i="2"/>
  <c r="M63" i="2"/>
  <c r="O63" i="2"/>
  <c r="E64" i="2"/>
  <c r="N64" i="2" s="1"/>
  <c r="F64" i="2"/>
  <c r="G64" i="2"/>
  <c r="P64" i="2" s="1"/>
  <c r="H64" i="2"/>
  <c r="I64" i="2"/>
  <c r="J64" i="2"/>
  <c r="K64" i="2"/>
  <c r="L64" i="2"/>
  <c r="M64" i="2"/>
  <c r="O64" i="2"/>
  <c r="E65" i="2"/>
  <c r="N65" i="2" s="1"/>
  <c r="F65" i="2"/>
  <c r="G65" i="2"/>
  <c r="P65" i="2" s="1"/>
  <c r="H65" i="2"/>
  <c r="I65" i="2"/>
  <c r="J65" i="2"/>
  <c r="K65" i="2"/>
  <c r="L65" i="2"/>
  <c r="M65" i="2"/>
  <c r="O65" i="2"/>
  <c r="E66" i="2"/>
  <c r="N66" i="2" s="1"/>
  <c r="F66" i="2"/>
  <c r="G66" i="2"/>
  <c r="P66" i="2" s="1"/>
  <c r="H66" i="2"/>
  <c r="I66" i="2"/>
  <c r="J66" i="2"/>
  <c r="K66" i="2"/>
  <c r="L66" i="2"/>
  <c r="M66" i="2"/>
  <c r="O66" i="2"/>
  <c r="E67" i="2"/>
  <c r="N67" i="2" s="1"/>
  <c r="F67" i="2"/>
  <c r="G67" i="2"/>
  <c r="P67" i="2" s="1"/>
  <c r="H67" i="2"/>
  <c r="I67" i="2"/>
  <c r="J67" i="2"/>
  <c r="K67" i="2"/>
  <c r="L67" i="2"/>
  <c r="M67" i="2"/>
  <c r="O67" i="2"/>
  <c r="E68" i="2"/>
  <c r="N68" i="2" s="1"/>
  <c r="F68" i="2"/>
  <c r="G68" i="2"/>
  <c r="P68" i="2" s="1"/>
  <c r="H68" i="2"/>
  <c r="I68" i="2"/>
  <c r="J68" i="2"/>
  <c r="K68" i="2"/>
  <c r="L68" i="2"/>
  <c r="M68" i="2"/>
  <c r="O68" i="2"/>
  <c r="E69" i="2"/>
  <c r="N69" i="2" s="1"/>
  <c r="F69" i="2"/>
  <c r="G69" i="2"/>
  <c r="P69" i="2" s="1"/>
  <c r="H69" i="2"/>
  <c r="I69" i="2"/>
  <c r="J69" i="2"/>
  <c r="K69" i="2"/>
  <c r="L69" i="2"/>
  <c r="M69" i="2"/>
  <c r="O69" i="2"/>
  <c r="E70" i="2"/>
  <c r="N70" i="2" s="1"/>
  <c r="F70" i="2"/>
  <c r="G70" i="2"/>
  <c r="P70" i="2" s="1"/>
  <c r="H70" i="2"/>
  <c r="I70" i="2"/>
  <c r="J70" i="2"/>
  <c r="K70" i="2"/>
  <c r="L70" i="2"/>
  <c r="M70" i="2"/>
  <c r="O70" i="2"/>
  <c r="E71" i="2"/>
  <c r="N71" i="2" s="1"/>
  <c r="F71" i="2"/>
  <c r="G71" i="2"/>
  <c r="P71" i="2" s="1"/>
  <c r="H71" i="2"/>
  <c r="I71" i="2"/>
  <c r="J71" i="2"/>
  <c r="K71" i="2"/>
  <c r="L71" i="2"/>
  <c r="M71" i="2"/>
  <c r="O71" i="2"/>
  <c r="E72" i="2"/>
  <c r="N72" i="2" s="1"/>
  <c r="F72" i="2"/>
  <c r="G72" i="2"/>
  <c r="P72" i="2" s="1"/>
  <c r="H72" i="2"/>
  <c r="I72" i="2"/>
  <c r="J72" i="2"/>
  <c r="K72" i="2"/>
  <c r="L72" i="2"/>
  <c r="M72" i="2"/>
  <c r="O72" i="2"/>
  <c r="E73" i="2"/>
  <c r="N73" i="2" s="1"/>
  <c r="F73" i="2"/>
  <c r="G73" i="2"/>
  <c r="P73" i="2" s="1"/>
  <c r="H73" i="2"/>
  <c r="I73" i="2"/>
  <c r="J73" i="2"/>
  <c r="K73" i="2"/>
  <c r="L73" i="2"/>
  <c r="M73" i="2"/>
  <c r="O73" i="2"/>
  <c r="E74" i="2"/>
  <c r="N74" i="2" s="1"/>
  <c r="F74" i="2"/>
  <c r="G74" i="2"/>
  <c r="P74" i="2" s="1"/>
  <c r="H74" i="2"/>
  <c r="I74" i="2"/>
  <c r="J74" i="2"/>
  <c r="K74" i="2"/>
  <c r="L74" i="2"/>
  <c r="M74" i="2"/>
  <c r="O74" i="2"/>
  <c r="E75" i="2"/>
  <c r="N75" i="2" s="1"/>
  <c r="F75" i="2"/>
  <c r="G75" i="2"/>
  <c r="P75" i="2" s="1"/>
  <c r="H75" i="2"/>
  <c r="I75" i="2"/>
  <c r="J75" i="2"/>
  <c r="K75" i="2"/>
  <c r="L75" i="2"/>
  <c r="M75" i="2"/>
  <c r="O75" i="2"/>
  <c r="E76" i="2"/>
  <c r="N76" i="2" s="1"/>
  <c r="F76" i="2"/>
  <c r="G76" i="2"/>
  <c r="P76" i="2" s="1"/>
  <c r="H76" i="2"/>
  <c r="I76" i="2"/>
  <c r="J76" i="2"/>
  <c r="K76" i="2"/>
  <c r="L76" i="2"/>
  <c r="M76" i="2"/>
  <c r="O76" i="2"/>
  <c r="E77" i="2"/>
  <c r="N77" i="2" s="1"/>
  <c r="F77" i="2"/>
  <c r="G77" i="2"/>
  <c r="P77" i="2" s="1"/>
  <c r="H77" i="2"/>
  <c r="I77" i="2"/>
  <c r="J77" i="2"/>
  <c r="K77" i="2"/>
  <c r="L77" i="2"/>
  <c r="M77" i="2"/>
  <c r="O77" i="2"/>
  <c r="E78" i="2"/>
  <c r="N78" i="2" s="1"/>
  <c r="F78" i="2"/>
  <c r="G78" i="2"/>
  <c r="P78" i="2" s="1"/>
  <c r="H78" i="2"/>
  <c r="I78" i="2"/>
  <c r="J78" i="2"/>
  <c r="K78" i="2"/>
  <c r="L78" i="2"/>
  <c r="M78" i="2"/>
  <c r="O78" i="2"/>
  <c r="E79" i="2"/>
  <c r="N79" i="2" s="1"/>
  <c r="F79" i="2"/>
  <c r="G79" i="2"/>
  <c r="P79" i="2" s="1"/>
  <c r="H79" i="2"/>
  <c r="I79" i="2"/>
  <c r="J79" i="2"/>
  <c r="K79" i="2"/>
  <c r="L79" i="2"/>
  <c r="M79" i="2"/>
  <c r="O79" i="2"/>
  <c r="E80" i="2"/>
  <c r="N80" i="2" s="1"/>
  <c r="F80" i="2"/>
  <c r="G80" i="2"/>
  <c r="P80" i="2" s="1"/>
  <c r="H80" i="2"/>
  <c r="I80" i="2"/>
  <c r="J80" i="2"/>
  <c r="K80" i="2"/>
  <c r="L80" i="2"/>
  <c r="M80" i="2"/>
  <c r="O80" i="2"/>
  <c r="E81" i="2"/>
  <c r="N81" i="2" s="1"/>
  <c r="F81" i="2"/>
  <c r="G81" i="2"/>
  <c r="P81" i="2" s="1"/>
  <c r="H81" i="2"/>
  <c r="I81" i="2"/>
  <c r="J81" i="2"/>
  <c r="K81" i="2"/>
  <c r="L81" i="2"/>
  <c r="M81" i="2"/>
  <c r="O81" i="2"/>
  <c r="E82" i="2"/>
  <c r="N82" i="2" s="1"/>
  <c r="F82" i="2"/>
  <c r="G82" i="2"/>
  <c r="P82" i="2" s="1"/>
  <c r="H82" i="2"/>
  <c r="I82" i="2"/>
  <c r="J82" i="2"/>
  <c r="K82" i="2"/>
  <c r="L82" i="2"/>
  <c r="M82" i="2"/>
  <c r="O82" i="2"/>
  <c r="E83" i="2"/>
  <c r="N83" i="2" s="1"/>
  <c r="F83" i="2"/>
  <c r="G83" i="2"/>
  <c r="P83" i="2" s="1"/>
  <c r="H83" i="2"/>
  <c r="I83" i="2"/>
  <c r="J83" i="2"/>
  <c r="K83" i="2"/>
  <c r="L83" i="2"/>
  <c r="M83" i="2"/>
  <c r="O83" i="2"/>
  <c r="E84" i="2"/>
  <c r="N84" i="2" s="1"/>
  <c r="F84" i="2"/>
  <c r="G84" i="2"/>
  <c r="P84" i="2" s="1"/>
  <c r="H84" i="2"/>
  <c r="I84" i="2"/>
  <c r="J84" i="2"/>
  <c r="K84" i="2"/>
  <c r="L84" i="2"/>
  <c r="M84" i="2"/>
  <c r="O84" i="2"/>
  <c r="E85" i="2"/>
  <c r="N85" i="2" s="1"/>
  <c r="F85" i="2"/>
  <c r="G85" i="2"/>
  <c r="P85" i="2" s="1"/>
  <c r="H85" i="2"/>
  <c r="I85" i="2"/>
  <c r="J85" i="2"/>
  <c r="K85" i="2"/>
  <c r="L85" i="2"/>
  <c r="M85" i="2"/>
  <c r="O85" i="2"/>
  <c r="E86" i="2"/>
  <c r="N86" i="2" s="1"/>
  <c r="F86" i="2"/>
  <c r="G86" i="2"/>
  <c r="P86" i="2" s="1"/>
  <c r="H86" i="2"/>
  <c r="I86" i="2"/>
  <c r="J86" i="2"/>
  <c r="K86" i="2"/>
  <c r="L86" i="2"/>
  <c r="M86" i="2"/>
  <c r="O86" i="2"/>
  <c r="E87" i="2"/>
  <c r="N87" i="2" s="1"/>
  <c r="F87" i="2"/>
  <c r="G87" i="2"/>
  <c r="P87" i="2" s="1"/>
  <c r="H87" i="2"/>
  <c r="I87" i="2"/>
  <c r="J87" i="2"/>
  <c r="K87" i="2"/>
  <c r="L87" i="2"/>
  <c r="M87" i="2"/>
  <c r="O87" i="2"/>
  <c r="E88" i="2"/>
  <c r="N88" i="2" s="1"/>
  <c r="F88" i="2"/>
  <c r="G88" i="2"/>
  <c r="P88" i="2" s="1"/>
  <c r="H88" i="2"/>
  <c r="I88" i="2"/>
  <c r="J88" i="2"/>
  <c r="K88" i="2"/>
  <c r="L88" i="2"/>
  <c r="M88" i="2"/>
  <c r="O88" i="2"/>
  <c r="E89" i="2"/>
  <c r="N89" i="2" s="1"/>
  <c r="F89" i="2"/>
  <c r="G89" i="2"/>
  <c r="P89" i="2" s="1"/>
  <c r="H89" i="2"/>
  <c r="I89" i="2"/>
  <c r="J89" i="2"/>
  <c r="K89" i="2"/>
  <c r="L89" i="2"/>
  <c r="M89" i="2"/>
  <c r="O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F140" i="2"/>
  <c r="O140" i="2" s="1"/>
  <c r="G140" i="2"/>
  <c r="H140" i="2"/>
  <c r="I140" i="2"/>
  <c r="J140" i="2"/>
  <c r="K140" i="2"/>
  <c r="L140" i="2"/>
  <c r="M140" i="2"/>
  <c r="N140" i="2"/>
  <c r="P140" i="2"/>
  <c r="E141" i="2"/>
  <c r="F141" i="2"/>
  <c r="O141" i="2" s="1"/>
  <c r="G141" i="2"/>
  <c r="H141" i="2"/>
  <c r="I141" i="2"/>
  <c r="J141" i="2"/>
  <c r="K141" i="2"/>
  <c r="L141" i="2"/>
  <c r="M141" i="2"/>
  <c r="N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O176" i="2" s="1"/>
  <c r="G176" i="2"/>
  <c r="H176" i="2"/>
  <c r="I176" i="2"/>
  <c r="J176" i="2"/>
  <c r="K176" i="2"/>
  <c r="L176" i="2"/>
  <c r="M176" i="2"/>
  <c r="N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658" i="11" l="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Y928" i="4" l="1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G128" i="4"/>
  <c r="AJ128" i="4"/>
  <c r="AP128" i="4" s="1"/>
  <c r="AV128" i="4" s="1"/>
  <c r="AA128" i="4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N124" i="4" s="1"/>
  <c r="AT124" i="4" s="1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N128" i="4"/>
  <c r="AT128" i="4" s="1"/>
  <c r="AL132" i="4"/>
  <c r="AR132" i="4" s="1"/>
  <c r="E132" i="4" s="1"/>
  <c r="I132" i="4" s="1"/>
  <c r="AL128" i="4"/>
  <c r="AR128" i="4" s="1"/>
  <c r="G128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M128" i="4"/>
  <c r="AS128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K891" i="4" s="1"/>
  <c r="Y891" i="4"/>
  <c r="AG20" i="4"/>
  <c r="AH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I140" i="4"/>
  <c r="AA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F140" i="4"/>
  <c r="Z140" i="4"/>
  <c r="AE140" i="4"/>
  <c r="AD164" i="4"/>
  <c r="AB164" i="4"/>
  <c r="Z164" i="4"/>
  <c r="AA164" i="4"/>
  <c r="AC164" i="4"/>
  <c r="AE164" i="4"/>
  <c r="AB20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B66" i="4"/>
  <c r="AA66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Q151" i="4" l="1"/>
  <c r="AW151" i="4" s="1"/>
  <c r="AI66" i="4"/>
  <c r="AD20" i="4"/>
  <c r="AC20" i="4"/>
  <c r="AK20" i="4"/>
  <c r="AQ20" i="4" s="1"/>
  <c r="AW20" i="4" s="1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AO66" i="4" s="1"/>
  <c r="AU66" i="4" s="1"/>
  <c r="Z66" i="4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O20" i="4" s="1"/>
  <c r="AU20" i="4" s="1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M66" i="4" s="1"/>
  <c r="AS66" i="4" s="1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168" i="4" l="1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6" i="4" l="1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83" i="10"/>
  <c r="D188" i="10"/>
  <c r="D182" i="10"/>
  <c r="D187" i="10"/>
  <c r="D194" i="10"/>
  <c r="D189" i="10"/>
  <c r="D184" i="10"/>
  <c r="D3" i="10"/>
  <c r="D138" i="10"/>
  <c r="D166" i="10"/>
  <c r="D178" i="10"/>
  <c r="D68" i="10"/>
  <c r="D53" i="10"/>
  <c r="D148" i="10"/>
  <c r="D126" i="10"/>
  <c r="D97" i="10"/>
  <c r="D136" i="10"/>
  <c r="D51" i="10"/>
  <c r="D48" i="10"/>
  <c r="D69" i="10"/>
  <c r="D76" i="10"/>
  <c r="D172" i="10"/>
  <c r="D115" i="10"/>
  <c r="D129" i="10"/>
  <c r="D179" i="10"/>
  <c r="D128" i="10"/>
  <c r="D175" i="10"/>
  <c r="D107" i="10"/>
  <c r="D149" i="10"/>
  <c r="D130" i="10"/>
  <c r="D113" i="10"/>
  <c r="D134" i="10"/>
  <c r="D159" i="10"/>
  <c r="D118" i="10"/>
  <c r="D181" i="10"/>
  <c r="D160" i="10"/>
  <c r="D162" i="10"/>
  <c r="D88" i="10"/>
  <c r="D173" i="10"/>
  <c r="D143" i="10"/>
  <c r="D63" i="10"/>
  <c r="D146" i="10"/>
  <c r="D78" i="10"/>
  <c r="D120" i="10"/>
  <c r="D122" i="10"/>
  <c r="D59" i="10"/>
  <c r="D163" i="10"/>
  <c r="D152" i="10"/>
  <c r="D94" i="10"/>
  <c r="D145" i="10"/>
  <c r="D73" i="10"/>
  <c r="D164" i="10"/>
  <c r="D66" i="10"/>
  <c r="D100" i="10"/>
  <c r="D117" i="10"/>
  <c r="D167" i="10"/>
  <c r="D49" i="10"/>
  <c r="D132" i="10"/>
  <c r="D139" i="10"/>
  <c r="D79" i="10"/>
  <c r="D64" i="10"/>
  <c r="D177" i="10"/>
  <c r="D84" i="10"/>
  <c r="D147" i="10"/>
  <c r="D46" i="10"/>
  <c r="D81" i="10"/>
  <c r="D103" i="10"/>
  <c r="D104" i="10"/>
  <c r="D116" i="10"/>
  <c r="D101" i="10"/>
  <c r="D82" i="10"/>
  <c r="D155" i="10"/>
  <c r="D54" i="10"/>
  <c r="D50" i="10"/>
  <c r="D96" i="10"/>
  <c r="D193" i="10"/>
  <c r="D186" i="10"/>
  <c r="D197" i="10"/>
  <c r="D195" i="10"/>
  <c r="D196" i="10"/>
  <c r="D185" i="10"/>
  <c r="D191" i="10"/>
  <c r="D192" i="10"/>
  <c r="D190" i="10"/>
  <c r="D2" i="10"/>
  <c r="D71" i="10"/>
  <c r="D144" i="10"/>
  <c r="D105" i="10"/>
  <c r="D108" i="10"/>
  <c r="D58" i="10"/>
  <c r="D135" i="10"/>
  <c r="D56" i="10"/>
  <c r="D150" i="10"/>
  <c r="D83" i="10"/>
  <c r="D169" i="10"/>
  <c r="D62" i="10"/>
  <c r="D90" i="10"/>
  <c r="D111" i="10"/>
  <c r="D142" i="10"/>
  <c r="D93" i="10"/>
  <c r="D52" i="10"/>
  <c r="D171" i="10"/>
  <c r="D102" i="10"/>
  <c r="D157" i="10"/>
  <c r="D168" i="10"/>
  <c r="D125" i="10"/>
  <c r="D127" i="10"/>
  <c r="D153" i="10"/>
  <c r="D61" i="10"/>
  <c r="D98" i="10"/>
  <c r="D124" i="10"/>
  <c r="D151" i="10"/>
  <c r="D131" i="10"/>
  <c r="D85" i="10"/>
  <c r="D91" i="10"/>
  <c r="D60" i="10"/>
  <c r="D99" i="10"/>
  <c r="D156" i="10"/>
  <c r="D67" i="10"/>
  <c r="D86" i="10"/>
  <c r="D74" i="10"/>
  <c r="D121" i="10"/>
  <c r="D95" i="10"/>
  <c r="D176" i="10"/>
  <c r="D89" i="10"/>
  <c r="D87" i="10"/>
  <c r="D161" i="10"/>
  <c r="D137" i="10"/>
  <c r="D57" i="10"/>
  <c r="D75" i="10"/>
  <c r="D158" i="10"/>
  <c r="D174" i="10"/>
  <c r="D154" i="10"/>
  <c r="D123" i="10"/>
  <c r="D112" i="10"/>
  <c r="D70" i="10"/>
  <c r="D140" i="10"/>
  <c r="D141" i="10"/>
  <c r="D170" i="10"/>
  <c r="D77" i="10"/>
  <c r="D180" i="10"/>
  <c r="D55" i="10"/>
  <c r="D110" i="10"/>
  <c r="D114" i="10"/>
  <c r="D72" i="10"/>
  <c r="D80" i="10"/>
  <c r="D133" i="10"/>
  <c r="D165" i="10"/>
  <c r="D92" i="10"/>
  <c r="D109" i="10"/>
  <c r="D47" i="10"/>
  <c r="D106" i="10"/>
  <c r="D119" i="10"/>
  <c r="D65" i="10"/>
  <c r="D197" i="3"/>
  <c r="D194" i="3"/>
  <c r="D190" i="3"/>
  <c r="D195" i="3"/>
  <c r="D191" i="3"/>
  <c r="D196" i="3"/>
  <c r="D185" i="3"/>
  <c r="D188" i="3"/>
  <c r="D3" i="3"/>
  <c r="D100" i="3"/>
  <c r="D149" i="3"/>
  <c r="D86" i="3"/>
  <c r="D97" i="3"/>
  <c r="D108" i="3"/>
  <c r="D163" i="3"/>
  <c r="D76" i="3"/>
  <c r="D63" i="3"/>
  <c r="D173" i="3"/>
  <c r="D130" i="3"/>
  <c r="D77" i="3"/>
  <c r="D66" i="3"/>
  <c r="D102" i="3"/>
  <c r="D88" i="3"/>
  <c r="D56" i="3"/>
  <c r="D90" i="3"/>
  <c r="D94" i="3"/>
  <c r="D122" i="3"/>
  <c r="D153" i="3"/>
  <c r="D143" i="3"/>
  <c r="D84" i="3"/>
  <c r="D159" i="3"/>
  <c r="D154" i="3"/>
  <c r="D60" i="3"/>
  <c r="D95" i="3"/>
  <c r="D133" i="3"/>
  <c r="D99" i="3"/>
  <c r="D127" i="3"/>
  <c r="D111" i="3"/>
  <c r="D114" i="3"/>
  <c r="D55" i="3"/>
  <c r="D70" i="3"/>
  <c r="D142" i="3"/>
  <c r="D179" i="3"/>
  <c r="D78" i="3"/>
  <c r="D178" i="3"/>
  <c r="D104" i="3"/>
  <c r="D148" i="3"/>
  <c r="D68" i="3"/>
  <c r="D132" i="3"/>
  <c r="D119" i="3"/>
  <c r="D85" i="3"/>
  <c r="D72" i="3"/>
  <c r="D120" i="3"/>
  <c r="D118" i="3"/>
  <c r="D141" i="3"/>
  <c r="D109" i="3"/>
  <c r="D69" i="3"/>
  <c r="D147" i="3"/>
  <c r="D136" i="3"/>
  <c r="D64" i="3"/>
  <c r="D167" i="3"/>
  <c r="D57" i="3"/>
  <c r="D82" i="3"/>
  <c r="D169" i="3"/>
  <c r="D137" i="3"/>
  <c r="D80" i="3"/>
  <c r="D140" i="3"/>
  <c r="D145" i="3"/>
  <c r="D79" i="3"/>
  <c r="D110" i="3"/>
  <c r="D46" i="3"/>
  <c r="D52" i="3"/>
  <c r="D83" i="3"/>
  <c r="D49" i="3"/>
  <c r="D54" i="3"/>
  <c r="D165" i="3"/>
  <c r="D89" i="3"/>
  <c r="D184" i="3"/>
  <c r="D182" i="3"/>
  <c r="D187" i="3"/>
  <c r="D186" i="3"/>
  <c r="D193" i="3"/>
  <c r="D192" i="3"/>
  <c r="D189" i="3"/>
  <c r="D183" i="3"/>
  <c r="D2" i="3"/>
  <c r="D91" i="3"/>
  <c r="D115" i="3"/>
  <c r="D51" i="3"/>
  <c r="D53" i="3"/>
  <c r="D123" i="3"/>
  <c r="D106" i="3"/>
  <c r="D176" i="3"/>
  <c r="D117" i="3"/>
  <c r="D156" i="3"/>
  <c r="D105" i="3"/>
  <c r="D164" i="3"/>
  <c r="D61" i="3"/>
  <c r="D150" i="3"/>
  <c r="D128" i="3"/>
  <c r="D62" i="3"/>
  <c r="D112" i="3"/>
  <c r="D144" i="3"/>
  <c r="D93" i="3"/>
  <c r="D50" i="3"/>
  <c r="D129" i="3"/>
  <c r="D101" i="3"/>
  <c r="D139" i="3"/>
  <c r="D73" i="3"/>
  <c r="D59" i="3"/>
  <c r="D75" i="3"/>
  <c r="D138" i="3"/>
  <c r="D125" i="3"/>
  <c r="D146" i="3"/>
  <c r="D126" i="3"/>
  <c r="D67" i="3"/>
  <c r="D151" i="3"/>
  <c r="D180" i="3"/>
  <c r="D168" i="3"/>
  <c r="D135" i="3"/>
  <c r="D172" i="3"/>
  <c r="D157" i="3"/>
  <c r="D121" i="3"/>
  <c r="D177" i="3"/>
  <c r="D48" i="3"/>
  <c r="D175" i="3"/>
  <c r="D113" i="3"/>
  <c r="D65" i="3"/>
  <c r="D181" i="3"/>
  <c r="D87" i="3"/>
  <c r="D92" i="3"/>
  <c r="D116" i="3"/>
  <c r="D74" i="3"/>
  <c r="D124" i="3"/>
  <c r="D107" i="3"/>
  <c r="D161" i="3"/>
  <c r="D158" i="3"/>
  <c r="D134" i="3"/>
  <c r="D160" i="3"/>
  <c r="D81" i="3"/>
  <c r="D174" i="3"/>
  <c r="D166" i="3"/>
  <c r="D58" i="3"/>
  <c r="D170" i="3"/>
  <c r="D47" i="3"/>
  <c r="D98" i="3"/>
  <c r="D131" i="3"/>
  <c r="D103" i="3"/>
  <c r="D152" i="3"/>
  <c r="D71" i="3"/>
  <c r="D96" i="3"/>
  <c r="D171" i="3"/>
  <c r="D155" i="3"/>
  <c r="D162" i="3"/>
  <c r="D24" i="10"/>
  <c r="D17" i="10"/>
  <c r="D42" i="10"/>
  <c r="D27" i="10"/>
  <c r="D16" i="10"/>
  <c r="D39" i="10"/>
  <c r="D7" i="10"/>
  <c r="D25" i="10"/>
  <c r="D38" i="10"/>
  <c r="D19" i="10"/>
  <c r="D12" i="10"/>
  <c r="D43" i="10"/>
  <c r="D28" i="10"/>
  <c r="D22" i="10"/>
  <c r="D8" i="10"/>
  <c r="D18" i="10"/>
  <c r="D37" i="10"/>
  <c r="D40" i="10"/>
  <c r="D5" i="10"/>
  <c r="D32" i="10"/>
  <c r="D45" i="10"/>
  <c r="D11" i="10"/>
  <c r="D20" i="10"/>
  <c r="D36" i="10"/>
  <c r="D15" i="10"/>
  <c r="D13" i="10"/>
  <c r="D33" i="10"/>
  <c r="D9" i="10"/>
  <c r="D29" i="10"/>
  <c r="D26" i="10"/>
  <c r="D41" i="10"/>
  <c r="D44" i="10"/>
  <c r="D4" i="10"/>
  <c r="D30" i="10"/>
  <c r="D35" i="10"/>
  <c r="D10" i="10"/>
  <c r="D34" i="10"/>
  <c r="D14" i="10"/>
  <c r="D31" i="10"/>
  <c r="D21" i="10"/>
  <c r="D6" i="10"/>
  <c r="D23" i="10"/>
  <c r="D42" i="3"/>
  <c r="D40" i="3"/>
  <c r="D26" i="3"/>
  <c r="D32" i="3"/>
  <c r="D27" i="3"/>
  <c r="D41" i="3"/>
  <c r="D6" i="3"/>
  <c r="D30" i="3"/>
  <c r="D17" i="3"/>
  <c r="D25" i="3"/>
  <c r="D5" i="3"/>
  <c r="D14" i="3"/>
  <c r="D20" i="3"/>
  <c r="D29" i="3"/>
  <c r="D21" i="3"/>
  <c r="D19" i="3"/>
  <c r="D15" i="3"/>
  <c r="D31" i="3"/>
  <c r="D13" i="3"/>
  <c r="D39" i="3"/>
  <c r="D28" i="3"/>
  <c r="D44" i="3"/>
  <c r="D8" i="3"/>
  <c r="D33" i="3"/>
  <c r="D35" i="3"/>
  <c r="D22" i="3"/>
  <c r="D16" i="3"/>
  <c r="D45" i="3"/>
  <c r="D24" i="3"/>
  <c r="D7" i="3"/>
  <c r="D18" i="3"/>
  <c r="D11" i="3"/>
  <c r="D10" i="3"/>
  <c r="D23" i="3"/>
  <c r="D37" i="3"/>
  <c r="D34" i="3"/>
  <c r="D36" i="3"/>
  <c r="D43" i="3"/>
  <c r="D38" i="3"/>
  <c r="D4" i="3"/>
  <c r="D9" i="3"/>
  <c r="D12" i="3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<sst xmlns="http://schemas.openxmlformats.org/spreadsheetml/2006/main" count="1698" uniqueCount="485">
  <si>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</si>
  <si>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</si>
  <si>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</si>
  <si>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</si>
  <si>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</si>
  <si>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</si>
  <si>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</si>
  <si>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</si>
  <si>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</si>
  <si>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</si>
  <si>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</si>
  <si>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</si>
  <si>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</si>
  <si>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</si>
  <si>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</si>
  <si>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</si>
  <si>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</si>
  <si>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</si>
  <si>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</si>
  <si>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</si>
  <si>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</si>
  <si>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</si>
  <si>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</si>
  <si>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</si>
  <si>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</si>
  <si>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</si>
  <si>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</si>
  <si>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</si>
  <si>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</si>
  <si>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</si>
  <si>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</si>
  <si>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</si>
  <si>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</si>
  <si>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</si>
  <si>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</si>
  <si>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</si>
  <si>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</si>
  <si>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</si>
  <si>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</si>
  <si>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</si>
  <si>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</si>
  <si>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</si>
  <si>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</si>
  <si>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</si>
  <si>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</si>
  <si>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</si>
  <si>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</si>
  <si>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</si>
  <si>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</si>
  <si>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</si>
  <si>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</si>
  <si>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</si>
  <si>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</si>
  <si>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</si>
  <si>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</si>
  <si>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</si>
  <si>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</si>
  <si>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</si>
  <si>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</si>
  <si>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</si>
  <si>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</si>
  <si>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</si>
  <si>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</si>
  <si>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</si>
  <si>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</si>
  <si>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</si>
  <si>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</si>
  <si>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</si>
  <si>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</si>
  <si>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</si>
  <si>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</si>
  <si>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</si>
  <si>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</si>
  <si>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</si>
  <si>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</si>
  <si>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</si>
  <si>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</si>
  <si>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</si>
  <si>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</si>
  <si>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</si>
  <si>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</si>
  <si>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</si>
  <si>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</si>
  <si>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</si>
  <si>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</si>
  <si>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</si>
  <si>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</si>
  <si>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</si>
  <si>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Stoke</t>
  </si>
  <si>
    <t>Watford</t>
  </si>
  <si>
    <t>Hull</t>
  </si>
  <si>
    <t>Luton</t>
  </si>
  <si>
    <t>E1</t>
  </si>
  <si>
    <t>SC1</t>
  </si>
  <si>
    <t>SC2</t>
  </si>
  <si>
    <t>Antwerp</t>
  </si>
  <si>
    <t>St Truiden</t>
  </si>
  <si>
    <t>Inverness C</t>
  </si>
  <si>
    <t>Osasuna</t>
  </si>
  <si>
    <t>Valencia</t>
  </si>
  <si>
    <t>Genk</t>
  </si>
  <si>
    <t>Kortrijk</t>
  </si>
  <si>
    <t>Seraing</t>
  </si>
  <si>
    <t>Oostende</t>
  </si>
  <si>
    <t>Waregem</t>
  </si>
  <si>
    <t>Oud-Heverlee Leuven</t>
  </si>
  <si>
    <t>Club Brugge</t>
  </si>
  <si>
    <t>Westerlo</t>
  </si>
  <si>
    <t>Bournemouth</t>
  </si>
  <si>
    <t>Leicester</t>
  </si>
  <si>
    <t>Chelsea</t>
  </si>
  <si>
    <t>Wolves</t>
  </si>
  <si>
    <t>Southampton</t>
  </si>
  <si>
    <t>Newcastle</t>
  </si>
  <si>
    <t>Brentford</t>
  </si>
  <si>
    <t>Brighton</t>
  </si>
  <si>
    <t>Tottenham</t>
  </si>
  <si>
    <t>Arbroath</t>
  </si>
  <si>
    <t>Hamilton</t>
  </si>
  <si>
    <t>Raith Rvs</t>
  </si>
  <si>
    <t>Alloa</t>
  </si>
  <si>
    <t>Dunfermline</t>
  </si>
  <si>
    <t>Clyde</t>
  </si>
  <si>
    <t>Falkirk</t>
  </si>
  <si>
    <t>Almeria</t>
  </si>
  <si>
    <t>Vallecano</t>
  </si>
  <si>
    <t>Ath Madrid</t>
  </si>
  <si>
    <t>Girona</t>
  </si>
  <si>
    <t>Sevilla</t>
  </si>
  <si>
    <t>Ath Bilbao</t>
  </si>
  <si>
    <t>Getafe</t>
  </si>
  <si>
    <t>Real Madrid</t>
  </si>
  <si>
    <t>Mechelen</t>
  </si>
  <si>
    <t>Anderlecht</t>
  </si>
  <si>
    <t>Eupen</t>
  </si>
  <si>
    <t>Gent</t>
  </si>
  <si>
    <t>Charleroi</t>
  </si>
  <si>
    <t>Standard</t>
  </si>
  <si>
    <t>St. Gilloise</t>
  </si>
  <si>
    <t>Cercle Brugge</t>
  </si>
  <si>
    <t>Crystal Palace</t>
  </si>
  <si>
    <t>Leeds</t>
  </si>
  <si>
    <t>West Ham</t>
  </si>
  <si>
    <t>Fulham</t>
  </si>
  <si>
    <t>Liverpool</t>
  </si>
  <si>
    <t>Everton</t>
  </si>
  <si>
    <t>Man United</t>
  </si>
  <si>
    <t>Valladolid</t>
  </si>
  <si>
    <t>Betis</t>
  </si>
  <si>
    <t>Cadiz</t>
  </si>
  <si>
    <t>Espanol</t>
  </si>
  <si>
    <t>Sociedad</t>
  </si>
  <si>
    <t>Villarreal</t>
  </si>
  <si>
    <t>Barcelona</t>
  </si>
  <si>
    <t>Celta</t>
  </si>
  <si>
    <t>Nottm Forest</t>
  </si>
  <si>
    <t>Aston Villa</t>
  </si>
  <si>
    <t>Elche</t>
  </si>
  <si>
    <t>Mallorca</t>
  </si>
  <si>
    <t>B1</t>
  </si>
  <si>
    <t>SP1</t>
  </si>
  <si>
    <t>E0</t>
  </si>
  <si>
    <t>Mainz</t>
  </si>
  <si>
    <t>FC Koln</t>
  </si>
  <si>
    <t>Darmstadt</t>
  </si>
  <si>
    <t>Holstein Kiel</t>
  </si>
  <si>
    <t>Hansa Rostock</t>
  </si>
  <si>
    <t>Kaiserslautern</t>
  </si>
  <si>
    <t>Ipswich</t>
  </si>
  <si>
    <t>Derby</t>
  </si>
  <si>
    <t>Notts County</t>
  </si>
  <si>
    <t>Maidstone</t>
  </si>
  <si>
    <t>Ajaccio</t>
  </si>
  <si>
    <t>Paris SG</t>
  </si>
  <si>
    <t>Juventus</t>
  </si>
  <si>
    <t>Empoli</t>
  </si>
  <si>
    <t>Porto</t>
  </si>
  <si>
    <t>Benfica</t>
  </si>
  <si>
    <t>Hibernian</t>
  </si>
  <si>
    <t>St Johnstone</t>
  </si>
  <si>
    <t>Granada</t>
  </si>
  <si>
    <t>Zaragoza</t>
  </si>
  <si>
    <t>Antalyaspor</t>
  </si>
  <si>
    <t>Istanbulspor</t>
  </si>
  <si>
    <t>Augsburg</t>
  </si>
  <si>
    <t>RB Leipzig</t>
  </si>
  <si>
    <t>Dortmund</t>
  </si>
  <si>
    <t>Stuttgart</t>
  </si>
  <si>
    <t>Freiburg</t>
  </si>
  <si>
    <t>Werder Bremen</t>
  </si>
  <si>
    <t>Hoffenheim</t>
  </si>
  <si>
    <t>Bayern Munich</t>
  </si>
  <si>
    <t>Leverkusen</t>
  </si>
  <si>
    <t>Wolfsburg</t>
  </si>
  <si>
    <t>Mgladbach</t>
  </si>
  <si>
    <t>Ein Frankfurt</t>
  </si>
  <si>
    <t>Braunschweig</t>
  </si>
  <si>
    <t>Paderborn</t>
  </si>
  <si>
    <t>Nurnberg</t>
  </si>
  <si>
    <t>Hannover</t>
  </si>
  <si>
    <t>Regensburg</t>
  </si>
  <si>
    <t>Sandhausen</t>
  </si>
  <si>
    <t>Bielefeld</t>
  </si>
  <si>
    <t>St Pauli</t>
  </si>
  <si>
    <t>Man City</t>
  </si>
  <si>
    <t>Lincoln</t>
  </si>
  <si>
    <t>Sheffield Weds</t>
  </si>
  <si>
    <t>Accrington</t>
  </si>
  <si>
    <t>Bolton</t>
  </si>
  <si>
    <t>Bristol Rvs</t>
  </si>
  <si>
    <t>Plymouth</t>
  </si>
  <si>
    <t>Burton</t>
  </si>
  <si>
    <t>Cheltenham</t>
  </si>
  <si>
    <t>Cambridge</t>
  </si>
  <si>
    <t>Port Vale</t>
  </si>
  <si>
    <t>Exeter</t>
  </si>
  <si>
    <t>Fleetwood Town</t>
  </si>
  <si>
    <t>Forest Green</t>
  </si>
  <si>
    <t>Portsmouth</t>
  </si>
  <si>
    <t>Milton Keynes Dons</t>
  </si>
  <si>
    <t>Wycombe</t>
  </si>
  <si>
    <t>Morecambe</t>
  </si>
  <si>
    <t>Barnsley</t>
  </si>
  <si>
    <t>Oxford</t>
  </si>
  <si>
    <t>Peterboro</t>
  </si>
  <si>
    <t>Shrewsbury</t>
  </si>
  <si>
    <t>Charlton</t>
  </si>
  <si>
    <t>Carlisle</t>
  </si>
  <si>
    <t>Leyton Orient</t>
  </si>
  <si>
    <t>Crawley Town</t>
  </si>
  <si>
    <t>Mansfield</t>
  </si>
  <si>
    <t>Crewe</t>
  </si>
  <si>
    <t>Doncaster</t>
  </si>
  <si>
    <t>Gillingham</t>
  </si>
  <si>
    <t>Barrow</t>
  </si>
  <si>
    <t>Grimsby</t>
  </si>
  <si>
    <t>Bradford</t>
  </si>
  <si>
    <t>Harrogate</t>
  </si>
  <si>
    <t>Tranmere</t>
  </si>
  <si>
    <t>Newport County</t>
  </si>
  <si>
    <t>Colchester</t>
  </si>
  <si>
    <t>Rochdale</t>
  </si>
  <si>
    <t>AFC Wimbledon</t>
  </si>
  <si>
    <t>Salford</t>
  </si>
  <si>
    <t>Stockport</t>
  </si>
  <si>
    <t>Stevenage</t>
  </si>
  <si>
    <t>Northampton</t>
  </si>
  <si>
    <t>Sutton</t>
  </si>
  <si>
    <t>Walsall</t>
  </si>
  <si>
    <t>Swindon</t>
  </si>
  <si>
    <t>Hartlepool</t>
  </si>
  <si>
    <t>Aldershot</t>
  </si>
  <si>
    <t>York City</t>
  </si>
  <si>
    <t>Barnet</t>
  </si>
  <si>
    <t>Maidenhead</t>
  </si>
  <si>
    <t>Boreham Wood</t>
  </si>
  <si>
    <t>Wrexham</t>
  </si>
  <si>
    <t>Chesterfield</t>
  </si>
  <si>
    <t>Bromley</t>
  </si>
  <si>
    <t>Dorking</t>
  </si>
  <si>
    <t>Wealdstone</t>
  </si>
  <si>
    <t>Gateshead</t>
  </si>
  <si>
    <t>Woking</t>
  </si>
  <si>
    <t>Halifax</t>
  </si>
  <si>
    <t>Dag and Red</t>
  </si>
  <si>
    <t>Oldham</t>
  </si>
  <si>
    <t>Yeovil</t>
  </si>
  <si>
    <t>Solihull</t>
  </si>
  <si>
    <t>Eastleigh</t>
  </si>
  <si>
    <t>Southend</t>
  </si>
  <si>
    <t>Scunthorpe</t>
  </si>
  <si>
    <t>Torquay</t>
  </si>
  <si>
    <t>Altrincham</t>
  </si>
  <si>
    <t>Montpellier</t>
  </si>
  <si>
    <t>Lyon</t>
  </si>
  <si>
    <t>Marseille</t>
  </si>
  <si>
    <t>Lens</t>
  </si>
  <si>
    <t>Amiens</t>
  </si>
  <si>
    <t>St Etienne</t>
  </si>
  <si>
    <t>Bordeaux</t>
  </si>
  <si>
    <t>Annecy</t>
  </si>
  <si>
    <t>Caen</t>
  </si>
  <si>
    <t>Rodez</t>
  </si>
  <si>
    <t>Grenoble</t>
  </si>
  <si>
    <t>Valenciennes</t>
  </si>
  <si>
    <t>Guingamp</t>
  </si>
  <si>
    <t>Bastia</t>
  </si>
  <si>
    <t>Niort</t>
  </si>
  <si>
    <t>Dijon</t>
  </si>
  <si>
    <t>Paris FC</t>
  </si>
  <si>
    <t>Laval</t>
  </si>
  <si>
    <t>Pau FC</t>
  </si>
  <si>
    <t>Nimes</t>
  </si>
  <si>
    <t>Sochaux</t>
  </si>
  <si>
    <t>Quevilly Rouen</t>
  </si>
  <si>
    <t>Atromitos</t>
  </si>
  <si>
    <t>Volos NFC</t>
  </si>
  <si>
    <t>Panetolikos</t>
  </si>
  <si>
    <t>Olympiakos</t>
  </si>
  <si>
    <t>Salernitana</t>
  </si>
  <si>
    <t>Spezia</t>
  </si>
  <si>
    <t>Milan</t>
  </si>
  <si>
    <t>Monza</t>
  </si>
  <si>
    <t>Fiorentina</t>
  </si>
  <si>
    <t>Inter</t>
  </si>
  <si>
    <t>Brescia</t>
  </si>
  <si>
    <t>Venezia</t>
  </si>
  <si>
    <t>Como</t>
  </si>
  <si>
    <t>Benevento</t>
  </si>
  <si>
    <t>Frosinone</t>
  </si>
  <si>
    <t>Bari</t>
  </si>
  <si>
    <t>Reggina</t>
  </si>
  <si>
    <t>Perugia</t>
  </si>
  <si>
    <t>Spal</t>
  </si>
  <si>
    <t>Cosenza</t>
  </si>
  <si>
    <t>Sudtirol</t>
  </si>
  <si>
    <t>Parma</t>
  </si>
  <si>
    <t>Ternana</t>
  </si>
  <si>
    <t>Genoa</t>
  </si>
  <si>
    <t>Feyenoord</t>
  </si>
  <si>
    <t>For Sittard</t>
  </si>
  <si>
    <t>Waalwijk</t>
  </si>
  <si>
    <t>Ajax</t>
  </si>
  <si>
    <t>Vitesse</t>
  </si>
  <si>
    <t>FC Emmen</t>
  </si>
  <si>
    <t>Famalicao</t>
  </si>
  <si>
    <t>Pacos Ferreira</t>
  </si>
  <si>
    <t>Estoril</t>
  </si>
  <si>
    <t>Sp Braga</t>
  </si>
  <si>
    <t>Sp Lisbon</t>
  </si>
  <si>
    <t>Casa Pia</t>
  </si>
  <si>
    <t>Hearts</t>
  </si>
  <si>
    <t>Celtic</t>
  </si>
  <si>
    <t>Kilmarnock</t>
  </si>
  <si>
    <t>Ross County</t>
  </si>
  <si>
    <t>Motherwell</t>
  </si>
  <si>
    <t>Aberdeen</t>
  </si>
  <si>
    <t>Rangers</t>
  </si>
  <si>
    <t>Livingston</t>
  </si>
  <si>
    <t>St Mirren</t>
  </si>
  <si>
    <t>Dundee United</t>
  </si>
  <si>
    <t>Ayr</t>
  </si>
  <si>
    <t>Cove Rangers</t>
  </si>
  <si>
    <t>Dundee</t>
  </si>
  <si>
    <t>Morton</t>
  </si>
  <si>
    <t>Partick</t>
  </si>
  <si>
    <t>Queens Park</t>
  </si>
  <si>
    <t>Queen of Sth</t>
  </si>
  <si>
    <t>Kelty Hearts</t>
  </si>
  <si>
    <t>FC Edinburgh</t>
  </si>
  <si>
    <t>Airdrie Utd</t>
  </si>
  <si>
    <t>Montrose</t>
  </si>
  <si>
    <t>Peterhead</t>
  </si>
  <si>
    <t>Villarreal B</t>
  </si>
  <si>
    <t>Andorra</t>
  </si>
  <si>
    <t>Alaves</t>
  </si>
  <si>
    <t>Sp Gijon</t>
  </si>
  <si>
    <t>Mirandes</t>
  </si>
  <si>
    <t>Huesca</t>
  </si>
  <si>
    <t>Ibiza</t>
  </si>
  <si>
    <t>Levante</t>
  </si>
  <si>
    <t>Umraniyespor</t>
  </si>
  <si>
    <t>Karagumruk</t>
  </si>
  <si>
    <t>Trabzonspor</t>
  </si>
  <si>
    <t>Sivasspor</t>
  </si>
  <si>
    <t>Fenerbahce</t>
  </si>
  <si>
    <t>Buyuksehyr</t>
  </si>
  <si>
    <t>Bochum</t>
  </si>
  <si>
    <t>Union Berlin</t>
  </si>
  <si>
    <t>Hertha</t>
  </si>
  <si>
    <t>Schalke 04</t>
  </si>
  <si>
    <t>Hamburg</t>
  </si>
  <si>
    <t>Magdeburg</t>
  </si>
  <si>
    <t>Heidenheim</t>
  </si>
  <si>
    <t>Greuther Furth</t>
  </si>
  <si>
    <t>Karlsruhe</t>
  </si>
  <si>
    <t>Fortuna Dusseldorf</t>
  </si>
  <si>
    <t>Arsenal</t>
  </si>
  <si>
    <t>Angers</t>
  </si>
  <si>
    <t>Rennes</t>
  </si>
  <si>
    <t>Clermont</t>
  </si>
  <si>
    <t>Brest</t>
  </si>
  <si>
    <t>Reims</t>
  </si>
  <si>
    <t>Auxerre</t>
  </si>
  <si>
    <t>Toulouse</t>
  </si>
  <si>
    <t>Strasbourg</t>
  </si>
  <si>
    <t>Troyes</t>
  </si>
  <si>
    <t>Lorient</t>
  </si>
  <si>
    <t>Nice</t>
  </si>
  <si>
    <t>Nantes</t>
  </si>
  <si>
    <t>Lille</t>
  </si>
  <si>
    <t>Monaco</t>
  </si>
  <si>
    <t>Ionikos</t>
  </si>
  <si>
    <t>Giannina</t>
  </si>
  <si>
    <t>Panathinaikos</t>
  </si>
  <si>
    <t>Aris</t>
  </si>
  <si>
    <t>PAOK</t>
  </si>
  <si>
    <t>Asteras Tripolis</t>
  </si>
  <si>
    <t>Udinese</t>
  </si>
  <si>
    <t>Torino</t>
  </si>
  <si>
    <t>Bologna</t>
  </si>
  <si>
    <t>Lecce</t>
  </si>
  <si>
    <t>Atalanta</t>
  </si>
  <si>
    <t>Lazio</t>
  </si>
  <si>
    <t>Roma</t>
  </si>
  <si>
    <t>Napoli</t>
  </si>
  <si>
    <t>Palermo</t>
  </si>
  <si>
    <t>Cittadella</t>
  </si>
  <si>
    <t>Pisa</t>
  </si>
  <si>
    <t>Modena</t>
  </si>
  <si>
    <t>Excelsior</t>
  </si>
  <si>
    <t>AZ Alkmaar</t>
  </si>
  <si>
    <t>Cambuur</t>
  </si>
  <si>
    <t>Twente</t>
  </si>
  <si>
    <t>Groningen</t>
  </si>
  <si>
    <t>PSV Eindhoven</t>
  </si>
  <si>
    <t>Nijmegen</t>
  </si>
  <si>
    <t>Go Ahead Eagles</t>
  </si>
  <si>
    <t>Utrecht</t>
  </si>
  <si>
    <t>Sparta Rotterdam</t>
  </si>
  <si>
    <t>Volendam</t>
  </si>
  <si>
    <t>Heerenveen</t>
  </si>
  <si>
    <t>Maritimo</t>
  </si>
  <si>
    <t>Arouca</t>
  </si>
  <si>
    <t>Vizela</t>
  </si>
  <si>
    <t>Santa Clara</t>
  </si>
  <si>
    <t>Chaves</t>
  </si>
  <si>
    <t>Gil Vicente</t>
  </si>
  <si>
    <t>Guimaraes</t>
  </si>
  <si>
    <t>Boavista</t>
  </si>
  <si>
    <t>Santander</t>
  </si>
  <si>
    <t>Ponferradina</t>
  </si>
  <si>
    <t>Lugo</t>
  </si>
  <si>
    <t>Burgos</t>
  </si>
  <si>
    <t>Eibar</t>
  </si>
  <si>
    <t>Albacete</t>
  </si>
  <si>
    <t>Leganes</t>
  </si>
  <si>
    <t>Tenerife</t>
  </si>
  <si>
    <t>Las Palmas</t>
  </si>
  <si>
    <t>Cartagena</t>
  </si>
  <si>
    <t>Kasimpasa</t>
  </si>
  <si>
    <t>Kayserispor</t>
  </si>
  <si>
    <t>Ad. Demirspor</t>
  </si>
  <si>
    <t>Konyaspor</t>
  </si>
  <si>
    <t>Galatasaray</t>
  </si>
  <si>
    <t>Alanyaspor</t>
  </si>
  <si>
    <t>Le Havre</t>
  </si>
  <si>
    <t>Metz</t>
  </si>
  <si>
    <t>Levadeiakos</t>
  </si>
  <si>
    <t>AEK</t>
  </si>
  <si>
    <t>OFI Crete</t>
  </si>
  <si>
    <t>Lamia</t>
  </si>
  <si>
    <t>Cremonese</t>
  </si>
  <si>
    <t>Sampdoria</t>
  </si>
  <si>
    <t>Sassuolo</t>
  </si>
  <si>
    <t>Verona</t>
  </si>
  <si>
    <t>Ascoli</t>
  </si>
  <si>
    <t>Cagliari</t>
  </si>
  <si>
    <t>Rio Ave</t>
  </si>
  <si>
    <t>Portimonense</t>
  </si>
  <si>
    <t>Oviedo</t>
  </si>
  <si>
    <t>Malaga</t>
  </si>
  <si>
    <t>Giresunspor</t>
  </si>
  <si>
    <t>Ankaragucu</t>
  </si>
  <si>
    <t>Hatayspor</t>
  </si>
  <si>
    <t>Besiktas</t>
  </si>
  <si>
    <t>21/10/2022</t>
  </si>
  <si>
    <t>22/10/2022</t>
  </si>
  <si>
    <t>23/10/2022</t>
  </si>
  <si>
    <t>24/10/2022</t>
  </si>
  <si>
    <t>D1</t>
  </si>
  <si>
    <t>D2</t>
  </si>
  <si>
    <t>E2</t>
  </si>
  <si>
    <t>EC</t>
  </si>
  <si>
    <t>F1</t>
  </si>
  <si>
    <t>I1</t>
  </si>
  <si>
    <t>P1</t>
  </si>
  <si>
    <t>SC0</t>
  </si>
  <si>
    <t>SP2</t>
  </si>
  <si>
    <t>T1</t>
  </si>
  <si>
    <t>E3</t>
  </si>
  <si>
    <t>F2</t>
  </si>
  <si>
    <t>G1</t>
  </si>
  <si>
    <t>I2</t>
  </si>
  <si>
    <t>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</si>
</sst>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1.0602107487113226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1.0419581736699886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1.0497471873879383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1.044303665417317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1.0512018249471584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1.0993805013677187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1.0438817895444492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1.0458219570064358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1.0437075600663159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1.044303665417317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1.041304204002425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1.0586373210952964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1.0550761118040843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1.0580097445486314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1.0571615895212632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1.0434324628629703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1.0441161747080836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1.0452102388436428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1.0559289141040533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1.041485334409332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1.0461286947489423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1.048583109071006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1.0499964535568072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1.04299513543169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1.050186013602848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1.0558399741144113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1.0453465975749467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1.0586849130942018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1.0344490471441554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1.0458219570064358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1.0451911230503124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1.0351900225906741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1.0427491060172347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1.0466798766453527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1.0369403410931437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1.0427491060172347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1.037952243407696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1.0399586640868308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1.045344963452246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1.049459408292031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1.0518980699471303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1.0586373210952964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1.0541841730823214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1.0587691192107669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1.0532159430726011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1.0475117579190587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1.049459408292031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1.0505862061664459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1.0557821208912506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1.056895036351561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1.0569028949649302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1.0503245504598744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1.0606849534786786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1.0581003177923753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1.0611497315460385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1.0584574108458336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1.0600668335258359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1.0535792336879053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1.0580097445486314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1.0739974333492817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1.0552914984182968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1.0655103519273617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1.0741047977005509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1.0682468217514451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1.0708425290899795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1.0903721087098821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1.0625792095626894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1.0626247827424988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1.06243870990235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1.074921319897685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1.0688052819193437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1.0655103519273617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1.0449698306901456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1.0379105936695237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1.0571615895212632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1.0607092988079927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1.0580097445486314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1.0576683492758872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1.0611367580726192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1.0575751071698982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1.049459408292031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1.0608381246291672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1.0709171136039117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1.07414001817752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1.0703838499014962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1.038077229388916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1.0428644784088332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1.04299513543169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1.041304204002425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1.0420112422030368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1.0427733349764023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1.0543300667589199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1.0502085589023142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1.0524934496338532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1.0807484392913129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1.0824257716189143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1.0457565564423787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1.050305669221034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1.0533564937435893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1.0487772084693074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1.0570899221118917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1.0509444270006065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1.0439719885779606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1.0588161259487125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1.0490547245227648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1.0633504678478547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1.0671330848711666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1.0626247827424988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1.0648207184922545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1.0633092374354824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1.0711539295565653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1.0872029288255038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1.0719901214070431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1.0711539295565653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1.0857132283031086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1.0428644784088332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1.0401197761406094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1.0440279853919932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1.0567609363032806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1.0629444687848131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1.056895036351561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1.049459408292031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1.04299513543169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1.0502085589023142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1.042106143326367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1.0569028949649302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1.0725172100503928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1.0688734653100223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1.0718059866104521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1.0439811611001015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1.0407298027485501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1.0609541449825806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1.0487772084693074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1.0502085589023142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1.0399586640868308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1.0448679076073528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1.0388080300743452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1.0369403410931437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1.0342024872400046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1.043438569981763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1.0438817895444492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1.0438817895444492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1.0362637658896696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1.037952243407696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1.038506964435719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1.0333163546654354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1.0359060590701679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1.0428644784088332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1.0872296910692374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1.0840677409696946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1.0890483563847753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1.0349578533419834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1.043360692319973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1.0401197761406094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1.0439719885779606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1.0524934496338532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1.0509442098096211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1.0615765272904456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1.0511368361869355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1.0558399741144113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1.042106143326367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1.0475615653703467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1.0524934496338532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1.0524934496338532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1.0481397396121741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1.04299513543169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1.0529232824658912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1.0347781293381613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1.0407298027485501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1.0454473653146403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1.0463684894705136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1.0434322558420379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1.0581003177923753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1.0731597749042656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1.0751104929966842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1.0857999737873021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1.0725753995856002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1.0490547245227648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1.0502085589023142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1.0538644213740753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1.0359060590701679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1.0671049906442842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1.0789786104679466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1.0887446417482889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1.0342024872400046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1.0407298027485501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1.0587691192107669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1.0564966775030487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1.0429171817048493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1.0738405235844044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1.0512018249471584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1.0543819242504819</v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1.0324114528139505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22.711354805322504</v>
      </c>
      <c r="I2" s="6">
        <f>IF('Log_working_3-way'!$D2="","",'True_Odds_Calculator_3-way'!O3/'True_Odds_Calculator_3-way'!B3-1)</f>
        <v>5.7713538358135237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3.3572372240485704E-2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1.0220430397509088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19.374390068959688</v>
      </c>
      <c r="I3" s="6">
        <f>IF('Log_working_3-way'!$D3="","",'True_Odds_Calculator_3-way'!O4/'True_Odds_Calculator_3-way'!B4-1)</f>
        <v>6.5820029492118763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2.3356974639981987E-2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1.0292453292438002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30.384366483977409</v>
      </c>
      <c r="I4" s="6">
        <f>IF('Log_working_3-way'!$D4="","",'True_Odds_Calculator_3-way'!O5/'True_Odds_Calculator_3-way'!B5-1)</f>
        <v>4.9858883202758717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2.8635001051273923E-2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1.0249384634597674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9.3995682971070327</v>
      </c>
      <c r="I5" s="6">
        <f>IF('Log_working_3-way'!$D5="","",'True_Odds_Calculator_3-way'!O6/'True_Odds_Calculator_3-way'!B6-1)</f>
        <v>8.0512899415146713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2.6932351397450205E-2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1.0378461192185915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30.135263016169496</v>
      </c>
      <c r="I6" s="6">
        <f>IF('Log_working_3-way'!$D6="","",'True_Odds_Calculator_3-way'!O7/'True_Odds_Calculator_3-way'!B7-1)</f>
        <v>6.0448934053240784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3.6864786864786891E-2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1.0891024588594649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58.461237536274886</v>
      </c>
      <c r="I7" s="6">
        <f>IF('Log_working_3-way'!$D7="","",'True_Odds_Calculator_3-way'!O8/'True_Odds_Calculator_3-way'!B8-1)</f>
        <v>1.5369701884598235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5.9314619676843039E-2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1.0378722555962769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-0.30161136583938486</v>
      </c>
      <c r="I8" s="6">
        <f>IF('Log_working_3-way'!$D8="","",'True_Odds_Calculator_3-way'!O9/'True_Odds_Calculator_3-way'!B9-1)</f>
        <v>2.1061391255436668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2.6604212277822947E-2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1.034051345290558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47.262316659754099</v>
      </c>
      <c r="I9" s="6">
        <f>IF('Log_working_3-way'!$D9="","",'True_Odds_Calculator_3-way'!O10/'True_Odds_Calculator_3-way'!B10-1)</f>
        <v>2.712315952786565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2.7578825224071846E-2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1.0257453253793956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15.753773281542287</v>
      </c>
      <c r="I10" s="6">
        <f>IF('Log_working_3-way'!$D10="","",'True_Odds_Calculator_3-way'!O11/'True_Odds_Calculator_3-way'!B11-1)</f>
        <v>7.8281672409389778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2.766905836398692E-2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1.0333164116905504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35.062741882373089</v>
      </c>
      <c r="I11" s="6">
        <f>IF('Log_working_3-way'!$D11="","",'True_Odds_Calculator_3-way'!O12/'True_Odds_Calculator_3-way'!B12-1)</f>
        <v>5.2165903263471023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3.098788141375719E-2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1.0328652803849492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21.568168096227083</v>
      </c>
      <c r="I12" s="6">
        <f>IF('Log_working_3-way'!$D12="","",'True_Odds_Calculator_3-way'!O13/'True_Odds_Calculator_3-way'!B13-1)</f>
        <v>8.5028884813949759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3.4101102475466494E-2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1.0291021912582821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29.337991667435968</v>
      </c>
      <c r="I13" s="6">
        <f>IF('Log_working_3-way'!$D13="","",'True_Odds_Calculator_3-way'!O14/'True_Odds_Calculator_3-way'!B14-1)</f>
        <v>5.2301528025400801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2.8743514535432446E-2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1.030870756922738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9.4764794132552073</v>
      </c>
      <c r="I14" s="6">
        <f>IF('Log_working_3-way'!$D14="","",'True_Odds_Calculator_3-way'!O15/'True_Odds_Calculator_3-way'!B15-1)</f>
        <v>6.1106581286520587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3.2850511348585965E-2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1.0351474212613023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24.917237344352284</v>
      </c>
      <c r="I15" s="6">
        <f>IF('Log_working_3-way'!$D15="","",'True_Odds_Calculator_3-way'!O16/'True_Odds_Calculator_3-way'!B16-1)</f>
        <v>5.1874133878530877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3.584953653819678E-2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1.0331768164177491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22.693612960570707</v>
      </c>
      <c r="I16" s="6">
        <f>IF('Log_working_3-way'!$D16="","",'True_Odds_Calculator_3-way'!O17/'True_Odds_Calculator_3-way'!B17-1)</f>
        <v>5.4552356178055987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3.4346314171526782E-2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1.0306829369269401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13.321039992867375</v>
      </c>
      <c r="I17" s="6">
        <f>IF('Log_working_3-way'!$D17="","",'True_Odds_Calculator_3-way'!O18/'True_Odds_Calculator_3-way'!B18-1)</f>
        <v>6.553621169110162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3.2948683590832584E-2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1.0285169650678017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1.9473948629921916</v>
      </c>
      <c r="I18" s="6">
        <f>IF('Log_working_3-way'!$D18="","",'True_Odds_Calculator_3-way'!O19/'True_Odds_Calculator_3-way'!B19-1)</f>
        <v>4.0334836083512045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2.6185770750988269E-2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1.030102120116593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38.495924065378063</v>
      </c>
      <c r="I19" s="6">
        <f>IF('Log_working_3-way'!$D19="","",'True_Odds_Calculator_3-way'!O20/'True_Odds_Calculator_3-way'!B20-1)</f>
        <v>3.9383929484594589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2.718440203462591E-2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1.0239541975745454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24.934108283905118</v>
      </c>
      <c r="I20" s="6">
        <f>IF('Log_working_3-way'!$D20="","",'True_Odds_Calculator_3-way'!O21/'True_Odds_Calculator_3-way'!B21-1)</f>
        <v>5.5508879390926804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2.4531275038726541E-2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1.0277554617342877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1.8133449462324642</v>
      </c>
      <c r="I21" s="6">
        <f>IF('Log_working_3-way'!$D21="","",'True_Odds_Calculator_3-way'!O22/'True_Odds_Calculator_3-way'!B22-1)</f>
        <v>2.9513072078017921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2.4581301629589714E-2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1.0247505129922225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31.251475749837859</v>
      </c>
      <c r="I22" s="6">
        <f>IF('Log_working_3-way'!$D22="","",'True_Odds_Calculator_3-way'!O23/'True_Odds_Calculator_3-way'!B23-1)</f>
        <v>4.2564622272817836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2.4122509510905887E-2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1.0217455362797265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15.686495711968952</v>
      </c>
      <c r="I23" s="6">
        <f>IF('Log_working_3-way'!$D23="","",'True_Odds_Calculator_3-way'!O24/'True_Odds_Calculator_3-way'!B24-1)</f>
        <v>5.8756406847001648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2.3302716092684861E-2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1.0302887819269204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5.5778839170253844</v>
      </c>
      <c r="I24" s="6">
        <f>IF('Log_working_3-way'!$D24="","",'True_Odds_Calculator_3-way'!O25/'True_Odds_Calculator_3-way'!B25-1)</f>
        <v>5.312138502634939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3.0982625008766362E-2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1.0260199024931458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20.864154639543592</v>
      </c>
      <c r="I25" s="6">
        <f>IF('Log_working_3-way'!$D25="","",'True_Odds_Calculator_3-way'!O26/'True_Odds_Calculator_3-way'!B26-1)</f>
        <v>6.2271234377500786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2.7312089726291511E-2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1.0268539251791706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18.376977831499246</v>
      </c>
      <c r="I26" s="6">
        <f>IF('Log_working_3-way'!$D26="","",'True_Odds_Calculator_3-way'!O27/'True_Odds_Calculator_3-way'!B27-1)</f>
        <v>7.8207580896475033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2.8532267110174203E-2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1.025818330020817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8.5046515977147195</v>
      </c>
      <c r="I27" s="6">
        <f>IF('Log_working_3-way'!$D27="","",'True_Odds_Calculator_3-way'!O28/'True_Odds_Calculator_3-way'!B28-1)</f>
        <v>6.2261010446731913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2.7457440138892286E-2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1.0450620862354367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-0.21873604423222237</v>
      </c>
      <c r="I28" s="6">
        <f>IF('Log_working_3-way'!$D28="","",'True_Odds_Calculator_3-way'!O29/'True_Odds_Calculator_3-way'!B29-1)</f>
        <v>1.8821208206063882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3.1411169156479568E-2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1.0201880080681183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12.523076133207246</v>
      </c>
      <c r="I29" s="6">
        <f>IF('Log_working_3-way'!$D29="","",'True_Odds_Calculator_3-way'!O30/'True_Odds_Calculator_3-way'!B30-1)</f>
        <v>8.6160937105080482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2.1927172420698859E-2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1.0516733959099291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65.304274438970481</v>
      </c>
      <c r="I30" s="6">
        <f>IF('Log_working_3-way'!$D30="","",'True_Odds_Calculator_3-way'!O31/'True_Odds_Calculator_3-way'!B31-1)</f>
        <v>0.86741884934233138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3.0119794152559276E-2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1.0211500797703215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20.160847964457346</v>
      </c>
      <c r="I31" s="6">
        <f>IF('Log_working_3-way'!$D31="","",'True_Odds_Calculator_3-way'!O32/'True_Odds_Calculator_3-way'!B32-1)</f>
        <v>6.8055491490076339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2.2327429501256768E-2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1.0247037421357632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11.511673436322109</v>
      </c>
      <c r="I32" s="6">
        <f>IF('Log_working_3-way'!$D32="","",'True_Odds_Calculator_3-way'!O33/'True_Odds_Calculator_3-way'!B33-1)</f>
        <v>8.2775603181369934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2.6777144592569746E-2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1.0273139132614555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20.836309242729445</v>
      </c>
      <c r="I33" s="6">
        <f>IF('Log_working_3-way'!$D33="","",'True_Odds_Calculator_3-way'!O34/'True_Odds_Calculator_3-way'!B34-1)</f>
        <v>7.611237987134686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2.8622105648507201E-2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1.0339776951495503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33.324685455023165</v>
      </c>
      <c r="I34" s="6">
        <f>IF('Log_working_3-way'!$D34="","",'True_Odds_Calculator_3-way'!O35/'True_Odds_Calculator_3-way'!B35-1)</f>
        <v>5.2091326536296982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3.2226181611885174E-2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1.0255932690746963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11.590130635196589</v>
      </c>
      <c r="I35" s="6">
        <f>IF('Log_working_3-way'!$D35="","",'True_Odds_Calculator_3-way'!O36/'True_Odds_Calculator_3-way'!B36-1)</f>
        <v>8.3264160109895915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2.7732692503741996E-2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1.0275744040958252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23.065586014491316</v>
      </c>
      <c r="I36" s="6">
        <f>IF('Log_working_3-way'!$D36="","",'True_Odds_Calculator_3-way'!O37/'True_Odds_Calculator_3-way'!B37-1)</f>
        <v>6.846992353527436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2.8516927148767968E-2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1.0250883139320848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13.626786300626719</v>
      </c>
      <c r="I37" s="6">
        <f>IF('Log_working_3-way'!$D37="","",'True_Odds_Calculator_3-way'!O38/'True_Odds_Calculator_3-way'!B38-1)</f>
        <v>7.5222629049658369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2.7097499074335563E-2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1.0261287923059772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16.765879277001059</v>
      </c>
      <c r="I38" s="6">
        <f>IF('Log_working_3-way'!$D38="","",'True_Odds_Calculator_3-way'!O39/'True_Odds_Calculator_3-way'!B39-1)</f>
        <v>7.8789668375742252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2.7972693662372095E-2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1.0251252666157011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15.904848182875092</v>
      </c>
      <c r="I39" s="6">
        <f>IF('Log_working_3-way'!$D39="","",'True_Odds_Calculator_3-way'!O40/'True_Odds_Calculator_3-way'!B40-1)</f>
        <v>7.5231544355380162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2.6990063637378547E-2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1.0263881371871946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19.470857229535735</v>
      </c>
      <c r="I40" s="6">
        <f>IF('Log_working_3-way'!$D40="","",'True_Odds_Calculator_3-way'!O41/'True_Odds_Calculator_3-way'!B41-1)</f>
        <v>7.1735519342697458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2.7900277732590739E-2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1.02667414291266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8.5534738150922269</v>
      </c>
      <c r="I41" s="6">
        <f>IF('Log_working_3-way'!$D41="","",'True_Odds_Calculator_3-way'!O42/'True_Odds_Calculator_3-way'!B42-1)</f>
        <v>7.5601797048279025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2.8625570709965853E-2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1.0371337961193423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3.2757878705671377</v>
      </c>
      <c r="I42" s="6">
        <f>IF('Log_working_3-way'!$D42="","",'True_Odds_Calculator_3-way'!O43/'True_Odds_Calculator_3-way'!B43-1)</f>
        <v>5.8969990441298741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3.6565212810953707E-2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1.0309800587595397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9.2711370311595402</v>
      </c>
      <c r="I43" s="6">
        <f>IF('Log_working_3-way'!$D43="","",'True_Odds_Calculator_3-way'!O44/'True_Odds_Calculator_3-way'!B44-1)</f>
        <v>6.3871706758779903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3.3010475704074116E-2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1.0310767033962942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8.2228342352042283</v>
      </c>
      <c r="I44" s="6">
        <f>IF('Log_working_3-way'!$D44="","",'True_Odds_Calculator_3-way'!O45/'True_Odds_Calculator_3-way'!B45-1)</f>
        <v>6.1492220483429749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3.2869793526229873E-2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1.0318922661975025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19.736608408890184</v>
      </c>
      <c r="I45" s="6">
        <f>IF('Log_working_3-way'!$D45="","",'True_Odds_Calculator_3-way'!O46/'True_Odds_Calculator_3-way'!B46-1)</f>
        <v>6.7641839828999561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3.3605403782213328E-2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1.0297882031218109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10.520423067534372</v>
      </c>
      <c r="I46" s="6">
        <f>IF('Log_working_3-way'!$D46="","",'True_Odds_Calculator_3-way'!O47/'True_Odds_Calculator_3-way'!B47-1)</f>
        <v>7.7899874798559363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3.2132791584391196E-2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1.0352567657307354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24.915381820443002</v>
      </c>
      <c r="I47" s="6">
        <f>IF('Log_working_3-way'!$D47="","",'True_Odds_Calculator_3-way'!O48/'True_Odds_Calculator_3-way'!B48-1)</f>
        <v>6.3663964579048358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3.592370266836542E-2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1.0351326026031575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3.8357960531045601</v>
      </c>
      <c r="I48" s="6">
        <f>IF('Log_working_3-way'!$D48="","",'True_Odds_Calculator_3-way'!O49/'True_Odds_Calculator_3-way'!B49-1)</f>
        <v>5.6214986813325352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3.4944300695029629E-2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1.0304957832087933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10.27782646768557</v>
      </c>
      <c r="I49" s="6">
        <f>IF('Log_working_3-way'!$D49="","",'True_Odds_Calculator_3-way'!O50/'True_Odds_Calculator_3-way'!B50-1)</f>
        <v>7.6789605617298822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3.2854988677533559E-2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1.034840007740556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4.1764890666421488</v>
      </c>
      <c r="I50" s="6">
        <f>IF('Log_working_3-way'!$D50="","",'True_Odds_Calculator_3-way'!O51/'True_Odds_Calculator_3-way'!B51-1)</f>
        <v>6.1335737799284047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3.5135505533285372E-2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1.0312396681581226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15.941603054370379</v>
      </c>
      <c r="I51" s="6">
        <f>IF('Log_working_3-way'!$D51="","",'True_Odds_Calculator_3-way'!O52/'True_Odds_Calculator_3-way'!B52-1)</f>
        <v>6.1848577691473743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3.3355359298359311E-2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1.0303269483248829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10.514697372526326</v>
      </c>
      <c r="I52" s="6">
        <f>IF('Log_working_3-way'!$D52="","",'True_Odds_Calculator_3-way'!O53/'True_Odds_Calculator_3-way'!B53-1)</f>
        <v>7.3770419466216612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3.2646020667294939E-2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1.0312417338365198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11.078506969262213</v>
      </c>
      <c r="I53" s="6">
        <f>IF('Log_working_3-way'!$D53="","",'True_Odds_Calculator_3-way'!O54/'True_Odds_Calculator_3-way'!B54-1)</f>
        <v>8.21501623858064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3.3746077663916685E-2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1.0373356489868097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3.1521718206271752</v>
      </c>
      <c r="I54" s="6">
        <f>IF('Log_working_3-way'!$D54="","",'True_Odds_Calculator_3-way'!O55/'True_Odds_Calculator_3-way'!B55-1)</f>
        <v>5.8964594787911286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3.6646311621423511E-2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1.0305624240914741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17.467775765977915</v>
      </c>
      <c r="I55" s="6">
        <f>IF('Log_working_3-way'!$D55="","",'True_Odds_Calculator_3-way'!O56/'True_Odds_Calculator_3-way'!B56-1)</f>
        <v>7.0431581438567541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3.255796844007719E-2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1.0299350732413051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11.623575745009685</v>
      </c>
      <c r="I56" s="6">
        <f>IF('Log_working_3-way'!$D56="","",'True_Odds_Calculator_3-way'!O57/'True_Odds_Calculator_3-way'!B57-1)</f>
        <v>9.4808079048957765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3.2423952170619996E-2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1.0317153934921048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15.377566700767961</v>
      </c>
      <c r="I57" s="6">
        <f>IF('Log_working_3-way'!$D57="","",'True_Odds_Calculator_3-way'!O58/'True_Odds_Calculator_3-way'!B58-1)</f>
        <v>7.8804310019618704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3.4041754666532809E-2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1.0317578567605554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8.4441031941031923</v>
      </c>
      <c r="I58" s="6">
        <f>IF('Log_working_3-way'!$D58="","",'True_Odds_Calculator_3-way'!O59/'True_Odds_Calculator_3-way'!B59-1)</f>
        <v>7.9890333792772807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3.4044715447154594E-2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1.0315332680026299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19.17818099314001</v>
      </c>
      <c r="I59" s="6">
        <f>IF('Log_working_3-way'!$D59="","",'True_Odds_Calculator_3-way'!O60/'True_Odds_Calculator_3-way'!B60-1)</f>
        <v>7.7799910964217247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3.3307917507230389E-2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1.0315611131053963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16.368212038872237</v>
      </c>
      <c r="I60" s="6">
        <f>IF('Log_working_3-way'!$D60="","",'True_Odds_Calculator_3-way'!O61/'True_Odds_Calculator_3-way'!B61-1)</f>
        <v>8.3879129445272067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3.3762755996668004E-2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1.0306827377833305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10.431585779824921</v>
      </c>
      <c r="I61" s="6">
        <f>IF('Log_working_3-way'!$D61="","",'True_Odds_Calculator_3-way'!O62/'True_Odds_Calculator_3-way'!B62-1)</f>
        <v>7.3740321403231324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3.3017175738719651E-2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1.0371448272038524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28.774872912127815</v>
      </c>
      <c r="I62" s="6">
        <f>IF('Log_working_3-way'!$D62="","",'True_Odds_Calculator_3-way'!O63/'True_Odds_Calculator_3-way'!B63-1)</f>
        <v>6.4437182280319538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3.6585365853658569E-2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1.041295529937557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15.35313169185007</v>
      </c>
      <c r="I63" s="6">
        <f>IF('Log_working_3-way'!$D63="","",'True_Odds_Calculator_3-way'!O64/'True_Odds_Calculator_3-way'!B64-1)</f>
        <v>8.411314790553428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4.4163081780636659E-2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1.0376303838491252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32.799684202659293</v>
      </c>
      <c r="I64" s="6">
        <f>IF('Log_working_3-way'!$D64="","",'True_Odds_Calculator_3-way'!O65/'True_Odds_Calculator_3-way'!B65-1)</f>
        <v>5.0334548782009509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3.5890733612914394E-2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1.040802737219475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9.1023351995034396</v>
      </c>
      <c r="I65" s="6">
        <f>IF('Log_working_3-way'!$D65="","",'True_Odds_Calculator_3-way'!O66/'True_Odds_Calculator_3-way'!B66-1)</f>
        <v>7.2416553552660723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4.3462371533750987E-2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1.0429230113716936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15.064352666882684</v>
      </c>
      <c r="I66" s="6">
        <f>IF('Log_working_3-way'!$D66="","",'True_Odds_Calculator_3-way'!O67/'True_Odds_Calculator_3-way'!B67-1)</f>
        <v>5.8742483621353365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4.5579639142608208E-2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1.0429320081047717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6.9974906505644796</v>
      </c>
      <c r="I67" s="6">
        <f>IF('Log_working_3-way'!$D67="","",'True_Odds_Calculator_3-way'!O68/'True_Odds_Calculator_3-way'!B68-1)</f>
        <v>5.7363281998957092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4.446540886175554E-2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1.0447937968501568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23.8898322411743</v>
      </c>
      <c r="I68" s="6">
        <f>IF('Log_working_3-way'!$D68="","",'True_Odds_Calculator_3-way'!O69/'True_Odds_Calculator_3-way'!B69-1)</f>
        <v>5.6216606328043763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4.5841540402192793E-2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1.0565955775625904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22.160734097703763</v>
      </c>
      <c r="I69" s="6">
        <f>IF('Log_working_3-way'!$D69="","",'True_Odds_Calculator_3-way'!O70/'True_Odds_Calculator_3-way'!B70-1)</f>
        <v>5.1188521396882107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5.8144406467788512E-2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1.0420072323188414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10.950645306519302</v>
      </c>
      <c r="I70" s="6">
        <f>IF('Log_working_3-way'!$D70="","",'True_Odds_Calculator_3-way'!O71/'True_Odds_Calculator_3-way'!B71-1)</f>
        <v>6.6809478605383594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4.4806274745656349E-2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1.0434536256093105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17.718417335086269</v>
      </c>
      <c r="I71" s="6">
        <f>IF('Log_working_3-way'!$D71="","",'True_Odds_Calculator_3-way'!O72/'True_Odds_Calculator_3-way'!B72-1)</f>
        <v>6.5437277790593518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4.5957397671979372E-2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1.0405556705147738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15.231245341087504</v>
      </c>
      <c r="I72" s="6">
        <f>IF('Log_working_3-way'!$D72="","",'True_Odds_Calculator_3-way'!O73/'True_Odds_Calculator_3-way'!B73-1)</f>
        <v>7.5403324227745721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4.3363429764756267E-2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1.0442714959067589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24.961183446472774</v>
      </c>
      <c r="I73" s="6">
        <f>IF('Log_working_3-way'!$D73="","",'True_Odds_Calculator_3-way'!O74/'True_Odds_Calculator_3-way'!B74-1)</f>
        <v>4.3996144603718816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4.4895975834132962E-2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1.0560402072200492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24.40117700550703</v>
      </c>
      <c r="I74" s="6">
        <f>IF('Log_working_3-way'!$D74="","",'True_Odds_Calculator_3-way'!O75/'True_Odds_Calculator_3-way'!B75-1)</f>
        <v>6.5077837117883872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5.6894264611337064E-2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1.0529450049519407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8.2479739141446107</v>
      </c>
      <c r="I75" s="6">
        <f>IF('Log_working_3-way'!$D75="","",'True_Odds_Calculator_3-way'!O76/'True_Odds_Calculator_3-way'!B76-1)</f>
        <v>7.8023547070977877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5.597454000855806E-2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1.0252835835412846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4.8869475701711655</v>
      </c>
      <c r="I76" s="6">
        <f>IF('Log_working_3-way'!$D76="","",'True_Odds_Calculator_3-way'!O77/'True_Odds_Calculator_3-way'!B77-1)</f>
        <v>4.7171407351352448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2.5465404907722977E-2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1.0211483184911283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19.024925435137899</v>
      </c>
      <c r="I77" s="6">
        <f>IF('Log_working_3-way'!$D77="","",'True_Odds_Calculator_3-way'!O78/'True_Odds_Calculator_3-way'!B78-1)</f>
        <v>6.6739510170936622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2.2455805064500733E-2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1.0303637714047482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14.248472939976388</v>
      </c>
      <c r="I78" s="6">
        <f>IF('Log_working_3-way'!$D78="","",'True_Odds_Calculator_3-way'!O79/'True_Odds_Calculator_3-way'!B79-1)</f>
        <v>7.7325075127403142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3.2696166924354841E-2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1.0394573099342228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32.349537092475998</v>
      </c>
      <c r="I79" s="6">
        <f>IF('Log_working_3-way'!$D79="","",'True_Odds_Calculator_3-way'!O80/'True_Odds_Calculator_3-way'!B80-1)</f>
        <v>5.9646897182662464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3.7557913581177216E-2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1.0386226690904607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30.843308254267161</v>
      </c>
      <c r="I80" s="6">
        <f>IF('Log_working_3-way'!$D80="","",'True_Odds_Calculator_3-way'!O81/'True_Odds_Calculator_3-way'!B81-1)</f>
        <v>6.3977946816414288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3.7249710884796894E-2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1.0311128100743532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14.860888246250223</v>
      </c>
      <c r="I81" s="6">
        <f>IF('Log_working_3-way'!$D81="","",'True_Odds_Calculator_3-way'!O82/'True_Odds_Calculator_3-way'!B82-1)</f>
        <v>9.8237819601064871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3.3424107189082397E-2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1.0329179672006952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17.918015615871951</v>
      </c>
      <c r="I82" s="6">
        <f>IF('Log_working_3-way'!$D82="","",'True_Odds_Calculator_3-way'!O83/'True_Odds_Calculator_3-way'!B83-1)</f>
        <v>8.8001599009724085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3.4921816425538488E-2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1.0294349993210181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10.931107476185893</v>
      </c>
      <c r="I83" s="6">
        <f>IF('Log_working_3-way'!$D83="","",'True_Odds_Calculator_3-way'!O84/'True_Odds_Calculator_3-way'!B84-1)</f>
        <v>9.0843309547679425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3.1880777211846789E-2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1.0343083115809908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26.347110594746802</v>
      </c>
      <c r="I84" s="6">
        <f>IF('Log_working_3-way'!$D84="","",'True_Odds_Calculator_3-way'!O85/'True_Odds_Calculator_3-way'!B85-1)</f>
        <v>6.1372598421308675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3.4600906268893894E-2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1.0319127262272143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17.604751288640006</v>
      </c>
      <c r="I85" s="6">
        <f>IF('Log_working_3-way'!$D85="","",'True_Odds_Calculator_3-way'!O86/'True_Odds_Calculator_3-way'!B86-1)</f>
        <v>7.8274969285481291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3.3966426818257123E-2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1.0512739742723092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31.992847951944171</v>
      </c>
      <c r="I86" s="6">
        <f>IF('Log_working_3-way'!$D86="","",'True_Odds_Calculator_3-way'!O87/'True_Odds_Calculator_3-way'!B87-1)</f>
        <v>6.157014868164282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4.8775061036477663E-2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1.0410745868773599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16.497247483948058</v>
      </c>
      <c r="I87" s="6">
        <f>IF('Log_working_3-way'!$D87="","",'True_Odds_Calculator_3-way'!O88/'True_Odds_Calculator_3-way'!B88-1)</f>
        <v>7.9054067819662777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4.3754955881694091E-2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1.056397584984373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1.5241210543940262</v>
      </c>
      <c r="I88" s="6">
        <f>IF('Log_working_3-way'!$D88="","",'True_Odds_Calculator_3-way'!O89/'True_Odds_Calculator_3-way'!B89-1)</f>
        <v>5.1926250847454858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5.0879882732790538E-2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1.0216696994626415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22.499201685703802</v>
      </c>
      <c r="I89" s="6">
        <f>IF('Log_working_3-way'!$D89="","",'True_Odds_Calculator_3-way'!O90/'True_Odds_Calculator_3-way'!B90-1)</f>
        <v>6.5879515006265432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2.2554717063783425E-2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1.0327022700088708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47.318321031129969</v>
      </c>
      <c r="I90" s="6">
        <f>IF('Log_working_3-way'!$D90="","",'True_Odds_Calculator_3-way'!O91/'True_Odds_Calculator_3-way'!B91-1)</f>
        <v>2.92852786758159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2.6387788265052503E-2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1.0202423298363292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5.6756503698403904</v>
      </c>
      <c r="I91" s="6">
        <f>IF('Log_working_3-way'!$D91="","",'True_Odds_Calculator_3-way'!O92/'True_Odds_Calculator_3-way'!B92-1)</f>
        <v>6.6405580124022112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2.1195445451903439E-2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1.0266647363571786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16.756388811109666</v>
      </c>
      <c r="I92" s="6">
        <f>IF('Log_working_3-way'!$D92="","",'True_Odds_Calculator_3-way'!O93/'True_Odds_Calculator_3-way'!B93-1)</f>
        <v>6.9368883733969042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2.8522126313924367E-2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1.0255673564058458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11.867013761201537</v>
      </c>
      <c r="I93" s="6">
        <f>IF('Log_working_3-way'!$D93="","",'True_Odds_Calculator_3-way'!O94/'True_Odds_Calculator_3-way'!B94-1)</f>
        <v>7.9354262230566253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2.7677496991576511E-2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1.0286190793601753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24.816535650389305</v>
      </c>
      <c r="I94" s="6">
        <f>IF('Log_working_3-way'!$D94="","",'True_Odds_Calculator_3-way'!O95/'True_Odds_Calculator_3-way'!B95-1)</f>
        <v>6.886552347286564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2.9197154371138234E-2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1.0289877674602181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23.770879510615725</v>
      </c>
      <c r="I95" s="6">
        <f>IF('Log_working_3-way'!$D95="","",'True_Odds_Calculator_3-way'!O96/'True_Odds_Calculator_3-way'!B96-1)</f>
        <v>7.5003812920956818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2.9741445161265645E-2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1.0303201972049782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29.653931438328293</v>
      </c>
      <c r="I96" s="6">
        <f>IF('Log_working_3-way'!$D96="","",'True_Odds_Calculator_3-way'!O97/'True_Odds_Calculator_3-way'!B97-1)</f>
        <v>6.6634828595820732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2.9612517063950516E-2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1.0255546775678388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9.0610709935189835</v>
      </c>
      <c r="I97" s="6">
        <f>IF('Log_working_3-way'!$D97="","",'True_Odds_Calculator_3-way'!O98/'True_Odds_Calculator_3-way'!B98-1)</f>
        <v>8.6838146221392361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2.7625821609339907E-2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1.0268256235928046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5.3640367430133766</v>
      </c>
      <c r="I98" s="6">
        <f>IF('Log_working_3-way'!$D98="","",'True_Odds_Calculator_3-way'!O99/'True_Odds_Calculator_3-way'!B99-1)</f>
        <v>6.4657215744862935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2.7812290903127312E-2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1.0633684813622952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62.583437034592151</v>
      </c>
      <c r="I99" s="6">
        <f>IF('Log_working_3-way'!$D99="","",'True_Odds_Calculator_3-way'!O100/'True_Odds_Calculator_3-way'!B100-1)</f>
        <v>0.75667242311238958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3.9550943461408528E-2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1.0553344516327725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0.17362752205941545</v>
      </c>
      <c r="I100" s="6">
        <f>IF('Log_working_3-way'!$D100="","",'True_Odds_Calculator_3-way'!O101/'True_Odds_Calculator_3-way'!B101-1)</f>
        <v>1.0651199078588398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3.8038160272011234E-2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1.0293360249992789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27.383159913701096</v>
      </c>
      <c r="I101" s="6">
        <f>IF('Log_working_3-way'!$D101="","",'True_Odds_Calculator_3-way'!O102/'True_Odds_Calculator_3-way'!B102-1)</f>
        <v>5.6222664824657604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2.9427579086488187E-2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1.0333805311308817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32.142813390504969</v>
      </c>
      <c r="I102" s="6">
        <f>IF('Log_working_3-way'!$D102="","",'True_Odds_Calculator_3-way'!O103/'True_Odds_Calculator_3-way'!B103-1)</f>
        <v>6.1175226852898827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3.1854369692696283E-2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1.0316909918745909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2.9286076735006006</v>
      </c>
      <c r="I103" s="6">
        <f>IF('Log_working_3-way'!$D103="","",'True_Odds_Calculator_3-way'!O104/'True_Odds_Calculator_3-way'!B104-1)</f>
        <v>4.8010261346100869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3.0501342604303927E-2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1.0482454827447241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57.168549626544717</v>
      </c>
      <c r="I104" s="6">
        <f>IF('Log_working_3-way'!$D104="","",'True_Odds_Calculator_3-way'!O105/'True_Odds_Calculator_3-way'!B105-1)</f>
        <v>1.8479381043085557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3.3076170908189706E-2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1.0470431235095992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0.2476105699229354</v>
      </c>
      <c r="I105" s="6">
        <f>IF('Log_working_3-way'!$D105="","",'True_Odds_Calculator_3-way'!O106/'True_Odds_Calculator_3-way'!B106-1)</f>
        <v>1.963276475499466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3.5036368864165057E-2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1.0288819036069337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22.330565300162128</v>
      </c>
      <c r="I106" s="6">
        <f>IF('Log_working_3-way'!$D106="","",'True_Odds_Calculator_3-way'!O107/'True_Odds_Calculator_3-way'!B107-1)</f>
        <v>7.6001701170240512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2.9945876655746995E-2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1.026502615467453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10.640096086489816</v>
      </c>
      <c r="I107" s="6">
        <f>IF('Log_working_3-way'!$D107="","",'True_Odds_Calculator_3-way'!O108/'True_Odds_Calculator_3-way'!B108-1)</f>
        <v>7.4596589417053103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2.8602911207944004E-2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1.0654547663260332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65.944911890013572</v>
      </c>
      <c r="I108" s="6">
        <f>IF('Log_working_3-way'!$D108="","",'True_Odds_Calculator_3-way'!O109/'True_Odds_Calculator_3-way'!B109-1)</f>
        <v>0.88567994760857771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3.7337155040811254E-2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1.0272168700099993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20.227970137545121</v>
      </c>
      <c r="I109" s="6">
        <f>IF('Log_working_3-way'!$D109="","",'True_Odds_Calculator_3-way'!O110/'True_Odds_Calculator_3-way'!B110-1)</f>
        <v>7.3604038528995819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2.8641366336285889E-2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1.0433395207718583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20.694350934311107</v>
      </c>
      <c r="I110" s="6">
        <f>IF('Log_working_3-way'!$D110="","",'True_Odds_Calculator_3-way'!O111/'True_Odds_Calculator_3-way'!B111-1)</f>
        <v>6.8999940233445631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4.5236938874626986E-2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1.050235229947627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30.862302649931667</v>
      </c>
      <c r="I111" s="6">
        <f>IF('Log_working_3-way'!$D111="","",'True_Odds_Calculator_3-way'!O112/'True_Odds_Calculator_3-way'!B112-1)</f>
        <v>4.9303540152723233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4.8650178737513539E-2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1.0546980342920762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34.816800153077487</v>
      </c>
      <c r="I112" s="6">
        <f>IF('Log_working_3-way'!$D112="","",'True_Odds_Calculator_3-way'!O113/'True_Odds_Calculator_3-way'!B113-1)</f>
        <v>4.91797664981633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5.0843415930858837E-2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1.0436442143885105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22.925027368092881</v>
      </c>
      <c r="I113" s="6">
        <f>IF('Log_working_3-way'!$D113="","",'True_Odds_Calculator_3-way'!O114/'True_Odds_Calculator_3-way'!B114-1)</f>
        <v>6.8570873369160763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4.4930884105935709E-2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1.051203538266992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34.483706378899541</v>
      </c>
      <c r="I114" s="6">
        <f>IF('Log_working_3-way'!$D114="","",'True_Odds_Calculator_3-way'!O115/'True_Odds_Calculator_3-way'!B115-1)</f>
        <v>4.9350984556494168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4.7811901447485816E-2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1.0651793813949113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6.0408405231380984</v>
      </c>
      <c r="I115" s="6">
        <f>IF('Log_working_3-way'!$D115="","",'True_Odds_Calculator_3-way'!O116/'True_Odds_Calculator_3-way'!B116-1)</f>
        <v>6.0408405231380984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6.6079920505358825E-2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1.0657259176889438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30.415883790184697</v>
      </c>
      <c r="I116" s="6">
        <f>IF('Log_working_3-way'!$D116="","",'True_Odds_Calculator_3-way'!O117/'True_Odds_Calculator_3-way'!B117-1)</f>
        <v>5.1188436195624085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6.3551469441030406E-2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1.0630884256407791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6.7563506218272602</v>
      </c>
      <c r="I117" s="6">
        <f>IF('Log_working_3-way'!$D117="","",'True_Odds_Calculator_3-way'!O118/'True_Odds_Calculator_3-way'!B118-1)</f>
        <v>6.0894599512873473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6.4594159378425386E-2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1.0617918989229682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11.148070625965227</v>
      </c>
      <c r="I118" s="6">
        <f>IF('Log_working_3-way'!$D118="","",'True_Odds_Calculator_3-way'!O119/'True_Odds_Calculator_3-way'!B119-1)</f>
        <v>6.449724183750023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6.5131184620219829E-2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1.0635339209061763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4.9099118096304304</v>
      </c>
      <c r="I119" s="6">
        <f>IF('Log_working_3-way'!$D119="","",'True_Odds_Calculator_3-way'!O120/'True_Odds_Calculator_3-way'!B120-1)</f>
        <v>5.3475383370212466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6.2853014001603702E-2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1.0247773371827342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30.524376039265146</v>
      </c>
      <c r="I120" s="6">
        <f>IF('Log_working_3-way'!$D120="","",'True_Odds_Calculator_3-way'!O121/'True_Odds_Calculator_3-way'!B121-1)</f>
        <v>6.3700268098076709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2.406651319694797E-2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1.0211214204916648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5.9192819466660209</v>
      </c>
      <c r="I121" s="6">
        <f>IF('Log_working_3-way'!$D121="","",'True_Odds_Calculator_3-way'!O122/'True_Odds_Calculator_3-way'!B122-1)</f>
        <v>7.1711751519584297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2.2264507475141304E-2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1.0238489875235468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30.193191443278447</v>
      </c>
      <c r="I122" s="6">
        <f>IF('Log_working_3-way'!$D122="","",'True_Odds_Calculator_3-way'!O123/'True_Odds_Calculator_3-way'!B123-1)</f>
        <v>6.2162356356810511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2.3278046026316446E-2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1.0326080474321833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49.474460401002119</v>
      </c>
      <c r="I123" s="6">
        <f>IF('Log_working_3-way'!$D123="","",'True_Odds_Calculator_3-way'!O124/'True_Odds_Calculator_3-way'!B124-1)</f>
        <v>2.8544757277715873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2.5412753609351579E-2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1.0307594477164048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15.948408301861839</v>
      </c>
      <c r="I124" s="6">
        <f>IF('Log_working_3-way'!$D124="","",'True_Odds_Calculator_3-way'!O125/'True_Odds_Calculator_3-way'!B125-1)</f>
        <v>7.133669654363791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3.2940438980096909E-2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1.0301425365478649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17.315862601813411</v>
      </c>
      <c r="I125" s="6">
        <f>IF('Log_working_3-way'!$D125="","",'True_Odds_Calculator_3-way'!O126/'True_Odds_Calculator_3-way'!B126-1)</f>
        <v>9.0823010576059211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3.2088528582217224E-2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1.0317384791980639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17.12672732418379</v>
      </c>
      <c r="I126" s="6">
        <f>IF('Log_working_3-way'!$D126="","",'True_Odds_Calculator_3-way'!O127/'True_Odds_Calculator_3-way'!B127-1)</f>
        <v>8.1574939336877748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3.3847872557549952E-2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1.0325098604603613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7.3630202450256341</v>
      </c>
      <c r="I127" s="6">
        <f>IF('Log_working_3-way'!$D127="","",'True_Odds_Calculator_3-way'!O128/'True_Odds_Calculator_3-way'!B128-1)</f>
        <v>6.8919603291833722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3.4377387318563768E-2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1.031767662803085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14.107780103980744</v>
      </c>
      <c r="I128" s="6">
        <f>IF('Log_working_3-way'!$D128="","",'True_Odds_Calculator_3-way'!O129/'True_Odds_Calculator_3-way'!B129-1)</f>
        <v>6.6733497058179188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3.4089914983975067E-2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1.0344096328716901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35.927057552034462</v>
      </c>
      <c r="I129" s="6">
        <f>IF('Log_working_3-way'!$D129="","",'True_Odds_Calculator_3-way'!O130/'True_Odds_Calculator_3-way'!B130-1)</f>
        <v>4.4418908964061492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3.1870668689897741E-2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1.028485525540918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24.552408409494348</v>
      </c>
      <c r="I130" s="6">
        <f>IF('Log_working_3-way'!$D130="","",'True_Odds_Calculator_3-way'!O131/'True_Odds_Calculator_3-way'!B131-1)</f>
        <v>5.7642966128822728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2.9198008089828864E-2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1.0294683132451472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11.910263073316907</v>
      </c>
      <c r="I131" s="6">
        <f>IF('Log_working_3-way'!$D131="","",'True_Odds_Calculator_3-way'!O132/'True_Odds_Calculator_3-way'!B132-1)</f>
        <v>6.9576597112695309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3.1724591821162607E-2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1.0668777143312527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47.427206137309298</v>
      </c>
      <c r="I132" s="6">
        <f>IF('Log_working_3-way'!$D132="","",'True_Odds_Calculator_3-way'!O133/'True_Odds_Calculator_3-way'!B133-1)</f>
        <v>2.7218831106411612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5.3548454119019651E-2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1.0419636071533405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9.7109987424676163</v>
      </c>
      <c r="I133" s="6">
        <f>IF('Log_working_3-way'!$D133="","",'True_Odds_Calculator_3-way'!O134/'True_Odds_Calculator_3-way'!B134-1)</f>
        <v>5.8458777672749243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4.4305715785696753E-2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1.044065804269247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21.101094115517824</v>
      </c>
      <c r="I134" s="6">
        <f>IF('Log_working_3-way'!$D134="","",'True_Odds_Calculator_3-way'!O135/'True_Odds_Calculator_3-way'!B135-1)</f>
        <v>5.6567465821998111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4.5826292790402512E-2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1.0228828865940134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3.8685801894329677</v>
      </c>
      <c r="I135" s="6">
        <f>IF('Log_working_3-way'!$D135="","",'True_Odds_Calculator_3-way'!O136/'True_Odds_Calculator_3-way'!B136-1)</f>
        <v>7.0686312453754994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2.3391120373879026E-2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1.0251110474167731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29.799730997097473</v>
      </c>
      <c r="I136" s="6">
        <f>IF('Log_working_3-way'!$D136="","",'True_Odds_Calculator_3-way'!O137/'True_Odds_Calculator_3-way'!B137-1)</f>
        <v>5.1297270551820411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2.4738544278107399E-2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1.0357867057311576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41.53145940318894</v>
      </c>
      <c r="I137" s="6">
        <f>IF('Log_working_3-way'!$D137="","",'True_Odds_Calculator_3-way'!O138/'True_Odds_Calculator_3-way'!B138-1)</f>
        <v>3.4466241114962752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3.1183179551680151E-2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1.0274253333524395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21.042154434371145</v>
      </c>
      <c r="I138" s="6">
        <f>IF('Log_working_3-way'!$D138="","",'True_Odds_Calculator_3-way'!O139/'True_Odds_Calculator_3-way'!B139-1)</f>
        <v>6.2565544697943167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2.8744128844870653E-2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1.0270049260335499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16.90446563049241</v>
      </c>
      <c r="I139" s="6">
        <f>IF('Log_working_3-way'!$D139="","",'True_Odds_Calculator_3-way'!O140/'True_Odds_Calculator_3-way'!B140-1)</f>
        <v>5.9491230419357333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2.8790142121870588E-2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1.0210080413813414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18.66941627007612</v>
      </c>
      <c r="I140" s="6">
        <f>IF('Log_working_3-way'!$D140="","",'True_Odds_Calculator_3-way'!O141/'True_Odds_Calculator_3-way'!B141-1)</f>
        <v>7.1705068804054211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2.234811921429003E-2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1.0221289046897797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22.032697992068062</v>
      </c>
      <c r="I141" s="6">
        <f>IF('Log_working_3-way'!$D141="","",'True_Odds_Calculator_3-way'!O142/'True_Odds_Calculator_3-way'!B142-1)</f>
        <v>6.178381269169587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2.3106269897650522E-2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1.0289358925965846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1.534988710965425</v>
      </c>
      <c r="I142" s="6">
        <f>IF('Log_working_3-way'!$D142="","",'True_Odds_Calculator_3-way'!O143/'True_Odds_Calculator_3-way'!B143-1)</f>
        <v>4.2457171338176991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2.6220276470627191E-2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1.0208573518773867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17.491103021175991</v>
      </c>
      <c r="I143" s="6">
        <f>IF('Log_working_3-way'!$D143="","",'True_Odds_Calculator_3-way'!O144/'True_Odds_Calculator_3-way'!B144-1)</f>
        <v>7.7162339034993082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2.230741242268186E-2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1.0222667273325474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20.740672684598337</v>
      </c>
      <c r="I144" s="6">
        <f>IF('Log_working_3-way'!$D144="","",'True_Odds_Calculator_3-way'!O145/'True_Odds_Calculator_3-way'!B145-1)</f>
        <v>6.4563718532446188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2.3423300794110924E-2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1.025737547609578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19.866609917139314</v>
      </c>
      <c r="I145" s="6">
        <f>IF('Log_working_3-way'!$D145="","",'True_Odds_Calculator_3-way'!O146/'True_Odds_Calculator_3-way'!B146-1)</f>
        <v>6.8573133417327288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2.7165916871799034E-2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1.0268588915813788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17.537917325742558</v>
      </c>
      <c r="I146" s="6">
        <f>IF('Log_working_3-way'!$D146="","",'True_Odds_Calculator_3-way'!O147/'True_Odds_Calculator_3-way'!B147-1)</f>
        <v>7.8731110749195956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2.8651098796569352E-2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1.0238562238561362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3.8887949246868931</v>
      </c>
      <c r="I147" s="6">
        <f>IF('Log_working_3-way'!$D147="","",'True_Odds_Calculator_3-way'!O148/'True_Odds_Calculator_3-way'!B148-1)</f>
        <v>4.9848619320824143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2.3724586852989837E-2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1.0206033889252868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16.566070421653567</v>
      </c>
      <c r="I148" s="6">
        <f>IF('Log_working_3-way'!$D148="","",'True_Odds_Calculator_3-way'!O149/'True_Odds_Calculator_3-way'!B149-1)</f>
        <v>7.2676434745505762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2.2118795670234448E-2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1.0243764760154952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26.612911342331458</v>
      </c>
      <c r="I149" s="6">
        <f>IF('Log_working_3-way'!$D149="","",'True_Odds_Calculator_3-way'!O150/'True_Odds_Calculator_3-way'!B150-1)</f>
        <v>5.6880755631929159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2.4641880546153239E-2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1.0211901365882023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17.811500610586947</v>
      </c>
      <c r="I150" s="6">
        <f>IF('Log_working_3-way'!$D150="","",'True_Odds_Calculator_3-way'!O151/'True_Odds_Calculator_3-way'!B151-1)</f>
        <v>6.2604076631406551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2.2602535011546632E-2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1.0197929147562088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15.048742382074007</v>
      </c>
      <c r="I151" s="6">
        <f>IF('Log_working_3-way'!$D151="","",'True_Odds_Calculator_3-way'!O152/'True_Odds_Calculator_3-way'!B152-1)</f>
        <v>6.7256479925826396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2.1327645798293826E-2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1.0236730867589778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25.767582091157848</v>
      </c>
      <c r="I152" s="6">
        <f>IF('Log_working_3-way'!$D152="","",'True_Odds_Calculator_3-way'!O153/'True_Odds_Calculator_3-way'!B153-1)</f>
        <v>6.2897680004443952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2.4056980412658024E-2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1.0203755977783548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15.03993686955328</v>
      </c>
      <c r="I153" s="6">
        <f>IF('Log_working_3-way'!$D153="","",'True_Odds_Calculator_3-way'!O154/'True_Odds_Calculator_3-way'!B154-1)</f>
        <v>5.996057282697361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2.188832838987631E-2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1.0520277331009149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18.952733385587582</v>
      </c>
      <c r="I154" s="6">
        <f>IF('Log_working_3-way'!$D154="","",'True_Odds_Calculator_3-way'!O155/'True_Odds_Calculator_3-way'!B155-1)</f>
        <v>7.9773604867849901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5.4592342062928623E-2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1.0585514477397475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27.862881974970652</v>
      </c>
      <c r="I155" s="6">
        <f>IF('Log_working_3-way'!$D155="","",'True_Odds_Calculator_3-way'!O156/'True_Odds_Calculator_3-way'!B156-1)</f>
        <v>7.2280599401503078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5.7555472196212376E-2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1.0776887051044419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43.071537977300608</v>
      </c>
      <c r="I156" s="6">
        <f>IF('Log_working_3-way'!$D156="","",'True_Odds_Calculator_3-way'!O157/'True_Odds_Calculator_3-way'!B157-1)</f>
        <v>4.7843401752620807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6.4476509343747379E-2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1.0220029491709879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22.262955063010715</v>
      </c>
      <c r="I157" s="6">
        <f>IF('Log_working_3-way'!$D157="","",'True_Odds_Calculator_3-way'!O158/'True_Odds_Calculator_3-way'!B158-1)</f>
        <v>7.4569696066005626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2.2886380529290706E-2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1.0224418807097688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18.998879538219143</v>
      </c>
      <c r="I158" s="6">
        <f>IF('Log_working_3-way'!$D158="","",'True_Odds_Calculator_3-way'!O159/'True_Odds_Calculator_3-way'!B159-1)</f>
        <v>8.1908358945214452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2.378741859073874E-2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1.0234561981566053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23.407760746060671</v>
      </c>
      <c r="I159" s="6">
        <f>IF('Log_working_3-way'!$D159="","",'True_Odds_Calculator_3-way'!O160/'True_Odds_Calculator_3-way'!B160-1)</f>
        <v>6.2092866097768988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2.426438296003508E-2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1.0193588234807636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10.256261640324901</v>
      </c>
      <c r="I160" s="6">
        <f>IF('Log_working_3-way'!$D160="","",'True_Odds_Calculator_3-way'!O161/'True_Odds_Calculator_3-way'!B161-1)</f>
        <v>6.5166409807266268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2.0849660691906857E-2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1.0254538050480322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14.572402174745386</v>
      </c>
      <c r="I161" s="6">
        <f>IF('Log_working_3-way'!$D161="","",'True_Odds_Calculator_3-way'!O162/'True_Odds_Calculator_3-way'!B162-1)</f>
        <v>9.1277329440331574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2.7458693941778245E-2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1.02517252300859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19.686917661942772</v>
      </c>
      <c r="I162" s="6">
        <f>IF('Log_working_3-way'!$D162="","",'True_Odds_Calculator_3-way'!O163/'True_Odds_Calculator_3-way'!B163-1)</f>
        <v>7.9996051938103214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2.6560965580754381E-2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1.0390632154785557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0.80485401758479758</v>
      </c>
      <c r="I163" s="6">
        <f>IF('Log_working_3-way'!$D163="","",'True_Odds_Calculator_3-way'!O164/'True_Odds_Calculator_3-way'!B164-1)</f>
        <v>2.1595883246690248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3.1216777469997403E-2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1.0318554519432821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3.6218910478358595</v>
      </c>
      <c r="I164" s="6">
        <f>IF('Log_working_3-way'!$D164="","",'True_Odds_Calculator_3-way'!O165/'True_Odds_Calculator_3-way'!B165-1)</f>
        <v>5.2771941142917163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3.1452755439458135E-2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1.0407308233250274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-2.332756108732692E-2</v>
      </c>
      <c r="I165" s="6">
        <f>IF('Log_working_3-way'!$D165="","",'True_Odds_Calculator_3-way'!O166/'True_Odds_Calculator_3-way'!B166-1)</f>
        <v>2.2684831052306951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3.0055797956652253E-2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1.0287775166296671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23.036870602954469</v>
      </c>
      <c r="I166" s="6">
        <f>IF('Log_working_3-way'!$D166="","",'True_Odds_Calculator_3-way'!O167/'True_Odds_Calculator_3-way'!B167-1)</f>
        <v>6.9729526787954379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2.9745634800589338E-2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1.0305582665927098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30.346148655050182</v>
      </c>
      <c r="I167" s="6">
        <f>IF('Log_working_3-way'!$D167="","",'True_Odds_Calculator_3-way'!O168/'True_Odds_Calculator_3-way'!B168-1)</f>
        <v>5.2548526162670681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2.9889132681010899E-2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1.0261150553243084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7.4193779920773775</v>
      </c>
      <c r="I168" s="6">
        <f>IF('Log_working_3-way'!$D168="","",'True_Odds_Calculator_3-way'!O169/'True_Odds_Calculator_3-way'!B169-1)</f>
        <v>5.7757819555986423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2.745345787800435E-2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1.0253220143458199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12.75612874679125</v>
      </c>
      <c r="I169" s="6">
        <f>IF('Log_working_3-way'!$D169="","",'True_Odds_Calculator_3-way'!O170/'True_Odds_Calculator_3-way'!B170-1)</f>
        <v>7.9378204371713679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2.7402208403492168E-2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1.0289869333593975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22.559414502451745</v>
      </c>
      <c r="I170" s="6">
        <f>IF('Log_working_3-way'!$D170="","",'True_Odds_Calculator_3-way'!O171/'True_Odds_Calculator_3-way'!B171-1)</f>
        <v>7.4981260480334537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3.0014719323910866E-2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1.0251642388337021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13.402179332708407</v>
      </c>
      <c r="I171" s="6">
        <f>IF('Log_working_3-way'!$D171="","",'True_Odds_Calculator_3-way'!O172/'True_Odds_Calculator_3-way'!B172-1)</f>
        <v>6.8575939670316393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2.7129232774394163E-2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1.026958581469694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20.845127757274799</v>
      </c>
      <c r="I172" s="6">
        <f>IF('Log_working_3-way'!$D172="","",'True_Odds_Calculator_3-way'!O173/'True_Odds_Calculator_3-way'!B173-1)</f>
        <v>8.1513317482934173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2.8206868022015774E-2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1.0275417650034409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32.713910061765105</v>
      </c>
      <c r="I173" s="6">
        <f>IF('Log_working_3-way'!$D173="","",'True_Odds_Calculator_3-way'!O174/'True_Odds_Calculator_3-way'!B174-1)</f>
        <v>5.1819566191334969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2.6344202175755171E-2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1.0202528495788579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8.6778638783822828</v>
      </c>
      <c r="I174" s="6">
        <f>IF('Log_working_3-way'!$D174="","",'True_Odds_Calculator_3-way'!O175/'True_Odds_Calculator_3-way'!B175-1)</f>
        <v>7.3672267264930245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2.1800828959844587E-2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1.0191279093677323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13.056174721375383</v>
      </c>
      <c r="I175" s="6">
        <f>IF('Log_working_3-way'!$D175="","",'True_Odds_Calculator_3-way'!O176/'True_Odds_Calculator_3-way'!B176-1)</f>
        <v>8.3322202539721335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2.0763187429853946E-2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1.0350599827519713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50.886816159981144</v>
      </c>
      <c r="I176" s="6">
        <f>IF('Log_working_3-way'!$D176="","",'True_Odds_Calculator_3-way'!O177/'True_Odds_Calculator_3-way'!B177-1)</f>
        <v>2.4800606505361484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2.6837789279885227E-2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1.0287039577550807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39.056877297634742</v>
      </c>
      <c r="I177" s="6">
        <f>IF('Log_working_3-way'!$D177="","",'True_Odds_Calculator_3-way'!O178/'True_Odds_Calculator_3-way'!B178-1)</f>
        <v>3.5671190847024938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2.5826025826025667E-2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1.0338916277126833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23.648399504941207</v>
      </c>
      <c r="I178" s="6">
        <f>IF('Log_working_3-way'!$D178="","",'True_Odds_Calculator_3-way'!O179/'True_Odds_Calculator_3-way'!B179-1)</f>
        <v>6.4977370922922315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3.4858318490966322E-2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1.040257067081324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13.07020023314475</v>
      </c>
      <c r="I179" s="6">
        <f>IF('Log_working_3-way'!$D179="","",'True_Odds_Calculator_3-way'!O180/'True_Odds_Calculator_3-way'!B180-1)</f>
        <v>9.1696156997109082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4.3322822010025686E-2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1.0471027197459455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24.103952953086552</v>
      </c>
      <c r="I180" s="6">
        <f>IF('Log_working_3-way'!$D180="","",'True_Odds_Calculator_3-way'!O181/'True_Odds_Calculator_3-way'!B181-1)</f>
        <v>8.8693955918685337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4.7583537385332386E-2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1.0412397877250721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12.843470213433104</v>
      </c>
      <c r="I181" s="6">
        <f>IF('Log_working_3-way'!$D181="","",'True_Odds_Calculator_3-way'!O182/'True_Odds_Calculator_3-way'!B182-1)</f>
        <v>10.70642807952656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4.4343895337510375E-2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1.048698082663396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29.476811640990885</v>
      </c>
      <c r="I182" s="6">
        <f>IF('Log_working_3-way'!$D182="","",'True_Odds_Calculator_3-way'!O183/'True_Odds_Calculator_3-way'!B183-1)</f>
        <v>6.9297065161292206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4.7330946734328583E-2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1.0261082778322013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18.391812651176423</v>
      </c>
      <c r="I183" s="6">
        <f>IF('Log_working_3-way'!$D183="","",'True_Odds_Calculator_3-way'!O184/'True_Odds_Calculator_3-way'!B184-1)</f>
        <v>6.6344545001171324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2.7745435523607087E-2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1.0267661321992674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18.909706830045359</v>
      </c>
      <c r="I184" s="6">
        <f>IF('Log_working_3-way'!$D184="","",'True_Odds_Calculator_3-way'!O185/'True_Odds_Calculator_3-way'!B185-1)</f>
        <v>6.6727211785620897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2.8372814924762846E-2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1.0351104605991523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38.31929280734019</v>
      </c>
      <c r="I185" s="6">
        <f>IF('Log_working_3-way'!$D185="","",'True_Odds_Calculator_3-way'!O186/'True_Odds_Calculator_3-way'!B186-1)</f>
        <v>3.6002309102772845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3.1798749348990185E-2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1.0273299193598744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37.598591477661813</v>
      </c>
      <c r="I186" s="6">
        <f>IF('Log_working_3-way'!$D186="","",'True_Odds_Calculator_3-way'!O187/'True_Odds_Calculator_3-way'!B187-1)</f>
        <v>4.7487215521418626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2.4788621026706092E-2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1.0436863337121778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22.924426832720069</v>
      </c>
      <c r="I187" s="6">
        <f>IF('Log_working_3-way'!$D187="","",'True_Odds_Calculator_3-way'!O188/'True_Odds_Calculator_3-way'!B188-1)</f>
        <v>7.0401350414518173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4.4957113280094552E-2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1.0783538958051078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0.4204583174661245</v>
      </c>
      <c r="I188" s="6">
        <f>IF('Log_working_3-way'!$D188="","",'True_Odds_Calculator_3-way'!O189/'True_Odds_Calculator_3-way'!B189-1)</f>
        <v>3.9968676300186061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6.2484727549930064E-2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1.0531899347982194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18.931072429820613</v>
      </c>
      <c r="I189" s="6">
        <f>IF('Log_working_3-way'!$D189="","",'True_Odds_Calculator_3-way'!O190/'True_Odds_Calculator_3-way'!B190-1)</f>
        <v>8.6069240755689354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5.5738465943319326E-2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1.0203009973683705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14.531997108441647</v>
      </c>
      <c r="I190" s="6">
        <f>IF('Log_working_3-way'!$D190="","",'True_Odds_Calculator_3-way'!O191/'True_Odds_Calculator_3-way'!B191-1)</f>
        <v>7.6161835521042889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2.1939665167417521E-2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1.0235051059785718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23.653274750667766</v>
      </c>
      <c r="I191" s="6">
        <f>IF('Log_working_3-way'!$D191="","",'True_Odds_Calculator_3-way'!O192/'True_Odds_Calculator_3-way'!B192-1)</f>
        <v>5.942537481964048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2.4281270297063395E-2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1.031389250729132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10.342948276696804</v>
      </c>
      <c r="I192" s="6">
        <f>IF('Log_working_3-way'!$D192="","",'True_Odds_Calculator_3-way'!O193/'True_Odds_Calculator_3-way'!B193-1)</f>
        <v>9.3966153385033735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3.3970969520037642E-2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1.0296468787529895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12.797501076867134</v>
      </c>
      <c r="I193" s="6">
        <f>IF('Log_working_3-way'!$D193="","",'True_Odds_Calculator_3-way'!O194/'True_Odds_Calculator_3-way'!B194-1)</f>
        <v>9.2138800084646899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3.2066818541692577E-2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1.026195300234904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29.429586436881113</v>
      </c>
      <c r="I194" s="6">
        <f>IF('Log_working_3-way'!$D194="","",'True_Odds_Calculator_3-way'!O195/'True_Odds_Calculator_3-way'!B195-1)</f>
        <v>6.7802864680017541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2.5646938601759706E-2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1.0426942496710569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18.594648602720035</v>
      </c>
      <c r="I195" s="6">
        <f>IF('Log_working_3-way'!$D195="","",'True_Odds_Calculator_3-way'!O196/'True_Odds_Calculator_3-way'!B196-1)</f>
        <v>9.2877961021816624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4.4907804792086559E-2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1.0298031060371871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15.545952307046495</v>
      </c>
      <c r="I196" s="6">
        <f>IF('Log_working_3-way'!$D196="","",'True_Odds_Calculator_3-way'!O197/'True_Odds_Calculator_3-way'!B197-1)</f>
        <v>7.7384425047558434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3.1994778375785904E-2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1.0396538000733719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2.8249029177644571</v>
      </c>
      <c r="I197" s="6">
        <f>IF('Log_working_3-way'!$D197="","",'True_Odds_Calculator_3-way'!O198/'True_Odds_Calculator_3-way'!B198-1)</f>
        <v>4.3616213225809553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3.7461882408986513E-2</v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2.02</v>
      </c>
      <c r="B2" s="4">
        <f>IF('True_Odds_Calculator_3-way'!B3="","",'True_Odds_Calculator_3-way'!B3)</f>
        <v>3.78</v>
      </c>
      <c r="C2" s="4">
        <f>IF('True_Odds_Calculator_3-way'!C3="","",'True_Odds_Calculator_3-way'!C3)</f>
        <v>3.65</v>
      </c>
      <c r="D2" s="9">
        <f>(K2/(AR2+K2-(AR2*K2)))</f>
        <v>0.48191272100656568</v>
      </c>
      <c r="E2" s="9">
        <f>(L2/(AR2+L2-(AR2*L2)))</f>
        <v>0.25444788444539568</v>
      </c>
      <c r="F2" s="9">
        <f>(M2/(AR2+M2-(AR2*M2)))</f>
        <v>0.26363939454803853</v>
      </c>
      <c r="G2" s="9">
        <f>AR2</f>
        <v>1.0539848457094447</v>
      </c>
      <c r="H2" s="9">
        <f>IF(A2="","",1/D2)</f>
        <v>2.0750645426236338</v>
      </c>
      <c r="I2" s="9">
        <f>IF(B2="","",1/E2)</f>
        <v>3.9300778710722559</v>
      </c>
      <c r="J2" s="9">
        <f>IF(C2="","",1/F2)</f>
        <v>3.7930598411300287</v>
      </c>
      <c r="K2" s="11">
        <f>1/A2</f>
        <v>0.49504950495049505</v>
      </c>
      <c r="L2" s="11">
        <f>1/B2</f>
        <v>0.26455026455026459</v>
      </c>
      <c r="M2" s="11">
        <f>1/C2</f>
        <v>0.27397260273972601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-0.26962167841050244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0.23143214517146429</v>
      </c>
      <c r="Q2" s="11">
        <f>2*'OddsRatio_working_3-way'!K2*'OddsRatio_working_3-way'!L2*'OddsRatio_working_3-way'!M2</f>
        <v>7.1761905479523824E-2</v>
      </c>
      <c r="R2" s="11">
        <f>O2/N2</f>
        <v>0</v>
      </c>
      <c r="S2" s="11">
        <f>P2/N2</f>
        <v>-0.85835881794009861</v>
      </c>
      <c r="T2" s="11">
        <f>Q2/N2</f>
        <v>-0.2661577730046818</v>
      </c>
      <c r="U2" s="11">
        <f>'OddsRatio_working_3-way'!S2-'OddsRatio_working_3-way'!R2^2/3</f>
        <v>-0.85835881794009861</v>
      </c>
      <c r="V2" s="11">
        <f>'OddsRatio_working_3-way'!S2*'OddsRatio_working_3-way'!R2/3-2*'OddsRatio_working_3-way'!R2^3/27-'OddsRatio_working_3-way'!T2</f>
        <v>0.2661577730046818</v>
      </c>
      <c r="W2" s="11">
        <f>'OddsRatio_working_3-way'!V2^2+4*'OddsRatio_working_3-way'!U2^3/27</f>
        <v>-2.2852112461732091E-2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0.15304580408536508</v>
      </c>
      <c r="Y2" s="11">
        <f>IF('OddsRatio_working_3-way'!W2&gt;=0,IF('OddsRatio_working_3-way'!V2+SQRT('OddsRatio_working_3-way'!W2)&gt;0,0,PI()),ACOS('OddsRatio_working_3-way'!V2/(2*'OddsRatio_working_3-way'!X2)))</f>
        <v>0.51653363989424195</v>
      </c>
      <c r="Z2" s="11">
        <f>'OddsRatio_working_3-way'!X2^(1/3)*COS('OddsRatio_working_3-way'!Y2/3)</f>
        <v>0.52699242285472236</v>
      </c>
      <c r="AA2" s="11">
        <f>'OddsRatio_working_3-way'!X2^(1/3)*COS(('OddsRatio_working_3-way'!Y2+2*PI())/3)</f>
        <v>-0.34286209941021439</v>
      </c>
      <c r="AB2" s="11">
        <f>'OddsRatio_working_3-way'!X2^(1/3)*COS(('OddsRatio_working_3-way'!Y2+4*PI())/3)</f>
        <v>-0.18413032344450783</v>
      </c>
      <c r="AC2" s="11">
        <f>'OddsRatio_working_3-way'!X2^(1/3)*SIN('OddsRatio_working_3-way'!Y2/3)</f>
        <v>9.1643833582748122E-2</v>
      </c>
      <c r="AD2" s="11">
        <f>'OddsRatio_working_3-way'!X2^(1/3)*SIN(('OddsRatio_working_3-way'!Y2+2*PI())/3)</f>
        <v>0.41056690900272652</v>
      </c>
      <c r="AE2" s="11">
        <f>'OddsRatio_working_3-way'!X2^(1/3)*SIN(('OddsRatio_working_3-way'!Y2+4*PI())/3)</f>
        <v>-0.5022107425854746</v>
      </c>
      <c r="AF2" s="11">
        <f>-'OddsRatio_working_3-way'!U2/(3*'OddsRatio_working_3-way'!X2^(1/3))*COS(('OddsRatio_working_3-way'!Y2)/3)</f>
        <v>0.52699242285472236</v>
      </c>
      <c r="AG2" s="11">
        <f>-'OddsRatio_working_3-way'!U2/(3*'OddsRatio_working_3-way'!X2^(1/3))*COS(('OddsRatio_working_3-way'!Y2+2*PI())/3)</f>
        <v>-0.34286209941021439</v>
      </c>
      <c r="AH2" s="11">
        <f>-'OddsRatio_working_3-way'!U2/(3*'OddsRatio_working_3-way'!X2^(1/3))*COS(('OddsRatio_working_3-way'!Y2+4*PI())/3)</f>
        <v>-0.18413032344450783</v>
      </c>
      <c r="AI2" s="11">
        <f>'OddsRatio_working_3-way'!U2/(3*'OddsRatio_working_3-way'!X2^(1/3))*SIN(('OddsRatio_working_3-way'!Y2)/3)</f>
        <v>-9.1643833582748122E-2</v>
      </c>
      <c r="AJ2" s="11">
        <f>'OddsRatio_working_3-way'!U2/(3*'OddsRatio_working_3-way'!X2^(1/3))*SIN(('OddsRatio_working_3-way'!Y2+2*PI())/3)</f>
        <v>-0.41056690900272652</v>
      </c>
      <c r="AK2" s="11">
        <f>'OddsRatio_working_3-way'!U2/(3*'OddsRatio_working_3-way'!X2^(1/3))*SIN(('OddsRatio_working_3-way'!Y2+4*PI())/3)</f>
        <v>0.5022107425854746</v>
      </c>
      <c r="AL2" s="11">
        <f>'OddsRatio_working_3-way'!Z2+'OddsRatio_working_3-way'!AF2</f>
        <v>1.0539848457094447</v>
      </c>
      <c r="AM2" s="11">
        <f>'OddsRatio_working_3-way'!AA2+'OddsRatio_working_3-way'!AG2</f>
        <v>-0.68572419882042879</v>
      </c>
      <c r="AN2" s="11">
        <f>'OddsRatio_working_3-way'!AB2+'OddsRatio_working_3-way'!AH2</f>
        <v>-0.36826064688901566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1.0539848457094447</v>
      </c>
      <c r="AS2" s="11">
        <f>IF(('OddsRatio_working_3-way'!X2=0),IF(Q2&gt;0,-Q2^(1/3),(-Q2)^(1/3)),'OddsRatio_working_3-way'!AM2-'OddsRatio_working_3-way'!R2/3)</f>
        <v>-0.68572419882042879</v>
      </c>
      <c r="AT2" s="11">
        <f>IF(('OddsRatio_working_3-way'!X2=0),IF(Q2&gt;0,-Q2^(1/3),(-Q2)^(1/3)),'OddsRatio_working_3-way'!AN2-'OddsRatio_working_3-way'!R2/3)</f>
        <v>-0.36826064688901566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2.19</v>
      </c>
      <c r="B3" s="4">
        <f>IF('True_Odds_Calculator_3-way'!B4="","",'True_Odds_Calculator_3-way'!B4)</f>
        <v>3.59</v>
      </c>
      <c r="C3" s="4">
        <f>IF('True_Odds_Calculator_3-way'!C4="","",'True_Odds_Calculator_3-way'!C4)</f>
        <v>3.47</v>
      </c>
      <c r="D3" s="9">
        <f t="shared" ref="D3" si="0">(K3/(AR3+K3-(AR3*K3)))</f>
        <v>0.44772853355069503</v>
      </c>
      <c r="E3" s="9">
        <f t="shared" ref="E3" si="1">(L3/(AR3+L3-(AR3*L3)))</f>
        <v>0.27139484944504438</v>
      </c>
      <c r="F3" s="9">
        <f t="shared" ref="F3" si="2">(M3/(AR3+M3-(AR3*M3)))</f>
        <v>0.28087661700426092</v>
      </c>
      <c r="G3" s="9">
        <f t="shared" ref="G3" si="3">AR3</f>
        <v>1.0365514692678892</v>
      </c>
      <c r="H3" s="9">
        <f t="shared" ref="H3" si="4">IF(A3="","",1/D3)</f>
        <v>2.2334962484287879</v>
      </c>
      <c r="I3" s="9">
        <f t="shared" ref="I3" si="5">IF(B3="","",1/E3)</f>
        <v>3.6846683054038327</v>
      </c>
      <c r="J3" s="9">
        <f t="shared" ref="J3" si="6">IF(C3="","",1/F3)</f>
        <v>3.5602821290916857</v>
      </c>
      <c r="K3" s="11">
        <f t="shared" ref="K3" si="7">1/A3</f>
        <v>0.45662100456621008</v>
      </c>
      <c r="L3" s="11">
        <f t="shared" ref="L3" si="8">1/B3</f>
        <v>0.2785515320334262</v>
      </c>
      <c r="M3" s="11">
        <f t="shared" ref="M3" si="9">1/C3</f>
        <v>0.28818443804034583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-0.27904589658181034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0.22909308425893357</v>
      </c>
      <c r="Q3" s="11">
        <f>2*'OddsRatio_working_3-way'!K3*'OddsRatio_working_3-way'!L3*'OddsRatio_working_3-way'!M3</f>
        <v>7.3309786962858739E-2</v>
      </c>
      <c r="R3" s="11">
        <f t="shared" ref="R3" si="10">O3/N3</f>
        <v>0</v>
      </c>
      <c r="S3" s="11">
        <f t="shared" ref="S3" si="11">P3/N3</f>
        <v>-0.8209871102396531</v>
      </c>
      <c r="T3" s="11">
        <f t="shared" ref="T3" si="12">Q3/N3</f>
        <v>-0.26271587527668899</v>
      </c>
      <c r="U3" s="11">
        <f>'OddsRatio_working_3-way'!S3-'OddsRatio_working_3-way'!R3^2/3</f>
        <v>-0.8209871102396531</v>
      </c>
      <c r="V3" s="11">
        <f>'OddsRatio_working_3-way'!S3*'OddsRatio_working_3-way'!R3/3-2*'OddsRatio_working_3-way'!R3^3/27-'OddsRatio_working_3-way'!T3</f>
        <v>0.26271587527668899</v>
      </c>
      <c r="W3" s="11">
        <f>'OddsRatio_working_3-way'!V3^2+4*'OddsRatio_working_3-way'!U3^3/27</f>
        <v>-1.2959864689211092E-2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0.14316030858063269</v>
      </c>
      <c r="Y3" s="11">
        <f>IF('OddsRatio_working_3-way'!W3&gt;=0,IF('OddsRatio_working_3-way'!V3+SQRT('OddsRatio_working_3-way'!W3)&gt;0,0,PI()),ACOS('OddsRatio_working_3-way'!V3/(2*'OddsRatio_working_3-way'!X3)))</f>
        <v>0.40890095665361703</v>
      </c>
      <c r="Z3" s="11">
        <f>'OddsRatio_working_3-way'!X3^(1/3)*COS('OddsRatio_working_3-way'!Y3/3)</f>
        <v>0.51827573463394472</v>
      </c>
      <c r="AA3" s="11">
        <f>'OddsRatio_working_3-way'!X3^(1/3)*COS(('OddsRatio_working_3-way'!Y3+2*PI())/3)</f>
        <v>-0.32069657691315367</v>
      </c>
      <c r="AB3" s="11">
        <f>'OddsRatio_working_3-way'!X3^(1/3)*COS(('OddsRatio_working_3-way'!Y3+4*PI())/3)</f>
        <v>-0.1975791577207909</v>
      </c>
      <c r="AC3" s="11">
        <f>'OddsRatio_working_3-way'!X3^(1/3)*SIN('OddsRatio_working_3-way'!Y3/3)</f>
        <v>7.1081875112642662E-2</v>
      </c>
      <c r="AD3" s="11">
        <f>'OddsRatio_working_3-way'!X3^(1/3)*SIN(('OddsRatio_working_3-way'!Y3+2*PI())/3)</f>
        <v>0.41329901480171721</v>
      </c>
      <c r="AE3" s="11">
        <f>'OddsRatio_working_3-way'!X3^(1/3)*SIN(('OddsRatio_working_3-way'!Y3+4*PI())/3)</f>
        <v>-0.4843808899143599</v>
      </c>
      <c r="AF3" s="11">
        <f>-'OddsRatio_working_3-way'!U3/(3*'OddsRatio_working_3-way'!X3^(1/3))*COS(('OddsRatio_working_3-way'!Y3)/3)</f>
        <v>0.51827573463394461</v>
      </c>
      <c r="AG3" s="11">
        <f>-'OddsRatio_working_3-way'!U3/(3*'OddsRatio_working_3-way'!X3^(1/3))*COS(('OddsRatio_working_3-way'!Y3+2*PI())/3)</f>
        <v>-0.32069657691315362</v>
      </c>
      <c r="AH3" s="11">
        <f>-'OddsRatio_working_3-way'!U3/(3*'OddsRatio_working_3-way'!X3^(1/3))*COS(('OddsRatio_working_3-way'!Y3+4*PI())/3)</f>
        <v>-0.19757915772079085</v>
      </c>
      <c r="AI3" s="11">
        <f>'OddsRatio_working_3-way'!U3/(3*'OddsRatio_working_3-way'!X3^(1/3))*SIN(('OddsRatio_working_3-way'!Y3)/3)</f>
        <v>-7.1081875112642648E-2</v>
      </c>
      <c r="AJ3" s="11">
        <f>'OddsRatio_working_3-way'!U3/(3*'OddsRatio_working_3-way'!X3^(1/3))*SIN(('OddsRatio_working_3-way'!Y3+2*PI())/3)</f>
        <v>-0.41329901480171716</v>
      </c>
      <c r="AK3" s="11">
        <f>'OddsRatio_working_3-way'!U3/(3*'OddsRatio_working_3-way'!X3^(1/3))*SIN(('OddsRatio_working_3-way'!Y3+4*PI())/3)</f>
        <v>0.48438088991435979</v>
      </c>
      <c r="AL3" s="11">
        <f>'OddsRatio_working_3-way'!Z3+'OddsRatio_working_3-way'!AF3</f>
        <v>1.0365514692678892</v>
      </c>
      <c r="AM3" s="11">
        <f>'OddsRatio_working_3-way'!AA3+'OddsRatio_working_3-way'!AG3</f>
        <v>-0.64139315382630735</v>
      </c>
      <c r="AN3" s="11">
        <f>'OddsRatio_working_3-way'!AB3+'OddsRatio_working_3-way'!AH3</f>
        <v>-0.39515831544158175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1.0365514692678892</v>
      </c>
      <c r="AS3" s="11">
        <f>IF(('OddsRatio_working_3-way'!X3=0),IF(Q3&gt;0,-Q3^(1/3),(-Q3)^(1/3)),'OddsRatio_working_3-way'!AM3-'OddsRatio_working_3-way'!R3/3)</f>
        <v>-0.64139315382630735</v>
      </c>
      <c r="AT3" s="11">
        <f>IF(('OddsRatio_working_3-way'!X3=0),IF(Q3&gt;0,-Q3^(1/3),(-Q3)^(1/3)),'OddsRatio_working_3-way'!AN3-'OddsRatio_working_3-way'!R3/3)</f>
        <v>-0.39515831544158175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1.76</v>
      </c>
      <c r="B4" s="4">
        <f>IF('True_Odds_Calculator_3-way'!B5="","",'True_Odds_Calculator_3-way'!B5)</f>
        <v>4.03</v>
      </c>
      <c r="C4" s="4">
        <f>IF('True_Odds_Calculator_3-way'!C5="","",'True_Odds_Calculator_3-way'!C5)</f>
        <v>4.71</v>
      </c>
      <c r="D4" s="9">
        <f t="shared" ref="D4:D67" si="13">(K4/(AR4+K4-(AR4*K4)))</f>
        <v>0.5563440716308643</v>
      </c>
      <c r="E4" s="9">
        <f t="shared" ref="E4:E67" si="14">(L4/(AR4+L4-(AR4*L4)))</f>
        <v>0.2392743726486396</v>
      </c>
      <c r="F4" s="9">
        <f t="shared" ref="F4:F67" si="15">(M4/(AR4+M4-(AR4*M4)))</f>
        <v>0.20438155572049618</v>
      </c>
      <c r="G4" s="9">
        <f t="shared" ref="G4:G67" si="16">AR4</f>
        <v>1.0492747748250113</v>
      </c>
      <c r="H4" s="9">
        <f t="shared" ref="H4:H67" si="17">IF(A4="","",1/D4)</f>
        <v>1.7974488288670083</v>
      </c>
      <c r="I4" s="9">
        <f t="shared" ref="I4:I67" si="18">IF(B4="","",1/E4)</f>
        <v>4.1793025677197839</v>
      </c>
      <c r="J4" s="9">
        <f t="shared" ref="J4:J67" si="19">IF(C4="","",1/F4)</f>
        <v>4.8928094146007917</v>
      </c>
      <c r="K4" s="11">
        <f t="shared" ref="K4:K67" si="20">1/A4</f>
        <v>0.56818181818181823</v>
      </c>
      <c r="L4" s="11">
        <f t="shared" ref="L4:L67" si="21">1/B4</f>
        <v>0.24813895781637715</v>
      </c>
      <c r="M4" s="11">
        <f t="shared" ref="M4:M67" si="22">1/C4</f>
        <v>0.21231422505307856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-0.25573578876434844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0.22450325511759661</v>
      </c>
      <c r="Q4" s="11">
        <f>2*'OddsRatio_working_3-way'!K4*'OddsRatio_working_3-way'!L4*'OddsRatio_working_3-way'!M4</f>
        <v>5.9867534698025762E-2</v>
      </c>
      <c r="R4" s="11">
        <f t="shared" ref="R4:R67" si="23">O4/N4</f>
        <v>0</v>
      </c>
      <c r="S4" s="11">
        <f t="shared" ref="S4:S67" si="24">P4/N4</f>
        <v>-0.87787187003563472</v>
      </c>
      <c r="T4" s="11">
        <f t="shared" ref="T4:T67" si="25">Q4/N4</f>
        <v>-0.2340991653428359</v>
      </c>
      <c r="U4" s="11">
        <f>'OddsRatio_working_3-way'!S4-'OddsRatio_working_3-way'!R4^2/3</f>
        <v>-0.87787187003563472</v>
      </c>
      <c r="V4" s="11">
        <f>'OddsRatio_working_3-way'!S4*'OddsRatio_working_3-way'!R4/3-2*'OddsRatio_working_3-way'!R4^3/27-'OddsRatio_working_3-way'!T4</f>
        <v>0.2340991653428359</v>
      </c>
      <c r="W4" s="11">
        <f>'OddsRatio_working_3-way'!V4^2+4*'OddsRatio_working_3-way'!U4^3/27</f>
        <v>-4.5425710448407305E-2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0.15829413260021652</v>
      </c>
      <c r="Y4" s="11">
        <f>IF('OddsRatio_working_3-way'!W4&gt;=0,IF('OddsRatio_working_3-way'!V4+SQRT('OddsRatio_working_3-way'!W4)&gt;0,0,PI()),ACOS('OddsRatio_working_3-way'!V4/(2*'OddsRatio_working_3-way'!X4)))</f>
        <v>0.73855282719588844</v>
      </c>
      <c r="Z4" s="11">
        <f>'OddsRatio_working_3-way'!X4^(1/3)*COS('OddsRatio_working_3-way'!Y4/3)</f>
        <v>0.52463738741250565</v>
      </c>
      <c r="AA4" s="11">
        <f>'OddsRatio_working_3-way'!X4^(1/3)*COS(('OddsRatio_working_3-way'!Y4+2*PI())/3)</f>
        <v>-0.37648820060561716</v>
      </c>
      <c r="AB4" s="11">
        <f>'OddsRatio_working_3-way'!X4^(1/3)*COS(('OddsRatio_working_3-way'!Y4+4*PI())/3)</f>
        <v>-0.14814918680688857</v>
      </c>
      <c r="AC4" s="11">
        <f>'OddsRatio_working_3-way'!X4^(1/3)*SIN('OddsRatio_working_3-way'!Y4/3)</f>
        <v>0.13183159108318973</v>
      </c>
      <c r="AD4" s="11">
        <f>'OddsRatio_working_3-way'!X4^(1/3)*SIN(('OddsRatio_working_3-way'!Y4+2*PI())/3)</f>
        <v>0.38843350973273333</v>
      </c>
      <c r="AE4" s="11">
        <f>'OddsRatio_working_3-way'!X4^(1/3)*SIN(('OddsRatio_working_3-way'!Y4+4*PI())/3)</f>
        <v>-0.52026510081592303</v>
      </c>
      <c r="AF4" s="11">
        <f>-'OddsRatio_working_3-way'!U4/(3*'OddsRatio_working_3-way'!X4^(1/3))*COS(('OddsRatio_working_3-way'!Y4)/3)</f>
        <v>0.52463738741250565</v>
      </c>
      <c r="AG4" s="11">
        <f>-'OddsRatio_working_3-way'!U4/(3*'OddsRatio_working_3-way'!X4^(1/3))*COS(('OddsRatio_working_3-way'!Y4+2*PI())/3)</f>
        <v>-0.37648820060561716</v>
      </c>
      <c r="AH4" s="11">
        <f>-'OddsRatio_working_3-way'!U4/(3*'OddsRatio_working_3-way'!X4^(1/3))*COS(('OddsRatio_working_3-way'!Y4+4*PI())/3)</f>
        <v>-0.14814918680688857</v>
      </c>
      <c r="AI4" s="11">
        <f>'OddsRatio_working_3-way'!U4/(3*'OddsRatio_working_3-way'!X4^(1/3))*SIN(('OddsRatio_working_3-way'!Y4)/3)</f>
        <v>-0.13183159108318973</v>
      </c>
      <c r="AJ4" s="11">
        <f>'OddsRatio_working_3-way'!U4/(3*'OddsRatio_working_3-way'!X4^(1/3))*SIN(('OddsRatio_working_3-way'!Y4+2*PI())/3)</f>
        <v>-0.38843350973273333</v>
      </c>
      <c r="AK4" s="11">
        <f>'OddsRatio_working_3-way'!U4/(3*'OddsRatio_working_3-way'!X4^(1/3))*SIN(('OddsRatio_working_3-way'!Y4+4*PI())/3)</f>
        <v>0.52026510081592303</v>
      </c>
      <c r="AL4" s="11">
        <f>'OddsRatio_working_3-way'!Z4+'OddsRatio_working_3-way'!AF4</f>
        <v>1.0492747748250113</v>
      </c>
      <c r="AM4" s="11">
        <f>'OddsRatio_working_3-way'!AA4+'OddsRatio_working_3-way'!AG4</f>
        <v>-0.75297640121123433</v>
      </c>
      <c r="AN4" s="11">
        <f>'OddsRatio_working_3-way'!AB4+'OddsRatio_working_3-way'!AH4</f>
        <v>-0.29629837361377714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1.0492747748250113</v>
      </c>
      <c r="AS4" s="11">
        <f>IF(('OddsRatio_working_3-way'!X4=0),IF(Q4&gt;0,-Q4^(1/3),(-Q4)^(1/3)),'OddsRatio_working_3-way'!AM4-'OddsRatio_working_3-way'!R4/3)</f>
        <v>-0.75297640121123433</v>
      </c>
      <c r="AT4" s="11">
        <f>IF(('OddsRatio_working_3-way'!X4=0),IF(Q4&gt;0,-Q4^(1/3),(-Q4)^(1/3)),'OddsRatio_working_3-way'!AN4-'OddsRatio_working_3-way'!R4/3)</f>
        <v>-0.29629837361377714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3.28</v>
      </c>
      <c r="C5" s="4">
        <f>IF('True_Odds_Calculator_3-way'!C6="","",'True_Odds_Calculator_3-way'!C6)</f>
        <v>2.5299999999999998</v>
      </c>
      <c r="D5" s="9">
        <f t="shared" si="13"/>
        <v>0.31797271665917953</v>
      </c>
      <c r="E5" s="9">
        <f t="shared" si="14"/>
        <v>0.29638468865618961</v>
      </c>
      <c r="F5" s="9">
        <f t="shared" si="15"/>
        <v>0.38564259468463102</v>
      </c>
      <c r="G5" s="9">
        <f t="shared" si="16"/>
        <v>1.0412252000228168</v>
      </c>
      <c r="H5" s="9">
        <f t="shared" si="17"/>
        <v>3.1449239120470027</v>
      </c>
      <c r="I5" s="9">
        <f t="shared" si="18"/>
        <v>3.3739934560520228</v>
      </c>
      <c r="J5" s="9">
        <f t="shared" si="19"/>
        <v>2.5930745560349093</v>
      </c>
      <c r="K5" s="11">
        <f t="shared" si="20"/>
        <v>0.32679738562091504</v>
      </c>
      <c r="L5" s="11">
        <f t="shared" si="21"/>
        <v>0.3048780487804878</v>
      </c>
      <c r="M5" s="11">
        <f t="shared" si="22"/>
        <v>0.39525691699604748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-0.28299431215656046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0.2311651226254183</v>
      </c>
      <c r="Q5" s="11">
        <f>2*'OddsRatio_working_3-way'!K5*'OddsRatio_working_3-way'!L5*'OddsRatio_working_3-way'!M5</f>
        <v>7.8761540928592277E-2</v>
      </c>
      <c r="R5" s="11">
        <f t="shared" si="23"/>
        <v>0</v>
      </c>
      <c r="S5" s="11">
        <f t="shared" si="24"/>
        <v>-0.81685430658949509</v>
      </c>
      <c r="T5" s="11">
        <f t="shared" si="25"/>
        <v>-0.2783149255841551</v>
      </c>
      <c r="U5" s="11">
        <f>'OddsRatio_working_3-way'!S5-'OddsRatio_working_3-way'!R5^2/3</f>
        <v>-0.81685430658949509</v>
      </c>
      <c r="V5" s="11">
        <f>'OddsRatio_working_3-way'!S5*'OddsRatio_working_3-way'!R5/3-2*'OddsRatio_working_3-way'!R5^3/27-'OddsRatio_working_3-way'!T5</f>
        <v>0.2783149255841551</v>
      </c>
      <c r="W5" s="11">
        <f>'OddsRatio_working_3-way'!V5^2+4*'OddsRatio_working_3-way'!U5^3/27</f>
        <v>-3.2884790528753399E-3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0.14208067853845324</v>
      </c>
      <c r="Y5" s="11">
        <f>IF('OddsRatio_working_3-way'!W5&gt;=0,IF('OddsRatio_working_3-way'!V5+SQRT('OddsRatio_working_3-way'!W5)&gt;0,0,PI()),ACOS('OddsRatio_working_3-way'!V5/(2*'OddsRatio_working_3-way'!X5)))</f>
        <v>0.20320077314813312</v>
      </c>
      <c r="Z5" s="11">
        <f>'OddsRatio_working_3-way'!X5^(1/3)*COS('OddsRatio_working_3-way'!Y5/3)</f>
        <v>0.52061260001140852</v>
      </c>
      <c r="AA5" s="11">
        <f>'OddsRatio_working_3-way'!X5^(1/3)*COS(('OddsRatio_working_3-way'!Y5+2*PI())/3)</f>
        <v>-0.29089170795450781</v>
      </c>
      <c r="AB5" s="11">
        <f>'OddsRatio_working_3-way'!X5^(1/3)*COS(('OddsRatio_working_3-way'!Y5+4*PI())/3)</f>
        <v>-0.22972089205690074</v>
      </c>
      <c r="AC5" s="11">
        <f>'OddsRatio_working_3-way'!X5^(1/3)*SIN('OddsRatio_working_3-way'!Y5/3)</f>
        <v>3.531698702503256E-2</v>
      </c>
      <c r="AD5" s="11">
        <f>'OddsRatio_working_3-way'!X5^(1/3)*SIN(('OddsRatio_working_3-way'!Y5+2*PI())/3)</f>
        <v>0.43320524362763019</v>
      </c>
      <c r="AE5" s="11">
        <f>'OddsRatio_working_3-way'!X5^(1/3)*SIN(('OddsRatio_working_3-way'!Y5+4*PI())/3)</f>
        <v>-0.46852223065266274</v>
      </c>
      <c r="AF5" s="11">
        <f>-'OddsRatio_working_3-way'!U5/(3*'OddsRatio_working_3-way'!X5^(1/3))*COS(('OddsRatio_working_3-way'!Y5)/3)</f>
        <v>0.52061260001140841</v>
      </c>
      <c r="AG5" s="11">
        <f>-'OddsRatio_working_3-way'!U5/(3*'OddsRatio_working_3-way'!X5^(1/3))*COS(('OddsRatio_working_3-way'!Y5+2*PI())/3)</f>
        <v>-0.29089170795450775</v>
      </c>
      <c r="AH5" s="11">
        <f>-'OddsRatio_working_3-way'!U5/(3*'OddsRatio_working_3-way'!X5^(1/3))*COS(('OddsRatio_working_3-way'!Y5+4*PI())/3)</f>
        <v>-0.22972089205690069</v>
      </c>
      <c r="AI5" s="11">
        <f>'OddsRatio_working_3-way'!U5/(3*'OddsRatio_working_3-way'!X5^(1/3))*SIN(('OddsRatio_working_3-way'!Y5)/3)</f>
        <v>-3.5316987025032553E-2</v>
      </c>
      <c r="AJ5" s="11">
        <f>'OddsRatio_working_3-way'!U5/(3*'OddsRatio_working_3-way'!X5^(1/3))*SIN(('OddsRatio_working_3-way'!Y5+2*PI())/3)</f>
        <v>-0.43320524362763008</v>
      </c>
      <c r="AK5" s="11">
        <f>'OddsRatio_working_3-way'!U5/(3*'OddsRatio_working_3-way'!X5^(1/3))*SIN(('OddsRatio_working_3-way'!Y5+4*PI())/3)</f>
        <v>0.46852223065266263</v>
      </c>
      <c r="AL5" s="11">
        <f>'OddsRatio_working_3-way'!Z5+'OddsRatio_working_3-way'!AF5</f>
        <v>1.0412252000228168</v>
      </c>
      <c r="AM5" s="11">
        <f>'OddsRatio_working_3-way'!AA5+'OddsRatio_working_3-way'!AG5</f>
        <v>-0.58178341590901561</v>
      </c>
      <c r="AN5" s="11">
        <f>'OddsRatio_working_3-way'!AB5+'OddsRatio_working_3-way'!AH5</f>
        <v>-0.45944178411380143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1.0412252000228168</v>
      </c>
      <c r="AS5" s="11">
        <f>IF(('OddsRatio_working_3-way'!X5=0),IF(Q5&gt;0,-Q5^(1/3),(-Q5)^(1/3)),'OddsRatio_working_3-way'!AM5-'OddsRatio_working_3-way'!R5/3)</f>
        <v>-0.58178341590901561</v>
      </c>
      <c r="AT5" s="11">
        <f>IF(('OddsRatio_working_3-way'!X5=0),IF(Q5&gt;0,-Q5^(1/3),(-Q5)^(1/3)),'OddsRatio_working_3-way'!AN5-'OddsRatio_working_3-way'!R5/3)</f>
        <v>-0.45944178411380143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1.76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5.04</v>
      </c>
      <c r="D6" s="9">
        <f t="shared" si="13"/>
        <v>0.55296708912682124</v>
      </c>
      <c r="E6" s="9">
        <f t="shared" si="14"/>
        <v>0.25826183856027574</v>
      </c>
      <c r="F6" s="9">
        <f t="shared" si="15"/>
        <v>0.18877107231290299</v>
      </c>
      <c r="G6" s="9">
        <f t="shared" si="16"/>
        <v>1.0637182756141179</v>
      </c>
      <c r="H6" s="9">
        <f t="shared" si="17"/>
        <v>1.8084258894667296</v>
      </c>
      <c r="I6" s="9">
        <f t="shared" si="18"/>
        <v>3.8720393441581189</v>
      </c>
      <c r="J6" s="9">
        <f t="shared" si="19"/>
        <v>5.297421833481037</v>
      </c>
      <c r="K6" s="11">
        <f t="shared" si="20"/>
        <v>0.56818181818181823</v>
      </c>
      <c r="L6" s="11">
        <f t="shared" si="21"/>
        <v>0.27027027027027023</v>
      </c>
      <c r="M6" s="11">
        <f t="shared" si="22"/>
        <v>0.1984126984126984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-0.25258862758862766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0.22851585351585352</v>
      </c>
      <c r="Q6" s="11">
        <f>2*'OddsRatio_working_3-way'!K6*'OddsRatio_working_3-way'!L6*'OddsRatio_working_3-way'!M6</f>
        <v>6.0937560937560933E-2</v>
      </c>
      <c r="R6" s="11">
        <f t="shared" si="23"/>
        <v>0</v>
      </c>
      <c r="S6" s="11">
        <f t="shared" si="24"/>
        <v>-0.90469573273116766</v>
      </c>
      <c r="T6" s="11">
        <f t="shared" si="25"/>
        <v>-0.24125219539497803</v>
      </c>
      <c r="U6" s="11">
        <f>'OddsRatio_working_3-way'!S6-'OddsRatio_working_3-way'!R6^2/3</f>
        <v>-0.90469573273116766</v>
      </c>
      <c r="V6" s="11">
        <f>'OddsRatio_working_3-way'!S6*'OddsRatio_working_3-way'!R6/3-2*'OddsRatio_working_3-way'!R6^3/27-'OddsRatio_working_3-way'!T6</f>
        <v>0.24125219539497803</v>
      </c>
      <c r="W6" s="11">
        <f>'OddsRatio_working_3-way'!V6^2+4*'OddsRatio_working_3-way'!U6^3/27</f>
        <v>-5.1496677302004835E-2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0.16560442255937904</v>
      </c>
      <c r="Y6" s="11">
        <f>IF('OddsRatio_working_3-way'!W6&gt;=0,IF('OddsRatio_working_3-way'!V6+SQRT('OddsRatio_working_3-way'!W6)&gt;0,0,PI()),ACOS('OddsRatio_working_3-way'!V6/(2*'OddsRatio_working_3-way'!X6)))</f>
        <v>0.7548139748161824</v>
      </c>
      <c r="Z6" s="11">
        <f>'OddsRatio_working_3-way'!X6^(1/3)*COS('OddsRatio_working_3-way'!Y6/3)</f>
        <v>0.53185913780705896</v>
      </c>
      <c r="AA6" s="11">
        <f>'OddsRatio_working_3-way'!X6^(1/3)*COS(('OddsRatio_working_3-way'!Y6+2*PI())/3)</f>
        <v>-0.38432858212214061</v>
      </c>
      <c r="AB6" s="11">
        <f>'OddsRatio_working_3-way'!X6^(1/3)*COS(('OddsRatio_working_3-way'!Y6+4*PI())/3)</f>
        <v>-0.14753055568491827</v>
      </c>
      <c r="AC6" s="11">
        <f>'OddsRatio_working_3-way'!X6^(1/3)*SIN('OddsRatio_working_3-way'!Y6/3)</f>
        <v>0.13671540430710247</v>
      </c>
      <c r="AD6" s="11">
        <f>'OddsRatio_working_3-way'!X6^(1/3)*SIN(('OddsRatio_working_3-way'!Y6+2*PI())/3)</f>
        <v>0.39224582242225048</v>
      </c>
      <c r="AE6" s="11">
        <f>'OddsRatio_working_3-way'!X6^(1/3)*SIN(('OddsRatio_working_3-way'!Y6+4*PI())/3)</f>
        <v>-0.52896122672935286</v>
      </c>
      <c r="AF6" s="11">
        <f>-'OddsRatio_working_3-way'!U6/(3*'OddsRatio_working_3-way'!X6^(1/3))*COS(('OddsRatio_working_3-way'!Y6)/3)</f>
        <v>0.53185913780705885</v>
      </c>
      <c r="AG6" s="11">
        <f>-'OddsRatio_working_3-way'!U6/(3*'OddsRatio_working_3-way'!X6^(1/3))*COS(('OddsRatio_working_3-way'!Y6+2*PI())/3)</f>
        <v>-0.38432858212214049</v>
      </c>
      <c r="AH6" s="11">
        <f>-'OddsRatio_working_3-way'!U6/(3*'OddsRatio_working_3-way'!X6^(1/3))*COS(('OddsRatio_working_3-way'!Y6+4*PI())/3)</f>
        <v>-0.14753055568491824</v>
      </c>
      <c r="AI6" s="11">
        <f>'OddsRatio_working_3-way'!U6/(3*'OddsRatio_working_3-way'!X6^(1/3))*SIN(('OddsRatio_working_3-way'!Y6)/3)</f>
        <v>-0.13671540430710244</v>
      </c>
      <c r="AJ6" s="11">
        <f>'OddsRatio_working_3-way'!U6/(3*'OddsRatio_working_3-way'!X6^(1/3))*SIN(('OddsRatio_working_3-way'!Y6+2*PI())/3)</f>
        <v>-0.39224582242225037</v>
      </c>
      <c r="AK6" s="11">
        <f>'OddsRatio_working_3-way'!U6/(3*'OddsRatio_working_3-way'!X6^(1/3))*SIN(('OddsRatio_working_3-way'!Y6+4*PI())/3)</f>
        <v>0.52896122672935275</v>
      </c>
      <c r="AL6" s="11">
        <f>'OddsRatio_working_3-way'!Z6+'OddsRatio_working_3-way'!AF6</f>
        <v>1.0637182756141179</v>
      </c>
      <c r="AM6" s="11">
        <f>'OddsRatio_working_3-way'!AA6+'OddsRatio_working_3-way'!AG6</f>
        <v>-0.7686571642442811</v>
      </c>
      <c r="AN6" s="11">
        <f>'OddsRatio_working_3-way'!AB6+'OddsRatio_working_3-way'!AH6</f>
        <v>-0.29506111136983648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1.0637182756141179</v>
      </c>
      <c r="AS6" s="11">
        <f>IF(('OddsRatio_working_3-way'!X6=0),IF(Q6&gt;0,-Q6^(1/3),(-Q6)^(1/3)),'OddsRatio_working_3-way'!AM6-'OddsRatio_working_3-way'!R6/3)</f>
        <v>-0.7686571642442811</v>
      </c>
      <c r="AT6" s="11">
        <f>IF(('OddsRatio_working_3-way'!X6=0),IF(Q6&gt;0,-Q6^(1/3),(-Q6)^(1/3)),'OddsRatio_working_3-way'!AN6-'OddsRatio_working_3-way'!R6/3)</f>
        <v>-0.29506111136983648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1.26</v>
      </c>
      <c r="B7" s="4">
        <f>IF('True_Odds_Calculator_3-way'!B8="","",'True_Odds_Calculator_3-way'!B8)</f>
        <v>6.1</v>
      </c>
      <c r="C7" s="4">
        <f>IF('True_Odds_Calculator_3-way'!C8="","",'True_Odds_Calculator_3-way'!C8)</f>
        <v>9.83</v>
      </c>
      <c r="D7" s="9">
        <f t="shared" si="13"/>
        <v>0.76743575304729805</v>
      </c>
      <c r="E7" s="9">
        <f t="shared" si="14"/>
        <v>0.1440038381885782</v>
      </c>
      <c r="F7" s="9">
        <f t="shared" si="15"/>
        <v>8.8560408764123938E-2</v>
      </c>
      <c r="G7" s="9">
        <f t="shared" si="16"/>
        <v>1.1655410493233562</v>
      </c>
      <c r="H7" s="9">
        <f t="shared" si="17"/>
        <v>1.3030406728240724</v>
      </c>
      <c r="I7" s="9">
        <f t="shared" si="18"/>
        <v>6.9442593515491167</v>
      </c>
      <c r="J7" s="9">
        <f t="shared" si="19"/>
        <v>11.291727465525234</v>
      </c>
      <c r="K7" s="11">
        <f t="shared" si="20"/>
        <v>0.79365079365079361</v>
      </c>
      <c r="L7" s="11">
        <f t="shared" si="21"/>
        <v>0.16393442622950821</v>
      </c>
      <c r="M7" s="11">
        <f t="shared" si="22"/>
        <v>0.10172939979654121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-0.15497096225211904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0.18781423147448861</v>
      </c>
      <c r="Q7" s="11">
        <f>2*'OddsRatio_working_3-way'!K7*'OddsRatio_working_3-way'!L7*'OddsRatio_working_3-way'!M7</f>
        <v>2.647135045447338E-2</v>
      </c>
      <c r="R7" s="11">
        <f t="shared" si="23"/>
        <v>0</v>
      </c>
      <c r="S7" s="11">
        <f t="shared" si="24"/>
        <v>-1.2119317628610806</v>
      </c>
      <c r="T7" s="11">
        <f t="shared" si="25"/>
        <v>-0.17081490667527566</v>
      </c>
      <c r="U7" s="11">
        <f>'OddsRatio_working_3-way'!S7-'OddsRatio_working_3-way'!R7^2/3</f>
        <v>-1.2119317628610806</v>
      </c>
      <c r="V7" s="11">
        <f>'OddsRatio_working_3-way'!S7*'OddsRatio_working_3-way'!R7/3-2*'OddsRatio_working_3-way'!R7^3/27-'OddsRatio_working_3-way'!T7</f>
        <v>0.17081490667527566</v>
      </c>
      <c r="W7" s="11">
        <f>'OddsRatio_working_3-way'!V7^2+4*'OddsRatio_working_3-way'!U7^3/27</f>
        <v>-0.23453477659420377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0.25676473128950505</v>
      </c>
      <c r="Y7" s="11">
        <f>IF('OddsRatio_working_3-way'!W7&gt;=0,IF('OddsRatio_working_3-way'!V7+SQRT('OddsRatio_working_3-way'!W7)&gt;0,0,PI()),ACOS('OddsRatio_working_3-way'!V7/(2*'OddsRatio_working_3-way'!X7)))</f>
        <v>1.2317061394916475</v>
      </c>
      <c r="Z7" s="11">
        <f>'OddsRatio_working_3-way'!X7^(1/3)*COS('OddsRatio_working_3-way'!Y7/3)</f>
        <v>0.58277052466167811</v>
      </c>
      <c r="AA7" s="11">
        <f>'OddsRatio_working_3-way'!X7^(1/3)*COS(('OddsRatio_working_3-way'!Y7+2*PI())/3)</f>
        <v>-0.51108238885832569</v>
      </c>
      <c r="AB7" s="11">
        <f>'OddsRatio_working_3-way'!X7^(1/3)*COS(('OddsRatio_working_3-way'!Y7+4*PI())/3)</f>
        <v>-7.1688135803352357E-2</v>
      </c>
      <c r="AC7" s="11">
        <f>'OddsRatio_working_3-way'!X7^(1/3)*SIN('OddsRatio_working_3-way'!Y7/3)</f>
        <v>0.25368439028166334</v>
      </c>
      <c r="AD7" s="11">
        <f>'OddsRatio_working_3-way'!X7^(1/3)*SIN(('OddsRatio_working_3-way'!Y7+2*PI())/3)</f>
        <v>0.3778518837929673</v>
      </c>
      <c r="AE7" s="11">
        <f>'OddsRatio_working_3-way'!X7^(1/3)*SIN(('OddsRatio_working_3-way'!Y7+4*PI())/3)</f>
        <v>-0.63153627407463075</v>
      </c>
      <c r="AF7" s="11">
        <f>-'OddsRatio_working_3-way'!U7/(3*'OddsRatio_working_3-way'!X7^(1/3))*COS(('OddsRatio_working_3-way'!Y7)/3)</f>
        <v>0.582770524661678</v>
      </c>
      <c r="AG7" s="11">
        <f>-'OddsRatio_working_3-way'!U7/(3*'OddsRatio_working_3-way'!X7^(1/3))*COS(('OddsRatio_working_3-way'!Y7+2*PI())/3)</f>
        <v>-0.51108238885832558</v>
      </c>
      <c r="AH7" s="11">
        <f>-'OddsRatio_working_3-way'!U7/(3*'OddsRatio_working_3-way'!X7^(1/3))*COS(('OddsRatio_working_3-way'!Y7+4*PI())/3)</f>
        <v>-7.1688135803352343E-2</v>
      </c>
      <c r="AI7" s="11">
        <f>'OddsRatio_working_3-way'!U7/(3*'OddsRatio_working_3-way'!X7^(1/3))*SIN(('OddsRatio_working_3-way'!Y7)/3)</f>
        <v>-0.25368439028166334</v>
      </c>
      <c r="AJ7" s="11">
        <f>'OddsRatio_working_3-way'!U7/(3*'OddsRatio_working_3-way'!X7^(1/3))*SIN(('OddsRatio_working_3-way'!Y7+2*PI())/3)</f>
        <v>-0.37785188379296725</v>
      </c>
      <c r="AK7" s="11">
        <f>'OddsRatio_working_3-way'!U7/(3*'OddsRatio_working_3-way'!X7^(1/3))*SIN(('OddsRatio_working_3-way'!Y7+4*PI())/3)</f>
        <v>0.63153627407463064</v>
      </c>
      <c r="AL7" s="11">
        <f>'OddsRatio_working_3-way'!Z7+'OddsRatio_working_3-way'!AF7</f>
        <v>1.1655410493233562</v>
      </c>
      <c r="AM7" s="11">
        <f>'OddsRatio_working_3-way'!AA7+'OddsRatio_working_3-way'!AG7</f>
        <v>-1.0221647777166512</v>
      </c>
      <c r="AN7" s="11">
        <f>'OddsRatio_working_3-way'!AB7+'OddsRatio_working_3-way'!AH7</f>
        <v>-0.14337627160670469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1.1655410493233562</v>
      </c>
      <c r="AS7" s="11">
        <f>IF(('OddsRatio_working_3-way'!X7=0),IF(Q7&gt;0,-Q7^(1/3),(-Q7)^(1/3)),'OddsRatio_working_3-way'!AM7-'OddsRatio_working_3-way'!R7/3)</f>
        <v>-1.0221647777166512</v>
      </c>
      <c r="AT7" s="11">
        <f>IF(('OddsRatio_working_3-way'!X7=0),IF(Q7&gt;0,-Q7^(1/3),(-Q7)^(1/3)),'OddsRatio_working_3-way'!AN7-'OddsRatio_working_3-way'!R7/3)</f>
        <v>-0.14337627160670469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11.81</v>
      </c>
      <c r="B8" s="4">
        <f>IF('True_Odds_Calculator_3-way'!B9="","",'True_Odds_Calculator_3-way'!B9)</f>
        <v>5.6</v>
      </c>
      <c r="C8" s="4">
        <f>IF('True_Odds_Calculator_3-way'!C9="","",'True_Odds_Calculator_3-way'!C9)</f>
        <v>1.31</v>
      </c>
      <c r="D8" s="9">
        <f t="shared" si="13"/>
        <v>7.9692979573151343E-2</v>
      </c>
      <c r="E8" s="9">
        <f t="shared" si="14"/>
        <v>0.16908717043093874</v>
      </c>
      <c r="F8" s="9">
        <f t="shared" si="15"/>
        <v>0.75121984999591018</v>
      </c>
      <c r="G8" s="9">
        <f t="shared" si="16"/>
        <v>1.0682846212341004</v>
      </c>
      <c r="H8" s="9">
        <f t="shared" si="17"/>
        <v>12.548156755540624</v>
      </c>
      <c r="I8" s="9">
        <f t="shared" si="18"/>
        <v>5.914109257676861</v>
      </c>
      <c r="J8" s="9">
        <f t="shared" si="19"/>
        <v>1.3311682325825711</v>
      </c>
      <c r="K8" s="11">
        <f t="shared" si="20"/>
        <v>8.4674005080440304E-2</v>
      </c>
      <c r="L8" s="11">
        <f t="shared" si="21"/>
        <v>0.17857142857142858</v>
      </c>
      <c r="M8" s="11">
        <f t="shared" si="22"/>
        <v>0.76335877862595414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-0.17792460043011094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0.18144429660094349</v>
      </c>
      <c r="Q8" s="11">
        <f>2*'OddsRatio_working_3-way'!K8*'OddsRatio_working_3-way'!L8*'OddsRatio_working_3-way'!M8</f>
        <v>2.3084516106990267E-2</v>
      </c>
      <c r="R8" s="11">
        <f t="shared" si="23"/>
        <v>0</v>
      </c>
      <c r="S8" s="11">
        <f t="shared" si="24"/>
        <v>-1.0197819534922328</v>
      </c>
      <c r="T8" s="11">
        <f t="shared" si="25"/>
        <v>-0.12974325108043674</v>
      </c>
      <c r="U8" s="11">
        <f>'OddsRatio_working_3-way'!S8-'OddsRatio_working_3-way'!R8^2/3</f>
        <v>-1.0197819534922328</v>
      </c>
      <c r="V8" s="11">
        <f>'OddsRatio_working_3-way'!S8*'OddsRatio_working_3-way'!R8/3-2*'OddsRatio_working_3-way'!R8^3/27-'OddsRatio_working_3-way'!T8</f>
        <v>0.12974325108043674</v>
      </c>
      <c r="W8" s="11">
        <f>'OddsRatio_working_3-way'!V8^2+4*'OddsRatio_working_3-way'!U8^3/27</f>
        <v>-0.14028188564575811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0.19818879688738675</v>
      </c>
      <c r="Y8" s="11">
        <f>IF('OddsRatio_working_3-way'!W8&gt;=0,IF('OddsRatio_working_3-way'!V8+SQRT('OddsRatio_working_3-way'!W8)&gt;0,0,PI()),ACOS('OddsRatio_working_3-way'!V8/(2*'OddsRatio_working_3-way'!X8)))</f>
        <v>1.2373278864434394</v>
      </c>
      <c r="Z8" s="11">
        <f>'OddsRatio_working_3-way'!X8^(1/3)*COS('OddsRatio_working_3-way'!Y8/3)</f>
        <v>0.5341423106170502</v>
      </c>
      <c r="AA8" s="11">
        <f>'OddsRatio_working_3-way'!X8^(1/3)*COS(('OddsRatio_working_3-way'!Y8+2*PI())/3)</f>
        <v>-0.46946799910695786</v>
      </c>
      <c r="AB8" s="11">
        <f>'OddsRatio_working_3-way'!X8^(1/3)*COS(('OddsRatio_working_3-way'!Y8+4*PI())/3)</f>
        <v>-6.467431151009248E-2</v>
      </c>
      <c r="AC8" s="11">
        <f>'OddsRatio_working_3-way'!X8^(1/3)*SIN('OddsRatio_working_3-way'!Y8/3)</f>
        <v>0.23370774450031159</v>
      </c>
      <c r="AD8" s="11">
        <f>'OddsRatio_working_3-way'!X8^(1/3)*SIN(('OddsRatio_working_3-way'!Y8+2*PI())/3)</f>
        <v>0.34572693798032816</v>
      </c>
      <c r="AE8" s="11">
        <f>'OddsRatio_working_3-way'!X8^(1/3)*SIN(('OddsRatio_working_3-way'!Y8+4*PI())/3)</f>
        <v>-0.57943468248063967</v>
      </c>
      <c r="AF8" s="11">
        <f>-'OddsRatio_working_3-way'!U8/(3*'OddsRatio_working_3-way'!X8^(1/3))*COS(('OddsRatio_working_3-way'!Y8)/3)</f>
        <v>0.5341423106170502</v>
      </c>
      <c r="AG8" s="11">
        <f>-'OddsRatio_working_3-way'!U8/(3*'OddsRatio_working_3-way'!X8^(1/3))*COS(('OddsRatio_working_3-way'!Y8+2*PI())/3)</f>
        <v>-0.46946799910695786</v>
      </c>
      <c r="AH8" s="11">
        <f>-'OddsRatio_working_3-way'!U8/(3*'OddsRatio_working_3-way'!X8^(1/3))*COS(('OddsRatio_working_3-way'!Y8+4*PI())/3)</f>
        <v>-6.467431151009248E-2</v>
      </c>
      <c r="AI8" s="11">
        <f>'OddsRatio_working_3-way'!U8/(3*'OddsRatio_working_3-way'!X8^(1/3))*SIN(('OddsRatio_working_3-way'!Y8)/3)</f>
        <v>-0.23370774450031159</v>
      </c>
      <c r="AJ8" s="11">
        <f>'OddsRatio_working_3-way'!U8/(3*'OddsRatio_working_3-way'!X8^(1/3))*SIN(('OddsRatio_working_3-way'!Y8+2*PI())/3)</f>
        <v>-0.34572693798032816</v>
      </c>
      <c r="AK8" s="11">
        <f>'OddsRatio_working_3-way'!U8/(3*'OddsRatio_working_3-way'!X8^(1/3))*SIN(('OddsRatio_working_3-way'!Y8+4*PI())/3)</f>
        <v>0.57943468248063967</v>
      </c>
      <c r="AL8" s="11">
        <f>'OddsRatio_working_3-way'!Z8+'OddsRatio_working_3-way'!AF8</f>
        <v>1.0682846212341004</v>
      </c>
      <c r="AM8" s="11">
        <f>'OddsRatio_working_3-way'!AA8+'OddsRatio_working_3-way'!AG8</f>
        <v>-0.93893599821391571</v>
      </c>
      <c r="AN8" s="11">
        <f>'OddsRatio_working_3-way'!AB8+'OddsRatio_working_3-way'!AH8</f>
        <v>-0.12934862302018496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1.0682846212341004</v>
      </c>
      <c r="AS8" s="11">
        <f>IF(('OddsRatio_working_3-way'!X8=0),IF(Q8&gt;0,-Q8^(1/3),(-Q8)^(1/3)),'OddsRatio_working_3-way'!AM8-'OddsRatio_working_3-way'!R8/3)</f>
        <v>-0.93893599821391571</v>
      </c>
      <c r="AT8" s="11">
        <f>IF(('OddsRatio_working_3-way'!X8=0),IF(Q8&gt;0,-Q8^(1/3),(-Q8)^(1/3)),'OddsRatio_working_3-way'!AN8-'OddsRatio_working_3-way'!R8/3)</f>
        <v>-0.12934862302018496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1.42</v>
      </c>
      <c r="B9" s="4">
        <f>IF('True_Odds_Calculator_3-way'!B10="","",'True_Odds_Calculator_3-way'!B10)</f>
        <v>5.12</v>
      </c>
      <c r="C9" s="4">
        <f>IF('True_Odds_Calculator_3-way'!C10="","",'True_Odds_Calculator_3-way'!C10)</f>
        <v>7.81</v>
      </c>
      <c r="D9" s="9">
        <f t="shared" si="13"/>
        <v>0.69197383334650608</v>
      </c>
      <c r="E9" s="9">
        <f t="shared" si="14"/>
        <v>0.18633686169581162</v>
      </c>
      <c r="F9" s="9">
        <f t="shared" si="15"/>
        <v>0.12168930495768221</v>
      </c>
      <c r="G9" s="9">
        <f t="shared" si="16"/>
        <v>1.0598603582196779</v>
      </c>
      <c r="H9" s="9">
        <f t="shared" si="17"/>
        <v>1.4451413504522646</v>
      </c>
      <c r="I9" s="9">
        <f t="shared" si="18"/>
        <v>5.3666246758650731</v>
      </c>
      <c r="J9" s="9">
        <f t="shared" si="19"/>
        <v>8.2176490394760062</v>
      </c>
      <c r="K9" s="11">
        <f t="shared" si="20"/>
        <v>0.70422535211267612</v>
      </c>
      <c r="L9" s="11">
        <f t="shared" si="21"/>
        <v>0.1953125</v>
      </c>
      <c r="M9" s="11">
        <f t="shared" si="22"/>
        <v>0.12804097311139565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-0.20753162138644909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0.19988790779246546</v>
      </c>
      <c r="Q9" s="11">
        <f>2*'OddsRatio_working_3-way'!K9*'OddsRatio_working_3-way'!L9*'OddsRatio_working_3-way'!M9</f>
        <v>3.5222538818055586E-2</v>
      </c>
      <c r="R9" s="11">
        <f t="shared" si="23"/>
        <v>0</v>
      </c>
      <c r="S9" s="11">
        <f t="shared" si="24"/>
        <v>-0.96316843889659531</v>
      </c>
      <c r="T9" s="11">
        <f t="shared" si="25"/>
        <v>-0.16972131081878331</v>
      </c>
      <c r="U9" s="11">
        <f>'OddsRatio_working_3-way'!S9-'OddsRatio_working_3-way'!R9^2/3</f>
        <v>-0.96316843889659531</v>
      </c>
      <c r="V9" s="11">
        <f>'OddsRatio_working_3-way'!S9*'OddsRatio_working_3-way'!R9/3-2*'OddsRatio_working_3-way'!R9^3/27-'OddsRatio_working_3-way'!T9</f>
        <v>0.16972131081878331</v>
      </c>
      <c r="W9" s="11">
        <f>'OddsRatio_working_3-way'!V9^2+4*'OddsRatio_working_3-way'!U9^3/27</f>
        <v>-0.10356875724710954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0.18191624487188848</v>
      </c>
      <c r="Y9" s="11">
        <f>IF('OddsRatio_working_3-way'!W9&gt;=0,IF('OddsRatio_working_3-way'!V9+SQRT('OddsRatio_working_3-way'!W9)&gt;0,0,PI()),ACOS('OddsRatio_working_3-way'!V9/(2*'OddsRatio_working_3-way'!X9)))</f>
        <v>1.0854869792339814</v>
      </c>
      <c r="Z9" s="11">
        <f>'OddsRatio_working_3-way'!X9^(1/3)*COS('OddsRatio_working_3-way'!Y9/3)</f>
        <v>0.52993017910983908</v>
      </c>
      <c r="AA9" s="11">
        <f>'OddsRatio_working_3-way'!X9^(1/3)*COS(('OddsRatio_working_3-way'!Y9+2*PI())/3)</f>
        <v>-0.43866774835900724</v>
      </c>
      <c r="AB9" s="11">
        <f>'OddsRatio_working_3-way'!X9^(1/3)*COS(('OddsRatio_working_3-way'!Y9+4*PI())/3)</f>
        <v>-9.1262430750831944E-2</v>
      </c>
      <c r="AC9" s="11">
        <f>'OddsRatio_working_3-way'!X9^(1/3)*SIN('OddsRatio_working_3-way'!Y9/3)</f>
        <v>0.20057455363898749</v>
      </c>
      <c r="AD9" s="11">
        <f>'OddsRatio_working_3-way'!X9^(1/3)*SIN(('OddsRatio_working_3-way'!Y9+2*PI())/3)</f>
        <v>0.35864572052166449</v>
      </c>
      <c r="AE9" s="11">
        <f>'OddsRatio_working_3-way'!X9^(1/3)*SIN(('OddsRatio_working_3-way'!Y9+4*PI())/3)</f>
        <v>-0.55922027416065201</v>
      </c>
      <c r="AF9" s="11">
        <f>-'OddsRatio_working_3-way'!U9/(3*'OddsRatio_working_3-way'!X9^(1/3))*COS(('OddsRatio_working_3-way'!Y9)/3)</f>
        <v>0.52993017910983897</v>
      </c>
      <c r="AG9" s="11">
        <f>-'OddsRatio_working_3-way'!U9/(3*'OddsRatio_working_3-way'!X9^(1/3))*COS(('OddsRatio_working_3-way'!Y9+2*PI())/3)</f>
        <v>-0.43866774835900713</v>
      </c>
      <c r="AH9" s="11">
        <f>-'OddsRatio_working_3-way'!U9/(3*'OddsRatio_working_3-way'!X9^(1/3))*COS(('OddsRatio_working_3-way'!Y9+4*PI())/3)</f>
        <v>-9.126243075083193E-2</v>
      </c>
      <c r="AI9" s="11">
        <f>'OddsRatio_working_3-way'!U9/(3*'OddsRatio_working_3-way'!X9^(1/3))*SIN(('OddsRatio_working_3-way'!Y9)/3)</f>
        <v>-0.20057455363898744</v>
      </c>
      <c r="AJ9" s="11">
        <f>'OddsRatio_working_3-way'!U9/(3*'OddsRatio_working_3-way'!X9^(1/3))*SIN(('OddsRatio_working_3-way'!Y9+2*PI())/3)</f>
        <v>-0.35864572052166438</v>
      </c>
      <c r="AK9" s="11">
        <f>'OddsRatio_working_3-way'!U9/(3*'OddsRatio_working_3-way'!X9^(1/3))*SIN(('OddsRatio_working_3-way'!Y9+4*PI())/3)</f>
        <v>0.5592202741606519</v>
      </c>
      <c r="AL9" s="11">
        <f>'OddsRatio_working_3-way'!Z9+'OddsRatio_working_3-way'!AF9</f>
        <v>1.0598603582196779</v>
      </c>
      <c r="AM9" s="11">
        <f>'OddsRatio_working_3-way'!AA9+'OddsRatio_working_3-way'!AG9</f>
        <v>-0.87733549671801436</v>
      </c>
      <c r="AN9" s="11">
        <f>'OddsRatio_working_3-way'!AB9+'OddsRatio_working_3-way'!AH9</f>
        <v>-0.18252486150166386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1.0598603582196779</v>
      </c>
      <c r="AS9" s="11">
        <f>IF(('OddsRatio_working_3-way'!X9=0),IF(Q9&gt;0,-Q9^(1/3),(-Q9)^(1/3)),'OddsRatio_working_3-way'!AM9-'OddsRatio_working_3-way'!R9/3)</f>
        <v>-0.87733549671801436</v>
      </c>
      <c r="AT9" s="11">
        <f>IF(('OddsRatio_working_3-way'!X9=0),IF(Q9&gt;0,-Q9^(1/3),(-Q9)^(1/3)),'OddsRatio_working_3-way'!AN9-'OddsRatio_working_3-way'!R9/3)</f>
        <v>-0.18252486150166386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2.41</v>
      </c>
      <c r="B10" s="4">
        <f>IF('True_Odds_Calculator_3-way'!B11="","",'True_Odds_Calculator_3-way'!B11)</f>
        <v>3.32</v>
      </c>
      <c r="C10" s="4">
        <f>IF('True_Odds_Calculator_3-way'!C11="","",'True_Odds_Calculator_3-way'!C11)</f>
        <v>3.21</v>
      </c>
      <c r="D10" s="9">
        <f t="shared" si="13"/>
        <v>0.40484927314746894</v>
      </c>
      <c r="E10" s="9">
        <f t="shared" si="14"/>
        <v>0.29249909326005202</v>
      </c>
      <c r="F10" s="9">
        <f t="shared" si="15"/>
        <v>0.30265163359247893</v>
      </c>
      <c r="G10" s="9">
        <f t="shared" si="16"/>
        <v>1.0425922487109403</v>
      </c>
      <c r="H10" s="9">
        <f t="shared" si="17"/>
        <v>2.4700550706824256</v>
      </c>
      <c r="I10" s="9">
        <f t="shared" si="18"/>
        <v>3.4188140170093808</v>
      </c>
      <c r="J10" s="9">
        <f t="shared" si="19"/>
        <v>3.3041288696511781</v>
      </c>
      <c r="K10" s="11">
        <f t="shared" si="20"/>
        <v>0.41493775933609955</v>
      </c>
      <c r="L10" s="11">
        <f t="shared" si="21"/>
        <v>0.30120481927710846</v>
      </c>
      <c r="M10" s="11">
        <f t="shared" si="22"/>
        <v>0.3115264797507788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-0.28147460123972046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0.23127372015692971</v>
      </c>
      <c r="Q10" s="11">
        <f>2*'OddsRatio_working_3-way'!K10*'OddsRatio_working_3-way'!L10*'OddsRatio_working_3-way'!M10</f>
        <v>7.7869939446777683E-2</v>
      </c>
      <c r="R10" s="11">
        <f t="shared" si="23"/>
        <v>0</v>
      </c>
      <c r="S10" s="11">
        <f t="shared" si="24"/>
        <v>-0.82165040518154353</v>
      </c>
      <c r="T10" s="11">
        <f t="shared" si="25"/>
        <v>-0.2766499680745938</v>
      </c>
      <c r="U10" s="11">
        <f>'OddsRatio_working_3-way'!S10-'OddsRatio_working_3-way'!R10^2/3</f>
        <v>-0.82165040518154353</v>
      </c>
      <c r="V10" s="11">
        <f>'OddsRatio_working_3-way'!S10*'OddsRatio_working_3-way'!R10/3-2*'OddsRatio_working_3-way'!R10^3/27-'OddsRatio_working_3-way'!T10</f>
        <v>0.2766499680745938</v>
      </c>
      <c r="W10" s="11">
        <f>'OddsRatio_working_3-way'!V10^2+4*'OddsRatio_working_3-way'!U10^3/27</f>
        <v>-5.6431510854095535E-3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0.14333383752718976</v>
      </c>
      <c r="Y10" s="11">
        <f>IF('OddsRatio_working_3-way'!W10&gt;=0,IF('OddsRatio_working_3-way'!V10+SQRT('OddsRatio_working_3-way'!W10)&gt;0,0,PI()),ACOS('OddsRatio_working_3-way'!V10/(2*'OddsRatio_working_3-way'!X10)))</f>
        <v>0.26514454371695373</v>
      </c>
      <c r="Z10" s="11">
        <f>'OddsRatio_working_3-way'!X10^(1/3)*COS('OddsRatio_working_3-way'!Y10/3)</f>
        <v>0.52129612435547013</v>
      </c>
      <c r="AA10" s="11">
        <f>'OddsRatio_working_3-way'!X10^(1/3)*COS(('OddsRatio_working_3-way'!Y10+2*PI())/3)</f>
        <v>-0.3006526162230006</v>
      </c>
      <c r="AB10" s="11">
        <f>'OddsRatio_working_3-way'!X10^(1/3)*COS(('OddsRatio_working_3-way'!Y10+4*PI())/3)</f>
        <v>-0.22064350813246952</v>
      </c>
      <c r="AC10" s="11">
        <f>'OddsRatio_working_3-way'!X10^(1/3)*SIN('OddsRatio_working_3-way'!Y10/3)</f>
        <v>4.6193280093690066E-2</v>
      </c>
      <c r="AD10" s="11">
        <f>'OddsRatio_working_3-way'!X10^(1/3)*SIN(('OddsRatio_working_3-way'!Y10+2*PI())/3)</f>
        <v>0.42835904653936391</v>
      </c>
      <c r="AE10" s="11">
        <f>'OddsRatio_working_3-way'!X10^(1/3)*SIN(('OddsRatio_working_3-way'!Y10+4*PI())/3)</f>
        <v>-0.47455232663305391</v>
      </c>
      <c r="AF10" s="11">
        <f>-'OddsRatio_working_3-way'!U10/(3*'OddsRatio_working_3-way'!X10^(1/3))*COS(('OddsRatio_working_3-way'!Y10)/3)</f>
        <v>0.52129612435547024</v>
      </c>
      <c r="AG10" s="11">
        <f>-'OddsRatio_working_3-way'!U10/(3*'OddsRatio_working_3-way'!X10^(1/3))*COS(('OddsRatio_working_3-way'!Y10+2*PI())/3)</f>
        <v>-0.30065261622300071</v>
      </c>
      <c r="AH10" s="11">
        <f>-'OddsRatio_working_3-way'!U10/(3*'OddsRatio_working_3-way'!X10^(1/3))*COS(('OddsRatio_working_3-way'!Y10+4*PI())/3)</f>
        <v>-0.22064350813246958</v>
      </c>
      <c r="AI10" s="11">
        <f>'OddsRatio_working_3-way'!U10/(3*'OddsRatio_working_3-way'!X10^(1/3))*SIN(('OddsRatio_working_3-way'!Y10)/3)</f>
        <v>-4.6193280093690073E-2</v>
      </c>
      <c r="AJ10" s="11">
        <f>'OddsRatio_working_3-way'!U10/(3*'OddsRatio_working_3-way'!X10^(1/3))*SIN(('OddsRatio_working_3-way'!Y10+2*PI())/3)</f>
        <v>-0.42835904653936396</v>
      </c>
      <c r="AK10" s="11">
        <f>'OddsRatio_working_3-way'!U10/(3*'OddsRatio_working_3-way'!X10^(1/3))*SIN(('OddsRatio_working_3-way'!Y10+4*PI())/3)</f>
        <v>0.47455232663305402</v>
      </c>
      <c r="AL10" s="11">
        <f>'OddsRatio_working_3-way'!Z10+'OddsRatio_working_3-way'!AF10</f>
        <v>1.0425922487109403</v>
      </c>
      <c r="AM10" s="11">
        <f>'OddsRatio_working_3-way'!AA10+'OddsRatio_working_3-way'!AG10</f>
        <v>-0.60130523244600131</v>
      </c>
      <c r="AN10" s="11">
        <f>'OddsRatio_working_3-way'!AB10+'OddsRatio_working_3-way'!AH10</f>
        <v>-0.4412870162649391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1.0425922487109403</v>
      </c>
      <c r="AS10" s="11">
        <f>IF(('OddsRatio_working_3-way'!X10=0),IF(Q10&gt;0,-Q10^(1/3),(-Q10)^(1/3)),'OddsRatio_working_3-way'!AM10-'OddsRatio_working_3-way'!R10/3)</f>
        <v>-0.60130523244600131</v>
      </c>
      <c r="AT10" s="11">
        <f>IF(('OddsRatio_working_3-way'!X10=0),IF(Q10&gt;0,-Q10^(1/3),(-Q10)^(1/3)),'OddsRatio_working_3-way'!AN10-'OddsRatio_working_3-way'!R10/3)</f>
        <v>-0.4412870162649391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1.64</v>
      </c>
      <c r="B11" s="4">
        <f>IF('True_Odds_Calculator_3-way'!B12="","",'True_Odds_Calculator_3-way'!B12)</f>
        <v>3.95</v>
      </c>
      <c r="C11" s="4">
        <f>IF('True_Odds_Calculator_3-way'!C12="","",'True_Odds_Calculator_3-way'!C12)</f>
        <v>5.95</v>
      </c>
      <c r="D11" s="9">
        <f t="shared" si="13"/>
        <v>0.59658529278597039</v>
      </c>
      <c r="E11" s="9">
        <f t="shared" si="14"/>
        <v>0.2429019076295425</v>
      </c>
      <c r="F11" s="9">
        <f t="shared" si="15"/>
        <v>0.16051279958448714</v>
      </c>
      <c r="G11" s="9">
        <f t="shared" si="16"/>
        <v>1.0565722749857649</v>
      </c>
      <c r="H11" s="9">
        <f t="shared" si="17"/>
        <v>1.6762062559908895</v>
      </c>
      <c r="I11" s="9">
        <f t="shared" si="18"/>
        <v>4.1168882112080079</v>
      </c>
      <c r="J11" s="9">
        <f t="shared" si="19"/>
        <v>6.2300327611795367</v>
      </c>
      <c r="K11" s="11">
        <f t="shared" si="20"/>
        <v>0.6097560975609756</v>
      </c>
      <c r="L11" s="11">
        <f t="shared" si="21"/>
        <v>0.25316455696202528</v>
      </c>
      <c r="M11" s="11">
        <f t="shared" si="22"/>
        <v>0.16806722689075629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-0.24246512436404011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0.22156438988068206</v>
      </c>
      <c r="Q11" s="11">
        <f>2*'OddsRatio_working_3-way'!K11*'OddsRatio_working_3-way'!L11*'OddsRatio_working_3-way'!M11</f>
        <v>5.1888615897115235E-2</v>
      </c>
      <c r="R11" s="11">
        <f t="shared" si="23"/>
        <v>0</v>
      </c>
      <c r="S11" s="11">
        <f t="shared" si="24"/>
        <v>-0.91379900701934591</v>
      </c>
      <c r="T11" s="11">
        <f t="shared" si="25"/>
        <v>-0.21400445129258686</v>
      </c>
      <c r="U11" s="11">
        <f>'OddsRatio_working_3-way'!S11-'OddsRatio_working_3-way'!R11^2/3</f>
        <v>-0.91379900701934591</v>
      </c>
      <c r="V11" s="11">
        <f>'OddsRatio_working_3-way'!S11*'OddsRatio_working_3-way'!R11/3-2*'OddsRatio_working_3-way'!R11^3/27-'OddsRatio_working_3-way'!T11</f>
        <v>0.21400445129258686</v>
      </c>
      <c r="W11" s="11">
        <f>'OddsRatio_working_3-way'!V11^2+4*'OddsRatio_working_3-way'!U11^3/27</f>
        <v>-6.7246291651771484E-2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0.16811022933243286</v>
      </c>
      <c r="Y11" s="11">
        <f>IF('OddsRatio_working_3-way'!W11&gt;=0,IF('OddsRatio_working_3-way'!V11+SQRT('OddsRatio_working_3-way'!W11)&gt;0,0,PI()),ACOS('OddsRatio_working_3-way'!V11/(2*'OddsRatio_working_3-way'!X11)))</f>
        <v>0.88084403760549757</v>
      </c>
      <c r="Z11" s="11">
        <f>'OddsRatio_working_3-way'!X11^(1/3)*COS('OddsRatio_working_3-way'!Y11/3)</f>
        <v>0.52828613749288245</v>
      </c>
      <c r="AA11" s="11">
        <f>'OddsRatio_working_3-way'!X11^(1/3)*COS(('OddsRatio_working_3-way'!Y11+2*PI())/3)</f>
        <v>-0.40247263700455033</v>
      </c>
      <c r="AB11" s="11">
        <f>'OddsRatio_working_3-way'!X11^(1/3)*COS(('OddsRatio_working_3-way'!Y11+4*PI())/3)</f>
        <v>-0.12581350048833231</v>
      </c>
      <c r="AC11" s="11">
        <f>'OddsRatio_working_3-way'!X11^(1/3)*SIN('OddsRatio_working_3-way'!Y11/3)</f>
        <v>0.15972922694140818</v>
      </c>
      <c r="AD11" s="11">
        <f>'OddsRatio_working_3-way'!X11^(1/3)*SIN(('OddsRatio_working_3-way'!Y11+2*PI())/3)</f>
        <v>0.3776446020652911</v>
      </c>
      <c r="AE11" s="11">
        <f>'OddsRatio_working_3-way'!X11^(1/3)*SIN(('OddsRatio_working_3-way'!Y11+4*PI())/3)</f>
        <v>-0.53737382900669906</v>
      </c>
      <c r="AF11" s="11">
        <f>-'OddsRatio_working_3-way'!U11/(3*'OddsRatio_working_3-way'!X11^(1/3))*COS(('OddsRatio_working_3-way'!Y11)/3)</f>
        <v>0.52828613749288245</v>
      </c>
      <c r="AG11" s="11">
        <f>-'OddsRatio_working_3-way'!U11/(3*'OddsRatio_working_3-way'!X11^(1/3))*COS(('OddsRatio_working_3-way'!Y11+2*PI())/3)</f>
        <v>-0.40247263700455033</v>
      </c>
      <c r="AH11" s="11">
        <f>-'OddsRatio_working_3-way'!U11/(3*'OddsRatio_working_3-way'!X11^(1/3))*COS(('OddsRatio_working_3-way'!Y11+4*PI())/3)</f>
        <v>-0.12581350048833231</v>
      </c>
      <c r="AI11" s="11">
        <f>'OddsRatio_working_3-way'!U11/(3*'OddsRatio_working_3-way'!X11^(1/3))*SIN(('OddsRatio_working_3-way'!Y11)/3)</f>
        <v>-0.15972922694140818</v>
      </c>
      <c r="AJ11" s="11">
        <f>'OddsRatio_working_3-way'!U11/(3*'OddsRatio_working_3-way'!X11^(1/3))*SIN(('OddsRatio_working_3-way'!Y11+2*PI())/3)</f>
        <v>-0.3776446020652911</v>
      </c>
      <c r="AK11" s="11">
        <f>'OddsRatio_working_3-way'!U11/(3*'OddsRatio_working_3-way'!X11^(1/3))*SIN(('OddsRatio_working_3-way'!Y11+4*PI())/3)</f>
        <v>0.53737382900669906</v>
      </c>
      <c r="AL11" s="11">
        <f>'OddsRatio_working_3-way'!Z11+'OddsRatio_working_3-way'!AF11</f>
        <v>1.0565722749857649</v>
      </c>
      <c r="AM11" s="11">
        <f>'OddsRatio_working_3-way'!AA11+'OddsRatio_working_3-way'!AG11</f>
        <v>-0.80494527400910065</v>
      </c>
      <c r="AN11" s="11">
        <f>'OddsRatio_working_3-way'!AB11+'OddsRatio_working_3-way'!AH11</f>
        <v>-0.25162700097666463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1.0565722749857649</v>
      </c>
      <c r="AS11" s="11">
        <f>IF(('OddsRatio_working_3-way'!X11=0),IF(Q11&gt;0,-Q11^(1/3),(-Q11)^(1/3)),'OddsRatio_working_3-way'!AM11-'OddsRatio_working_3-way'!R11/3)</f>
        <v>-0.80494527400910065</v>
      </c>
      <c r="AT11" s="11">
        <f>IF(('OddsRatio_working_3-way'!X11=0),IF(Q11&gt;0,-Q11^(1/3),(-Q11)^(1/3)),'OddsRatio_working_3-way'!AN11-'OddsRatio_working_3-way'!R11/3)</f>
        <v>-0.25162700097666463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2.0699999999999998</v>
      </c>
      <c r="B12" s="4">
        <f>IF('True_Odds_Calculator_3-way'!B13="","",'True_Odds_Calculator_3-way'!B13)</f>
        <v>3.19</v>
      </c>
      <c r="C12" s="4">
        <f>IF('True_Odds_Calculator_3-way'!C13="","",'True_Odds_Calculator_3-way'!C13)</f>
        <v>4.21</v>
      </c>
      <c r="D12" s="9">
        <f t="shared" si="13"/>
        <v>0.46982315332394353</v>
      </c>
      <c r="E12" s="9">
        <f t="shared" si="14"/>
        <v>0.30214650662334441</v>
      </c>
      <c r="F12" s="9">
        <f t="shared" si="15"/>
        <v>0.228030340052712</v>
      </c>
      <c r="G12" s="9">
        <f t="shared" si="16"/>
        <v>1.0546359338945528</v>
      </c>
      <c r="H12" s="9">
        <f t="shared" si="17"/>
        <v>2.1284604492671715</v>
      </c>
      <c r="I12" s="9">
        <f t="shared" si="18"/>
        <v>3.3096526952290706</v>
      </c>
      <c r="J12" s="9">
        <f t="shared" si="19"/>
        <v>4.3853813478015153</v>
      </c>
      <c r="K12" s="11">
        <f t="shared" si="20"/>
        <v>0.48309178743961356</v>
      </c>
      <c r="L12" s="11">
        <f t="shared" si="21"/>
        <v>0.31347962382445144</v>
      </c>
      <c r="M12" s="11">
        <f t="shared" si="22"/>
        <v>0.23752969121140144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-0.27057632919666263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0.23273470872711627</v>
      </c>
      <c r="Q12" s="11">
        <f>2*'OddsRatio_working_3-way'!K12*'OddsRatio_working_3-way'!L12*'OddsRatio_working_3-way'!M12</f>
        <v>7.1942722945012777E-2</v>
      </c>
      <c r="R12" s="11">
        <f t="shared" si="23"/>
        <v>0</v>
      </c>
      <c r="S12" s="11">
        <f t="shared" si="24"/>
        <v>-0.86014437928884013</v>
      </c>
      <c r="T12" s="11">
        <f t="shared" si="25"/>
        <v>-0.26588697968743136</v>
      </c>
      <c r="U12" s="11">
        <f>'OddsRatio_working_3-way'!S12-'OddsRatio_working_3-way'!R12^2/3</f>
        <v>-0.86014437928884013</v>
      </c>
      <c r="V12" s="11">
        <f>'OddsRatio_working_3-way'!S12*'OddsRatio_working_3-way'!R12/3-2*'OddsRatio_working_3-way'!R12^3/27-'OddsRatio_working_3-way'!T12</f>
        <v>0.26588697968743136</v>
      </c>
      <c r="W12" s="11">
        <f>'OddsRatio_working_3-way'!V12^2+4*'OddsRatio_working_3-way'!U12^3/27</f>
        <v>-2.358209959568304E-2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0.15352360206413507</v>
      </c>
      <c r="Y12" s="11">
        <f>IF('OddsRatio_working_3-way'!W12&gt;=0,IF('OddsRatio_working_3-way'!V12+SQRT('OddsRatio_working_3-way'!W12)&gt;0,0,PI()),ACOS('OddsRatio_working_3-way'!V12/(2*'OddsRatio_working_3-way'!X12)))</f>
        <v>0.52375312373090632</v>
      </c>
      <c r="Z12" s="11">
        <f>'OddsRatio_working_3-way'!X12^(1/3)*COS('OddsRatio_working_3-way'!Y12/3)</f>
        <v>0.5273179669472764</v>
      </c>
      <c r="AA12" s="11">
        <f>'OddsRatio_working_3-way'!X12^(1/3)*COS(('OddsRatio_working_3-way'!Y12+2*PI())/3)</f>
        <v>-0.34420658507141</v>
      </c>
      <c r="AB12" s="11">
        <f>'OddsRatio_working_3-way'!X12^(1/3)*COS(('OddsRatio_working_3-way'!Y12+4*PI())/3)</f>
        <v>-0.18311138187586651</v>
      </c>
      <c r="AC12" s="11">
        <f>'OddsRatio_working_3-way'!X12^(1/3)*SIN('OddsRatio_working_3-way'!Y12/3)</f>
        <v>9.3008358930104659E-2</v>
      </c>
      <c r="AD12" s="11">
        <f>'OddsRatio_working_3-way'!X12^(1/3)*SIN(('OddsRatio_working_3-way'!Y12+2*PI())/3)</f>
        <v>0.41016657578325205</v>
      </c>
      <c r="AE12" s="11">
        <f>'OddsRatio_working_3-way'!X12^(1/3)*SIN(('OddsRatio_working_3-way'!Y12+4*PI())/3)</f>
        <v>-0.50317493471335661</v>
      </c>
      <c r="AF12" s="11">
        <f>-'OddsRatio_working_3-way'!U12/(3*'OddsRatio_working_3-way'!X12^(1/3))*COS(('OddsRatio_working_3-way'!Y12)/3)</f>
        <v>0.5273179669472764</v>
      </c>
      <c r="AG12" s="11">
        <f>-'OddsRatio_working_3-way'!U12/(3*'OddsRatio_working_3-way'!X12^(1/3))*COS(('OddsRatio_working_3-way'!Y12+2*PI())/3)</f>
        <v>-0.34420658507141</v>
      </c>
      <c r="AH12" s="11">
        <f>-'OddsRatio_working_3-way'!U12/(3*'OddsRatio_working_3-way'!X12^(1/3))*COS(('OddsRatio_working_3-way'!Y12+4*PI())/3)</f>
        <v>-0.18311138187586651</v>
      </c>
      <c r="AI12" s="11">
        <f>'OddsRatio_working_3-way'!U12/(3*'OddsRatio_working_3-way'!X12^(1/3))*SIN(('OddsRatio_working_3-way'!Y12)/3)</f>
        <v>-9.3008358930104659E-2</v>
      </c>
      <c r="AJ12" s="11">
        <f>'OddsRatio_working_3-way'!U12/(3*'OddsRatio_working_3-way'!X12^(1/3))*SIN(('OddsRatio_working_3-way'!Y12+2*PI())/3)</f>
        <v>-0.41016657578325205</v>
      </c>
      <c r="AK12" s="11">
        <f>'OddsRatio_working_3-way'!U12/(3*'OddsRatio_working_3-way'!X12^(1/3))*SIN(('OddsRatio_working_3-way'!Y12+4*PI())/3)</f>
        <v>0.50317493471335661</v>
      </c>
      <c r="AL12" s="11">
        <f>'OddsRatio_working_3-way'!Z12+'OddsRatio_working_3-way'!AF12</f>
        <v>1.0546359338945528</v>
      </c>
      <c r="AM12" s="11">
        <f>'OddsRatio_working_3-way'!AA12+'OddsRatio_working_3-way'!AG12</f>
        <v>-0.68841317014282</v>
      </c>
      <c r="AN12" s="11">
        <f>'OddsRatio_working_3-way'!AB12+'OddsRatio_working_3-way'!AH12</f>
        <v>-0.36622276375173302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1.0546359338945528</v>
      </c>
      <c r="AS12" s="11">
        <f>IF(('OddsRatio_working_3-way'!X12=0),IF(Q12&gt;0,-Q12^(1/3),(-Q12)^(1/3)),'OddsRatio_working_3-way'!AM12-'OddsRatio_working_3-way'!R12/3)</f>
        <v>-0.68841317014282</v>
      </c>
      <c r="AT12" s="11">
        <f>IF(('OddsRatio_working_3-way'!X12=0),IF(Q12&gt;0,-Q12^(1/3),(-Q12)^(1/3)),'OddsRatio_working_3-way'!AN12-'OddsRatio_working_3-way'!R12/3)</f>
        <v>-0.36622276375173302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1.79</v>
      </c>
      <c r="B13" s="4">
        <f>IF('True_Odds_Calculator_3-way'!B14="","",'True_Odds_Calculator_3-way'!B14)</f>
        <v>3.95</v>
      </c>
      <c r="C13" s="4">
        <f>IF('True_Odds_Calculator_3-way'!C14="","",'True_Odds_Calculator_3-way'!C14)</f>
        <v>4.6100000000000003</v>
      </c>
      <c r="D13" s="9">
        <f t="shared" si="13"/>
        <v>0.54684826110681617</v>
      </c>
      <c r="E13" s="9">
        <f t="shared" si="14"/>
        <v>0.24423803254293233</v>
      </c>
      <c r="F13" s="9">
        <f t="shared" si="15"/>
        <v>0.20891370635025125</v>
      </c>
      <c r="G13" s="9">
        <f t="shared" si="16"/>
        <v>1.0489377709756993</v>
      </c>
      <c r="H13" s="9">
        <f t="shared" si="17"/>
        <v>1.828660839070803</v>
      </c>
      <c r="I13" s="9">
        <f t="shared" si="18"/>
        <v>4.0943664243783138</v>
      </c>
      <c r="J13" s="9">
        <f t="shared" si="19"/>
        <v>4.7866653532222747</v>
      </c>
      <c r="K13" s="11">
        <f t="shared" si="20"/>
        <v>0.55865921787709494</v>
      </c>
      <c r="L13" s="11">
        <f t="shared" si="21"/>
        <v>0.25316455696202528</v>
      </c>
      <c r="M13" s="11">
        <f t="shared" si="22"/>
        <v>0.21691973969631234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-0.25811025339618765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0.22549467318688862</v>
      </c>
      <c r="Q13" s="11">
        <f>2*'OddsRatio_working_3-way'!K13*'OddsRatio_working_3-way'!L13*'OddsRatio_working_3-way'!M13</f>
        <v>6.1359094744731571E-2</v>
      </c>
      <c r="R13" s="11">
        <f t="shared" si="23"/>
        <v>0</v>
      </c>
      <c r="S13" s="11">
        <f t="shared" si="24"/>
        <v>-0.87363702224089645</v>
      </c>
      <c r="T13" s="11">
        <f t="shared" si="25"/>
        <v>-0.23772435979344111</v>
      </c>
      <c r="U13" s="11">
        <f>'OddsRatio_working_3-way'!S13-'OddsRatio_working_3-way'!R13^2/3</f>
        <v>-0.87363702224089645</v>
      </c>
      <c r="V13" s="11">
        <f>'OddsRatio_working_3-way'!S13*'OddsRatio_working_3-way'!R13/3-2*'OddsRatio_working_3-way'!R13^3/27-'OddsRatio_working_3-way'!T13</f>
        <v>0.23772435979344111</v>
      </c>
      <c r="W13" s="11">
        <f>'OddsRatio_working_3-way'!V13^2+4*'OddsRatio_working_3-way'!U13^3/27</f>
        <v>-4.2271744969986688E-2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0.15715010038907717</v>
      </c>
      <c r="Y13" s="11">
        <f>IF('OddsRatio_working_3-way'!W13&gt;=0,IF('OddsRatio_working_3-way'!V13+SQRT('OddsRatio_working_3-way'!W13)&gt;0,0,PI()),ACOS('OddsRatio_working_3-way'!V13/(2*'OddsRatio_working_3-way'!X13)))</f>
        <v>0.71306441830457745</v>
      </c>
      <c r="Z13" s="11">
        <f>'OddsRatio_working_3-way'!X13^(1/3)*COS('OddsRatio_working_3-way'!Y13/3)</f>
        <v>0.52446888548784965</v>
      </c>
      <c r="AA13" s="11">
        <f>'OddsRatio_working_3-way'!X13^(1/3)*COS(('OddsRatio_working_3-way'!Y13+2*PI())/3)</f>
        <v>-0.37227328441619018</v>
      </c>
      <c r="AB13" s="11">
        <f>'OddsRatio_working_3-way'!X13^(1/3)*COS(('OddsRatio_working_3-way'!Y13+4*PI())/3)</f>
        <v>-0.1521956010716595</v>
      </c>
      <c r="AC13" s="11">
        <f>'OddsRatio_working_3-way'!X13^(1/3)*SIN('OddsRatio_working_3-way'!Y13/3)</f>
        <v>0.12706190972159398</v>
      </c>
      <c r="AD13" s="11">
        <f>'OddsRatio_working_3-way'!X13^(1/3)*SIN(('OddsRatio_working_3-way'!Y13+2*PI())/3)</f>
        <v>0.39067242346619235</v>
      </c>
      <c r="AE13" s="11">
        <f>'OddsRatio_working_3-way'!X13^(1/3)*SIN(('OddsRatio_working_3-way'!Y13+4*PI())/3)</f>
        <v>-0.51773433318778639</v>
      </c>
      <c r="AF13" s="11">
        <f>-'OddsRatio_working_3-way'!U13/(3*'OddsRatio_working_3-way'!X13^(1/3))*COS(('OddsRatio_working_3-way'!Y13)/3)</f>
        <v>0.52446888548784953</v>
      </c>
      <c r="AG13" s="11">
        <f>-'OddsRatio_working_3-way'!U13/(3*'OddsRatio_working_3-way'!X13^(1/3))*COS(('OddsRatio_working_3-way'!Y13+2*PI())/3)</f>
        <v>-0.37227328441619012</v>
      </c>
      <c r="AH13" s="11">
        <f>-'OddsRatio_working_3-way'!U13/(3*'OddsRatio_working_3-way'!X13^(1/3))*COS(('OddsRatio_working_3-way'!Y13+4*PI())/3)</f>
        <v>-0.15219560107165947</v>
      </c>
      <c r="AI13" s="11">
        <f>'OddsRatio_working_3-way'!U13/(3*'OddsRatio_working_3-way'!X13^(1/3))*SIN(('OddsRatio_working_3-way'!Y13)/3)</f>
        <v>-0.12706190972159395</v>
      </c>
      <c r="AJ13" s="11">
        <f>'OddsRatio_working_3-way'!U13/(3*'OddsRatio_working_3-way'!X13^(1/3))*SIN(('OddsRatio_working_3-way'!Y13+2*PI())/3)</f>
        <v>-0.3906724234661923</v>
      </c>
      <c r="AK13" s="11">
        <f>'OddsRatio_working_3-way'!U13/(3*'OddsRatio_working_3-way'!X13^(1/3))*SIN(('OddsRatio_working_3-way'!Y13+4*PI())/3)</f>
        <v>0.51773433318778628</v>
      </c>
      <c r="AL13" s="11">
        <f>'OddsRatio_working_3-way'!Z13+'OddsRatio_working_3-way'!AF13</f>
        <v>1.0489377709756993</v>
      </c>
      <c r="AM13" s="11">
        <f>'OddsRatio_working_3-way'!AA13+'OddsRatio_working_3-way'!AG13</f>
        <v>-0.74454656883238024</v>
      </c>
      <c r="AN13" s="11">
        <f>'OddsRatio_working_3-way'!AB13+'OddsRatio_working_3-way'!AH13</f>
        <v>-0.30439120214331894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1.0489377709756993</v>
      </c>
      <c r="AS13" s="11">
        <f>IF(('OddsRatio_working_3-way'!X13=0),IF(Q13&gt;0,-Q13^(1/3),(-Q13)^(1/3)),'OddsRatio_working_3-way'!AM13-'OddsRatio_working_3-way'!R13/3)</f>
        <v>-0.74454656883238024</v>
      </c>
      <c r="AT13" s="11">
        <f>IF(('OddsRatio_working_3-way'!X13=0),IF(Q13&gt;0,-Q13^(1/3),(-Q13)^(1/3)),'OddsRatio_working_3-way'!AN13-'OddsRatio_working_3-way'!R13/3)</f>
        <v>-0.30439120214331894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3.04</v>
      </c>
      <c r="B14" s="4">
        <f>IF('True_Odds_Calculator_3-way'!B15="","",'True_Odds_Calculator_3-way'!B15)</f>
        <v>3.69</v>
      </c>
      <c r="C14" s="4">
        <f>IF('True_Odds_Calculator_3-way'!C15="","",'True_Odds_Calculator_3-way'!C15)</f>
        <v>2.31</v>
      </c>
      <c r="D14" s="9">
        <f t="shared" si="13"/>
        <v>0.31803476503067168</v>
      </c>
      <c r="E14" s="9">
        <f t="shared" si="14"/>
        <v>0.26126397314665806</v>
      </c>
      <c r="F14" s="9">
        <f t="shared" si="15"/>
        <v>0.42070126182267004</v>
      </c>
      <c r="G14" s="9">
        <f t="shared" si="16"/>
        <v>1.05113251935289</v>
      </c>
      <c r="H14" s="9">
        <f t="shared" si="17"/>
        <v>3.1443103394798952</v>
      </c>
      <c r="I14" s="9">
        <f t="shared" si="18"/>
        <v>3.8275464770592746</v>
      </c>
      <c r="J14" s="9">
        <f t="shared" si="19"/>
        <v>2.3769836003522862</v>
      </c>
      <c r="K14" s="11">
        <f t="shared" si="20"/>
        <v>0.32894736842105265</v>
      </c>
      <c r="L14" s="11">
        <f t="shared" si="21"/>
        <v>0.2710027100271003</v>
      </c>
      <c r="M14" s="11">
        <f t="shared" si="22"/>
        <v>0.4329004329004329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-0.277422584547103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0.23309073373258227</v>
      </c>
      <c r="Q14" s="11">
        <f>2*'OddsRatio_working_3-way'!K14*'OddsRatio_working_3-way'!L14*'OddsRatio_working_3-way'!M14</f>
        <v>7.7182362163106727E-2</v>
      </c>
      <c r="R14" s="11">
        <f t="shared" si="23"/>
        <v>0</v>
      </c>
      <c r="S14" s="11">
        <f t="shared" si="24"/>
        <v>-0.84020100278824372</v>
      </c>
      <c r="T14" s="11">
        <f t="shared" si="25"/>
        <v>-0.27821225257888871</v>
      </c>
      <c r="U14" s="11">
        <f>'OddsRatio_working_3-way'!S14-'OddsRatio_working_3-way'!R14^2/3</f>
        <v>-0.84020100278824372</v>
      </c>
      <c r="V14" s="11">
        <f>'OddsRatio_working_3-way'!S14*'OddsRatio_working_3-way'!R14/3-2*'OddsRatio_working_3-way'!R14^3/27-'OddsRatio_working_3-way'!T14</f>
        <v>0.27821225257888871</v>
      </c>
      <c r="W14" s="11">
        <f>'OddsRatio_working_3-way'!V14^2+4*'OddsRatio_working_3-way'!U14^3/27</f>
        <v>-1.0468992074035427E-2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0.14821525693991053</v>
      </c>
      <c r="Y14" s="11">
        <f>IF('OddsRatio_working_3-way'!W14&gt;=0,IF('OddsRatio_working_3-way'!V14+SQRT('OddsRatio_working_3-way'!W14)&gt;0,0,PI()),ACOS('OddsRatio_working_3-way'!V14/(2*'OddsRatio_working_3-way'!X14)))</f>
        <v>0.35241693573989097</v>
      </c>
      <c r="Z14" s="11">
        <f>'OddsRatio_working_3-way'!X14^(1/3)*COS('OddsRatio_working_3-way'!Y14/3)</f>
        <v>0.52556625967644499</v>
      </c>
      <c r="AA14" s="11">
        <f>'OddsRatio_working_3-way'!X14^(1/3)*COS(('OddsRatio_working_3-way'!Y14+2*PI())/3)</f>
        <v>-0.31649840433574877</v>
      </c>
      <c r="AB14" s="11">
        <f>'OddsRatio_working_3-way'!X14^(1/3)*COS(('OddsRatio_working_3-way'!Y14+4*PI())/3)</f>
        <v>-0.2090678553406963</v>
      </c>
      <c r="AC14" s="11">
        <f>'OddsRatio_working_3-way'!X14^(1/3)*SIN('OddsRatio_working_3-way'!Y14/3)</f>
        <v>6.2025056381482896E-2</v>
      </c>
      <c r="AD14" s="11">
        <f>'OddsRatio_working_3-way'!X14^(1/3)*SIN(('OddsRatio_working_3-way'!Y14+2*PI())/3)</f>
        <v>0.42414120406102895</v>
      </c>
      <c r="AE14" s="11">
        <f>'OddsRatio_working_3-way'!X14^(1/3)*SIN(('OddsRatio_working_3-way'!Y14+4*PI())/3)</f>
        <v>-0.48616626044251177</v>
      </c>
      <c r="AF14" s="11">
        <f>-'OddsRatio_working_3-way'!U14/(3*'OddsRatio_working_3-way'!X14^(1/3))*COS(('OddsRatio_working_3-way'!Y14)/3)</f>
        <v>0.5255662596764451</v>
      </c>
      <c r="AG14" s="11">
        <f>-'OddsRatio_working_3-way'!U14/(3*'OddsRatio_working_3-way'!X14^(1/3))*COS(('OddsRatio_working_3-way'!Y14+2*PI())/3)</f>
        <v>-0.31649840433574883</v>
      </c>
      <c r="AH14" s="11">
        <f>-'OddsRatio_working_3-way'!U14/(3*'OddsRatio_working_3-way'!X14^(1/3))*COS(('OddsRatio_working_3-way'!Y14+4*PI())/3)</f>
        <v>-0.20906785534069636</v>
      </c>
      <c r="AI14" s="11">
        <f>'OddsRatio_working_3-way'!U14/(3*'OddsRatio_working_3-way'!X14^(1/3))*SIN(('OddsRatio_working_3-way'!Y14)/3)</f>
        <v>-6.202505638148291E-2</v>
      </c>
      <c r="AJ14" s="11">
        <f>'OddsRatio_working_3-way'!U14/(3*'OddsRatio_working_3-way'!X14^(1/3))*SIN(('OddsRatio_working_3-way'!Y14+2*PI())/3)</f>
        <v>-0.42414120406102906</v>
      </c>
      <c r="AK14" s="11">
        <f>'OddsRatio_working_3-way'!U14/(3*'OddsRatio_working_3-way'!X14^(1/3))*SIN(('OddsRatio_working_3-way'!Y14+4*PI())/3)</f>
        <v>0.48616626044251188</v>
      </c>
      <c r="AL14" s="11">
        <f>'OddsRatio_working_3-way'!Z14+'OddsRatio_working_3-way'!AF14</f>
        <v>1.05113251935289</v>
      </c>
      <c r="AM14" s="11">
        <f>'OddsRatio_working_3-way'!AA14+'OddsRatio_working_3-way'!AG14</f>
        <v>-0.63299680867149766</v>
      </c>
      <c r="AN14" s="11">
        <f>'OddsRatio_working_3-way'!AB14+'OddsRatio_working_3-way'!AH14</f>
        <v>-0.41813571068139266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1.05113251935289</v>
      </c>
      <c r="AS14" s="11">
        <f>IF(('OddsRatio_working_3-way'!X14=0),IF(Q14&gt;0,-Q14^(1/3),(-Q14)^(1/3)),'OddsRatio_working_3-way'!AM14-'OddsRatio_working_3-way'!R14/3)</f>
        <v>-0.63299680867149766</v>
      </c>
      <c r="AT14" s="11">
        <f>IF(('OddsRatio_working_3-way'!X14=0),IF(Q14&gt;0,-Q14^(1/3),(-Q14)^(1/3)),'OddsRatio_working_3-way'!AN14-'OddsRatio_working_3-way'!R14/3)</f>
        <v>-0.41813571068139266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1.93</v>
      </c>
      <c r="B15" s="4">
        <f>IF('True_Odds_Calculator_3-way'!B16="","",'True_Odds_Calculator_3-way'!B16)</f>
        <v>3.95</v>
      </c>
      <c r="C15" s="4">
        <f>IF('True_Odds_Calculator_3-way'!C16="","",'True_Odds_Calculator_3-way'!C16)</f>
        <v>3.78</v>
      </c>
      <c r="D15" s="9">
        <f t="shared" si="13"/>
        <v>0.5038756076852392</v>
      </c>
      <c r="E15" s="9">
        <f t="shared" si="14"/>
        <v>0.24252731723250345</v>
      </c>
      <c r="F15" s="9">
        <f t="shared" si="15"/>
        <v>0.25359707508225715</v>
      </c>
      <c r="G15" s="9">
        <f t="shared" si="16"/>
        <v>1.0587277502104082</v>
      </c>
      <c r="H15" s="9">
        <f t="shared" si="17"/>
        <v>1.9846168076956794</v>
      </c>
      <c r="I15" s="9">
        <f t="shared" si="18"/>
        <v>4.1232468631207055</v>
      </c>
      <c r="J15" s="9">
        <f t="shared" si="19"/>
        <v>3.9432631455849338</v>
      </c>
      <c r="K15" s="11">
        <f t="shared" si="20"/>
        <v>0.5181347150259068</v>
      </c>
      <c r="L15" s="11">
        <f t="shared" si="21"/>
        <v>0.25316455696202528</v>
      </c>
      <c r="M15" s="11">
        <f t="shared" si="22"/>
        <v>0.26455026455026459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-0.26466929221569457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0.2311149422056486</v>
      </c>
      <c r="Q15" s="11">
        <f>2*'OddsRatio_working_3-way'!K15*'OddsRatio_working_3-way'!L15*'OddsRatio_working_3-way'!M15</f>
        <v>6.9403886548242824E-2</v>
      </c>
      <c r="R15" s="11">
        <f t="shared" si="23"/>
        <v>0</v>
      </c>
      <c r="S15" s="11">
        <f t="shared" si="24"/>
        <v>-0.87322159768085006</v>
      </c>
      <c r="T15" s="11">
        <f t="shared" si="25"/>
        <v>-0.26222870801226733</v>
      </c>
      <c r="U15" s="11">
        <f>'OddsRatio_working_3-way'!S15-'OddsRatio_working_3-way'!R15^2/3</f>
        <v>-0.87322159768085006</v>
      </c>
      <c r="V15" s="11">
        <f>'OddsRatio_working_3-way'!S15*'OddsRatio_working_3-way'!R15/3-2*'OddsRatio_working_3-way'!R15^3/27-'OddsRatio_working_3-way'!T15</f>
        <v>0.26222870801226733</v>
      </c>
      <c r="W15" s="11">
        <f>'OddsRatio_working_3-way'!V15^2+4*'OddsRatio_working_3-way'!U15^3/27</f>
        <v>-2.9879868201623874E-2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0.15703802366577246</v>
      </c>
      <c r="Y15" s="11">
        <f>IF('OddsRatio_working_3-way'!W15&gt;=0,IF('OddsRatio_working_3-way'!V15+SQRT('OddsRatio_working_3-way'!W15)&gt;0,0,PI()),ACOS('OddsRatio_working_3-way'!V15/(2*'OddsRatio_working_3-way'!X15)))</f>
        <v>0.582806978438421</v>
      </c>
      <c r="Z15" s="11">
        <f>'OddsRatio_working_3-way'!X15^(1/3)*COS('OddsRatio_working_3-way'!Y15/3)</f>
        <v>0.52936387510520422</v>
      </c>
      <c r="AA15" s="11">
        <f>'OddsRatio_working_3-way'!X15^(1/3)*COS(('OddsRatio_working_3-way'!Y15+2*PI())/3)</f>
        <v>-0.35488069153742113</v>
      </c>
      <c r="AB15" s="11">
        <f>'OddsRatio_working_3-way'!X15^(1/3)*COS(('OddsRatio_working_3-way'!Y15+4*PI())/3)</f>
        <v>-0.17448318356778317</v>
      </c>
      <c r="AC15" s="11">
        <f>'OddsRatio_working_3-way'!X15^(1/3)*SIN('OddsRatio_working_3-way'!Y15/3)</f>
        <v>0.10415254978740825</v>
      </c>
      <c r="AD15" s="11">
        <f>'OddsRatio_working_3-way'!X15^(1/3)*SIN(('OddsRatio_working_3-way'!Y15+2*PI())/3)</f>
        <v>0.40636628879317555</v>
      </c>
      <c r="AE15" s="11">
        <f>'OddsRatio_working_3-way'!X15^(1/3)*SIN(('OddsRatio_working_3-way'!Y15+4*PI())/3)</f>
        <v>-0.51051883858058367</v>
      </c>
      <c r="AF15" s="11">
        <f>-'OddsRatio_working_3-way'!U15/(3*'OddsRatio_working_3-way'!X15^(1/3))*COS(('OddsRatio_working_3-way'!Y15)/3)</f>
        <v>0.529363875105204</v>
      </c>
      <c r="AG15" s="11">
        <f>-'OddsRatio_working_3-way'!U15/(3*'OddsRatio_working_3-way'!X15^(1/3))*COS(('OddsRatio_working_3-way'!Y15+2*PI())/3)</f>
        <v>-0.35488069153742102</v>
      </c>
      <c r="AH15" s="11">
        <f>-'OddsRatio_working_3-way'!U15/(3*'OddsRatio_working_3-way'!X15^(1/3))*COS(('OddsRatio_working_3-way'!Y15+4*PI())/3)</f>
        <v>-0.17448318356778308</v>
      </c>
      <c r="AI15" s="11">
        <f>'OddsRatio_working_3-way'!U15/(3*'OddsRatio_working_3-way'!X15^(1/3))*SIN(('OddsRatio_working_3-way'!Y15)/3)</f>
        <v>-0.10415254978740821</v>
      </c>
      <c r="AJ15" s="11">
        <f>'OddsRatio_working_3-way'!U15/(3*'OddsRatio_working_3-way'!X15^(1/3))*SIN(('OddsRatio_working_3-way'!Y15+2*PI())/3)</f>
        <v>-0.40636628879317538</v>
      </c>
      <c r="AK15" s="11">
        <f>'OddsRatio_working_3-way'!U15/(3*'OddsRatio_working_3-way'!X15^(1/3))*SIN(('OddsRatio_working_3-way'!Y15+4*PI())/3)</f>
        <v>0.51051883858058345</v>
      </c>
      <c r="AL15" s="11">
        <f>'OddsRatio_working_3-way'!Z15+'OddsRatio_working_3-way'!AF15</f>
        <v>1.0587277502104082</v>
      </c>
      <c r="AM15" s="11">
        <f>'OddsRatio_working_3-way'!AA15+'OddsRatio_working_3-way'!AG15</f>
        <v>-0.70976138307484216</v>
      </c>
      <c r="AN15" s="11">
        <f>'OddsRatio_working_3-way'!AB15+'OddsRatio_working_3-way'!AH15</f>
        <v>-0.34896636713556628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1.0587277502104082</v>
      </c>
      <c r="AS15" s="11">
        <f>IF(('OddsRatio_working_3-way'!X15=0),IF(Q15&gt;0,-Q15^(1/3),(-Q15)^(1/3)),'OddsRatio_working_3-way'!AM15-'OddsRatio_working_3-way'!R15/3)</f>
        <v>-0.70976138307484216</v>
      </c>
      <c r="AT15" s="11">
        <f>IF(('OddsRatio_working_3-way'!X15=0),IF(Q15&gt;0,-Q15^(1/3),(-Q15)^(1/3)),'OddsRatio_working_3-way'!AN15-'OddsRatio_working_3-way'!R15/3)</f>
        <v>-0.34896636713556628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2.02</v>
      </c>
      <c r="B16" s="4">
        <f>IF('True_Odds_Calculator_3-way'!B17="","",'True_Odds_Calculator_3-way'!B17)</f>
        <v>3.87</v>
      </c>
      <c r="C16" s="4">
        <f>IF('True_Odds_Calculator_3-way'!C17="","",'True_Odds_Calculator_3-way'!C17)</f>
        <v>3.56</v>
      </c>
      <c r="D16" s="9">
        <f t="shared" si="13"/>
        <v>0.48161103247456438</v>
      </c>
      <c r="E16" s="9">
        <f t="shared" si="14"/>
        <v>0.24822556362031933</v>
      </c>
      <c r="F16" s="9">
        <f t="shared" si="15"/>
        <v>0.27016340390511634</v>
      </c>
      <c r="G16" s="9">
        <f t="shared" si="16"/>
        <v>1.055259210643092</v>
      </c>
      <c r="H16" s="9">
        <f t="shared" si="17"/>
        <v>2.076364394855954</v>
      </c>
      <c r="I16" s="9">
        <f t="shared" si="18"/>
        <v>4.0285939345456745</v>
      </c>
      <c r="J16" s="9">
        <f t="shared" si="19"/>
        <v>3.7014635792463157</v>
      </c>
      <c r="K16" s="11">
        <f t="shared" si="20"/>
        <v>0.49504950495049505</v>
      </c>
      <c r="L16" s="11">
        <f t="shared" si="21"/>
        <v>0.25839793281653745</v>
      </c>
      <c r="M16" s="11">
        <f t="shared" si="22"/>
        <v>0.2808988764044944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-0.26928347394446794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0.23176474950865869</v>
      </c>
      <c r="Q16" s="11">
        <f>2*'OddsRatio_working_3-way'!K16*'OddsRatio_working_3-way'!L16*'OddsRatio_working_3-way'!M16</f>
        <v>7.1865038607336049E-2</v>
      </c>
      <c r="R16" s="11">
        <f t="shared" si="23"/>
        <v>0</v>
      </c>
      <c r="S16" s="11">
        <f t="shared" si="24"/>
        <v>-0.86067201270752169</v>
      </c>
      <c r="T16" s="11">
        <f t="shared" si="25"/>
        <v>-0.26687504270000678</v>
      </c>
      <c r="U16" s="11">
        <f>'OddsRatio_working_3-way'!S16-'OddsRatio_working_3-way'!R16^2/3</f>
        <v>-0.86067201270752169</v>
      </c>
      <c r="V16" s="11">
        <f>'OddsRatio_working_3-way'!S16*'OddsRatio_working_3-way'!R16/3-2*'OddsRatio_working_3-way'!R16^3/27-'OddsRatio_working_3-way'!T16</f>
        <v>0.26687504270000678</v>
      </c>
      <c r="W16" s="11">
        <f>'OddsRatio_working_3-way'!V16^2+4*'OddsRatio_working_3-way'!U16^3/27</f>
        <v>-2.3229300803086564E-2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0.15366488637552905</v>
      </c>
      <c r="Y16" s="11">
        <f>IF('OddsRatio_working_3-way'!W16&gt;=0,IF('OddsRatio_working_3-way'!V16+SQRT('OddsRatio_working_3-way'!W16)&gt;0,0,PI()),ACOS('OddsRatio_working_3-way'!V16/(2*'OddsRatio_working_3-way'!X16)))</f>
        <v>0.51889635103633291</v>
      </c>
      <c r="Z16" s="11">
        <f>'OddsRatio_working_3-way'!X16^(1/3)*COS('OddsRatio_working_3-way'!Y16/3)</f>
        <v>0.52762960532154601</v>
      </c>
      <c r="AA16" s="11">
        <f>'OddsRatio_working_3-way'!X16^(1/3)*COS(('OddsRatio_working_3-way'!Y16+2*PI())/3)</f>
        <v>-0.343647458059755</v>
      </c>
      <c r="AB16" s="11">
        <f>'OddsRatio_working_3-way'!X16^(1/3)*COS(('OddsRatio_working_3-way'!Y16+4*PI())/3)</f>
        <v>-0.18398214726179132</v>
      </c>
      <c r="AC16" s="11">
        <f>'OddsRatio_working_3-way'!X16^(1/3)*SIN('OddsRatio_working_3-way'!Y16/3)</f>
        <v>9.2182810169449791E-2</v>
      </c>
      <c r="AD16" s="11">
        <f>'OddsRatio_working_3-way'!X16^(1/3)*SIN(('OddsRatio_working_3-way'!Y16+2*PI())/3)</f>
        <v>0.41084923691249098</v>
      </c>
      <c r="AE16" s="11">
        <f>'OddsRatio_working_3-way'!X16^(1/3)*SIN(('OddsRatio_working_3-way'!Y16+4*PI())/3)</f>
        <v>-0.5030320470819406</v>
      </c>
      <c r="AF16" s="11">
        <f>-'OddsRatio_working_3-way'!U16/(3*'OddsRatio_working_3-way'!X16^(1/3))*COS(('OddsRatio_working_3-way'!Y16)/3)</f>
        <v>0.52762960532154601</v>
      </c>
      <c r="AG16" s="11">
        <f>-'OddsRatio_working_3-way'!U16/(3*'OddsRatio_working_3-way'!X16^(1/3))*COS(('OddsRatio_working_3-way'!Y16+2*PI())/3)</f>
        <v>-0.343647458059755</v>
      </c>
      <c r="AH16" s="11">
        <f>-'OddsRatio_working_3-way'!U16/(3*'OddsRatio_working_3-way'!X16^(1/3))*COS(('OddsRatio_working_3-way'!Y16+4*PI())/3)</f>
        <v>-0.18398214726179132</v>
      </c>
      <c r="AI16" s="11">
        <f>'OddsRatio_working_3-way'!U16/(3*'OddsRatio_working_3-way'!X16^(1/3))*SIN(('OddsRatio_working_3-way'!Y16)/3)</f>
        <v>-9.2182810169449791E-2</v>
      </c>
      <c r="AJ16" s="11">
        <f>'OddsRatio_working_3-way'!U16/(3*'OddsRatio_working_3-way'!X16^(1/3))*SIN(('OddsRatio_working_3-way'!Y16+2*PI())/3)</f>
        <v>-0.41084923691249098</v>
      </c>
      <c r="AK16" s="11">
        <f>'OddsRatio_working_3-way'!U16/(3*'OddsRatio_working_3-way'!X16^(1/3))*SIN(('OddsRatio_working_3-way'!Y16+4*PI())/3)</f>
        <v>0.5030320470819406</v>
      </c>
      <c r="AL16" s="11">
        <f>'OddsRatio_working_3-way'!Z16+'OddsRatio_working_3-way'!AF16</f>
        <v>1.055259210643092</v>
      </c>
      <c r="AM16" s="11">
        <f>'OddsRatio_working_3-way'!AA16+'OddsRatio_working_3-way'!AG16</f>
        <v>-0.68729491611950999</v>
      </c>
      <c r="AN16" s="11">
        <f>'OddsRatio_working_3-way'!AB16+'OddsRatio_working_3-way'!AH16</f>
        <v>-0.36796429452358265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1.055259210643092</v>
      </c>
      <c r="AS16" s="11">
        <f>IF(('OddsRatio_working_3-way'!X16=0),IF(Q16&gt;0,-Q16^(1/3),(-Q16)^(1/3)),'OddsRatio_working_3-way'!AM16-'OddsRatio_working_3-way'!R16/3)</f>
        <v>-0.68729491611950999</v>
      </c>
      <c r="AT16" s="11">
        <f>IF(('OddsRatio_working_3-way'!X16=0),IF(Q16&gt;0,-Q16^(1/3),(-Q16)^(1/3)),'OddsRatio_working_3-way'!AN16-'OddsRatio_working_3-way'!R16/3)</f>
        <v>-0.36796429452358265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</v>
      </c>
      <c r="B17" s="4">
        <f>IF('True_Odds_Calculator_3-way'!B18="","",'True_Odds_Calculator_3-way'!B18)</f>
        <v>3.58</v>
      </c>
      <c r="C17" s="4">
        <f>IF('True_Odds_Calculator_3-way'!C18="","",'True_Odds_Calculator_3-way'!C18)</f>
        <v>2.71</v>
      </c>
      <c r="D17" s="9">
        <f t="shared" si="13"/>
        <v>0.3729691274581915</v>
      </c>
      <c r="E17" s="9">
        <f t="shared" si="14"/>
        <v>0.26947538042274721</v>
      </c>
      <c r="F17" s="9">
        <f t="shared" si="15"/>
        <v>0.35755549211906129</v>
      </c>
      <c r="G17" s="9">
        <f t="shared" si="16"/>
        <v>1.0507419153145867</v>
      </c>
      <c r="H17" s="9">
        <f t="shared" si="17"/>
        <v>2.6811870645033387</v>
      </c>
      <c r="I17" s="9">
        <f t="shared" si="18"/>
        <v>3.7109141415116342</v>
      </c>
      <c r="J17" s="9">
        <f t="shared" si="19"/>
        <v>2.796768675187943</v>
      </c>
      <c r="K17" s="11">
        <f t="shared" si="20"/>
        <v>0.38461538461538458</v>
      </c>
      <c r="L17" s="11">
        <f t="shared" si="21"/>
        <v>0.27932960893854747</v>
      </c>
      <c r="M17" s="11">
        <f t="shared" si="22"/>
        <v>0.36900369003690037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-0.27984021997504016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0.23350147553903555</v>
      </c>
      <c r="Q17" s="11">
        <f>2*'OddsRatio_working_3-way'!K17*'OddsRatio_working_3-way'!L17*'OddsRatio_working_3-way'!M17</f>
        <v>7.9287428026837192E-2</v>
      </c>
      <c r="R17" s="11">
        <f t="shared" si="23"/>
        <v>0</v>
      </c>
      <c r="S17" s="11">
        <f t="shared" si="24"/>
        <v>-0.83440999138673599</v>
      </c>
      <c r="T17" s="11">
        <f t="shared" si="25"/>
        <v>-0.28333106668479996</v>
      </c>
      <c r="U17" s="11">
        <f>'OddsRatio_working_3-way'!S17-'OddsRatio_working_3-way'!R17^2/3</f>
        <v>-0.83440999138673599</v>
      </c>
      <c r="V17" s="11">
        <f>'OddsRatio_working_3-way'!S17*'OddsRatio_working_3-way'!R17/3-2*'OddsRatio_working_3-way'!R17^3/27-'OddsRatio_working_3-way'!T17</f>
        <v>0.28333106668479996</v>
      </c>
      <c r="W17" s="11">
        <f>'OddsRatio_working_3-way'!V17^2+4*'OddsRatio_working_3-way'!U17^3/27</f>
        <v>-5.7901200652420437E-3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0.1466855594579683</v>
      </c>
      <c r="Y17" s="11">
        <f>IF('OddsRatio_working_3-way'!W17&gt;=0,IF('OddsRatio_working_3-way'!V17+SQRT('OddsRatio_working_3-way'!W17)&gt;0,0,PI()),ACOS('OddsRatio_working_3-way'!V17/(2*'OddsRatio_working_3-way'!X17)))</f>
        <v>0.26237395611040015</v>
      </c>
      <c r="Z17" s="11">
        <f>'OddsRatio_working_3-way'!X17^(1/3)*COS('OddsRatio_working_3-way'!Y17/3)</f>
        <v>0.52537095765729347</v>
      </c>
      <c r="AA17" s="11">
        <f>'OddsRatio_working_3-way'!X17^(1/3)*COS(('OddsRatio_working_3-way'!Y17+2*PI())/3)</f>
        <v>-0.30257928140972179</v>
      </c>
      <c r="AB17" s="11">
        <f>'OddsRatio_working_3-way'!X17^(1/3)*COS(('OddsRatio_working_3-way'!Y17+4*PI())/3)</f>
        <v>-0.22279167624757182</v>
      </c>
      <c r="AC17" s="11">
        <f>'OddsRatio_working_3-way'!X17^(1/3)*SIN('OddsRatio_working_3-way'!Y17/3)</f>
        <v>4.6065395318362908E-2</v>
      </c>
      <c r="AD17" s="11">
        <f>'OddsRatio_working_3-way'!X17^(1/3)*SIN(('OddsRatio_working_3-way'!Y17+2*PI())/3)</f>
        <v>0.43195189808259338</v>
      </c>
      <c r="AE17" s="11">
        <f>'OddsRatio_working_3-way'!X17^(1/3)*SIN(('OddsRatio_working_3-way'!Y17+4*PI())/3)</f>
        <v>-0.47801729340095617</v>
      </c>
      <c r="AF17" s="11">
        <f>-'OddsRatio_working_3-way'!U17/(3*'OddsRatio_working_3-way'!X17^(1/3))*COS(('OddsRatio_working_3-way'!Y17)/3)</f>
        <v>0.52537095765729336</v>
      </c>
      <c r="AG17" s="11">
        <f>-'OddsRatio_working_3-way'!U17/(3*'OddsRatio_working_3-way'!X17^(1/3))*COS(('OddsRatio_working_3-way'!Y17+2*PI())/3)</f>
        <v>-0.30257928140972168</v>
      </c>
      <c r="AH17" s="11">
        <f>-'OddsRatio_working_3-way'!U17/(3*'OddsRatio_working_3-way'!X17^(1/3))*COS(('OddsRatio_working_3-way'!Y17+4*PI())/3)</f>
        <v>-0.22279167624757176</v>
      </c>
      <c r="AI17" s="11">
        <f>'OddsRatio_working_3-way'!U17/(3*'OddsRatio_working_3-way'!X17^(1/3))*SIN(('OddsRatio_working_3-way'!Y17)/3)</f>
        <v>-4.6065395318362901E-2</v>
      </c>
      <c r="AJ17" s="11">
        <f>'OddsRatio_working_3-way'!U17/(3*'OddsRatio_working_3-way'!X17^(1/3))*SIN(('OddsRatio_working_3-way'!Y17+2*PI())/3)</f>
        <v>-0.43195189808259327</v>
      </c>
      <c r="AK17" s="11">
        <f>'OddsRatio_working_3-way'!U17/(3*'OddsRatio_working_3-way'!X17^(1/3))*SIN(('OddsRatio_working_3-way'!Y17+4*PI())/3)</f>
        <v>0.47801729340095606</v>
      </c>
      <c r="AL17" s="11">
        <f>'OddsRatio_working_3-way'!Z17+'OddsRatio_working_3-way'!AF17</f>
        <v>1.0507419153145867</v>
      </c>
      <c r="AM17" s="11">
        <f>'OddsRatio_working_3-way'!AA17+'OddsRatio_working_3-way'!AG17</f>
        <v>-0.60515856281944347</v>
      </c>
      <c r="AN17" s="11">
        <f>'OddsRatio_working_3-way'!AB17+'OddsRatio_working_3-way'!AH17</f>
        <v>-0.44558335249514358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1.0507419153145867</v>
      </c>
      <c r="AS17" s="11">
        <f>IF(('OddsRatio_working_3-way'!X17=0),IF(Q17&gt;0,-Q17^(1/3),(-Q17)^(1/3)),'OddsRatio_working_3-way'!AM17-'OddsRatio_working_3-way'!R17/3)</f>
        <v>-0.60515856281944347</v>
      </c>
      <c r="AT17" s="11">
        <f>IF(('OddsRatio_working_3-way'!X17=0),IF(Q17&gt;0,-Q17^(1/3),(-Q17)^(1/3)),'OddsRatio_working_3-way'!AN17-'OddsRatio_working_3-way'!R17/3)</f>
        <v>-0.44558335249514358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5.75</v>
      </c>
      <c r="B18" s="4">
        <f>IF('True_Odds_Calculator_3-way'!B19="","",'True_Odds_Calculator_3-way'!B19)</f>
        <v>4.4000000000000004</v>
      </c>
      <c r="C18" s="4">
        <f>IF('True_Odds_Calculator_3-way'!C19="","",'True_Odds_Calculator_3-way'!C19)</f>
        <v>1.6</v>
      </c>
      <c r="D18" s="9">
        <f t="shared" si="13"/>
        <v>0.1671850250608774</v>
      </c>
      <c r="E18" s="9">
        <f t="shared" si="14"/>
        <v>0.2190277508855995</v>
      </c>
      <c r="F18" s="9">
        <f t="shared" si="15"/>
        <v>0.61378722405352315</v>
      </c>
      <c r="G18" s="9">
        <f t="shared" si="16"/>
        <v>1.0487151486467958</v>
      </c>
      <c r="H18" s="9">
        <f t="shared" si="17"/>
        <v>5.9813969560722802</v>
      </c>
      <c r="I18" s="9">
        <f t="shared" si="18"/>
        <v>4.5656315053991054</v>
      </c>
      <c r="J18" s="9">
        <f t="shared" si="19"/>
        <v>1.6292290891880776</v>
      </c>
      <c r="K18" s="11">
        <f t="shared" si="20"/>
        <v>0.17391304347826086</v>
      </c>
      <c r="L18" s="11">
        <f t="shared" si="21"/>
        <v>0.22727272727272727</v>
      </c>
      <c r="M18" s="11">
        <f t="shared" si="22"/>
        <v>0.625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-0.2393774703557312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0.21615612648221338</v>
      </c>
      <c r="Q18" s="11">
        <f>2*'OddsRatio_working_3-way'!K18*'OddsRatio_working_3-way'!L18*'OddsRatio_working_3-way'!M18</f>
        <v>4.9407114624505928E-2</v>
      </c>
      <c r="R18" s="11">
        <f t="shared" si="23"/>
        <v>0</v>
      </c>
      <c r="S18" s="11">
        <f t="shared" si="24"/>
        <v>-0.90299277605779138</v>
      </c>
      <c r="T18" s="11">
        <f t="shared" si="25"/>
        <v>-0.20639834881320951</v>
      </c>
      <c r="U18" s="11">
        <f>'OddsRatio_working_3-way'!S18-'OddsRatio_working_3-way'!R18^2/3</f>
        <v>-0.90299277605779138</v>
      </c>
      <c r="V18" s="11">
        <f>'OddsRatio_working_3-way'!S18*'OddsRatio_working_3-way'!R18/3-2*'OddsRatio_working_3-way'!R18^3/27-'OddsRatio_working_3-way'!T18</f>
        <v>0.20639834881320951</v>
      </c>
      <c r="W18" s="11">
        <f>'OddsRatio_working_3-way'!V18^2+4*'OddsRatio_working_3-way'!U18^3/27</f>
        <v>-6.648070764257219E-2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0.16513705371250836</v>
      </c>
      <c r="Y18" s="11">
        <f>IF('OddsRatio_working_3-way'!W18&gt;=0,IF('OddsRatio_working_3-way'!V18+SQRT('OddsRatio_working_3-way'!W18)&gt;0,0,PI()),ACOS('OddsRatio_working_3-way'!V18/(2*'OddsRatio_working_3-way'!X18)))</f>
        <v>0.89575387731026879</v>
      </c>
      <c r="Z18" s="11">
        <f>'OddsRatio_working_3-way'!X18^(1/3)*COS('OddsRatio_working_3-way'!Y18/3)</f>
        <v>0.52435757432339791</v>
      </c>
      <c r="AA18" s="11">
        <f>'OddsRatio_working_3-way'!X18^(1/3)*COS(('OddsRatio_working_3-way'!Y18+2*PI())/3)</f>
        <v>-0.40194661143363036</v>
      </c>
      <c r="AB18" s="11">
        <f>'OddsRatio_working_3-way'!X18^(1/3)*COS(('OddsRatio_working_3-way'!Y18+4*PI())/3)</f>
        <v>-0.12241096288976769</v>
      </c>
      <c r="AC18" s="11">
        <f>'OddsRatio_working_3-way'!X18^(1/3)*SIN('OddsRatio_working_3-way'!Y18/3)</f>
        <v>0.16138998193489576</v>
      </c>
      <c r="AD18" s="11">
        <f>'OddsRatio_working_3-way'!X18^(1/3)*SIN(('OddsRatio_working_3-way'!Y18+2*PI())/3)</f>
        <v>0.37341198906340162</v>
      </c>
      <c r="AE18" s="11">
        <f>'OddsRatio_working_3-way'!X18^(1/3)*SIN(('OddsRatio_working_3-way'!Y18+4*PI())/3)</f>
        <v>-0.5348019709982974</v>
      </c>
      <c r="AF18" s="11">
        <f>-'OddsRatio_working_3-way'!U18/(3*'OddsRatio_working_3-way'!X18^(1/3))*COS(('OddsRatio_working_3-way'!Y18)/3)</f>
        <v>0.52435757432339791</v>
      </c>
      <c r="AG18" s="11">
        <f>-'OddsRatio_working_3-way'!U18/(3*'OddsRatio_working_3-way'!X18^(1/3))*COS(('OddsRatio_working_3-way'!Y18+2*PI())/3)</f>
        <v>-0.40194661143363036</v>
      </c>
      <c r="AH18" s="11">
        <f>-'OddsRatio_working_3-way'!U18/(3*'OddsRatio_working_3-way'!X18^(1/3))*COS(('OddsRatio_working_3-way'!Y18+4*PI())/3)</f>
        <v>-0.12241096288976769</v>
      </c>
      <c r="AI18" s="11">
        <f>'OddsRatio_working_3-way'!U18/(3*'OddsRatio_working_3-way'!X18^(1/3))*SIN(('OddsRatio_working_3-way'!Y18)/3)</f>
        <v>-0.16138998193489576</v>
      </c>
      <c r="AJ18" s="11">
        <f>'OddsRatio_working_3-way'!U18/(3*'OddsRatio_working_3-way'!X18^(1/3))*SIN(('OddsRatio_working_3-way'!Y18+2*PI())/3)</f>
        <v>-0.37341198906340162</v>
      </c>
      <c r="AK18" s="11">
        <f>'OddsRatio_working_3-way'!U18/(3*'OddsRatio_working_3-way'!X18^(1/3))*SIN(('OddsRatio_working_3-way'!Y18+4*PI())/3)</f>
        <v>0.5348019709982974</v>
      </c>
      <c r="AL18" s="11">
        <f>'OddsRatio_working_3-way'!Z18+'OddsRatio_working_3-way'!AF18</f>
        <v>1.0487151486467958</v>
      </c>
      <c r="AM18" s="11">
        <f>'OddsRatio_working_3-way'!AA18+'OddsRatio_working_3-way'!AG18</f>
        <v>-0.80389322286726073</v>
      </c>
      <c r="AN18" s="11">
        <f>'OddsRatio_working_3-way'!AB18+'OddsRatio_working_3-way'!AH18</f>
        <v>-0.24482192577953538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1.0487151486467958</v>
      </c>
      <c r="AS18" s="11">
        <f>IF(('OddsRatio_working_3-way'!X18=0),IF(Q18&gt;0,-Q18^(1/3),(-Q18)^(1/3)),'OddsRatio_working_3-way'!AM18-'OddsRatio_working_3-way'!R18/3)</f>
        <v>-0.80389322286726073</v>
      </c>
      <c r="AT18" s="11">
        <f>IF(('OddsRatio_working_3-way'!X18=0),IF(Q18&gt;0,-Q18^(1/3),(-Q18)^(1/3)),'OddsRatio_working_3-way'!AN18-'OddsRatio_working_3-way'!R18/3)</f>
        <v>-0.24482192577953538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1.57</v>
      </c>
      <c r="B19" s="4">
        <f>IF('True_Odds_Calculator_3-way'!B20="","",'True_Odds_Calculator_3-way'!B20)</f>
        <v>4.4400000000000004</v>
      </c>
      <c r="C19" s="4">
        <f>IF('True_Odds_Calculator_3-way'!C20="","",'True_Odds_Calculator_3-way'!C20)</f>
        <v>6.06</v>
      </c>
      <c r="D19" s="9">
        <f t="shared" si="13"/>
        <v>0.62523090423763372</v>
      </c>
      <c r="E19" s="9">
        <f t="shared" si="14"/>
        <v>0.21656803888052423</v>
      </c>
      <c r="F19" s="9">
        <f t="shared" si="15"/>
        <v>0.15820105688184202</v>
      </c>
      <c r="G19" s="9">
        <f t="shared" si="16"/>
        <v>1.0515949183447075</v>
      </c>
      <c r="H19" s="9">
        <f t="shared" si="17"/>
        <v>1.599409103456483</v>
      </c>
      <c r="I19" s="9">
        <f t="shared" si="18"/>
        <v>4.6174865191057934</v>
      </c>
      <c r="J19" s="9">
        <f t="shared" si="19"/>
        <v>6.321070286824221</v>
      </c>
      <c r="K19" s="11">
        <f t="shared" si="20"/>
        <v>0.63694267515923564</v>
      </c>
      <c r="L19" s="11">
        <f t="shared" si="21"/>
        <v>0.2252252252252252</v>
      </c>
      <c r="M19" s="11">
        <f t="shared" si="22"/>
        <v>0.16501650165016502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-0.23487055195448958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0.2147098855177306</v>
      </c>
      <c r="Q19" s="11">
        <f>2*'OddsRatio_working_3-way'!K19*'OddsRatio_working_3-way'!L19*'OddsRatio_working_3-way'!M19</f>
        <v>4.7345068471384914E-2</v>
      </c>
      <c r="R19" s="11">
        <f t="shared" si="23"/>
        <v>0</v>
      </c>
      <c r="S19" s="11">
        <f t="shared" si="24"/>
        <v>-0.914162647173131</v>
      </c>
      <c r="T19" s="11">
        <f t="shared" si="25"/>
        <v>-0.20157941503266394</v>
      </c>
      <c r="U19" s="11">
        <f>'OddsRatio_working_3-way'!S19-'OddsRatio_working_3-way'!R19^2/3</f>
        <v>-0.914162647173131</v>
      </c>
      <c r="V19" s="11">
        <f>'OddsRatio_working_3-way'!S19*'OddsRatio_working_3-way'!R19/3-2*'OddsRatio_working_3-way'!R19^3/27-'OddsRatio_working_3-way'!T19</f>
        <v>0.20157941503266394</v>
      </c>
      <c r="W19" s="11">
        <f>'OddsRatio_working_3-way'!V19^2+4*'OddsRatio_working_3-way'!U19^3/27</f>
        <v>-7.2544945499531638E-2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0.16821058681340678</v>
      </c>
      <c r="Y19" s="11">
        <f>IF('OddsRatio_working_3-way'!W19&gt;=0,IF('OddsRatio_working_3-way'!V19+SQRT('OddsRatio_working_3-way'!W19)&gt;0,0,PI()),ACOS('OddsRatio_working_3-way'!V19/(2*'OddsRatio_working_3-way'!X19)))</f>
        <v>0.92831025966060077</v>
      </c>
      <c r="Z19" s="11">
        <f>'OddsRatio_working_3-way'!X19^(1/3)*COS('OddsRatio_working_3-way'!Y19/3)</f>
        <v>0.52579745917235376</v>
      </c>
      <c r="AA19" s="11">
        <f>'OddsRatio_working_3-way'!X19^(1/3)*COS(('OddsRatio_working_3-way'!Y19+2*PI())/3)</f>
        <v>-0.40847838386247165</v>
      </c>
      <c r="AB19" s="11">
        <f>'OddsRatio_working_3-way'!X19^(1/3)*COS(('OddsRatio_working_3-way'!Y19+4*PI())/3)</f>
        <v>-0.117319075309882</v>
      </c>
      <c r="AC19" s="11">
        <f>'OddsRatio_working_3-way'!X19^(1/3)*SIN('OddsRatio_working_3-way'!Y19/3)</f>
        <v>0.168100905169903</v>
      </c>
      <c r="AD19" s="11">
        <f>'OddsRatio_working_3-way'!X19^(1/3)*SIN(('OddsRatio_working_3-way'!Y19+2*PI())/3)</f>
        <v>0.37130350430361814</v>
      </c>
      <c r="AE19" s="11">
        <f>'OddsRatio_working_3-way'!X19^(1/3)*SIN(('OddsRatio_working_3-way'!Y19+4*PI())/3)</f>
        <v>-0.53940440947352097</v>
      </c>
      <c r="AF19" s="11">
        <f>-'OddsRatio_working_3-way'!U19/(3*'OddsRatio_working_3-way'!X19^(1/3))*COS(('OddsRatio_working_3-way'!Y19)/3)</f>
        <v>0.52579745917235365</v>
      </c>
      <c r="AG19" s="11">
        <f>-'OddsRatio_working_3-way'!U19/(3*'OddsRatio_working_3-way'!X19^(1/3))*COS(('OddsRatio_working_3-way'!Y19+2*PI())/3)</f>
        <v>-0.40847838386247159</v>
      </c>
      <c r="AH19" s="11">
        <f>-'OddsRatio_working_3-way'!U19/(3*'OddsRatio_working_3-way'!X19^(1/3))*COS(('OddsRatio_working_3-way'!Y19+4*PI())/3)</f>
        <v>-0.11731907530988198</v>
      </c>
      <c r="AI19" s="11">
        <f>'OddsRatio_working_3-way'!U19/(3*'OddsRatio_working_3-way'!X19^(1/3))*SIN(('OddsRatio_working_3-way'!Y19)/3)</f>
        <v>-0.16810090516990298</v>
      </c>
      <c r="AJ19" s="11">
        <f>'OddsRatio_working_3-way'!U19/(3*'OddsRatio_working_3-way'!X19^(1/3))*SIN(('OddsRatio_working_3-way'!Y19+2*PI())/3)</f>
        <v>-0.37130350430361808</v>
      </c>
      <c r="AK19" s="11">
        <f>'OddsRatio_working_3-way'!U19/(3*'OddsRatio_working_3-way'!X19^(1/3))*SIN(('OddsRatio_working_3-way'!Y19+4*PI())/3)</f>
        <v>0.53940440947352086</v>
      </c>
      <c r="AL19" s="11">
        <f>'OddsRatio_working_3-way'!Z19+'OddsRatio_working_3-way'!AF19</f>
        <v>1.0515949183447075</v>
      </c>
      <c r="AM19" s="11">
        <f>'OddsRatio_working_3-way'!AA19+'OddsRatio_working_3-way'!AG19</f>
        <v>-0.81695676772494319</v>
      </c>
      <c r="AN19" s="11">
        <f>'OddsRatio_working_3-way'!AB19+'OddsRatio_working_3-way'!AH19</f>
        <v>-0.23463815061976398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1.0515949183447075</v>
      </c>
      <c r="AS19" s="11">
        <f>IF(('OddsRatio_working_3-way'!X19=0),IF(Q19&gt;0,-Q19^(1/3),(-Q19)^(1/3)),'OddsRatio_working_3-way'!AM19-'OddsRatio_working_3-way'!R19/3)</f>
        <v>-0.81695676772494319</v>
      </c>
      <c r="AT19" s="11">
        <f>IF(('OddsRatio_working_3-way'!X19=0),IF(Q19&gt;0,-Q19^(1/3),(-Q19)^(1/3)),'OddsRatio_working_3-way'!AN19-'OddsRatio_working_3-way'!R19/3)</f>
        <v>-0.23463815061976398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1.94</v>
      </c>
      <c r="B20" s="4">
        <f>IF('True_Odds_Calculator_3-way'!B21="","",'True_Odds_Calculator_3-way'!B21)</f>
        <v>3.86</v>
      </c>
      <c r="C20" s="4">
        <f>IF('True_Odds_Calculator_3-way'!C21="","",'True_Odds_Calculator_3-way'!C21)</f>
        <v>4</v>
      </c>
      <c r="D20" s="9">
        <f t="shared" si="13"/>
        <v>0.50566657151299155</v>
      </c>
      <c r="E20" s="9">
        <f t="shared" si="14"/>
        <v>0.25161267217213346</v>
      </c>
      <c r="F20" s="9">
        <f t="shared" si="15"/>
        <v>0.24272075631487508</v>
      </c>
      <c r="G20" s="9">
        <f t="shared" si="16"/>
        <v>1.0399869314606218</v>
      </c>
      <c r="H20" s="9">
        <f t="shared" si="17"/>
        <v>1.9775877155729842</v>
      </c>
      <c r="I20" s="9">
        <f t="shared" si="18"/>
        <v>3.9743626239773775</v>
      </c>
      <c r="J20" s="9">
        <f t="shared" si="19"/>
        <v>4.1199607943818659</v>
      </c>
      <c r="K20" s="11">
        <f t="shared" si="20"/>
        <v>0.51546391752577325</v>
      </c>
      <c r="L20" s="11">
        <f t="shared" si="21"/>
        <v>0.2590673575129534</v>
      </c>
      <c r="M20" s="11">
        <f t="shared" si="22"/>
        <v>0.25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-0.26925644997596276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0.22701778751135093</v>
      </c>
      <c r="Q20" s="11">
        <f>2*'OddsRatio_working_3-way'!K20*'OddsRatio_working_3-way'!L20*'OddsRatio_working_3-way'!M20</f>
        <v>6.6769937503338511E-2</v>
      </c>
      <c r="R20" s="11">
        <f t="shared" si="23"/>
        <v>0</v>
      </c>
      <c r="S20" s="11">
        <f t="shared" si="24"/>
        <v>-0.84312850270297113</v>
      </c>
      <c r="T20" s="11">
        <f t="shared" si="25"/>
        <v>-0.2479789713832268</v>
      </c>
      <c r="U20" s="11">
        <f>'OddsRatio_working_3-way'!S20-'OddsRatio_working_3-way'!R20^2/3</f>
        <v>-0.84312850270297113</v>
      </c>
      <c r="V20" s="11">
        <f>'OddsRatio_working_3-way'!S20*'OddsRatio_working_3-way'!R20/3-2*'OddsRatio_working_3-way'!R20^3/27-'OddsRatio_working_3-way'!T20</f>
        <v>0.2479789713832268</v>
      </c>
      <c r="W20" s="11">
        <f>'OddsRatio_working_3-way'!V20^2+4*'OddsRatio_working_3-way'!U20^3/27</f>
        <v>-2.7299186746598279E-2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0.14899056765017166</v>
      </c>
      <c r="Y20" s="11">
        <f>IF('OddsRatio_working_3-way'!W20&gt;=0,IF('OddsRatio_working_3-way'!V20+SQRT('OddsRatio_working_3-way'!W20)&gt;0,0,PI()),ACOS('OddsRatio_working_3-way'!V20/(2*'OddsRatio_working_3-way'!X20)))</f>
        <v>0.5877382883481197</v>
      </c>
      <c r="Z20" s="11">
        <f>'OddsRatio_working_3-way'!X20^(1/3)*COS('OddsRatio_working_3-way'!Y20/3)</f>
        <v>0.51999346573031102</v>
      </c>
      <c r="AA20" s="11">
        <f>'OddsRatio_working_3-way'!X20^(1/3)*COS(('OddsRatio_working_3-way'!Y20+2*PI())/3)</f>
        <v>-0.34936799432026588</v>
      </c>
      <c r="AB20" s="11">
        <f>'OddsRatio_working_3-way'!X20^(1/3)*COS(('OddsRatio_working_3-way'!Y20+4*PI())/3)</f>
        <v>-0.17062547141004505</v>
      </c>
      <c r="AC20" s="11">
        <f>'OddsRatio_working_3-way'!X20^(1/3)*SIN('OddsRatio_working_3-way'!Y20/3)</f>
        <v>0.10319704371784885</v>
      </c>
      <c r="AD20" s="11">
        <f>'OddsRatio_working_3-way'!X20^(1/3)*SIN(('OddsRatio_working_3-way'!Y20+2*PI())/3)</f>
        <v>0.39872902926543791</v>
      </c>
      <c r="AE20" s="11">
        <f>'OddsRatio_working_3-way'!X20^(1/3)*SIN(('OddsRatio_working_3-way'!Y20+4*PI())/3)</f>
        <v>-0.50192607298328673</v>
      </c>
      <c r="AF20" s="11">
        <f>-'OddsRatio_working_3-way'!U20/(3*'OddsRatio_working_3-way'!X20^(1/3))*COS(('OddsRatio_working_3-way'!Y20)/3)</f>
        <v>0.51999346573031091</v>
      </c>
      <c r="AG20" s="11">
        <f>-'OddsRatio_working_3-way'!U20/(3*'OddsRatio_working_3-way'!X20^(1/3))*COS(('OddsRatio_working_3-way'!Y20+2*PI())/3)</f>
        <v>-0.34936799432026583</v>
      </c>
      <c r="AH20" s="11">
        <f>-'OddsRatio_working_3-way'!U20/(3*'OddsRatio_working_3-way'!X20^(1/3))*COS(('OddsRatio_working_3-way'!Y20+4*PI())/3)</f>
        <v>-0.17062547141004503</v>
      </c>
      <c r="AI20" s="11">
        <f>'OddsRatio_working_3-way'!U20/(3*'OddsRatio_working_3-way'!X20^(1/3))*SIN(('OddsRatio_working_3-way'!Y20)/3)</f>
        <v>-0.10319704371784884</v>
      </c>
      <c r="AJ20" s="11">
        <f>'OddsRatio_working_3-way'!U20/(3*'OddsRatio_working_3-way'!X20^(1/3))*SIN(('OddsRatio_working_3-way'!Y20+2*PI())/3)</f>
        <v>-0.3987290292654378</v>
      </c>
      <c r="AK20" s="11">
        <f>'OddsRatio_working_3-way'!U20/(3*'OddsRatio_working_3-way'!X20^(1/3))*SIN(('OddsRatio_working_3-way'!Y20+4*PI())/3)</f>
        <v>0.50192607298328662</v>
      </c>
      <c r="AL20" s="11">
        <f>'OddsRatio_working_3-way'!Z20+'OddsRatio_working_3-way'!AF20</f>
        <v>1.0399869314606218</v>
      </c>
      <c r="AM20" s="11">
        <f>'OddsRatio_working_3-way'!AA20+'OddsRatio_working_3-way'!AG20</f>
        <v>-0.69873598864053177</v>
      </c>
      <c r="AN20" s="11">
        <f>'OddsRatio_working_3-way'!AB20+'OddsRatio_working_3-way'!AH20</f>
        <v>-0.34125094282009005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1.0399869314606218</v>
      </c>
      <c r="AS20" s="11">
        <f>IF(('OddsRatio_working_3-way'!X20=0),IF(Q20&gt;0,-Q20^(1/3),(-Q20)^(1/3)),'OddsRatio_working_3-way'!AM20-'OddsRatio_working_3-way'!R20/3)</f>
        <v>-0.69873598864053177</v>
      </c>
      <c r="AT20" s="11">
        <f>IF(('OddsRatio_working_3-way'!X20=0),IF(Q20&gt;0,-Q20^(1/3),(-Q20)^(1/3)),'OddsRatio_working_3-way'!AN20-'OddsRatio_working_3-way'!R20/3)</f>
        <v>-0.34125094282009005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5.89</v>
      </c>
      <c r="B21" s="4">
        <f>IF('True_Odds_Calculator_3-way'!B22="","",'True_Odds_Calculator_3-way'!B22)</f>
        <v>4.97</v>
      </c>
      <c r="C21" s="4">
        <f>IF('True_Odds_Calculator_3-way'!C22="","",'True_Odds_Calculator_3-way'!C22)</f>
        <v>1.53</v>
      </c>
      <c r="D21" s="9">
        <f t="shared" si="13"/>
        <v>0.16328451408896047</v>
      </c>
      <c r="E21" s="9">
        <f t="shared" si="14"/>
        <v>0.19379084956314266</v>
      </c>
      <c r="F21" s="9">
        <f t="shared" si="15"/>
        <v>0.64292463634789665</v>
      </c>
      <c r="G21" s="9">
        <f t="shared" si="16"/>
        <v>1.0479099153167606</v>
      </c>
      <c r="H21" s="9">
        <f t="shared" si="17"/>
        <v>6.124279485898958</v>
      </c>
      <c r="I21" s="9">
        <f t="shared" si="18"/>
        <v>5.1602023638075396</v>
      </c>
      <c r="J21" s="9">
        <f t="shared" si="19"/>
        <v>1.5553922551178834</v>
      </c>
      <c r="K21" s="11">
        <f t="shared" si="20"/>
        <v>0.16977928692699493</v>
      </c>
      <c r="L21" s="11">
        <f t="shared" si="21"/>
        <v>0.2012072434607646</v>
      </c>
      <c r="M21" s="11">
        <f t="shared" si="22"/>
        <v>0.65359477124183007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-0.22972704230308771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0.20965367423422659</v>
      </c>
      <c r="Q21" s="11">
        <f>2*'OddsRatio_working_3-way'!K21*'OddsRatio_working_3-way'!L21*'OddsRatio_working_3-way'!M21</f>
        <v>4.4654669698450819E-2</v>
      </c>
      <c r="R21" s="11">
        <f t="shared" si="23"/>
        <v>0</v>
      </c>
      <c r="S21" s="11">
        <f t="shared" si="24"/>
        <v>-0.91262078740221819</v>
      </c>
      <c r="T21" s="11">
        <f t="shared" si="25"/>
        <v>-0.19438142436681963</v>
      </c>
      <c r="U21" s="11">
        <f>'OddsRatio_working_3-way'!S21-'OddsRatio_working_3-way'!R21^2/3</f>
        <v>-0.91262078740221819</v>
      </c>
      <c r="V21" s="11">
        <f>'OddsRatio_working_3-way'!S21*'OddsRatio_working_3-way'!R21/3-2*'OddsRatio_working_3-way'!R21^3/27-'OddsRatio_working_3-way'!T21</f>
        <v>0.19438142436681963</v>
      </c>
      <c r="W21" s="11">
        <f>'OddsRatio_working_3-way'!V21^2+4*'OddsRatio_working_3-way'!U21^3/27</f>
        <v>-7.4823356856966006E-2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0.16778520122156157</v>
      </c>
      <c r="Y21" s="11">
        <f>IF('OddsRatio_working_3-way'!W21&gt;=0,IF('OddsRatio_working_3-way'!V21+SQRT('OddsRatio_working_3-way'!W21)&gt;0,0,PI()),ACOS('OddsRatio_working_3-way'!V21/(2*'OddsRatio_working_3-way'!X21)))</f>
        <v>0.95297971928765268</v>
      </c>
      <c r="Z21" s="11">
        <f>'OddsRatio_working_3-way'!X21^(1/3)*COS('OddsRatio_working_3-way'!Y21/3)</f>
        <v>0.52395495765838029</v>
      </c>
      <c r="AA21" s="11">
        <f>'OddsRatio_working_3-way'!X21^(1/3)*COS(('OddsRatio_working_3-way'!Y21+2*PI())/3)</f>
        <v>-0.41117063755122496</v>
      </c>
      <c r="AB21" s="11">
        <f>'OddsRatio_working_3-way'!X21^(1/3)*COS(('OddsRatio_working_3-way'!Y21+4*PI())/3)</f>
        <v>-0.11278432010715544</v>
      </c>
      <c r="AC21" s="11">
        <f>'OddsRatio_working_3-way'!X21^(1/3)*SIN('OddsRatio_working_3-way'!Y21/3)</f>
        <v>0.17227342069883472</v>
      </c>
      <c r="AD21" s="11">
        <f>'OddsRatio_working_3-way'!X21^(1/3)*SIN(('OddsRatio_working_3-way'!Y21+2*PI())/3)</f>
        <v>0.36762159342153988</v>
      </c>
      <c r="AE21" s="11">
        <f>'OddsRatio_working_3-way'!X21^(1/3)*SIN(('OddsRatio_working_3-way'!Y21+4*PI())/3)</f>
        <v>-0.53989501412037455</v>
      </c>
      <c r="AF21" s="11">
        <f>-'OddsRatio_working_3-way'!U21/(3*'OddsRatio_working_3-way'!X21^(1/3))*COS(('OddsRatio_working_3-way'!Y21)/3)</f>
        <v>0.52395495765838029</v>
      </c>
      <c r="AG21" s="11">
        <f>-'OddsRatio_working_3-way'!U21/(3*'OddsRatio_working_3-way'!X21^(1/3))*COS(('OddsRatio_working_3-way'!Y21+2*PI())/3)</f>
        <v>-0.41117063755122496</v>
      </c>
      <c r="AH21" s="11">
        <f>-'OddsRatio_working_3-way'!U21/(3*'OddsRatio_working_3-way'!X21^(1/3))*COS(('OddsRatio_working_3-way'!Y21+4*PI())/3)</f>
        <v>-0.11278432010715544</v>
      </c>
      <c r="AI21" s="11">
        <f>'OddsRatio_working_3-way'!U21/(3*'OddsRatio_working_3-way'!X21^(1/3))*SIN(('OddsRatio_working_3-way'!Y21)/3)</f>
        <v>-0.17227342069883472</v>
      </c>
      <c r="AJ21" s="11">
        <f>'OddsRatio_working_3-way'!U21/(3*'OddsRatio_working_3-way'!X21^(1/3))*SIN(('OddsRatio_working_3-way'!Y21+2*PI())/3)</f>
        <v>-0.36762159342153988</v>
      </c>
      <c r="AK21" s="11">
        <f>'OddsRatio_working_3-way'!U21/(3*'OddsRatio_working_3-way'!X21^(1/3))*SIN(('OddsRatio_working_3-way'!Y21+4*PI())/3)</f>
        <v>0.53989501412037455</v>
      </c>
      <c r="AL21" s="11">
        <f>'OddsRatio_working_3-way'!Z21+'OddsRatio_working_3-way'!AF21</f>
        <v>1.0479099153167606</v>
      </c>
      <c r="AM21" s="11">
        <f>'OddsRatio_working_3-way'!AA21+'OddsRatio_working_3-way'!AG21</f>
        <v>-0.82234127510244992</v>
      </c>
      <c r="AN21" s="11">
        <f>'OddsRatio_working_3-way'!AB21+'OddsRatio_working_3-way'!AH21</f>
        <v>-0.22556864021431089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1.0479099153167606</v>
      </c>
      <c r="AS21" s="11">
        <f>IF(('OddsRatio_working_3-way'!X21=0),IF(Q21&gt;0,-Q21^(1/3),(-Q21)^(1/3)),'OddsRatio_working_3-way'!AM21-'OddsRatio_working_3-way'!R21/3)</f>
        <v>-0.82234127510244992</v>
      </c>
      <c r="AT21" s="11">
        <f>IF(('OddsRatio_working_3-way'!X21=0),IF(Q21&gt;0,-Q21^(1/3),(-Q21)^(1/3)),'OddsRatio_working_3-way'!AN21-'OddsRatio_working_3-way'!R21/3)</f>
        <v>-0.22556864021431089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1.74</v>
      </c>
      <c r="B22" s="4">
        <f>IF('True_Odds_Calculator_3-way'!B23="","",'True_Odds_Calculator_3-way'!B23)</f>
        <v>4.3099999999999996</v>
      </c>
      <c r="C22" s="4">
        <f>IF('True_Odds_Calculator_3-way'!C23="","",'True_Odds_Calculator_3-way'!C23)</f>
        <v>4.5999999999999996</v>
      </c>
      <c r="D22" s="9">
        <f t="shared" si="13"/>
        <v>0.56468217077520455</v>
      </c>
      <c r="E22" s="9">
        <f t="shared" si="14"/>
        <v>0.2248075453190124</v>
      </c>
      <c r="F22" s="9">
        <f t="shared" si="15"/>
        <v>0.21051028390578291</v>
      </c>
      <c r="G22" s="9">
        <f t="shared" si="16"/>
        <v>1.0417671519231457</v>
      </c>
      <c r="H22" s="9">
        <f t="shared" si="17"/>
        <v>1.7709076924231277</v>
      </c>
      <c r="I22" s="9">
        <f t="shared" si="18"/>
        <v>4.4482492728656116</v>
      </c>
      <c r="J22" s="9">
        <f t="shared" si="19"/>
        <v>4.7503617469233248</v>
      </c>
      <c r="K22" s="11">
        <f t="shared" si="20"/>
        <v>0.57471264367816088</v>
      </c>
      <c r="L22" s="11">
        <f t="shared" si="21"/>
        <v>0.23201856148491881</v>
      </c>
      <c r="M22" s="11">
        <f t="shared" si="22"/>
        <v>0.21739130434782611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-0.25561001401851258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0.2217568709844614</v>
      </c>
      <c r="Q22" s="11">
        <f>2*'OddsRatio_working_3-way'!K22*'OddsRatio_working_3-way'!L22*'OddsRatio_working_3-way'!M22</f>
        <v>5.7975652544957228E-2</v>
      </c>
      <c r="R22" s="11">
        <f t="shared" si="23"/>
        <v>0</v>
      </c>
      <c r="S22" s="11">
        <f t="shared" si="24"/>
        <v>-0.86755940230260553</v>
      </c>
      <c r="T22" s="11">
        <f t="shared" si="25"/>
        <v>-0.22681291563466813</v>
      </c>
      <c r="U22" s="11">
        <f>'OddsRatio_working_3-way'!S22-'OddsRatio_working_3-way'!R22^2/3</f>
        <v>-0.86755940230260553</v>
      </c>
      <c r="V22" s="11">
        <f>'OddsRatio_working_3-way'!S22*'OddsRatio_working_3-way'!R22/3-2*'OddsRatio_working_3-way'!R22^3/27-'OddsRatio_working_3-way'!T22</f>
        <v>0.22681291563466813</v>
      </c>
      <c r="W22" s="11">
        <f>'OddsRatio_working_3-way'!V22^2+4*'OddsRatio_working_3-way'!U22^3/27</f>
        <v>-4.5293185268819286E-2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0.15551308945513104</v>
      </c>
      <c r="Y22" s="11">
        <f>IF('OddsRatio_working_3-way'!W22&gt;=0,IF('OddsRatio_working_3-way'!V22+SQRT('OddsRatio_working_3-way'!W22)&gt;0,0,PI()),ACOS('OddsRatio_working_3-way'!V22/(2*'OddsRatio_working_3-way'!X22)))</f>
        <v>0.753584857766738</v>
      </c>
      <c r="Z22" s="11">
        <f>'OddsRatio_working_3-way'!X22^(1/3)*COS('OddsRatio_working_3-way'!Y22/3)</f>
        <v>0.52088357596157286</v>
      </c>
      <c r="AA22" s="11">
        <f>'OddsRatio_working_3-way'!X22^(1/3)*COS(('OddsRatio_working_3-way'!Y22+2*PI())/3)</f>
        <v>-0.37620048439606474</v>
      </c>
      <c r="AB22" s="11">
        <f>'OddsRatio_working_3-way'!X22^(1/3)*COS(('OddsRatio_working_3-way'!Y22+4*PI())/3)</f>
        <v>-0.14468309156550826</v>
      </c>
      <c r="AC22" s="11">
        <f>'OddsRatio_working_3-way'!X22^(1/3)*SIN('OddsRatio_working_3-way'!Y22/3)</f>
        <v>0.13366662907280236</v>
      </c>
      <c r="AD22" s="11">
        <f>'OddsRatio_working_3-way'!X22^(1/3)*SIN(('OddsRatio_working_3-way'!Y22+2*PI())/3)</f>
        <v>0.38426509466040243</v>
      </c>
      <c r="AE22" s="11">
        <f>'OddsRatio_working_3-way'!X22^(1/3)*SIN(('OddsRatio_working_3-way'!Y22+4*PI())/3)</f>
        <v>-0.51793172373320462</v>
      </c>
      <c r="AF22" s="11">
        <f>-'OddsRatio_working_3-way'!U22/(3*'OddsRatio_working_3-way'!X22^(1/3))*COS(('OddsRatio_working_3-way'!Y22)/3)</f>
        <v>0.52088357596157298</v>
      </c>
      <c r="AG22" s="11">
        <f>-'OddsRatio_working_3-way'!U22/(3*'OddsRatio_working_3-way'!X22^(1/3))*COS(('OddsRatio_working_3-way'!Y22+2*PI())/3)</f>
        <v>-0.37620048439606485</v>
      </c>
      <c r="AH22" s="11">
        <f>-'OddsRatio_working_3-way'!U22/(3*'OddsRatio_working_3-way'!X22^(1/3))*COS(('OddsRatio_working_3-way'!Y22+4*PI())/3)</f>
        <v>-0.14468309156550829</v>
      </c>
      <c r="AI22" s="11">
        <f>'OddsRatio_working_3-way'!U22/(3*'OddsRatio_working_3-way'!X22^(1/3))*SIN(('OddsRatio_working_3-way'!Y22)/3)</f>
        <v>-0.13366662907280238</v>
      </c>
      <c r="AJ22" s="11">
        <f>'OddsRatio_working_3-way'!U22/(3*'OddsRatio_working_3-way'!X22^(1/3))*SIN(('OddsRatio_working_3-way'!Y22+2*PI())/3)</f>
        <v>-0.38426509466040248</v>
      </c>
      <c r="AK22" s="11">
        <f>'OddsRatio_working_3-way'!U22/(3*'OddsRatio_working_3-way'!X22^(1/3))*SIN(('OddsRatio_working_3-way'!Y22+4*PI())/3)</f>
        <v>0.51793172373320473</v>
      </c>
      <c r="AL22" s="11">
        <f>'OddsRatio_working_3-way'!Z22+'OddsRatio_working_3-way'!AF22</f>
        <v>1.0417671519231457</v>
      </c>
      <c r="AM22" s="11">
        <f>'OddsRatio_working_3-way'!AA22+'OddsRatio_working_3-way'!AG22</f>
        <v>-0.75240096879212959</v>
      </c>
      <c r="AN22" s="11">
        <f>'OddsRatio_working_3-way'!AB22+'OddsRatio_working_3-way'!AH22</f>
        <v>-0.28936618313101659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1.0417671519231457</v>
      </c>
      <c r="AS22" s="11">
        <f>IF(('OddsRatio_working_3-way'!X22=0),IF(Q22&gt;0,-Q22^(1/3),(-Q22)^(1/3)),'OddsRatio_working_3-way'!AM22-'OddsRatio_working_3-way'!R22/3)</f>
        <v>-0.75240096879212959</v>
      </c>
      <c r="AT22" s="11">
        <f>IF(('OddsRatio_working_3-way'!X22=0),IF(Q22&gt;0,-Q22^(1/3),(-Q22)^(1/3)),'OddsRatio_working_3-way'!AN22-'OddsRatio_working_3-way'!R22/3)</f>
        <v>-0.28936618313101659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2.42</v>
      </c>
      <c r="B23" s="4">
        <f>IF('True_Odds_Calculator_3-way'!B24="","",'True_Odds_Calculator_3-way'!B24)</f>
        <v>3.77</v>
      </c>
      <c r="C23" s="4">
        <f>IF('True_Odds_Calculator_3-way'!C24="","",'True_Odds_Calculator_3-way'!C24)</f>
        <v>2.9</v>
      </c>
      <c r="D23" s="9">
        <f t="shared" si="13"/>
        <v>0.40468462620695139</v>
      </c>
      <c r="E23" s="9">
        <f t="shared" si="14"/>
        <v>0.25842444341077653</v>
      </c>
      <c r="F23" s="9">
        <f t="shared" si="15"/>
        <v>0.33689093038227191</v>
      </c>
      <c r="G23" s="9">
        <f t="shared" si="16"/>
        <v>1.0359577596434466</v>
      </c>
      <c r="H23" s="9">
        <f t="shared" si="17"/>
        <v>2.4710600186936942</v>
      </c>
      <c r="I23" s="9">
        <f t="shared" si="18"/>
        <v>3.8696029942123467</v>
      </c>
      <c r="J23" s="9">
        <f t="shared" si="19"/>
        <v>2.9683197433225486</v>
      </c>
      <c r="K23" s="11">
        <f t="shared" si="20"/>
        <v>0.41322314049586778</v>
      </c>
      <c r="L23" s="11">
        <f t="shared" si="21"/>
        <v>0.26525198938992045</v>
      </c>
      <c r="M23" s="11">
        <f t="shared" si="22"/>
        <v>0.34482758620689657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-0.28246653357452178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0.23017734616480701</v>
      </c>
      <c r="Q23" s="11">
        <f>2*'OddsRatio_working_3-way'!K23*'OddsRatio_working_3-way'!L23*'OddsRatio_working_3-way'!M23</f>
        <v>7.5591903502399679E-2</v>
      </c>
      <c r="R23" s="11">
        <f t="shared" si="23"/>
        <v>0</v>
      </c>
      <c r="S23" s="11">
        <f t="shared" si="24"/>
        <v>-0.81488360143762106</v>
      </c>
      <c r="T23" s="11">
        <f t="shared" si="25"/>
        <v>-0.26761366221268346</v>
      </c>
      <c r="U23" s="11">
        <f>'OddsRatio_working_3-way'!S23-'OddsRatio_working_3-way'!R23^2/3</f>
        <v>-0.81488360143762106</v>
      </c>
      <c r="V23" s="11">
        <f>'OddsRatio_working_3-way'!S23*'OddsRatio_working_3-way'!R23/3-2*'OddsRatio_working_3-way'!R23^3/27-'OddsRatio_working_3-way'!T23</f>
        <v>0.26761366221268346</v>
      </c>
      <c r="W23" s="11">
        <f>'OddsRatio_working_3-way'!V23^2+4*'OddsRatio_working_3-way'!U23^3/27</f>
        <v>-8.547589074082193E-3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0.14156682280549213</v>
      </c>
      <c r="Y23" s="11">
        <f>IF('OddsRatio_working_3-way'!W23&gt;=0,IF('OddsRatio_working_3-way'!V23+SQRT('OddsRatio_working_3-way'!W23)&gt;0,0,PI()),ACOS('OddsRatio_working_3-way'!V23/(2*'OddsRatio_working_3-way'!X23)))</f>
        <v>0.33263576989582222</v>
      </c>
      <c r="Z23" s="11">
        <f>'OddsRatio_working_3-way'!X23^(1/3)*COS('OddsRatio_working_3-way'!Y23/3)</f>
        <v>0.51797887982172319</v>
      </c>
      <c r="AA23" s="11">
        <f>'OddsRatio_working_3-way'!X23^(1/3)*COS(('OddsRatio_working_3-way'!Y23+2*PI())/3)</f>
        <v>-0.30893251153626133</v>
      </c>
      <c r="AB23" s="11">
        <f>'OddsRatio_working_3-way'!X23^(1/3)*COS(('OddsRatio_working_3-way'!Y23+4*PI())/3)</f>
        <v>-0.20904636828546205</v>
      </c>
      <c r="AC23" s="11">
        <f>'OddsRatio_working_3-way'!X23^(1/3)*SIN('OddsRatio_working_3-way'!Y23/3)</f>
        <v>5.7669291694162447E-2</v>
      </c>
      <c r="AD23" s="11">
        <f>'OddsRatio_working_3-way'!X23^(1/3)*SIN(('OddsRatio_working_3-way'!Y23+2*PI())/3)</f>
        <v>0.41974822270233786</v>
      </c>
      <c r="AE23" s="11">
        <f>'OddsRatio_working_3-way'!X23^(1/3)*SIN(('OddsRatio_working_3-way'!Y23+4*PI())/3)</f>
        <v>-0.47741751439650032</v>
      </c>
      <c r="AF23" s="11">
        <f>-'OddsRatio_working_3-way'!U23/(3*'OddsRatio_working_3-way'!X23^(1/3))*COS(('OddsRatio_working_3-way'!Y23)/3)</f>
        <v>0.5179788798217233</v>
      </c>
      <c r="AG23" s="11">
        <f>-'OddsRatio_working_3-way'!U23/(3*'OddsRatio_working_3-way'!X23^(1/3))*COS(('OddsRatio_working_3-way'!Y23+2*PI())/3)</f>
        <v>-0.30893251153626139</v>
      </c>
      <c r="AH23" s="11">
        <f>-'OddsRatio_working_3-way'!U23/(3*'OddsRatio_working_3-way'!X23^(1/3))*COS(('OddsRatio_working_3-way'!Y23+4*PI())/3)</f>
        <v>-0.20904636828546211</v>
      </c>
      <c r="AI23" s="11">
        <f>'OddsRatio_working_3-way'!U23/(3*'OddsRatio_working_3-way'!X23^(1/3))*SIN(('OddsRatio_working_3-way'!Y23)/3)</f>
        <v>-5.7669291694162454E-2</v>
      </c>
      <c r="AJ23" s="11">
        <f>'OddsRatio_working_3-way'!U23/(3*'OddsRatio_working_3-way'!X23^(1/3))*SIN(('OddsRatio_working_3-way'!Y23+2*PI())/3)</f>
        <v>-0.41974822270233797</v>
      </c>
      <c r="AK23" s="11">
        <f>'OddsRatio_working_3-way'!U23/(3*'OddsRatio_working_3-way'!X23^(1/3))*SIN(('OddsRatio_working_3-way'!Y23+4*PI())/3)</f>
        <v>0.47741751439650043</v>
      </c>
      <c r="AL23" s="11">
        <f>'OddsRatio_working_3-way'!Z23+'OddsRatio_working_3-way'!AF23</f>
        <v>1.0359577596434466</v>
      </c>
      <c r="AM23" s="11">
        <f>'OddsRatio_working_3-way'!AA23+'OddsRatio_working_3-way'!AG23</f>
        <v>-0.61786502307252267</v>
      </c>
      <c r="AN23" s="11">
        <f>'OddsRatio_working_3-way'!AB23+'OddsRatio_working_3-way'!AH23</f>
        <v>-0.41809273657092416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1.0359577596434466</v>
      </c>
      <c r="AS23" s="11">
        <f>IF(('OddsRatio_working_3-way'!X23=0),IF(Q23&gt;0,-Q23^(1/3),(-Q23)^(1/3)),'OddsRatio_working_3-way'!AM23-'OddsRatio_working_3-way'!R23/3)</f>
        <v>-0.61786502307252267</v>
      </c>
      <c r="AT23" s="11">
        <f>IF(('OddsRatio_working_3-way'!X23=0),IF(Q23&gt;0,-Q23^(1/3),(-Q23)^(1/3)),'OddsRatio_working_3-way'!AN23-'OddsRatio_working_3-way'!R23/3)</f>
        <v>-0.41809273657092416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3.84</v>
      </c>
      <c r="B24" s="4">
        <f>IF('True_Odds_Calculator_3-way'!B25="","",'True_Odds_Calculator_3-way'!B25)</f>
        <v>3.92</v>
      </c>
      <c r="C24" s="4">
        <f>IF('True_Odds_Calculator_3-way'!C25="","",'True_Odds_Calculator_3-way'!C25)</f>
        <v>1.94</v>
      </c>
      <c r="D24" s="9">
        <f t="shared" si="13"/>
        <v>0.25102654223939008</v>
      </c>
      <c r="E24" s="9">
        <f t="shared" si="14"/>
        <v>0.24583985143420606</v>
      </c>
      <c r="F24" s="9">
        <f t="shared" si="15"/>
        <v>0.50313360632640403</v>
      </c>
      <c r="G24" s="9">
        <f t="shared" si="16"/>
        <v>1.0505783418542212</v>
      </c>
      <c r="H24" s="9">
        <f t="shared" si="17"/>
        <v>3.983642490865988</v>
      </c>
      <c r="I24" s="9">
        <f t="shared" si="18"/>
        <v>4.0676887582143255</v>
      </c>
      <c r="J24" s="9">
        <f t="shared" si="19"/>
        <v>1.9875436413429672</v>
      </c>
      <c r="K24" s="11">
        <f t="shared" si="20"/>
        <v>0.26041666666666669</v>
      </c>
      <c r="L24" s="11">
        <f t="shared" si="21"/>
        <v>0.25510204081632654</v>
      </c>
      <c r="M24" s="11">
        <f t="shared" si="22"/>
        <v>0.51546391752577325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-0.2669377673749912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0.2294329458587559</v>
      </c>
      <c r="Q24" s="11">
        <f>2*'OddsRatio_working_3-way'!K24*'OddsRatio_working_3-way'!L24*'OddsRatio_working_3-way'!M24</f>
        <v>6.8487446525001772E-2</v>
      </c>
      <c r="R24" s="11">
        <f t="shared" si="23"/>
        <v>0</v>
      </c>
      <c r="S24" s="11">
        <f t="shared" si="24"/>
        <v>-0.85949975574812931</v>
      </c>
      <c r="T24" s="11">
        <f t="shared" si="25"/>
        <v>-0.25656709126809835</v>
      </c>
      <c r="U24" s="11">
        <f>'OddsRatio_working_3-way'!S24-'OddsRatio_working_3-way'!R24^2/3</f>
        <v>-0.85949975574812931</v>
      </c>
      <c r="V24" s="11">
        <f>'OddsRatio_working_3-way'!S24*'OddsRatio_working_3-way'!R24/3-2*'OddsRatio_working_3-way'!R24^3/27-'OddsRatio_working_3-way'!T24</f>
        <v>0.25656709126809835</v>
      </c>
      <c r="W24" s="11">
        <f>'OddsRatio_working_3-way'!V24^2+4*'OddsRatio_working_3-way'!U24^3/27</f>
        <v>-2.8239505983277624E-2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0.15335105013094166</v>
      </c>
      <c r="Y24" s="11">
        <f>IF('OddsRatio_working_3-way'!W24&gt;=0,IF('OddsRatio_working_3-way'!V24+SQRT('OddsRatio_working_3-way'!W24)&gt;0,0,PI()),ACOS('OddsRatio_working_3-way'!V24/(2*'OddsRatio_working_3-way'!X24)))</f>
        <v>0.5798676702610327</v>
      </c>
      <c r="Z24" s="11">
        <f>'OddsRatio_working_3-way'!X24^(1/3)*COS('OddsRatio_working_3-way'!Y24/3)</f>
        <v>0.52528917092711058</v>
      </c>
      <c r="AA24" s="11">
        <f>'OddsRatio_working_3-way'!X24^(1/3)*COS(('OddsRatio_working_3-way'!Y24+2*PI())/3)</f>
        <v>-0.35168617191092216</v>
      </c>
      <c r="AB24" s="11">
        <f>'OddsRatio_working_3-way'!X24^(1/3)*COS(('OddsRatio_working_3-way'!Y24+4*PI())/3)</f>
        <v>-0.17360299901618859</v>
      </c>
      <c r="AC24" s="11">
        <f>'OddsRatio_working_3-way'!X24^(1/3)*SIN('OddsRatio_working_3-way'!Y24/3)</f>
        <v>0.10281636780891715</v>
      </c>
      <c r="AD24" s="11">
        <f>'OddsRatio_working_3-way'!X24^(1/3)*SIN(('OddsRatio_working_3-way'!Y24+2*PI())/3)</f>
        <v>0.40350558245128537</v>
      </c>
      <c r="AE24" s="11">
        <f>'OddsRatio_working_3-way'!X24^(1/3)*SIN(('OddsRatio_working_3-way'!Y24+4*PI())/3)</f>
        <v>-0.50632195026020255</v>
      </c>
      <c r="AF24" s="11">
        <f>-'OddsRatio_working_3-way'!U24/(3*'OddsRatio_working_3-way'!X24^(1/3))*COS(('OddsRatio_working_3-way'!Y24)/3)</f>
        <v>0.52528917092711069</v>
      </c>
      <c r="AG24" s="11">
        <f>-'OddsRatio_working_3-way'!U24/(3*'OddsRatio_working_3-way'!X24^(1/3))*COS(('OddsRatio_working_3-way'!Y24+2*PI())/3)</f>
        <v>-0.35168617191092222</v>
      </c>
      <c r="AH24" s="11">
        <f>-'OddsRatio_working_3-way'!U24/(3*'OddsRatio_working_3-way'!X24^(1/3))*COS(('OddsRatio_working_3-way'!Y24+4*PI())/3)</f>
        <v>-0.17360299901618861</v>
      </c>
      <c r="AI24" s="11">
        <f>'OddsRatio_working_3-way'!U24/(3*'OddsRatio_working_3-way'!X24^(1/3))*SIN(('OddsRatio_working_3-way'!Y24)/3)</f>
        <v>-0.10281636780891718</v>
      </c>
      <c r="AJ24" s="11">
        <f>'OddsRatio_working_3-way'!U24/(3*'OddsRatio_working_3-way'!X24^(1/3))*SIN(('OddsRatio_working_3-way'!Y24+2*PI())/3)</f>
        <v>-0.40350558245128548</v>
      </c>
      <c r="AK24" s="11">
        <f>'OddsRatio_working_3-way'!U24/(3*'OddsRatio_working_3-way'!X24^(1/3))*SIN(('OddsRatio_working_3-way'!Y24+4*PI())/3)</f>
        <v>0.50632195026020266</v>
      </c>
      <c r="AL24" s="11">
        <f>'OddsRatio_working_3-way'!Z24+'OddsRatio_working_3-way'!AF24</f>
        <v>1.0505783418542212</v>
      </c>
      <c r="AM24" s="11">
        <f>'OddsRatio_working_3-way'!AA24+'OddsRatio_working_3-way'!AG24</f>
        <v>-0.70337234382184444</v>
      </c>
      <c r="AN24" s="11">
        <f>'OddsRatio_working_3-way'!AB24+'OddsRatio_working_3-way'!AH24</f>
        <v>-0.34720599803237717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1.0505783418542212</v>
      </c>
      <c r="AS24" s="11">
        <f>IF(('OddsRatio_working_3-way'!X24=0),IF(Q24&gt;0,-Q24^(1/3),(-Q24)^(1/3)),'OddsRatio_working_3-way'!AM24-'OddsRatio_working_3-way'!R24/3)</f>
        <v>-0.70337234382184444</v>
      </c>
      <c r="AT24" s="11">
        <f>IF(('OddsRatio_working_3-way'!X24=0),IF(Q24&gt;0,-Q24^(1/3),(-Q24)^(1/3)),'OddsRatio_working_3-way'!AN24-'OddsRatio_working_3-way'!R24/3)</f>
        <v>-0.34720599803237717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2.11</v>
      </c>
      <c r="B25" s="4">
        <f>IF('True_Odds_Calculator_3-way'!B26="","",'True_Odds_Calculator_3-way'!B26)</f>
        <v>3.67</v>
      </c>
      <c r="C25" s="4">
        <f>IF('True_Odds_Calculator_3-way'!C26="","",'True_Odds_Calculator_3-way'!C26)</f>
        <v>3.56</v>
      </c>
      <c r="D25" s="9">
        <f t="shared" si="13"/>
        <v>0.46339662213103705</v>
      </c>
      <c r="E25" s="9">
        <f t="shared" si="14"/>
        <v>0.26417231534340679</v>
      </c>
      <c r="F25" s="9">
        <f t="shared" si="15"/>
        <v>0.2724310625255561</v>
      </c>
      <c r="G25" s="9">
        <f t="shared" si="16"/>
        <v>1.0432239758793802</v>
      </c>
      <c r="H25" s="9">
        <f t="shared" si="17"/>
        <v>2.1579786132261121</v>
      </c>
      <c r="I25" s="9">
        <f t="shared" si="18"/>
        <v>3.7854080155979446</v>
      </c>
      <c r="J25" s="9">
        <f t="shared" si="19"/>
        <v>3.6706533782512132</v>
      </c>
      <c r="K25" s="11">
        <f t="shared" si="20"/>
        <v>0.47393364928909953</v>
      </c>
      <c r="L25" s="11">
        <f t="shared" si="21"/>
        <v>0.27247956403269757</v>
      </c>
      <c r="M25" s="11">
        <f t="shared" si="22"/>
        <v>0.2808988764044944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-0.27521727339643842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0.22998035517962917</v>
      </c>
      <c r="Q25" s="11">
        <f>2*'OddsRatio_working_3-way'!K25*'OddsRatio_working_3-way'!L25*'OddsRatio_working_3-way'!M25</f>
        <v>7.2549007943100693E-2</v>
      </c>
      <c r="R25" s="11">
        <f t="shared" si="23"/>
        <v>0</v>
      </c>
      <c r="S25" s="11">
        <f t="shared" si="24"/>
        <v>-0.8356319802949016</v>
      </c>
      <c r="T25" s="11">
        <f t="shared" si="25"/>
        <v>-0.26360630293214565</v>
      </c>
      <c r="U25" s="11">
        <f>'OddsRatio_working_3-way'!S25-'OddsRatio_working_3-way'!R25^2/3</f>
        <v>-0.8356319802949016</v>
      </c>
      <c r="V25" s="11">
        <f>'OddsRatio_working_3-way'!S25*'OddsRatio_working_3-way'!R25/3-2*'OddsRatio_working_3-way'!R25^3/27-'OddsRatio_working_3-way'!T25</f>
        <v>0.26360630293214565</v>
      </c>
      <c r="W25" s="11">
        <f>'OddsRatio_working_3-way'!V25^2+4*'OddsRatio_working_3-way'!U25^3/27</f>
        <v>-1.695701677747978E-2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0.1470079077150562</v>
      </c>
      <c r="Y25" s="11">
        <f>IF('OddsRatio_working_3-way'!W25&gt;=0,IF('OddsRatio_working_3-way'!V25+SQRT('OddsRatio_working_3-way'!W25)&gt;0,0,PI()),ACOS('OddsRatio_working_3-way'!V25/(2*'OddsRatio_working_3-way'!X25)))</f>
        <v>0.45882877072759465</v>
      </c>
      <c r="Z25" s="11">
        <f>'OddsRatio_working_3-way'!X25^(1/3)*COS('OddsRatio_working_3-way'!Y25/3)</f>
        <v>0.52161198793968999</v>
      </c>
      <c r="AA25" s="11">
        <f>'OddsRatio_working_3-way'!X25^(1/3)*COS(('OddsRatio_working_3-way'!Y25+2*PI())/3)</f>
        <v>-0.33043856969363172</v>
      </c>
      <c r="AB25" s="11">
        <f>'OddsRatio_working_3-way'!X25^(1/3)*COS(('OddsRatio_working_3-way'!Y25+4*PI())/3)</f>
        <v>-0.19117341824605838</v>
      </c>
      <c r="AC25" s="11">
        <f>'OddsRatio_working_3-way'!X25^(1/3)*SIN('OddsRatio_working_3-way'!Y25/3)</f>
        <v>8.0404772676990574E-2</v>
      </c>
      <c r="AD25" s="11">
        <f>'OddsRatio_working_3-way'!X25^(1/3)*SIN(('OddsRatio_working_3-way'!Y25+2*PI())/3)</f>
        <v>0.4115268461357785</v>
      </c>
      <c r="AE25" s="11">
        <f>'OddsRatio_working_3-way'!X25^(1/3)*SIN(('OddsRatio_working_3-way'!Y25+4*PI())/3)</f>
        <v>-0.49193161881276898</v>
      </c>
      <c r="AF25" s="11">
        <f>-'OddsRatio_working_3-way'!U25/(3*'OddsRatio_working_3-way'!X25^(1/3))*COS(('OddsRatio_working_3-way'!Y25)/3)</f>
        <v>0.5216119879396901</v>
      </c>
      <c r="AG25" s="11">
        <f>-'OddsRatio_working_3-way'!U25/(3*'OddsRatio_working_3-way'!X25^(1/3))*COS(('OddsRatio_working_3-way'!Y25+2*PI())/3)</f>
        <v>-0.33043856969363178</v>
      </c>
      <c r="AH25" s="11">
        <f>-'OddsRatio_working_3-way'!U25/(3*'OddsRatio_working_3-way'!X25^(1/3))*COS(('OddsRatio_working_3-way'!Y25+4*PI())/3)</f>
        <v>-0.19117341824605844</v>
      </c>
      <c r="AI25" s="11">
        <f>'OddsRatio_working_3-way'!U25/(3*'OddsRatio_working_3-way'!X25^(1/3))*SIN(('OddsRatio_working_3-way'!Y25)/3)</f>
        <v>-8.0404772676990588E-2</v>
      </c>
      <c r="AJ25" s="11">
        <f>'OddsRatio_working_3-way'!U25/(3*'OddsRatio_working_3-way'!X25^(1/3))*SIN(('OddsRatio_working_3-way'!Y25+2*PI())/3)</f>
        <v>-0.41152684613577861</v>
      </c>
      <c r="AK25" s="11">
        <f>'OddsRatio_working_3-way'!U25/(3*'OddsRatio_working_3-way'!X25^(1/3))*SIN(('OddsRatio_working_3-way'!Y25+4*PI())/3)</f>
        <v>0.49193161881276909</v>
      </c>
      <c r="AL25" s="11">
        <f>'OddsRatio_working_3-way'!Z25+'OddsRatio_working_3-way'!AF25</f>
        <v>1.0432239758793802</v>
      </c>
      <c r="AM25" s="11">
        <f>'OddsRatio_working_3-way'!AA25+'OddsRatio_working_3-way'!AG25</f>
        <v>-0.66087713938726345</v>
      </c>
      <c r="AN25" s="11">
        <f>'OddsRatio_working_3-way'!AB25+'OddsRatio_working_3-way'!AH25</f>
        <v>-0.38234683649211681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1.0432239758793802</v>
      </c>
      <c r="AS25" s="11">
        <f>IF(('OddsRatio_working_3-way'!X25=0),IF(Q25&gt;0,-Q25^(1/3),(-Q25)^(1/3)),'OddsRatio_working_3-way'!AM25-'OddsRatio_working_3-way'!R25/3)</f>
        <v>-0.66087713938726345</v>
      </c>
      <c r="AT25" s="11">
        <f>IF(('OddsRatio_working_3-way'!X25=0),IF(Q25&gt;0,-Q25^(1/3),(-Q25)^(1/3)),'OddsRatio_working_3-way'!AN25-'OddsRatio_working_3-way'!R25/3)</f>
        <v>-0.38234683649211681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2.2400000000000002</v>
      </c>
      <c r="B26" s="4">
        <f>IF('True_Odds_Calculator_3-way'!B27="","",'True_Odds_Calculator_3-way'!B27)</f>
        <v>3.32</v>
      </c>
      <c r="C26" s="4">
        <f>IF('True_Odds_Calculator_3-way'!C27="","",'True_Odds_Calculator_3-way'!C27)</f>
        <v>3.56</v>
      </c>
      <c r="D26" s="9">
        <f t="shared" si="13"/>
        <v>0.43569362612332541</v>
      </c>
      <c r="E26" s="9">
        <f t="shared" si="14"/>
        <v>0.29211919123081775</v>
      </c>
      <c r="F26" s="9">
        <f t="shared" si="15"/>
        <v>0.27218718264585695</v>
      </c>
      <c r="G26" s="9">
        <f t="shared" si="16"/>
        <v>1.0445087054259556</v>
      </c>
      <c r="H26" s="9">
        <f t="shared" si="17"/>
        <v>2.2951907947281853</v>
      </c>
      <c r="I26" s="9">
        <f t="shared" si="18"/>
        <v>3.4232601965882163</v>
      </c>
      <c r="J26" s="9">
        <f t="shared" si="19"/>
        <v>3.6739422858904458</v>
      </c>
      <c r="K26" s="11">
        <f t="shared" si="20"/>
        <v>0.4464285714285714</v>
      </c>
      <c r="L26" s="11">
        <f t="shared" si="21"/>
        <v>0.30120481927710846</v>
      </c>
      <c r="M26" s="11">
        <f t="shared" si="22"/>
        <v>0.2808988764044944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-0.27817207836160052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0.23116140323734746</v>
      </c>
      <c r="Q26" s="11">
        <f>2*'OddsRatio_working_3-way'!K26*'OddsRatio_working_3-way'!L26*'OddsRatio_working_3-way'!M26</f>
        <v>7.5542942234427285E-2</v>
      </c>
      <c r="R26" s="11">
        <f t="shared" si="23"/>
        <v>0</v>
      </c>
      <c r="S26" s="11">
        <f t="shared" si="24"/>
        <v>-0.83100145995550601</v>
      </c>
      <c r="T26" s="11">
        <f t="shared" si="25"/>
        <v>-0.27156910456062294</v>
      </c>
      <c r="U26" s="11">
        <f>'OddsRatio_working_3-way'!S26-'OddsRatio_working_3-way'!R26^2/3</f>
        <v>-0.83100145995550601</v>
      </c>
      <c r="V26" s="11">
        <f>'OddsRatio_working_3-way'!S26*'OddsRatio_working_3-way'!R26/3-2*'OddsRatio_working_3-way'!R26^3/27-'OddsRatio_working_3-way'!T26</f>
        <v>0.27156910456062294</v>
      </c>
      <c r="W26" s="11">
        <f>'OddsRatio_working_3-way'!V26^2+4*'OddsRatio_working_3-way'!U26^3/27</f>
        <v>-1.1266401532632739E-2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0.14578767101892678</v>
      </c>
      <c r="Y26" s="11">
        <f>IF('OddsRatio_working_3-way'!W26&gt;=0,IF('OddsRatio_working_3-way'!V26+SQRT('OddsRatio_working_3-way'!W26)&gt;0,0,PI()),ACOS('OddsRatio_working_3-way'!V26/(2*'OddsRatio_working_3-way'!X26)))</f>
        <v>0.37259531231863074</v>
      </c>
      <c r="Z26" s="11">
        <f>'OddsRatio_working_3-way'!X26^(1/3)*COS('OddsRatio_working_3-way'!Y26/3)</f>
        <v>0.52225435271297782</v>
      </c>
      <c r="AA26" s="11">
        <f>'OddsRatio_working_3-way'!X26^(1/3)*COS(('OddsRatio_working_3-way'!Y26+2*PI())/3)</f>
        <v>-0.3175909549507161</v>
      </c>
      <c r="AB26" s="11">
        <f>'OddsRatio_working_3-way'!X26^(1/3)*COS(('OddsRatio_working_3-way'!Y26+4*PI())/3)</f>
        <v>-0.20466339776226183</v>
      </c>
      <c r="AC26" s="11">
        <f>'OddsRatio_working_3-way'!X26^(1/3)*SIN('OddsRatio_working_3-way'!Y26/3)</f>
        <v>6.5198755541680892E-2</v>
      </c>
      <c r="AD26" s="11">
        <f>'OddsRatio_working_3-way'!X26^(1/3)*SIN(('OddsRatio_working_3-way'!Y26+2*PI())/3)</f>
        <v>0.4196861589155968</v>
      </c>
      <c r="AE26" s="11">
        <f>'OddsRatio_working_3-way'!X26^(1/3)*SIN(('OddsRatio_working_3-way'!Y26+4*PI())/3)</f>
        <v>-0.48488491445727772</v>
      </c>
      <c r="AF26" s="11">
        <f>-'OddsRatio_working_3-way'!U26/(3*'OddsRatio_working_3-way'!X26^(1/3))*COS(('OddsRatio_working_3-way'!Y26)/3)</f>
        <v>0.52225435271297782</v>
      </c>
      <c r="AG26" s="11">
        <f>-'OddsRatio_working_3-way'!U26/(3*'OddsRatio_working_3-way'!X26^(1/3))*COS(('OddsRatio_working_3-way'!Y26+2*PI())/3)</f>
        <v>-0.3175909549507161</v>
      </c>
      <c r="AH26" s="11">
        <f>-'OddsRatio_working_3-way'!U26/(3*'OddsRatio_working_3-way'!X26^(1/3))*COS(('OddsRatio_working_3-way'!Y26+4*PI())/3)</f>
        <v>-0.20466339776226183</v>
      </c>
      <c r="AI26" s="11">
        <f>'OddsRatio_working_3-way'!U26/(3*'OddsRatio_working_3-way'!X26^(1/3))*SIN(('OddsRatio_working_3-way'!Y26)/3)</f>
        <v>-6.5198755541680892E-2</v>
      </c>
      <c r="AJ26" s="11">
        <f>'OddsRatio_working_3-way'!U26/(3*'OddsRatio_working_3-way'!X26^(1/3))*SIN(('OddsRatio_working_3-way'!Y26+2*PI())/3)</f>
        <v>-0.4196861589155968</v>
      </c>
      <c r="AK26" s="11">
        <f>'OddsRatio_working_3-way'!U26/(3*'OddsRatio_working_3-way'!X26^(1/3))*SIN(('OddsRatio_working_3-way'!Y26+4*PI())/3)</f>
        <v>0.48488491445727772</v>
      </c>
      <c r="AL26" s="11">
        <f>'OddsRatio_working_3-way'!Z26+'OddsRatio_working_3-way'!AF26</f>
        <v>1.0445087054259556</v>
      </c>
      <c r="AM26" s="11">
        <f>'OddsRatio_working_3-way'!AA26+'OddsRatio_working_3-way'!AG26</f>
        <v>-0.6351819099014322</v>
      </c>
      <c r="AN26" s="11">
        <f>'OddsRatio_working_3-way'!AB26+'OddsRatio_working_3-way'!AH26</f>
        <v>-0.40932679552452367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1.0445087054259556</v>
      </c>
      <c r="AS26" s="11">
        <f>IF(('OddsRatio_working_3-way'!X26=0),IF(Q26&gt;0,-Q26^(1/3),(-Q26)^(1/3)),'OddsRatio_working_3-way'!AM26-'OddsRatio_working_3-way'!R26/3)</f>
        <v>-0.6351819099014322</v>
      </c>
      <c r="AT26" s="11">
        <f>IF(('OddsRatio_working_3-way'!X26=0),IF(Q26&gt;0,-Q26^(1/3),(-Q26)^(1/3)),'OddsRatio_working_3-way'!AN26-'OddsRatio_working_3-way'!R26/3)</f>
        <v>-0.40932679552452367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3.2</v>
      </c>
      <c r="B27" s="4">
        <f>IF('True_Odds_Calculator_3-way'!B28="","",'True_Odds_Calculator_3-way'!B28)</f>
        <v>3.67</v>
      </c>
      <c r="C27" s="4">
        <f>IF('True_Odds_Calculator_3-way'!C28="","",'True_Odds_Calculator_3-way'!C28)</f>
        <v>2.2599999999999998</v>
      </c>
      <c r="D27" s="9">
        <f t="shared" si="13"/>
        <v>0.30357258050782859</v>
      </c>
      <c r="E27" s="9">
        <f t="shared" si="14"/>
        <v>0.26425598763889491</v>
      </c>
      <c r="F27" s="9">
        <f t="shared" si="15"/>
        <v>0.4321714318532765</v>
      </c>
      <c r="G27" s="9">
        <f t="shared" si="16"/>
        <v>1.0427750669096532</v>
      </c>
      <c r="H27" s="9">
        <f t="shared" si="17"/>
        <v>3.2941051472012366</v>
      </c>
      <c r="I27" s="9">
        <f t="shared" si="18"/>
        <v>3.784209428648774</v>
      </c>
      <c r="J27" s="9">
        <f t="shared" si="19"/>
        <v>2.3138965843061627</v>
      </c>
      <c r="K27" s="11">
        <f t="shared" si="20"/>
        <v>0.3125</v>
      </c>
      <c r="L27" s="11">
        <f t="shared" si="21"/>
        <v>0.27247956403269757</v>
      </c>
      <c r="M27" s="11">
        <f t="shared" si="22"/>
        <v>0.44247787610619471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-0.27885600781268827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0.23095958621687446</v>
      </c>
      <c r="Q27" s="11">
        <f>2*'OddsRatio_working_3-way'!K27*'OddsRatio_working_3-way'!L27*'OddsRatio_working_3-way'!M27</f>
        <v>7.5353861734706193E-2</v>
      </c>
      <c r="R27" s="11">
        <f t="shared" si="23"/>
        <v>0</v>
      </c>
      <c r="S27" s="11">
        <f t="shared" si="24"/>
        <v>-0.82823959228453647</v>
      </c>
      <c r="T27" s="11">
        <f t="shared" si="25"/>
        <v>-0.27022498932611311</v>
      </c>
      <c r="U27" s="11">
        <f>'OddsRatio_working_3-way'!S27-'OddsRatio_working_3-way'!R27^2/3</f>
        <v>-0.82823959228453647</v>
      </c>
      <c r="V27" s="11">
        <f>'OddsRatio_working_3-way'!S27*'OddsRatio_working_3-way'!R27/3-2*'OddsRatio_working_3-way'!R27^3/27-'OddsRatio_working_3-way'!T27</f>
        <v>0.27022498932611311</v>
      </c>
      <c r="W27" s="11">
        <f>'OddsRatio_working_3-way'!V27^2+4*'OddsRatio_working_3-way'!U27^3/27</f>
        <v>-1.1149784998049347E-2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0.14506147822074206</v>
      </c>
      <c r="Y27" s="11">
        <f>IF('OddsRatio_working_3-way'!W27&gt;=0,IF('OddsRatio_working_3-way'!V27+SQRT('OddsRatio_working_3-way'!W27)&gt;0,0,PI()),ACOS('OddsRatio_working_3-way'!V27/(2*'OddsRatio_working_3-way'!X27)))</f>
        <v>0.37251372470049327</v>
      </c>
      <c r="Z27" s="11">
        <f>'OddsRatio_working_3-way'!X27^(1/3)*COS('OddsRatio_working_3-way'!Y27/3)</f>
        <v>0.52138753345482658</v>
      </c>
      <c r="AA27" s="11">
        <f>'OddsRatio_working_3-way'!X27^(1/3)*COS(('OddsRatio_working_3-way'!Y27+2*PI())/3)</f>
        <v>-0.31705135751652647</v>
      </c>
      <c r="AB27" s="11">
        <f>'OddsRatio_working_3-way'!X27^(1/3)*COS(('OddsRatio_working_3-way'!Y27+4*PI())/3)</f>
        <v>-0.20433617593830031</v>
      </c>
      <c r="AC27" s="11">
        <f>'OddsRatio_working_3-way'!X27^(1/3)*SIN('OddsRatio_working_3-way'!Y27/3)</f>
        <v>6.507614042594663E-2</v>
      </c>
      <c r="AD27" s="11">
        <f>'OddsRatio_working_3-way'!X27^(1/3)*SIN(('OddsRatio_working_3-way'!Y27+2*PI())/3)</f>
        <v>0.41899677897541554</v>
      </c>
      <c r="AE27" s="11">
        <f>'OddsRatio_working_3-way'!X27^(1/3)*SIN(('OddsRatio_working_3-way'!Y27+4*PI())/3)</f>
        <v>-0.48407291940136193</v>
      </c>
      <c r="AF27" s="11">
        <f>-'OddsRatio_working_3-way'!U27/(3*'OddsRatio_working_3-way'!X27^(1/3))*COS(('OddsRatio_working_3-way'!Y27)/3)</f>
        <v>0.52138753345482658</v>
      </c>
      <c r="AG27" s="11">
        <f>-'OddsRatio_working_3-way'!U27/(3*'OddsRatio_working_3-way'!X27^(1/3))*COS(('OddsRatio_working_3-way'!Y27+2*PI())/3)</f>
        <v>-0.31705135751652647</v>
      </c>
      <c r="AH27" s="11">
        <f>-'OddsRatio_working_3-way'!U27/(3*'OddsRatio_working_3-way'!X27^(1/3))*COS(('OddsRatio_working_3-way'!Y27+4*PI())/3)</f>
        <v>-0.20433617593830031</v>
      </c>
      <c r="AI27" s="11">
        <f>'OddsRatio_working_3-way'!U27/(3*'OddsRatio_working_3-way'!X27^(1/3))*SIN(('OddsRatio_working_3-way'!Y27)/3)</f>
        <v>-6.507614042594663E-2</v>
      </c>
      <c r="AJ27" s="11">
        <f>'OddsRatio_working_3-way'!U27/(3*'OddsRatio_working_3-way'!X27^(1/3))*SIN(('OddsRatio_working_3-way'!Y27+2*PI())/3)</f>
        <v>-0.41899677897541554</v>
      </c>
      <c r="AK27" s="11">
        <f>'OddsRatio_working_3-way'!U27/(3*'OddsRatio_working_3-way'!X27^(1/3))*SIN(('OddsRatio_working_3-way'!Y27+4*PI())/3)</f>
        <v>0.48407291940136193</v>
      </c>
      <c r="AL27" s="11">
        <f>'OddsRatio_working_3-way'!Z27+'OddsRatio_working_3-way'!AF27</f>
        <v>1.0427750669096532</v>
      </c>
      <c r="AM27" s="11">
        <f>'OddsRatio_working_3-way'!AA27+'OddsRatio_working_3-way'!AG27</f>
        <v>-0.63410271503305293</v>
      </c>
      <c r="AN27" s="11">
        <f>'OddsRatio_working_3-way'!AB27+'OddsRatio_working_3-way'!AH27</f>
        <v>-0.40867235187660061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1.0427750669096532</v>
      </c>
      <c r="AS27" s="11">
        <f>IF(('OddsRatio_working_3-way'!X27=0),IF(Q27&gt;0,-Q27^(1/3),(-Q27)^(1/3)),'OddsRatio_working_3-way'!AM27-'OddsRatio_working_3-way'!R27/3)</f>
        <v>-0.63410271503305293</v>
      </c>
      <c r="AT27" s="11">
        <f>IF(('OddsRatio_working_3-way'!X27=0),IF(Q27&gt;0,-Q27^(1/3),(-Q27)^(1/3)),'OddsRatio_working_3-way'!AN27-'OddsRatio_working_3-way'!R27/3)</f>
        <v>-0.40867235187660061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11.14</v>
      </c>
      <c r="B28" s="4">
        <f>IF('True_Odds_Calculator_3-way'!B29="","",'True_Odds_Calculator_3-way'!B29)</f>
        <v>5.8</v>
      </c>
      <c r="C28" s="4">
        <f>IF('True_Odds_Calculator_3-way'!C29="","",'True_Odds_Calculator_3-way'!C29)</f>
        <v>1.3</v>
      </c>
      <c r="D28" s="9">
        <f t="shared" si="13"/>
        <v>8.3544640691971733E-2</v>
      </c>
      <c r="E28" s="9">
        <f t="shared" si="14"/>
        <v>0.16147958933621379</v>
      </c>
      <c r="F28" s="9">
        <f t="shared" si="15"/>
        <v>0.75497576997181437</v>
      </c>
      <c r="G28" s="9">
        <f t="shared" si="16"/>
        <v>1.0818193985984168</v>
      </c>
      <c r="H28" s="9">
        <f t="shared" si="17"/>
        <v>11.969648701787948</v>
      </c>
      <c r="I28" s="9">
        <f t="shared" si="18"/>
        <v>6.1927331132724008</v>
      </c>
      <c r="J28" s="9">
        <f t="shared" si="19"/>
        <v>1.3245458195795252</v>
      </c>
      <c r="K28" s="11">
        <f t="shared" si="20"/>
        <v>8.9766606822262118E-2</v>
      </c>
      <c r="L28" s="11">
        <f t="shared" si="21"/>
        <v>0.17241379310344829</v>
      </c>
      <c r="M28" s="11">
        <f t="shared" si="22"/>
        <v>0.76923076923076916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-0.17383767721166354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0.18143807532775524</v>
      </c>
      <c r="Q28" s="11">
        <f>2*'OddsRatio_working_3-way'!K28*'OddsRatio_working_3-way'!L28*'OddsRatio_working_3-way'!M28</f>
        <v>2.381077104038783E-2</v>
      </c>
      <c r="R28" s="11">
        <f t="shared" si="23"/>
        <v>0</v>
      </c>
      <c r="S28" s="11">
        <f t="shared" si="24"/>
        <v>-1.0437212360289279</v>
      </c>
      <c r="T28" s="11">
        <f t="shared" si="25"/>
        <v>-0.13697129081744461</v>
      </c>
      <c r="U28" s="11">
        <f>'OddsRatio_working_3-way'!S28-'OddsRatio_working_3-way'!R28^2/3</f>
        <v>-1.0437212360289279</v>
      </c>
      <c r="V28" s="11">
        <f>'OddsRatio_working_3-way'!S28*'OddsRatio_working_3-way'!R28/3-2*'OddsRatio_working_3-way'!R28^3/27-'OddsRatio_working_3-way'!T28</f>
        <v>0.13697129081744461</v>
      </c>
      <c r="W28" s="11">
        <f>'OddsRatio_working_3-way'!V28^2+4*'OddsRatio_working_3-way'!U28^3/27</f>
        <v>-0.14968063181792196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0.20520828828663265</v>
      </c>
      <c r="Y28" s="11">
        <f>IF('OddsRatio_working_3-way'!W28&gt;=0,IF('OddsRatio_working_3-way'!V28+SQRT('OddsRatio_working_3-way'!W28)&gt;0,0,PI()),ACOS('OddsRatio_working_3-way'!V28/(2*'OddsRatio_working_3-way'!X28)))</f>
        <v>1.2305309893079763</v>
      </c>
      <c r="Z28" s="11">
        <f>'OddsRatio_working_3-way'!X28^(1/3)*COS('OddsRatio_working_3-way'!Y28/3)</f>
        <v>0.5409096992992084</v>
      </c>
      <c r="AA28" s="11">
        <f>'OddsRatio_working_3-way'!X28^(1/3)*COS(('OddsRatio_working_3-way'!Y28+2*PI())/3)</f>
        <v>-0.47415274338015306</v>
      </c>
      <c r="AB28" s="11">
        <f>'OddsRatio_working_3-way'!X28^(1/3)*COS(('OddsRatio_working_3-way'!Y28+4*PI())/3)</f>
        <v>-6.6756955919055519E-2</v>
      </c>
      <c r="AC28" s="11">
        <f>'OddsRatio_working_3-way'!X28^(1/3)*SIN('OddsRatio_working_3-way'!Y28/3)</f>
        <v>0.23521006755738433</v>
      </c>
      <c r="AD28" s="11">
        <f>'OddsRatio_working_3-way'!X28^(1/3)*SIN(('OddsRatio_working_3-way'!Y28+2*PI())/3)</f>
        <v>0.35083650696782415</v>
      </c>
      <c r="AE28" s="11">
        <f>'OddsRatio_working_3-way'!X28^(1/3)*SIN(('OddsRatio_working_3-way'!Y28+4*PI())/3)</f>
        <v>-0.58604657452520847</v>
      </c>
      <c r="AF28" s="11">
        <f>-'OddsRatio_working_3-way'!U28/(3*'OddsRatio_working_3-way'!X28^(1/3))*COS(('OddsRatio_working_3-way'!Y28)/3)</f>
        <v>0.54090969929920829</v>
      </c>
      <c r="AG28" s="11">
        <f>-'OddsRatio_working_3-way'!U28/(3*'OddsRatio_working_3-way'!X28^(1/3))*COS(('OddsRatio_working_3-way'!Y28+2*PI())/3)</f>
        <v>-0.47415274338015301</v>
      </c>
      <c r="AH28" s="11">
        <f>-'OddsRatio_working_3-way'!U28/(3*'OddsRatio_working_3-way'!X28^(1/3))*COS(('OddsRatio_working_3-way'!Y28+4*PI())/3)</f>
        <v>-6.6756955919055505E-2</v>
      </c>
      <c r="AI28" s="11">
        <f>'OddsRatio_working_3-way'!U28/(3*'OddsRatio_working_3-way'!X28^(1/3))*SIN(('OddsRatio_working_3-way'!Y28)/3)</f>
        <v>-0.23521006755738427</v>
      </c>
      <c r="AJ28" s="11">
        <f>'OddsRatio_working_3-way'!U28/(3*'OddsRatio_working_3-way'!X28^(1/3))*SIN(('OddsRatio_working_3-way'!Y28+2*PI())/3)</f>
        <v>-0.35083650696782409</v>
      </c>
      <c r="AK28" s="11">
        <f>'OddsRatio_working_3-way'!U28/(3*'OddsRatio_working_3-way'!X28^(1/3))*SIN(('OddsRatio_working_3-way'!Y28+4*PI())/3)</f>
        <v>0.58604657452520836</v>
      </c>
      <c r="AL28" s="11">
        <f>'OddsRatio_working_3-way'!Z28+'OddsRatio_working_3-way'!AF28</f>
        <v>1.0818193985984168</v>
      </c>
      <c r="AM28" s="11">
        <f>'OddsRatio_working_3-way'!AA28+'OddsRatio_working_3-way'!AG28</f>
        <v>-0.94830548676030602</v>
      </c>
      <c r="AN28" s="11">
        <f>'OddsRatio_working_3-way'!AB28+'OddsRatio_working_3-way'!AH28</f>
        <v>-0.13351391183811101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1.0818193985984168</v>
      </c>
      <c r="AS28" s="11">
        <f>IF(('OddsRatio_working_3-way'!X28=0),IF(Q28&gt;0,-Q28^(1/3),(-Q28)^(1/3)),'OddsRatio_working_3-way'!AM28-'OddsRatio_working_3-way'!R28/3)</f>
        <v>-0.94830548676030602</v>
      </c>
      <c r="AT28" s="11">
        <f>IF(('OddsRatio_working_3-way'!X28=0),IF(Q28&gt;0,-Q28^(1/3),(-Q28)^(1/3)),'OddsRatio_working_3-way'!AN28-'OddsRatio_working_3-way'!R28/3)</f>
        <v>-0.13351391183811101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2.69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2.97</v>
      </c>
      <c r="D29" s="9">
        <f t="shared" si="13"/>
        <v>0.36412003725645492</v>
      </c>
      <c r="E29" s="9">
        <f t="shared" si="14"/>
        <v>0.3064647692024185</v>
      </c>
      <c r="F29" s="9">
        <f t="shared" si="15"/>
        <v>0.32941519354112647</v>
      </c>
      <c r="G29" s="9">
        <f t="shared" si="16"/>
        <v>1.03334146568633</v>
      </c>
      <c r="H29" s="9">
        <f t="shared" si="17"/>
        <v>2.7463470770098977</v>
      </c>
      <c r="I29" s="9">
        <f t="shared" si="18"/>
        <v>3.2630178098530629</v>
      </c>
      <c r="J29" s="9">
        <f t="shared" si="19"/>
        <v>3.0356826874020704</v>
      </c>
      <c r="K29" s="11">
        <f t="shared" si="20"/>
        <v>0.37174721189591081</v>
      </c>
      <c r="L29" s="11">
        <f t="shared" si="21"/>
        <v>0.31347962382445144</v>
      </c>
      <c r="M29" s="11">
        <f t="shared" si="22"/>
        <v>0.33670033670033667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-0.28608667698061829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0.22953898331180972</v>
      </c>
      <c r="Q29" s="11">
        <f>2*'OddsRatio_working_3-way'!K29*'OddsRatio_working_3-way'!L29*'OddsRatio_working_3-way'!M29</f>
        <v>7.8474866089507572E-2</v>
      </c>
      <c r="R29" s="11">
        <f t="shared" si="23"/>
        <v>0</v>
      </c>
      <c r="S29" s="11">
        <f t="shared" si="24"/>
        <v>-0.80234069525495744</v>
      </c>
      <c r="T29" s="11">
        <f t="shared" si="25"/>
        <v>-0.27430451119827598</v>
      </c>
      <c r="U29" s="11">
        <f>'OddsRatio_working_3-way'!S29-'OddsRatio_working_3-way'!R29^2/3</f>
        <v>-0.80234069525495744</v>
      </c>
      <c r="V29" s="11">
        <f>'OddsRatio_working_3-way'!S29*'OddsRatio_working_3-way'!R29/3-2*'OddsRatio_working_3-way'!R29^3/27-'OddsRatio_working_3-way'!T29</f>
        <v>0.27430451119827598</v>
      </c>
      <c r="W29" s="11">
        <f>'OddsRatio_working_3-way'!V29^2+4*'OddsRatio_working_3-way'!U29^3/27</f>
        <v>-1.276634686513442E-3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0.13831088130570074</v>
      </c>
      <c r="Y29" s="11">
        <f>IF('OddsRatio_working_3-way'!W29&gt;=0,IF('OddsRatio_working_3-way'!V29+SQRT('OddsRatio_working_3-way'!W29)&gt;0,0,PI()),ACOS('OddsRatio_working_3-way'!V29/(2*'OddsRatio_working_3-way'!X29)))</f>
        <v>0.12952751772717552</v>
      </c>
      <c r="Z29" s="11">
        <f>'OddsRatio_working_3-way'!X29^(1/3)*COS('OddsRatio_working_3-way'!Y29/3)</f>
        <v>0.516670732843165</v>
      </c>
      <c r="AA29" s="11">
        <f>'OddsRatio_working_3-way'!X29^(1/3)*COS(('OddsRatio_working_3-way'!Y29+2*PI())/3)</f>
        <v>-0.27766640832882178</v>
      </c>
      <c r="AB29" s="11">
        <f>'OddsRatio_working_3-way'!X29^(1/3)*COS(('OddsRatio_working_3-way'!Y29+4*PI())/3)</f>
        <v>-0.23900432451434295</v>
      </c>
      <c r="AC29" s="11">
        <f>'OddsRatio_working_3-way'!X29^(1/3)*SIN('OddsRatio_working_3-way'!Y29/3)</f>
        <v>2.2321564497721196E-2</v>
      </c>
      <c r="AD29" s="11">
        <f>'OddsRatio_working_3-way'!X29^(1/3)*SIN(('OddsRatio_working_3-way'!Y29+2*PI())/3)</f>
        <v>0.43628919778524328</v>
      </c>
      <c r="AE29" s="11">
        <f>'OddsRatio_working_3-way'!X29^(1/3)*SIN(('OddsRatio_working_3-way'!Y29+4*PI())/3)</f>
        <v>-0.45861076228296449</v>
      </c>
      <c r="AF29" s="11">
        <f>-'OddsRatio_working_3-way'!U29/(3*'OddsRatio_working_3-way'!X29^(1/3))*COS(('OddsRatio_working_3-way'!Y29)/3)</f>
        <v>0.516670732843165</v>
      </c>
      <c r="AG29" s="11">
        <f>-'OddsRatio_working_3-way'!U29/(3*'OddsRatio_working_3-way'!X29^(1/3))*COS(('OddsRatio_working_3-way'!Y29+2*PI())/3)</f>
        <v>-0.27766640832882178</v>
      </c>
      <c r="AH29" s="11">
        <f>-'OddsRatio_working_3-way'!U29/(3*'OddsRatio_working_3-way'!X29^(1/3))*COS(('OddsRatio_working_3-way'!Y29+4*PI())/3)</f>
        <v>-0.23900432451434295</v>
      </c>
      <c r="AI29" s="11">
        <f>'OddsRatio_working_3-way'!U29/(3*'OddsRatio_working_3-way'!X29^(1/3))*SIN(('OddsRatio_working_3-way'!Y29)/3)</f>
        <v>-2.2321564497721196E-2</v>
      </c>
      <c r="AJ29" s="11">
        <f>'OddsRatio_working_3-way'!U29/(3*'OddsRatio_working_3-way'!X29^(1/3))*SIN(('OddsRatio_working_3-way'!Y29+2*PI())/3)</f>
        <v>-0.43628919778524328</v>
      </c>
      <c r="AK29" s="11">
        <f>'OddsRatio_working_3-way'!U29/(3*'OddsRatio_working_3-way'!X29^(1/3))*SIN(('OddsRatio_working_3-way'!Y29+4*PI())/3)</f>
        <v>0.45861076228296449</v>
      </c>
      <c r="AL29" s="11">
        <f>'OddsRatio_working_3-way'!Z29+'OddsRatio_working_3-way'!AF29</f>
        <v>1.03334146568633</v>
      </c>
      <c r="AM29" s="11">
        <f>'OddsRatio_working_3-way'!AA29+'OddsRatio_working_3-way'!AG29</f>
        <v>-0.55533281665764356</v>
      </c>
      <c r="AN29" s="11">
        <f>'OddsRatio_working_3-way'!AB29+'OddsRatio_working_3-way'!AH29</f>
        <v>-0.47800864902868589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1.03334146568633</v>
      </c>
      <c r="AS29" s="11">
        <f>IF(('OddsRatio_working_3-way'!X29=0),IF(Q29&gt;0,-Q29^(1/3),(-Q29)^(1/3)),'OddsRatio_working_3-way'!AM29-'OddsRatio_working_3-way'!R29/3)</f>
        <v>-0.55533281665764356</v>
      </c>
      <c r="AT29" s="11">
        <f>IF(('OddsRatio_working_3-way'!X29=0),IF(Q29&gt;0,-Q29^(1/3),(-Q29)^(1/3)),'OddsRatio_working_3-way'!AN29-'OddsRatio_working_3-way'!R29/3)</f>
        <v>-0.47800864902868589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1.21</v>
      </c>
      <c r="B30" s="4">
        <f>IF('True_Odds_Calculator_3-way'!B31="","",'True_Odds_Calculator_3-way'!B31)</f>
        <v>7.21</v>
      </c>
      <c r="C30" s="4">
        <f>IF('True_Odds_Calculator_3-way'!C31="","",'True_Odds_Calculator_3-way'!C31)</f>
        <v>15.39</v>
      </c>
      <c r="D30" s="9">
        <f t="shared" si="13"/>
        <v>0.81260187818220331</v>
      </c>
      <c r="E30" s="9">
        <f t="shared" si="14"/>
        <v>0.12788356980675369</v>
      </c>
      <c r="F30" s="9">
        <f t="shared" si="15"/>
        <v>5.9514552011042894E-2</v>
      </c>
      <c r="G30" s="9">
        <f t="shared" si="16"/>
        <v>1.0981663131919137</v>
      </c>
      <c r="H30" s="9">
        <f t="shared" si="17"/>
        <v>1.2306149257703018</v>
      </c>
      <c r="I30" s="9">
        <f t="shared" si="18"/>
        <v>7.8196128049217837</v>
      </c>
      <c r="J30" s="9">
        <f t="shared" si="19"/>
        <v>16.80261324683164</v>
      </c>
      <c r="K30" s="11">
        <f t="shared" si="20"/>
        <v>0.82644628099173556</v>
      </c>
      <c r="L30" s="11">
        <f t="shared" si="21"/>
        <v>0.13869625520110956</v>
      </c>
      <c r="M30" s="11">
        <f t="shared" si="22"/>
        <v>6.4977257959714096E-2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-0.13976950721504067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0.15499326442173411</v>
      </c>
      <c r="Q30" s="11">
        <f>2*'OddsRatio_working_3-way'!K30*'OddsRatio_working_3-way'!L30*'OddsRatio_working_3-way'!M30</f>
        <v>1.4896036945865842E-2</v>
      </c>
      <c r="R30" s="11">
        <f t="shared" si="23"/>
        <v>0</v>
      </c>
      <c r="S30" s="11">
        <f t="shared" si="24"/>
        <v>-1.1089204470276275</v>
      </c>
      <c r="T30" s="11">
        <f t="shared" si="25"/>
        <v>-0.1065757277297095</v>
      </c>
      <c r="U30" s="11">
        <f>'OddsRatio_working_3-way'!S30-'OddsRatio_working_3-way'!R30^2/3</f>
        <v>-1.1089204470276275</v>
      </c>
      <c r="V30" s="11">
        <f>'OddsRatio_working_3-way'!S30*'OddsRatio_working_3-way'!R30/3-2*'OddsRatio_working_3-way'!R30^3/27-'OddsRatio_working_3-way'!T30</f>
        <v>0.1065757277297095</v>
      </c>
      <c r="W30" s="11">
        <f>'OddsRatio_working_3-way'!V30^2+4*'OddsRatio_working_3-way'!U30^3/27</f>
        <v>-0.19066302581256522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0.22473396024726791</v>
      </c>
      <c r="Y30" s="11">
        <f>IF('OddsRatio_working_3-way'!W30&gt;=0,IF('OddsRatio_working_3-way'!V30+SQRT('OddsRatio_working_3-way'!W30)&gt;0,0,PI()),ACOS('OddsRatio_working_3-way'!V30/(2*'OddsRatio_working_3-way'!X30)))</f>
        <v>1.3314009233768811</v>
      </c>
      <c r="Z30" s="11">
        <f>'OddsRatio_working_3-way'!X30^(1/3)*COS('OddsRatio_working_3-way'!Y30/3)</f>
        <v>0.54908315659595675</v>
      </c>
      <c r="AA30" s="11">
        <f>'OddsRatio_working_3-way'!X30^(1/3)*COS(('OddsRatio_working_3-way'!Y30+2*PI())/3)</f>
        <v>-0.5006187268864013</v>
      </c>
      <c r="AB30" s="11">
        <f>'OddsRatio_working_3-way'!X30^(1/3)*COS(('OddsRatio_working_3-way'!Y30+4*PI())/3)</f>
        <v>-4.8464429709555404E-2</v>
      </c>
      <c r="AC30" s="11">
        <f>'OddsRatio_working_3-way'!X30^(1/3)*SIN('OddsRatio_working_3-way'!Y30/3)</f>
        <v>0.26105140519029796</v>
      </c>
      <c r="AD30" s="11">
        <f>'OddsRatio_working_3-way'!X30^(1/3)*SIN(('OddsRatio_working_3-way'!Y30+2*PI())/3)</f>
        <v>0.34499425980709869</v>
      </c>
      <c r="AE30" s="11">
        <f>'OddsRatio_working_3-way'!X30^(1/3)*SIN(('OddsRatio_working_3-way'!Y30+4*PI())/3)</f>
        <v>-0.60604566499739665</v>
      </c>
      <c r="AF30" s="11">
        <f>-'OddsRatio_working_3-way'!U30/(3*'OddsRatio_working_3-way'!X30^(1/3))*COS(('OddsRatio_working_3-way'!Y30)/3)</f>
        <v>0.54908315659595686</v>
      </c>
      <c r="AG30" s="11">
        <f>-'OddsRatio_working_3-way'!U30/(3*'OddsRatio_working_3-way'!X30^(1/3))*COS(('OddsRatio_working_3-way'!Y30+2*PI())/3)</f>
        <v>-0.50061872688640141</v>
      </c>
      <c r="AH30" s="11">
        <f>-'OddsRatio_working_3-way'!U30/(3*'OddsRatio_working_3-way'!X30^(1/3))*COS(('OddsRatio_working_3-way'!Y30+4*PI())/3)</f>
        <v>-4.8464429709555418E-2</v>
      </c>
      <c r="AI30" s="11">
        <f>'OddsRatio_working_3-way'!U30/(3*'OddsRatio_working_3-way'!X30^(1/3))*SIN(('OddsRatio_working_3-way'!Y30)/3)</f>
        <v>-0.26105140519029801</v>
      </c>
      <c r="AJ30" s="11">
        <f>'OddsRatio_working_3-way'!U30/(3*'OddsRatio_working_3-way'!X30^(1/3))*SIN(('OddsRatio_working_3-way'!Y30+2*PI())/3)</f>
        <v>-0.34499425980709875</v>
      </c>
      <c r="AK30" s="11">
        <f>'OddsRatio_working_3-way'!U30/(3*'OddsRatio_working_3-way'!X30^(1/3))*SIN(('OddsRatio_working_3-way'!Y30+4*PI())/3)</f>
        <v>0.60604566499739676</v>
      </c>
      <c r="AL30" s="11">
        <f>'OddsRatio_working_3-way'!Z30+'OddsRatio_working_3-way'!AF30</f>
        <v>1.0981663131919137</v>
      </c>
      <c r="AM30" s="11">
        <f>'OddsRatio_working_3-way'!AA30+'OddsRatio_working_3-way'!AG30</f>
        <v>-1.0012374537728026</v>
      </c>
      <c r="AN30" s="11">
        <f>'OddsRatio_working_3-way'!AB30+'OddsRatio_working_3-way'!AH30</f>
        <v>-9.6928859419110822E-2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1.0981663131919137</v>
      </c>
      <c r="AS30" s="11">
        <f>IF(('OddsRatio_working_3-way'!X30=0),IF(Q30&gt;0,-Q30^(1/3),(-Q30)^(1/3)),'OddsRatio_working_3-way'!AM30-'OddsRatio_working_3-way'!R30/3)</f>
        <v>-1.0012374537728026</v>
      </c>
      <c r="AT30" s="11">
        <f>IF(('OddsRatio_working_3-way'!X30=0),IF(Q30&gt;0,-Q30^(1/3),(-Q30)^(1/3)),'OddsRatio_working_3-way'!AN30-'OddsRatio_working_3-way'!R30/3)</f>
        <v>-9.6928859419110822E-2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2.15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3.64</v>
      </c>
      <c r="D31" s="9">
        <f t="shared" si="13"/>
        <v>0.45654630097142446</v>
      </c>
      <c r="E31" s="9">
        <f t="shared" si="14"/>
        <v>0.275547428000529</v>
      </c>
      <c r="F31" s="9">
        <f t="shared" si="15"/>
        <v>0.26790627102804654</v>
      </c>
      <c r="G31" s="9">
        <f t="shared" si="16"/>
        <v>1.0350942126403742</v>
      </c>
      <c r="H31" s="9">
        <f t="shared" si="17"/>
        <v>2.1903583445364299</v>
      </c>
      <c r="I31" s="9">
        <f t="shared" si="18"/>
        <v>3.6291393001065506</v>
      </c>
      <c r="J31" s="9">
        <f t="shared" si="19"/>
        <v>3.7326487213705875</v>
      </c>
      <c r="K31" s="11">
        <f t="shared" si="20"/>
        <v>0.46511627906976744</v>
      </c>
      <c r="L31" s="11">
        <f t="shared" si="21"/>
        <v>0.2824858757062147</v>
      </c>
      <c r="M31" s="11">
        <f t="shared" si="22"/>
        <v>0.27472527472527469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-0.27835073873702165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0.22848653120627896</v>
      </c>
      <c r="Q31" s="11">
        <f>2*'OddsRatio_working_3-way'!K31*'OddsRatio_working_3-way'!L31*'OddsRatio_working_3-way'!M31</f>
        <v>7.2191637031999656E-2</v>
      </c>
      <c r="R31" s="11">
        <f t="shared" si="23"/>
        <v>0</v>
      </c>
      <c r="S31" s="11">
        <f t="shared" si="24"/>
        <v>-0.82085836108431143</v>
      </c>
      <c r="T31" s="11">
        <f t="shared" si="25"/>
        <v>-0.25935493241210467</v>
      </c>
      <c r="U31" s="11">
        <f>'OddsRatio_working_3-way'!S31-'OddsRatio_working_3-way'!R31^2/3</f>
        <v>-0.82085836108431143</v>
      </c>
      <c r="V31" s="11">
        <f>'OddsRatio_working_3-way'!S31*'OddsRatio_working_3-way'!R31/3-2*'OddsRatio_working_3-way'!R31^3/27-'OddsRatio_working_3-way'!T31</f>
        <v>0.25935493241210467</v>
      </c>
      <c r="W31" s="11">
        <f>'OddsRatio_working_3-way'!V31^2+4*'OddsRatio_working_3-way'!U31^3/27</f>
        <v>-1.4675952233472206E-2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0.14312663378976639</v>
      </c>
      <c r="Y31" s="11">
        <f>IF('OddsRatio_working_3-way'!W31&gt;=0,IF('OddsRatio_working_3-way'!V31+SQRT('OddsRatio_working_3-way'!W31)&gt;0,0,PI()),ACOS('OddsRatio_working_3-way'!V31/(2*'OddsRatio_working_3-way'!X31)))</f>
        <v>0.43698185034555737</v>
      </c>
      <c r="Z31" s="11">
        <f>'OddsRatio_working_3-way'!X31^(1/3)*COS('OddsRatio_working_3-way'!Y31/3)</f>
        <v>0.51754710632018719</v>
      </c>
      <c r="AA31" s="11">
        <f>'OddsRatio_working_3-way'!X31^(1/3)*COS(('OddsRatio_working_3-way'!Y31+2*PI())/3)</f>
        <v>-0.32452562404594898</v>
      </c>
      <c r="AB31" s="11">
        <f>'OddsRatio_working_3-way'!X31^(1/3)*COS(('OddsRatio_working_3-way'!Y31+4*PI())/3)</f>
        <v>-0.19302148227423832</v>
      </c>
      <c r="AC31" s="11">
        <f>'OddsRatio_working_3-way'!X31^(1/3)*SIN('OddsRatio_working_3-way'!Y31/3)</f>
        <v>7.5923951651447955E-2</v>
      </c>
      <c r="AD31" s="11">
        <f>'OddsRatio_working_3-way'!X31^(1/3)*SIN(('OddsRatio_working_3-way'!Y31+2*PI())/3)</f>
        <v>0.41024696590268395</v>
      </c>
      <c r="AE31" s="11">
        <f>'OddsRatio_working_3-way'!X31^(1/3)*SIN(('OddsRatio_working_3-way'!Y31+4*PI())/3)</f>
        <v>-0.48617091755413178</v>
      </c>
      <c r="AF31" s="11">
        <f>-'OddsRatio_working_3-way'!U31/(3*'OddsRatio_working_3-way'!X31^(1/3))*COS(('OddsRatio_working_3-way'!Y31)/3)</f>
        <v>0.51754710632018708</v>
      </c>
      <c r="AG31" s="11">
        <f>-'OddsRatio_working_3-way'!U31/(3*'OddsRatio_working_3-way'!X31^(1/3))*COS(('OddsRatio_working_3-way'!Y31+2*PI())/3)</f>
        <v>-0.32452562404594887</v>
      </c>
      <c r="AH31" s="11">
        <f>-'OddsRatio_working_3-way'!U31/(3*'OddsRatio_working_3-way'!X31^(1/3))*COS(('OddsRatio_working_3-way'!Y31+4*PI())/3)</f>
        <v>-0.19302148227423829</v>
      </c>
      <c r="AI31" s="11">
        <f>'OddsRatio_working_3-way'!U31/(3*'OddsRatio_working_3-way'!X31^(1/3))*SIN(('OddsRatio_working_3-way'!Y31)/3)</f>
        <v>-7.5923951651447941E-2</v>
      </c>
      <c r="AJ31" s="11">
        <f>'OddsRatio_working_3-way'!U31/(3*'OddsRatio_working_3-way'!X31^(1/3))*SIN(('OddsRatio_working_3-way'!Y31+2*PI())/3)</f>
        <v>-0.41024696590268389</v>
      </c>
      <c r="AK31" s="11">
        <f>'OddsRatio_working_3-way'!U31/(3*'OddsRatio_working_3-way'!X31^(1/3))*SIN(('OddsRatio_working_3-way'!Y31+4*PI())/3)</f>
        <v>0.48617091755413172</v>
      </c>
      <c r="AL31" s="11">
        <f>'OddsRatio_working_3-way'!Z31+'OddsRatio_working_3-way'!AF31</f>
        <v>1.0350942126403742</v>
      </c>
      <c r="AM31" s="11">
        <f>'OddsRatio_working_3-way'!AA31+'OddsRatio_working_3-way'!AG31</f>
        <v>-0.64905124809189785</v>
      </c>
      <c r="AN31" s="11">
        <f>'OddsRatio_working_3-way'!AB31+'OddsRatio_working_3-way'!AH31</f>
        <v>-0.38604296454847664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1.0350942126403742</v>
      </c>
      <c r="AS31" s="11">
        <f>IF(('OddsRatio_working_3-way'!X31=0),IF(Q31&gt;0,-Q31^(1/3),(-Q31)^(1/3)),'OddsRatio_working_3-way'!AM31-'OddsRatio_working_3-way'!R31/3)</f>
        <v>-0.64905124809189785</v>
      </c>
      <c r="AT31" s="11">
        <f>IF(('OddsRatio_working_3-way'!X31=0),IF(Q31&gt;0,-Q31^(1/3),(-Q31)^(1/3)),'OddsRatio_working_3-way'!AN31-'OddsRatio_working_3-way'!R31/3)</f>
        <v>-0.38604296454847664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2.79</v>
      </c>
      <c r="B32" s="4">
        <f>IF('True_Odds_Calculator_3-way'!B33="","",'True_Odds_Calculator_3-way'!B33)</f>
        <v>3.24</v>
      </c>
      <c r="C32" s="4">
        <f>IF('True_Odds_Calculator_3-way'!C33="","",'True_Odds_Calculator_3-way'!C33)</f>
        <v>2.78</v>
      </c>
      <c r="D32" s="9">
        <f t="shared" si="13"/>
        <v>0.34927687773350352</v>
      </c>
      <c r="E32" s="9">
        <f t="shared" si="14"/>
        <v>0.30017187693031372</v>
      </c>
      <c r="F32" s="9">
        <f t="shared" si="15"/>
        <v>0.35055124533618276</v>
      </c>
      <c r="G32" s="9">
        <f t="shared" si="16"/>
        <v>1.0408145907022095</v>
      </c>
      <c r="H32" s="9">
        <f t="shared" si="17"/>
        <v>2.8630581173569554</v>
      </c>
      <c r="I32" s="9">
        <f t="shared" si="18"/>
        <v>3.3314246831729495</v>
      </c>
      <c r="J32" s="9">
        <f t="shared" si="19"/>
        <v>2.8526499714499325</v>
      </c>
      <c r="K32" s="11">
        <f t="shared" si="20"/>
        <v>0.35842293906810035</v>
      </c>
      <c r="L32" s="11">
        <f t="shared" si="21"/>
        <v>0.30864197530864196</v>
      </c>
      <c r="M32" s="11">
        <f t="shared" si="22"/>
        <v>0.35971223021582738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-0.28400569070828552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0.23119696198437506</v>
      </c>
      <c r="Q32" s="11">
        <f>2*'OddsRatio_working_3-way'!K32*'OddsRatio_working_3-way'!L32*'OddsRatio_working_3-way'!M32</f>
        <v>7.9585873316480232E-2</v>
      </c>
      <c r="R32" s="11">
        <f t="shared" si="23"/>
        <v>0</v>
      </c>
      <c r="S32" s="11">
        <f t="shared" si="24"/>
        <v>-0.81405749795995253</v>
      </c>
      <c r="T32" s="11">
        <f t="shared" si="25"/>
        <v>-0.28022633320480295</v>
      </c>
      <c r="U32" s="11">
        <f>'OddsRatio_working_3-way'!S32-'OddsRatio_working_3-way'!R32^2/3</f>
        <v>-0.81405749795995253</v>
      </c>
      <c r="V32" s="11">
        <f>'OddsRatio_working_3-way'!S32*'OddsRatio_working_3-way'!R32/3-2*'OddsRatio_working_3-way'!R32^3/27-'OddsRatio_working_3-way'!T32</f>
        <v>0.28022633320480295</v>
      </c>
      <c r="W32" s="11">
        <f>'OddsRatio_working_3-way'!V32^2+4*'OddsRatio_working_3-way'!U32^3/27</f>
        <v>-1.3943052642644976E-3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0.14135160335637667</v>
      </c>
      <c r="Y32" s="11">
        <f>IF('OddsRatio_working_3-way'!W32&gt;=0,IF('OddsRatio_working_3-way'!V32+SQRT('OddsRatio_working_3-way'!W32)&gt;0,0,PI()),ACOS('OddsRatio_working_3-way'!V32/(2*'OddsRatio_working_3-way'!X32)))</f>
        <v>0.13247048928049532</v>
      </c>
      <c r="Z32" s="11">
        <f>'OddsRatio_working_3-way'!X32^(1/3)*COS('OddsRatio_working_3-way'!Y32/3)</f>
        <v>0.52040729535110475</v>
      </c>
      <c r="AA32" s="11">
        <f>'OddsRatio_working_3-way'!X32^(1/3)*COS(('OddsRatio_working_3-way'!Y32+2*PI())/3)</f>
        <v>-0.28011745441859137</v>
      </c>
      <c r="AB32" s="11">
        <f>'OddsRatio_working_3-way'!X32^(1/3)*COS(('OddsRatio_working_3-way'!Y32+4*PI())/3)</f>
        <v>-0.24028984093251332</v>
      </c>
      <c r="AC32" s="11">
        <f>'OddsRatio_working_3-way'!X32^(1/3)*SIN('OddsRatio_working_3-way'!Y32/3)</f>
        <v>2.2994483367367573E-2</v>
      </c>
      <c r="AD32" s="11">
        <f>'OddsRatio_working_3-way'!X32^(1/3)*SIN(('OddsRatio_working_3-way'!Y32+2*PI())/3)</f>
        <v>0.43918869640512442</v>
      </c>
      <c r="AE32" s="11">
        <f>'OddsRatio_working_3-way'!X32^(1/3)*SIN(('OddsRatio_working_3-way'!Y32+4*PI())/3)</f>
        <v>-0.46218317977249196</v>
      </c>
      <c r="AF32" s="11">
        <f>-'OddsRatio_working_3-way'!U32/(3*'OddsRatio_working_3-way'!X32^(1/3))*COS(('OddsRatio_working_3-way'!Y32)/3)</f>
        <v>0.52040729535110486</v>
      </c>
      <c r="AG32" s="11">
        <f>-'OddsRatio_working_3-way'!U32/(3*'OddsRatio_working_3-way'!X32^(1/3))*COS(('OddsRatio_working_3-way'!Y32+2*PI())/3)</f>
        <v>-0.28011745441859143</v>
      </c>
      <c r="AH32" s="11">
        <f>-'OddsRatio_working_3-way'!U32/(3*'OddsRatio_working_3-way'!X32^(1/3))*COS(('OddsRatio_working_3-way'!Y32+4*PI())/3)</f>
        <v>-0.24028984093251338</v>
      </c>
      <c r="AI32" s="11">
        <f>'OddsRatio_working_3-way'!U32/(3*'OddsRatio_working_3-way'!X32^(1/3))*SIN(('OddsRatio_working_3-way'!Y32)/3)</f>
        <v>-2.2994483367367577E-2</v>
      </c>
      <c r="AJ32" s="11">
        <f>'OddsRatio_working_3-way'!U32/(3*'OddsRatio_working_3-way'!X32^(1/3))*SIN(('OddsRatio_working_3-way'!Y32+2*PI())/3)</f>
        <v>-0.43918869640512453</v>
      </c>
      <c r="AK32" s="11">
        <f>'OddsRatio_working_3-way'!U32/(3*'OddsRatio_working_3-way'!X32^(1/3))*SIN(('OddsRatio_working_3-way'!Y32+4*PI())/3)</f>
        <v>0.46218317977249207</v>
      </c>
      <c r="AL32" s="11">
        <f>'OddsRatio_working_3-way'!Z32+'OddsRatio_working_3-way'!AF32</f>
        <v>1.0408145907022095</v>
      </c>
      <c r="AM32" s="11">
        <f>'OddsRatio_working_3-way'!AA32+'OddsRatio_working_3-way'!AG32</f>
        <v>-0.56023490883718274</v>
      </c>
      <c r="AN32" s="11">
        <f>'OddsRatio_working_3-way'!AB32+'OddsRatio_working_3-way'!AH32</f>
        <v>-0.4805796818650267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1.0408145907022095</v>
      </c>
      <c r="AS32" s="11">
        <f>IF(('OddsRatio_working_3-way'!X32=0),IF(Q32&gt;0,-Q32^(1/3),(-Q32)^(1/3)),'OddsRatio_working_3-way'!AM32-'OddsRatio_working_3-way'!R32/3)</f>
        <v>-0.56023490883718274</v>
      </c>
      <c r="AT32" s="11">
        <f>IF(('OddsRatio_working_3-way'!X32=0),IF(Q32&gt;0,-Q32^(1/3),(-Q32)^(1/3)),'OddsRatio_working_3-way'!AN32-'OddsRatio_working_3-way'!R32/3)</f>
        <v>-0.4805796818650267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2.11</v>
      </c>
      <c r="B33" s="4">
        <f>IF('True_Odds_Calculator_3-way'!B34="","",'True_Odds_Calculator_3-way'!B34)</f>
        <v>3.36</v>
      </c>
      <c r="C33" s="4">
        <f>IF('True_Odds_Calculator_3-way'!C34="","",'True_Odds_Calculator_3-way'!C34)</f>
        <v>3.89</v>
      </c>
      <c r="D33" s="9">
        <f t="shared" si="13"/>
        <v>0.46288552704523123</v>
      </c>
      <c r="E33" s="9">
        <f t="shared" si="14"/>
        <v>0.28842760060104394</v>
      </c>
      <c r="F33" s="9">
        <f t="shared" si="15"/>
        <v>0.24868687235372464</v>
      </c>
      <c r="G33" s="9">
        <f t="shared" si="16"/>
        <v>1.0453705814927767</v>
      </c>
      <c r="H33" s="9">
        <f t="shared" si="17"/>
        <v>2.1603613454569821</v>
      </c>
      <c r="I33" s="9">
        <f t="shared" si="18"/>
        <v>3.4670745723229532</v>
      </c>
      <c r="J33" s="9">
        <f t="shared" si="19"/>
        <v>4.0211209805141239</v>
      </c>
      <c r="K33" s="11">
        <f t="shared" si="20"/>
        <v>0.47393364928909953</v>
      </c>
      <c r="L33" s="11">
        <f t="shared" si="21"/>
        <v>0.29761904761904762</v>
      </c>
      <c r="M33" s="11">
        <f t="shared" si="22"/>
        <v>0.25706940874035988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-0.27451209897085183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0.23061405997357948</v>
      </c>
      <c r="Q33" s="11">
        <f>2*'OddsRatio_working_3-way'!K33*'OddsRatio_working_3-way'!L33*'OddsRatio_working_3-way'!M33</f>
        <v>7.2520144645779702E-2</v>
      </c>
      <c r="R33" s="11">
        <f t="shared" si="23"/>
        <v>0</v>
      </c>
      <c r="S33" s="11">
        <f t="shared" si="24"/>
        <v>-0.84008705203943113</v>
      </c>
      <c r="T33" s="11">
        <f t="shared" si="25"/>
        <v>-0.26417831825139343</v>
      </c>
      <c r="U33" s="11">
        <f>'OddsRatio_working_3-way'!S33-'OddsRatio_working_3-way'!R33^2/3</f>
        <v>-0.84008705203943113</v>
      </c>
      <c r="V33" s="11">
        <f>'OddsRatio_working_3-way'!S33*'OddsRatio_working_3-way'!R33/3-2*'OddsRatio_working_3-way'!R33^3/27-'OddsRatio_working_3-way'!T33</f>
        <v>0.26417831825139343</v>
      </c>
      <c r="W33" s="11">
        <f>'OddsRatio_working_3-way'!V33^2+4*'OddsRatio_working_3-way'!U33^3/27</f>
        <v>-1.8045118514670319E-2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0.14818510582106831</v>
      </c>
      <c r="Y33" s="11">
        <f>IF('OddsRatio_working_3-way'!W33&gt;=0,IF('OddsRatio_working_3-way'!V33+SQRT('OddsRatio_working_3-way'!W33)&gt;0,0,PI()),ACOS('OddsRatio_working_3-way'!V33/(2*'OddsRatio_working_3-way'!X33)))</f>
        <v>0.47041678014650334</v>
      </c>
      <c r="Z33" s="11">
        <f>'OddsRatio_working_3-way'!X33^(1/3)*COS('OddsRatio_working_3-way'!Y33/3)</f>
        <v>0.52268529074638848</v>
      </c>
      <c r="AA33" s="11">
        <f>'OddsRatio_working_3-way'!X33^(1/3)*COS(('OddsRatio_working_3-way'!Y33+2*PI())/3)</f>
        <v>-0.33290959401487041</v>
      </c>
      <c r="AB33" s="11">
        <f>'OddsRatio_working_3-way'!X33^(1/3)*COS(('OddsRatio_working_3-way'!Y33+4*PI())/3)</f>
        <v>-0.18977569673151773</v>
      </c>
      <c r="AC33" s="11">
        <f>'OddsRatio_working_3-way'!X33^(1/3)*SIN('OddsRatio_working_3-way'!Y33/3)</f>
        <v>8.2638394126703915E-2</v>
      </c>
      <c r="AD33" s="11">
        <f>'OddsRatio_working_3-way'!X33^(1/3)*SIN(('OddsRatio_working_3-way'!Y33+2*PI())/3)</f>
        <v>0.41133954290747593</v>
      </c>
      <c r="AE33" s="11">
        <f>'OddsRatio_working_3-way'!X33^(1/3)*SIN(('OddsRatio_working_3-way'!Y33+4*PI())/3)</f>
        <v>-0.4939779370341798</v>
      </c>
      <c r="AF33" s="11">
        <f>-'OddsRatio_working_3-way'!U33/(3*'OddsRatio_working_3-way'!X33^(1/3))*COS(('OddsRatio_working_3-way'!Y33)/3)</f>
        <v>0.52268529074638836</v>
      </c>
      <c r="AG33" s="11">
        <f>-'OddsRatio_working_3-way'!U33/(3*'OddsRatio_working_3-way'!X33^(1/3))*COS(('OddsRatio_working_3-way'!Y33+2*PI())/3)</f>
        <v>-0.33290959401487036</v>
      </c>
      <c r="AH33" s="11">
        <f>-'OddsRatio_working_3-way'!U33/(3*'OddsRatio_working_3-way'!X33^(1/3))*COS(('OddsRatio_working_3-way'!Y33+4*PI())/3)</f>
        <v>-0.18977569673151767</v>
      </c>
      <c r="AI33" s="11">
        <f>'OddsRatio_working_3-way'!U33/(3*'OddsRatio_working_3-way'!X33^(1/3))*SIN(('OddsRatio_working_3-way'!Y33)/3)</f>
        <v>-8.2638394126703901E-2</v>
      </c>
      <c r="AJ33" s="11">
        <f>'OddsRatio_working_3-way'!U33/(3*'OddsRatio_working_3-way'!X33^(1/3))*SIN(('OddsRatio_working_3-way'!Y33+2*PI())/3)</f>
        <v>-0.41133954290747582</v>
      </c>
      <c r="AK33" s="11">
        <f>'OddsRatio_working_3-way'!U33/(3*'OddsRatio_working_3-way'!X33^(1/3))*SIN(('OddsRatio_working_3-way'!Y33+4*PI())/3)</f>
        <v>0.49397793703417969</v>
      </c>
      <c r="AL33" s="11">
        <f>'OddsRatio_working_3-way'!Z33+'OddsRatio_working_3-way'!AF33</f>
        <v>1.0453705814927767</v>
      </c>
      <c r="AM33" s="11">
        <f>'OddsRatio_working_3-way'!AA33+'OddsRatio_working_3-way'!AG33</f>
        <v>-0.66581918802974083</v>
      </c>
      <c r="AN33" s="11">
        <f>'OddsRatio_working_3-way'!AB33+'OddsRatio_working_3-way'!AH33</f>
        <v>-0.3795513934630354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1.0453705814927767</v>
      </c>
      <c r="AS33" s="11">
        <f>IF(('OddsRatio_working_3-way'!X33=0),IF(Q33&gt;0,-Q33^(1/3),(-Q33)^(1/3)),'OddsRatio_working_3-way'!AM33-'OddsRatio_working_3-way'!R33/3)</f>
        <v>-0.66581918802974083</v>
      </c>
      <c r="AT33" s="11">
        <f>IF(('OddsRatio_working_3-way'!X33=0),IF(Q33&gt;0,-Q33^(1/3),(-Q33)^(1/3)),'OddsRatio_working_3-way'!AN33-'OddsRatio_working_3-way'!R33/3)</f>
        <v>-0.3795513934630354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1.68</v>
      </c>
      <c r="B34" s="4">
        <f>IF('True_Odds_Calculator_3-way'!B35="","",'True_Odds_Calculator_3-way'!B35)</f>
        <v>3.95</v>
      </c>
      <c r="C34" s="4">
        <f>IF('True_Odds_Calculator_3-way'!C35="","",'True_Odds_Calculator_3-way'!C35)</f>
        <v>5.44</v>
      </c>
      <c r="D34" s="9">
        <f t="shared" si="13"/>
        <v>0.58168966708225955</v>
      </c>
      <c r="E34" s="9">
        <f t="shared" si="14"/>
        <v>0.24273294144745861</v>
      </c>
      <c r="F34" s="9">
        <f t="shared" si="15"/>
        <v>0.17557739147028165</v>
      </c>
      <c r="G34" s="9">
        <f t="shared" si="16"/>
        <v>1.0575437197920892</v>
      </c>
      <c r="H34" s="9">
        <f t="shared" si="17"/>
        <v>1.7191297294586207</v>
      </c>
      <c r="I34" s="9">
        <f t="shared" si="18"/>
        <v>4.1197539733866639</v>
      </c>
      <c r="J34" s="9">
        <f t="shared" si="19"/>
        <v>5.6954941158768762</v>
      </c>
      <c r="K34" s="11">
        <f t="shared" si="20"/>
        <v>0.59523809523809523</v>
      </c>
      <c r="L34" s="11">
        <f t="shared" si="21"/>
        <v>0.25316455696202528</v>
      </c>
      <c r="M34" s="11">
        <f t="shared" si="22"/>
        <v>0.18382352941176469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-0.24672242314647375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0.22354669715987663</v>
      </c>
      <c r="Q34" s="11">
        <f>2*'OddsRatio_working_3-way'!K34*'OddsRatio_working_3-way'!L34*'OddsRatio_working_3-way'!M34</f>
        <v>5.5401907598482417E-2</v>
      </c>
      <c r="R34" s="11">
        <f t="shared" si="23"/>
        <v>0</v>
      </c>
      <c r="S34" s="11">
        <f t="shared" si="24"/>
        <v>-0.90606558702271589</v>
      </c>
      <c r="T34" s="11">
        <f t="shared" si="25"/>
        <v>-0.22455157051368416</v>
      </c>
      <c r="U34" s="11">
        <f>'OddsRatio_working_3-way'!S34-'OddsRatio_working_3-way'!R34^2/3</f>
        <v>-0.90606558702271589</v>
      </c>
      <c r="V34" s="11">
        <f>'OddsRatio_working_3-way'!S34*'OddsRatio_working_3-way'!R34/3-2*'OddsRatio_working_3-way'!R34^3/27-'OddsRatio_working_3-way'!T34</f>
        <v>0.22455157051368416</v>
      </c>
      <c r="W34" s="11">
        <f>'OddsRatio_working_3-way'!V34^2+4*'OddsRatio_working_3-way'!U34^3/27</f>
        <v>-5.9774953107292958E-2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0.16598069234662133</v>
      </c>
      <c r="Y34" s="11">
        <f>IF('OddsRatio_working_3-way'!W34&gt;=0,IF('OddsRatio_working_3-way'!V34+SQRT('OddsRatio_working_3-way'!W34)&gt;0,0,PI()),ACOS('OddsRatio_working_3-way'!V34/(2*'OddsRatio_working_3-way'!X34)))</f>
        <v>0.82787976549592879</v>
      </c>
      <c r="Z34" s="11">
        <f>'OddsRatio_working_3-way'!X34^(1/3)*COS('OddsRatio_working_3-way'!Y34/3)</f>
        <v>0.52877185989604458</v>
      </c>
      <c r="AA34" s="11">
        <f>'OddsRatio_working_3-way'!X34^(1/3)*COS(('OddsRatio_working_3-way'!Y34+2*PI())/3)</f>
        <v>-0.39406490624039336</v>
      </c>
      <c r="AB34" s="11">
        <f>'OddsRatio_working_3-way'!X34^(1/3)*COS(('OddsRatio_working_3-way'!Y34+4*PI())/3)</f>
        <v>-0.13470695365565127</v>
      </c>
      <c r="AC34" s="11">
        <f>'OddsRatio_working_3-way'!X34^(1/3)*SIN('OddsRatio_working_3-way'!Y34/3)</f>
        <v>0.14974038374127122</v>
      </c>
      <c r="AD34" s="11">
        <f>'OddsRatio_working_3-way'!X34^(1/3)*SIN(('OddsRatio_working_3-way'!Y34+2*PI())/3)</f>
        <v>0.38305967160568505</v>
      </c>
      <c r="AE34" s="11">
        <f>'OddsRatio_working_3-way'!X34^(1/3)*SIN(('OddsRatio_working_3-way'!Y34+4*PI())/3)</f>
        <v>-0.53280005534695607</v>
      </c>
      <c r="AF34" s="11">
        <f>-'OddsRatio_working_3-way'!U34/(3*'OddsRatio_working_3-way'!X34^(1/3))*COS(('OddsRatio_working_3-way'!Y34)/3)</f>
        <v>0.52877185989604458</v>
      </c>
      <c r="AG34" s="11">
        <f>-'OddsRatio_working_3-way'!U34/(3*'OddsRatio_working_3-way'!X34^(1/3))*COS(('OddsRatio_working_3-way'!Y34+2*PI())/3)</f>
        <v>-0.39406490624039336</v>
      </c>
      <c r="AH34" s="11">
        <f>-'OddsRatio_working_3-way'!U34/(3*'OddsRatio_working_3-way'!X34^(1/3))*COS(('OddsRatio_working_3-way'!Y34+4*PI())/3)</f>
        <v>-0.13470695365565127</v>
      </c>
      <c r="AI34" s="11">
        <f>'OddsRatio_working_3-way'!U34/(3*'OddsRatio_working_3-way'!X34^(1/3))*SIN(('OddsRatio_working_3-way'!Y34)/3)</f>
        <v>-0.14974038374127122</v>
      </c>
      <c r="AJ34" s="11">
        <f>'OddsRatio_working_3-way'!U34/(3*'OddsRatio_working_3-way'!X34^(1/3))*SIN(('OddsRatio_working_3-way'!Y34+2*PI())/3)</f>
        <v>-0.38305967160568505</v>
      </c>
      <c r="AK34" s="11">
        <f>'OddsRatio_working_3-way'!U34/(3*'OddsRatio_working_3-way'!X34^(1/3))*SIN(('OddsRatio_working_3-way'!Y34+4*PI())/3)</f>
        <v>0.53280005534695607</v>
      </c>
      <c r="AL34" s="11">
        <f>'OddsRatio_working_3-way'!Z34+'OddsRatio_working_3-way'!AF34</f>
        <v>1.0575437197920892</v>
      </c>
      <c r="AM34" s="11">
        <f>'OddsRatio_working_3-way'!AA34+'OddsRatio_working_3-way'!AG34</f>
        <v>-0.78812981248078673</v>
      </c>
      <c r="AN34" s="11">
        <f>'OddsRatio_working_3-way'!AB34+'OddsRatio_working_3-way'!AH34</f>
        <v>-0.26941390731130255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1.0575437197920892</v>
      </c>
      <c r="AS34" s="11">
        <f>IF(('OddsRatio_working_3-way'!X34=0),IF(Q34&gt;0,-Q34^(1/3),(-Q34)^(1/3)),'OddsRatio_working_3-way'!AM34-'OddsRatio_working_3-way'!R34/3)</f>
        <v>-0.78812981248078673</v>
      </c>
      <c r="AT34" s="11">
        <f>IF(('OddsRatio_working_3-way'!X34=0),IF(Q34&gt;0,-Q34^(1/3),(-Q34)^(1/3)),'OddsRatio_working_3-way'!AN34-'OddsRatio_working_3-way'!R34/3)</f>
        <v>-0.26941390731130255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2.78</v>
      </c>
      <c r="B35" s="4">
        <f>IF('True_Odds_Calculator_3-way'!B36="","",'True_Odds_Calculator_3-way'!B36)</f>
        <v>3.23</v>
      </c>
      <c r="C35" s="4">
        <f>IF('True_Odds_Calculator_3-way'!C36="","",'True_Odds_Calculator_3-way'!C36)</f>
        <v>2.79</v>
      </c>
      <c r="D35" s="9">
        <f t="shared" si="13"/>
        <v>0.35022935984069331</v>
      </c>
      <c r="E35" s="9">
        <f t="shared" si="14"/>
        <v>0.30081510650115389</v>
      </c>
      <c r="F35" s="9">
        <f t="shared" si="15"/>
        <v>0.34895553365815285</v>
      </c>
      <c r="G35" s="9">
        <f t="shared" si="16"/>
        <v>1.0422875045336006</v>
      </c>
      <c r="H35" s="9">
        <f t="shared" si="17"/>
        <v>2.8552717580698084</v>
      </c>
      <c r="I35" s="9">
        <f t="shared" si="18"/>
        <v>3.3243011351099288</v>
      </c>
      <c r="J35" s="9">
        <f t="shared" si="19"/>
        <v>2.8656946331151452</v>
      </c>
      <c r="K35" s="11">
        <f t="shared" si="20"/>
        <v>0.35971223021582738</v>
      </c>
      <c r="L35" s="11">
        <f t="shared" si="21"/>
        <v>0.30959752321981426</v>
      </c>
      <c r="M35" s="11">
        <f t="shared" si="22"/>
        <v>0.35842293906810035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-0.28361315741175153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0.23151358070639264</v>
      </c>
      <c r="Q35" s="11">
        <f>2*'OddsRatio_working_3-way'!K35*'OddsRatio_working_3-way'!L35*'OddsRatio_working_3-way'!M35</f>
        <v>7.9832269209100915E-2</v>
      </c>
      <c r="R35" s="11">
        <f t="shared" si="23"/>
        <v>0</v>
      </c>
      <c r="S35" s="11">
        <f t="shared" si="24"/>
        <v>-0.81630056524591921</v>
      </c>
      <c r="T35" s="11">
        <f t="shared" si="25"/>
        <v>-0.28148295353307562</v>
      </c>
      <c r="U35" s="11">
        <f>'OddsRatio_working_3-way'!S35-'OddsRatio_working_3-way'!R35^2/3</f>
        <v>-0.81630056524591921</v>
      </c>
      <c r="V35" s="11">
        <f>'OddsRatio_working_3-way'!S35*'OddsRatio_working_3-way'!R35/3-2*'OddsRatio_working_3-way'!R35^3/27-'OddsRatio_working_3-way'!T35</f>
        <v>0.28148295353307562</v>
      </c>
      <c r="W35" s="11">
        <f>'OddsRatio_working_3-way'!V35^2+4*'OddsRatio_working_3-way'!U35^3/27</f>
        <v>-1.3509197140487705E-3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0.14193622938114883</v>
      </c>
      <c r="Y35" s="11">
        <f>IF('OddsRatio_working_3-way'!W35&gt;=0,IF('OddsRatio_working_3-way'!V35+SQRT('OddsRatio_working_3-way'!W35)&gt;0,0,PI()),ACOS('OddsRatio_working_3-way'!V35/(2*'OddsRatio_working_3-way'!X35)))</f>
        <v>0.12984118564065072</v>
      </c>
      <c r="Z35" s="11">
        <f>'OddsRatio_working_3-way'!X35^(1/3)*COS('OddsRatio_working_3-way'!Y35/3)</f>
        <v>0.52114375226680032</v>
      </c>
      <c r="AA35" s="11">
        <f>'OddsRatio_working_3-way'!X35^(1/3)*COS(('OddsRatio_working_3-way'!Y35+2*PI())/3)</f>
        <v>-0.28011755126729321</v>
      </c>
      <c r="AB35" s="11">
        <f>'OddsRatio_working_3-way'!X35^(1/3)*COS(('OddsRatio_working_3-way'!Y35+4*PI())/3)</f>
        <v>-0.24102620099950728</v>
      </c>
      <c r="AC35" s="11">
        <f>'OddsRatio_working_3-way'!X35^(1/3)*SIN('OddsRatio_working_3-way'!Y35/3)</f>
        <v>2.2569401600092423E-2</v>
      </c>
      <c r="AD35" s="11">
        <f>'OddsRatio_working_3-way'!X35^(1/3)*SIN(('OddsRatio_working_3-way'!Y35+2*PI())/3)</f>
        <v>0.44003902768654712</v>
      </c>
      <c r="AE35" s="11">
        <f>'OddsRatio_working_3-way'!X35^(1/3)*SIN(('OddsRatio_working_3-way'!Y35+4*PI())/3)</f>
        <v>-0.46260842928663931</v>
      </c>
      <c r="AF35" s="11">
        <f>-'OddsRatio_working_3-way'!U35/(3*'OddsRatio_working_3-way'!X35^(1/3))*COS(('OddsRatio_working_3-way'!Y35)/3)</f>
        <v>0.52114375226680021</v>
      </c>
      <c r="AG35" s="11">
        <f>-'OddsRatio_working_3-way'!U35/(3*'OddsRatio_working_3-way'!X35^(1/3))*COS(('OddsRatio_working_3-way'!Y35+2*PI())/3)</f>
        <v>-0.28011755126729315</v>
      </c>
      <c r="AH35" s="11">
        <f>-'OddsRatio_working_3-way'!U35/(3*'OddsRatio_working_3-way'!X35^(1/3))*COS(('OddsRatio_working_3-way'!Y35+4*PI())/3)</f>
        <v>-0.24102620099950722</v>
      </c>
      <c r="AI35" s="11">
        <f>'OddsRatio_working_3-way'!U35/(3*'OddsRatio_working_3-way'!X35^(1/3))*SIN(('OddsRatio_working_3-way'!Y35)/3)</f>
        <v>-2.256940160009242E-2</v>
      </c>
      <c r="AJ35" s="11">
        <f>'OddsRatio_working_3-way'!U35/(3*'OddsRatio_working_3-way'!X35^(1/3))*SIN(('OddsRatio_working_3-way'!Y35+2*PI())/3)</f>
        <v>-0.44003902768654707</v>
      </c>
      <c r="AK35" s="11">
        <f>'OddsRatio_working_3-way'!U35/(3*'OddsRatio_working_3-way'!X35^(1/3))*SIN(('OddsRatio_working_3-way'!Y35+4*PI())/3)</f>
        <v>0.4626084292866392</v>
      </c>
      <c r="AL35" s="11">
        <f>'OddsRatio_working_3-way'!Z35+'OddsRatio_working_3-way'!AF35</f>
        <v>1.0422875045336006</v>
      </c>
      <c r="AM35" s="11">
        <f>'OddsRatio_working_3-way'!AA35+'OddsRatio_working_3-way'!AG35</f>
        <v>-0.56023510253458642</v>
      </c>
      <c r="AN35" s="11">
        <f>'OddsRatio_working_3-way'!AB35+'OddsRatio_working_3-way'!AH35</f>
        <v>-0.4820524019990145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1.0422875045336006</v>
      </c>
      <c r="AS35" s="11">
        <f>IF(('OddsRatio_working_3-way'!X35=0),IF(Q35&gt;0,-Q35^(1/3),(-Q35)^(1/3)),'OddsRatio_working_3-way'!AM35-'OddsRatio_working_3-way'!R35/3)</f>
        <v>-0.56023510253458642</v>
      </c>
      <c r="AT35" s="11">
        <f>IF(('OddsRatio_working_3-way'!X35=0),IF(Q35&gt;0,-Q35^(1/3),(-Q35)^(1/3)),'OddsRatio_working_3-way'!AN35-'OddsRatio_working_3-way'!R35/3)</f>
        <v>-0.4820524019990145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2.0099999999999998</v>
      </c>
      <c r="B36" s="4">
        <f>IF('True_Odds_Calculator_3-way'!B37="","",'True_Odds_Calculator_3-way'!B37)</f>
        <v>3.52</v>
      </c>
      <c r="C36" s="4">
        <f>IF('True_Odds_Calculator_3-way'!C37="","",'True_Odds_Calculator_3-way'!C37)</f>
        <v>4.05</v>
      </c>
      <c r="D36" s="9">
        <f t="shared" si="13"/>
        <v>0.48629134322139783</v>
      </c>
      <c r="E36" s="9">
        <f t="shared" si="14"/>
        <v>0.27504857306535968</v>
      </c>
      <c r="F36" s="9">
        <f t="shared" si="15"/>
        <v>0.2386600837132424</v>
      </c>
      <c r="G36" s="9">
        <f t="shared" si="16"/>
        <v>1.0459212148107209</v>
      </c>
      <c r="H36" s="9">
        <f t="shared" si="17"/>
        <v>2.0563804269588277</v>
      </c>
      <c r="I36" s="9">
        <f t="shared" si="18"/>
        <v>3.6357214613230164</v>
      </c>
      <c r="J36" s="9">
        <f t="shared" si="19"/>
        <v>4.1900597051726987</v>
      </c>
      <c r="K36" s="11">
        <f t="shared" si="20"/>
        <v>0.49751243781094534</v>
      </c>
      <c r="L36" s="11">
        <f t="shared" si="21"/>
        <v>0.28409090909090912</v>
      </c>
      <c r="M36" s="11">
        <f t="shared" si="22"/>
        <v>0.24691358024691359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-0.27091185486707858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0.22963186313103401</v>
      </c>
      <c r="Q36" s="11">
        <f>2*'OddsRatio_working_3-way'!K36*'OddsRatio_working_3-way'!L36*'OddsRatio_working_3-way'!M36</f>
        <v>6.9796918884812764E-2</v>
      </c>
      <c r="R36" s="11">
        <f t="shared" si="23"/>
        <v>0</v>
      </c>
      <c r="S36" s="11">
        <f t="shared" si="24"/>
        <v>-0.84762574618117625</v>
      </c>
      <c r="T36" s="11">
        <f t="shared" si="25"/>
        <v>-0.25763700491829061</v>
      </c>
      <c r="U36" s="11">
        <f>'OddsRatio_working_3-way'!S36-'OddsRatio_working_3-way'!R36^2/3</f>
        <v>-0.84762574618117625</v>
      </c>
      <c r="V36" s="11">
        <f>'OddsRatio_working_3-way'!S36*'OddsRatio_working_3-way'!R36/3-2*'OddsRatio_working_3-way'!R36^3/27-'OddsRatio_working_3-way'!T36</f>
        <v>0.25763700491829061</v>
      </c>
      <c r="W36" s="11">
        <f>'OddsRatio_working_3-way'!V36^2+4*'OddsRatio_working_3-way'!U36^3/27</f>
        <v>-2.3844383477605036E-2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0.15018422835044326</v>
      </c>
      <c r="Y36" s="11">
        <f>IF('OddsRatio_working_3-way'!W36&gt;=0,IF('OddsRatio_working_3-way'!V36+SQRT('OddsRatio_working_3-way'!W36)&gt;0,0,PI()),ACOS('OddsRatio_working_3-way'!V36/(2*'OddsRatio_working_3-way'!X36)))</f>
        <v>0.53994578537849081</v>
      </c>
      <c r="Z36" s="11">
        <f>'OddsRatio_working_3-way'!X36^(1/3)*COS('OddsRatio_working_3-way'!Y36/3)</f>
        <v>0.52296060740536043</v>
      </c>
      <c r="AA36" s="11">
        <f>'OddsRatio_working_3-way'!X36^(1/3)*COS(('OddsRatio_working_3-way'!Y36+2*PI())/3)</f>
        <v>-0.34388533311203329</v>
      </c>
      <c r="AB36" s="11">
        <f>'OddsRatio_working_3-way'!X36^(1/3)*COS(('OddsRatio_working_3-way'!Y36+4*PI())/3)</f>
        <v>-0.17907527429332715</v>
      </c>
      <c r="AC36" s="11">
        <f>'OddsRatio_working_3-way'!X36^(1/3)*SIN('OddsRatio_working_3-way'!Y36/3)</f>
        <v>9.5153131824138051E-2</v>
      </c>
      <c r="AD36" s="11">
        <f>'OddsRatio_working_3-way'!X36^(1/3)*SIN(('OddsRatio_working_3-way'!Y36+2*PI())/3)</f>
        <v>0.40532060527951369</v>
      </c>
      <c r="AE36" s="11">
        <f>'OddsRatio_working_3-way'!X36^(1/3)*SIN(('OddsRatio_working_3-way'!Y36+4*PI())/3)</f>
        <v>-0.50047373710365162</v>
      </c>
      <c r="AF36" s="11">
        <f>-'OddsRatio_working_3-way'!U36/(3*'OddsRatio_working_3-way'!X36^(1/3))*COS(('OddsRatio_working_3-way'!Y36)/3)</f>
        <v>0.52296060740536043</v>
      </c>
      <c r="AG36" s="11">
        <f>-'OddsRatio_working_3-way'!U36/(3*'OddsRatio_working_3-way'!X36^(1/3))*COS(('OddsRatio_working_3-way'!Y36+2*PI())/3)</f>
        <v>-0.34388533311203329</v>
      </c>
      <c r="AH36" s="11">
        <f>-'OddsRatio_working_3-way'!U36/(3*'OddsRatio_working_3-way'!X36^(1/3))*COS(('OddsRatio_working_3-way'!Y36+4*PI())/3)</f>
        <v>-0.17907527429332715</v>
      </c>
      <c r="AI36" s="11">
        <f>'OddsRatio_working_3-way'!U36/(3*'OddsRatio_working_3-way'!X36^(1/3))*SIN(('OddsRatio_working_3-way'!Y36)/3)</f>
        <v>-9.5153131824138051E-2</v>
      </c>
      <c r="AJ36" s="11">
        <f>'OddsRatio_working_3-way'!U36/(3*'OddsRatio_working_3-way'!X36^(1/3))*SIN(('OddsRatio_working_3-way'!Y36+2*PI())/3)</f>
        <v>-0.40532060527951369</v>
      </c>
      <c r="AK36" s="11">
        <f>'OddsRatio_working_3-way'!U36/(3*'OddsRatio_working_3-way'!X36^(1/3))*SIN(('OddsRatio_working_3-way'!Y36+4*PI())/3)</f>
        <v>0.50047373710365162</v>
      </c>
      <c r="AL36" s="11">
        <f>'OddsRatio_working_3-way'!Z36+'OddsRatio_working_3-way'!AF36</f>
        <v>1.0459212148107209</v>
      </c>
      <c r="AM36" s="11">
        <f>'OddsRatio_working_3-way'!AA36+'OddsRatio_working_3-way'!AG36</f>
        <v>-0.68777066622406657</v>
      </c>
      <c r="AN36" s="11">
        <f>'OddsRatio_working_3-way'!AB36+'OddsRatio_working_3-way'!AH36</f>
        <v>-0.35815054858665429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1.0459212148107209</v>
      </c>
      <c r="AS36" s="11">
        <f>IF(('OddsRatio_working_3-way'!X36=0),IF(Q36&gt;0,-Q36^(1/3),(-Q36)^(1/3)),'OddsRatio_working_3-way'!AM36-'OddsRatio_working_3-way'!R36/3)</f>
        <v>-0.68777066622406657</v>
      </c>
      <c r="AT36" s="11">
        <f>IF(('OddsRatio_working_3-way'!X36=0),IF(Q36&gt;0,-Q36^(1/3),(-Q36)^(1/3)),'OddsRatio_working_3-way'!AN36-'OddsRatio_working_3-way'!R36/3)</f>
        <v>-0.35815054858665429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2.58</v>
      </c>
      <c r="B37" s="4">
        <f>IF('True_Odds_Calculator_3-way'!B38="","",'True_Odds_Calculator_3-way'!B38)</f>
        <v>3.38</v>
      </c>
      <c r="C37" s="4">
        <f>IF('True_Odds_Calculator_3-way'!C38="","",'True_Odds_Calculator_3-way'!C38)</f>
        <v>2.91</v>
      </c>
      <c r="D37" s="9">
        <f t="shared" si="13"/>
        <v>0.37799793682377569</v>
      </c>
      <c r="E37" s="9">
        <f t="shared" si="14"/>
        <v>0.28746450987178096</v>
      </c>
      <c r="F37" s="9">
        <f t="shared" si="15"/>
        <v>0.33453755330444307</v>
      </c>
      <c r="G37" s="9">
        <f t="shared" si="16"/>
        <v>1.0414665095572144</v>
      </c>
      <c r="H37" s="9">
        <f t="shared" si="17"/>
        <v>2.6455170851003995</v>
      </c>
      <c r="I37" s="9">
        <f t="shared" si="18"/>
        <v>3.4786902927461703</v>
      </c>
      <c r="J37" s="9">
        <f t="shared" si="19"/>
        <v>2.9892010332542802</v>
      </c>
      <c r="K37" s="11">
        <f t="shared" si="20"/>
        <v>0.38759689922480617</v>
      </c>
      <c r="L37" s="11">
        <f t="shared" si="21"/>
        <v>0.29585798816568049</v>
      </c>
      <c r="M37" s="11">
        <f t="shared" si="22"/>
        <v>0.3436426116838488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-0.2830336134837913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0.23131761508465121</v>
      </c>
      <c r="Q37" s="11">
        <f>2*'OddsRatio_working_3-way'!K37*'OddsRatio_working_3-way'!L37*'OddsRatio_working_3-way'!M37</f>
        <v>7.8813497473475713E-2</v>
      </c>
      <c r="R37" s="11">
        <f t="shared" si="23"/>
        <v>0</v>
      </c>
      <c r="S37" s="11">
        <f t="shared" si="24"/>
        <v>-0.81727965889782295</v>
      </c>
      <c r="T37" s="11">
        <f t="shared" si="25"/>
        <v>-0.27845984970965004</v>
      </c>
      <c r="U37" s="11">
        <f>'OddsRatio_working_3-way'!S37-'OddsRatio_working_3-way'!R37^2/3</f>
        <v>-0.81727965889782295</v>
      </c>
      <c r="V37" s="11">
        <f>'OddsRatio_working_3-way'!S37*'OddsRatio_working_3-way'!R37/3-2*'OddsRatio_working_3-way'!R37^3/27-'OddsRatio_working_3-way'!T37</f>
        <v>0.27845984970965004</v>
      </c>
      <c r="W37" s="11">
        <f>'OddsRatio_working_3-way'!V37^2+4*'OddsRatio_working_3-way'!U37^3/27</f>
        <v>-3.3339954221266177E-3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0.14219166934322094</v>
      </c>
      <c r="Y37" s="11">
        <f>IF('OddsRatio_working_3-way'!W37&gt;=0,IF('OddsRatio_working_3-way'!V37+SQRT('OddsRatio_working_3-way'!W37)&gt;0,0,PI()),ACOS('OddsRatio_working_3-way'!V37/(2*'OddsRatio_working_3-way'!X37)))</f>
        <v>0.20446004239401416</v>
      </c>
      <c r="Z37" s="11">
        <f>'OddsRatio_working_3-way'!X37^(1/3)*COS('OddsRatio_working_3-way'!Y37/3)</f>
        <v>0.52073325477860721</v>
      </c>
      <c r="AA37" s="11">
        <f>'OddsRatio_working_3-way'!X37^(1/3)*COS(('OddsRatio_working_3-way'!Y37+2*PI())/3)</f>
        <v>-0.29114929703009923</v>
      </c>
      <c r="AB37" s="11">
        <f>'OddsRatio_working_3-way'!X37^(1/3)*COS(('OddsRatio_working_3-way'!Y37+4*PI())/3)</f>
        <v>-0.22958395774850809</v>
      </c>
      <c r="AC37" s="11">
        <f>'OddsRatio_working_3-way'!X37^(1/3)*SIN('OddsRatio_working_3-way'!Y37/3)</f>
        <v>3.554476520697724E-2</v>
      </c>
      <c r="AD37" s="11">
        <f>'OddsRatio_working_3-way'!X37^(1/3)*SIN(('OddsRatio_working_3-way'!Y37+2*PI())/3)</f>
        <v>0.4331958446301396</v>
      </c>
      <c r="AE37" s="11">
        <f>'OddsRatio_working_3-way'!X37^(1/3)*SIN(('OddsRatio_working_3-way'!Y37+4*PI())/3)</f>
        <v>-0.46874060983711691</v>
      </c>
      <c r="AF37" s="11">
        <f>-'OddsRatio_working_3-way'!U37/(3*'OddsRatio_working_3-way'!X37^(1/3))*COS(('OddsRatio_working_3-way'!Y37)/3)</f>
        <v>0.52073325477860721</v>
      </c>
      <c r="AG37" s="11">
        <f>-'OddsRatio_working_3-way'!U37/(3*'OddsRatio_working_3-way'!X37^(1/3))*COS(('OddsRatio_working_3-way'!Y37+2*PI())/3)</f>
        <v>-0.29114929703009923</v>
      </c>
      <c r="AH37" s="11">
        <f>-'OddsRatio_working_3-way'!U37/(3*'OddsRatio_working_3-way'!X37^(1/3))*COS(('OddsRatio_working_3-way'!Y37+4*PI())/3)</f>
        <v>-0.22958395774850809</v>
      </c>
      <c r="AI37" s="11">
        <f>'OddsRatio_working_3-way'!U37/(3*'OddsRatio_working_3-way'!X37^(1/3))*SIN(('OddsRatio_working_3-way'!Y37)/3)</f>
        <v>-3.554476520697724E-2</v>
      </c>
      <c r="AJ37" s="11">
        <f>'OddsRatio_working_3-way'!U37/(3*'OddsRatio_working_3-way'!X37^(1/3))*SIN(('OddsRatio_working_3-way'!Y37+2*PI())/3)</f>
        <v>-0.4331958446301396</v>
      </c>
      <c r="AK37" s="11">
        <f>'OddsRatio_working_3-way'!U37/(3*'OddsRatio_working_3-way'!X37^(1/3))*SIN(('OddsRatio_working_3-way'!Y37+4*PI())/3)</f>
        <v>0.46874060983711691</v>
      </c>
      <c r="AL37" s="11">
        <f>'OddsRatio_working_3-way'!Z37+'OddsRatio_working_3-way'!AF37</f>
        <v>1.0414665095572144</v>
      </c>
      <c r="AM37" s="11">
        <f>'OddsRatio_working_3-way'!AA37+'OddsRatio_working_3-way'!AG37</f>
        <v>-0.58229859406019846</v>
      </c>
      <c r="AN37" s="11">
        <f>'OddsRatio_working_3-way'!AB37+'OddsRatio_working_3-way'!AH37</f>
        <v>-0.45916791549701619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1.0414665095572144</v>
      </c>
      <c r="AS37" s="11">
        <f>IF(('OddsRatio_working_3-way'!X37=0),IF(Q37&gt;0,-Q37^(1/3),(-Q37)^(1/3)),'OddsRatio_working_3-way'!AM37-'OddsRatio_working_3-way'!R37/3)</f>
        <v>-0.58229859406019846</v>
      </c>
      <c r="AT37" s="11">
        <f>IF(('OddsRatio_working_3-way'!X37=0),IF(Q37&gt;0,-Q37^(1/3),(-Q37)^(1/3)),'OddsRatio_working_3-way'!AN37-'OddsRatio_working_3-way'!R37/3)</f>
        <v>-0.45916791549701619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2.34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3.35</v>
      </c>
      <c r="D38" s="9">
        <f t="shared" si="13"/>
        <v>0.41702102126473706</v>
      </c>
      <c r="E38" s="9">
        <f t="shared" si="14"/>
        <v>0.29326224910696996</v>
      </c>
      <c r="F38" s="9">
        <f t="shared" si="15"/>
        <v>0.28971672962829315</v>
      </c>
      <c r="G38" s="9">
        <f t="shared" si="16"/>
        <v>1.0432542178215178</v>
      </c>
      <c r="H38" s="9">
        <f t="shared" si="17"/>
        <v>2.3979606518808341</v>
      </c>
      <c r="I38" s="9">
        <f t="shared" si="18"/>
        <v>3.4099172431677056</v>
      </c>
      <c r="J38" s="9">
        <f t="shared" si="19"/>
        <v>3.4516474118805669</v>
      </c>
      <c r="K38" s="11">
        <f t="shared" si="20"/>
        <v>0.42735042735042739</v>
      </c>
      <c r="L38" s="11">
        <f t="shared" si="21"/>
        <v>0.30211480362537763</v>
      </c>
      <c r="M38" s="11">
        <f t="shared" si="22"/>
        <v>0.29850746268656714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-0.28034704469749794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0.2312398037699025</v>
      </c>
      <c r="Q38" s="11">
        <f>2*'OddsRatio_working_3-way'!K38*'OddsRatio_working_3-way'!L38*'OddsRatio_working_3-way'!M38</f>
        <v>7.7079934589967494E-2</v>
      </c>
      <c r="R38" s="11">
        <f t="shared" si="23"/>
        <v>0</v>
      </c>
      <c r="S38" s="11">
        <f t="shared" si="24"/>
        <v>-0.8248341052405832</v>
      </c>
      <c r="T38" s="11">
        <f t="shared" si="25"/>
        <v>-0.27494470174686103</v>
      </c>
      <c r="U38" s="11">
        <f>'OddsRatio_working_3-way'!S38-'OddsRatio_working_3-way'!R38^2/3</f>
        <v>-0.8248341052405832</v>
      </c>
      <c r="V38" s="11">
        <f>'OddsRatio_working_3-way'!S38*'OddsRatio_working_3-way'!R38/3-2*'OddsRatio_working_3-way'!R38^3/27-'OddsRatio_working_3-way'!T38</f>
        <v>0.27494470174686103</v>
      </c>
      <c r="W38" s="11">
        <f>'OddsRatio_working_3-way'!V38^2+4*'OddsRatio_working_3-way'!U38^3/27</f>
        <v>-7.5427379069891165E-3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0.14416772083727644</v>
      </c>
      <c r="Y38" s="11">
        <f>IF('OddsRatio_working_3-way'!W38&gt;=0,IF('OddsRatio_working_3-way'!V38+SQRT('OddsRatio_working_3-way'!W38)&gt;0,0,PI()),ACOS('OddsRatio_working_3-way'!V38/(2*'OddsRatio_working_3-way'!X38)))</f>
        <v>0.30595921856269204</v>
      </c>
      <c r="Z38" s="11">
        <f>'OddsRatio_working_3-way'!X38^(1/3)*COS('OddsRatio_working_3-way'!Y38/3)</f>
        <v>0.52162710891075892</v>
      </c>
      <c r="AA38" s="11">
        <f>'OddsRatio_working_3-way'!X38^(1/3)*COS(('OddsRatio_working_3-way'!Y38+2*PI())/3)</f>
        <v>-0.30704553199472145</v>
      </c>
      <c r="AB38" s="11">
        <f>'OddsRatio_working_3-way'!X38^(1/3)*COS(('OddsRatio_working_3-way'!Y38+4*PI())/3)</f>
        <v>-0.21458157691603783</v>
      </c>
      <c r="AC38" s="11">
        <f>'OddsRatio_working_3-way'!X38^(1/3)*SIN('OddsRatio_working_3-way'!Y38/3)</f>
        <v>5.3384089355015686E-2</v>
      </c>
      <c r="AD38" s="11">
        <f>'OddsRatio_working_3-way'!X38^(1/3)*SIN(('OddsRatio_working_3-way'!Y38+2*PI())/3)</f>
        <v>0.42505028294184155</v>
      </c>
      <c r="AE38" s="11">
        <f>'OddsRatio_working_3-way'!X38^(1/3)*SIN(('OddsRatio_working_3-way'!Y38+4*PI())/3)</f>
        <v>-0.47843437229685704</v>
      </c>
      <c r="AF38" s="11">
        <f>-'OddsRatio_working_3-way'!U38/(3*'OddsRatio_working_3-way'!X38^(1/3))*COS(('OddsRatio_working_3-way'!Y38)/3)</f>
        <v>0.52162710891075892</v>
      </c>
      <c r="AG38" s="11">
        <f>-'OddsRatio_working_3-way'!U38/(3*'OddsRatio_working_3-way'!X38^(1/3))*COS(('OddsRatio_working_3-way'!Y38+2*PI())/3)</f>
        <v>-0.30704553199472145</v>
      </c>
      <c r="AH38" s="11">
        <f>-'OddsRatio_working_3-way'!U38/(3*'OddsRatio_working_3-way'!X38^(1/3))*COS(('OddsRatio_working_3-way'!Y38+4*PI())/3)</f>
        <v>-0.21458157691603783</v>
      </c>
      <c r="AI38" s="11">
        <f>'OddsRatio_working_3-way'!U38/(3*'OddsRatio_working_3-way'!X38^(1/3))*SIN(('OddsRatio_working_3-way'!Y38)/3)</f>
        <v>-5.3384089355015686E-2</v>
      </c>
      <c r="AJ38" s="11">
        <f>'OddsRatio_working_3-way'!U38/(3*'OddsRatio_working_3-way'!X38^(1/3))*SIN(('OddsRatio_working_3-way'!Y38+2*PI())/3)</f>
        <v>-0.42505028294184155</v>
      </c>
      <c r="AK38" s="11">
        <f>'OddsRatio_working_3-way'!U38/(3*'OddsRatio_working_3-way'!X38^(1/3))*SIN(('OddsRatio_working_3-way'!Y38+4*PI())/3)</f>
        <v>0.47843437229685704</v>
      </c>
      <c r="AL38" s="11">
        <f>'OddsRatio_working_3-way'!Z38+'OddsRatio_working_3-way'!AF38</f>
        <v>1.0432542178215178</v>
      </c>
      <c r="AM38" s="11">
        <f>'OddsRatio_working_3-way'!AA38+'OddsRatio_working_3-way'!AG38</f>
        <v>-0.61409106398944291</v>
      </c>
      <c r="AN38" s="11">
        <f>'OddsRatio_working_3-way'!AB38+'OddsRatio_working_3-way'!AH38</f>
        <v>-0.42916315383207565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1.0432542178215178</v>
      </c>
      <c r="AS38" s="11">
        <f>IF(('OddsRatio_working_3-way'!X38=0),IF(Q38&gt;0,-Q38^(1/3),(-Q38)^(1/3)),'OddsRatio_working_3-way'!AM38-'OddsRatio_working_3-way'!R38/3)</f>
        <v>-0.61409106398944291</v>
      </c>
      <c r="AT38" s="11">
        <f>IF(('OddsRatio_working_3-way'!X38=0),IF(Q38&gt;0,-Q38^(1/3),(-Q38)^(1/3)),'OddsRatio_working_3-way'!AN38-'OddsRatio_working_3-way'!R38/3)</f>
        <v>-0.42916315383207565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</v>
      </c>
      <c r="B39" s="4">
        <f>IF('True_Odds_Calculator_3-way'!B40="","",'True_Odds_Calculator_3-way'!B40)</f>
        <v>3.38</v>
      </c>
      <c r="C39" s="4">
        <f>IF('True_Odds_Calculator_3-way'!C40="","",'True_Odds_Calculator_3-way'!C40)</f>
        <v>3.18</v>
      </c>
      <c r="D39" s="9">
        <f t="shared" si="13"/>
        <v>0.40680264355604157</v>
      </c>
      <c r="E39" s="9">
        <f t="shared" si="14"/>
        <v>0.28744465636166461</v>
      </c>
      <c r="F39" s="9">
        <f t="shared" si="15"/>
        <v>0.30575270008229377</v>
      </c>
      <c r="G39" s="9">
        <f t="shared" si="16"/>
        <v>1.0415674631711167</v>
      </c>
      <c r="H39" s="9">
        <f t="shared" si="17"/>
        <v>2.4581944484395635</v>
      </c>
      <c r="I39" s="9">
        <f t="shared" si="18"/>
        <v>3.4789305623472573</v>
      </c>
      <c r="J39" s="9">
        <f t="shared" si="19"/>
        <v>3.2706170697130346</v>
      </c>
      <c r="K39" s="11">
        <f t="shared" si="20"/>
        <v>0.41666666666666669</v>
      </c>
      <c r="L39" s="11">
        <f t="shared" si="21"/>
        <v>0.29585798816568049</v>
      </c>
      <c r="M39" s="11">
        <f t="shared" si="22"/>
        <v>0.31446540880503143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-0.28158299529852504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0.23104213960527464</v>
      </c>
      <c r="Q39" s="11">
        <f>2*'OddsRatio_working_3-way'!K39*'OddsRatio_working_3-way'!L39*'OddsRatio_working_3-way'!M39</f>
        <v>7.7530919330629056E-2</v>
      </c>
      <c r="R39" s="11">
        <f t="shared" si="23"/>
        <v>0</v>
      </c>
      <c r="S39" s="11">
        <f t="shared" si="24"/>
        <v>-0.82051169091489828</v>
      </c>
      <c r="T39" s="11">
        <f t="shared" si="25"/>
        <v>-0.27533949359560339</v>
      </c>
      <c r="U39" s="11">
        <f>'OddsRatio_working_3-way'!S39-'OddsRatio_working_3-way'!R39^2/3</f>
        <v>-0.82051169091489828</v>
      </c>
      <c r="V39" s="11">
        <f>'OddsRatio_working_3-way'!S39*'OddsRatio_working_3-way'!R39/3-2*'OddsRatio_working_3-way'!R39^3/27-'OddsRatio_working_3-way'!T39</f>
        <v>0.27533949359560339</v>
      </c>
      <c r="W39" s="11">
        <f>'OddsRatio_working_3-way'!V39^2+4*'OddsRatio_working_3-way'!U39^3/27</f>
        <v>-6.0253228433144457E-3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0.14303597412608984</v>
      </c>
      <c r="Y39" s="11">
        <f>IF('OddsRatio_working_3-way'!W39&gt;=0,IF('OddsRatio_working_3-way'!V39+SQRT('OddsRatio_working_3-way'!W39)&gt;0,0,PI()),ACOS('OddsRatio_working_3-way'!V39/(2*'OddsRatio_working_3-way'!X39)))</f>
        <v>0.2747856827247428</v>
      </c>
      <c r="Z39" s="11">
        <f>'OddsRatio_working_3-way'!X39^(1/3)*COS('OddsRatio_working_3-way'!Y39/3)</f>
        <v>0.52078373158555846</v>
      </c>
      <c r="AA39" s="11">
        <f>'OddsRatio_working_3-way'!X39^(1/3)*COS(('OddsRatio_working_3-way'!Y39+2*PI())/3)</f>
        <v>-0.30181832371027895</v>
      </c>
      <c r="AB39" s="11">
        <f>'OddsRatio_working_3-way'!X39^(1/3)*COS(('OddsRatio_working_3-way'!Y39+4*PI())/3)</f>
        <v>-0.2189654078752796</v>
      </c>
      <c r="AC39" s="11">
        <f>'OddsRatio_working_3-way'!X39^(1/3)*SIN('OddsRatio_working_3-way'!Y39/3)</f>
        <v>4.7835153260482453E-2</v>
      </c>
      <c r="AD39" s="11">
        <f>'OddsRatio_working_3-way'!X39^(1/3)*SIN(('OddsRatio_working_3-way'!Y39+2*PI())/3)</f>
        <v>0.42709436480050877</v>
      </c>
      <c r="AE39" s="11">
        <f>'OddsRatio_working_3-way'!X39^(1/3)*SIN(('OddsRatio_working_3-way'!Y39+4*PI())/3)</f>
        <v>-0.4749295180609911</v>
      </c>
      <c r="AF39" s="11">
        <f>-'OddsRatio_working_3-way'!U39/(3*'OddsRatio_working_3-way'!X39^(1/3))*COS(('OddsRatio_working_3-way'!Y39)/3)</f>
        <v>0.52078373158555835</v>
      </c>
      <c r="AG39" s="11">
        <f>-'OddsRatio_working_3-way'!U39/(3*'OddsRatio_working_3-way'!X39^(1/3))*COS(('OddsRatio_working_3-way'!Y39+2*PI())/3)</f>
        <v>-0.30181832371027889</v>
      </c>
      <c r="AH39" s="11">
        <f>-'OddsRatio_working_3-way'!U39/(3*'OddsRatio_working_3-way'!X39^(1/3))*COS(('OddsRatio_working_3-way'!Y39+4*PI())/3)</f>
        <v>-0.21896540787527954</v>
      </c>
      <c r="AI39" s="11">
        <f>'OddsRatio_working_3-way'!U39/(3*'OddsRatio_working_3-way'!X39^(1/3))*SIN(('OddsRatio_working_3-way'!Y39)/3)</f>
        <v>-4.7835153260482446E-2</v>
      </c>
      <c r="AJ39" s="11">
        <f>'OddsRatio_working_3-way'!U39/(3*'OddsRatio_working_3-way'!X39^(1/3))*SIN(('OddsRatio_working_3-way'!Y39+2*PI())/3)</f>
        <v>-0.42709436480050872</v>
      </c>
      <c r="AK39" s="11">
        <f>'OddsRatio_working_3-way'!U39/(3*'OddsRatio_working_3-way'!X39^(1/3))*SIN(('OddsRatio_working_3-way'!Y39+4*PI())/3)</f>
        <v>0.47492951806099098</v>
      </c>
      <c r="AL39" s="11">
        <f>'OddsRatio_working_3-way'!Z39+'OddsRatio_working_3-way'!AF39</f>
        <v>1.0415674631711167</v>
      </c>
      <c r="AM39" s="11">
        <f>'OddsRatio_working_3-way'!AA39+'OddsRatio_working_3-way'!AG39</f>
        <v>-0.60363664742055789</v>
      </c>
      <c r="AN39" s="11">
        <f>'OddsRatio_working_3-way'!AB39+'OddsRatio_working_3-way'!AH39</f>
        <v>-0.43793081575055914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1.0415674631711167</v>
      </c>
      <c r="AS39" s="11">
        <f>IF(('OddsRatio_working_3-way'!X39=0),IF(Q39&gt;0,-Q39^(1/3),(-Q39)^(1/3)),'OddsRatio_working_3-way'!AM39-'OddsRatio_working_3-way'!R39/3)</f>
        <v>-0.60363664742055789</v>
      </c>
      <c r="AT39" s="11">
        <f>IF(('OddsRatio_working_3-way'!X39=0),IF(Q39&gt;0,-Q39^(1/3),(-Q39)^(1/3)),'OddsRatio_working_3-way'!AN39-'OddsRatio_working_3-way'!R39/3)</f>
        <v>-0.43793081575055914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2.1800000000000002</v>
      </c>
      <c r="B40" s="4">
        <f>IF('True_Odds_Calculator_3-way'!B41="","",'True_Odds_Calculator_3-way'!B41)</f>
        <v>3.45</v>
      </c>
      <c r="C40" s="4">
        <f>IF('True_Odds_Calculator_3-way'!C41="","",'True_Odds_Calculator_3-way'!C41)</f>
        <v>3.58</v>
      </c>
      <c r="D40" s="9">
        <f t="shared" si="13"/>
        <v>0.44809759172424685</v>
      </c>
      <c r="E40" s="9">
        <f t="shared" si="14"/>
        <v>0.28111576582179626</v>
      </c>
      <c r="F40" s="9">
        <f t="shared" si="15"/>
        <v>0.27078664245395706</v>
      </c>
      <c r="G40" s="9">
        <f t="shared" si="16"/>
        <v>1.0437768779758578</v>
      </c>
      <c r="H40" s="9">
        <f t="shared" si="17"/>
        <v>2.2316567160115119</v>
      </c>
      <c r="I40" s="9">
        <f t="shared" si="18"/>
        <v>3.5572533510408513</v>
      </c>
      <c r="J40" s="9">
        <f t="shared" si="19"/>
        <v>3.6929443451777133</v>
      </c>
      <c r="K40" s="11">
        <f t="shared" si="20"/>
        <v>0.4587155963302752</v>
      </c>
      <c r="L40" s="11">
        <f t="shared" si="21"/>
        <v>0.28985507246376813</v>
      </c>
      <c r="M40" s="11">
        <f t="shared" si="22"/>
        <v>0.27932960893854747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-0.27701876087736466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0.23063912664650704</v>
      </c>
      <c r="Q40" s="11">
        <f>2*'OddsRatio_working_3-way'!K40*'OddsRatio_working_3-way'!L40*'OddsRatio_working_3-way'!M40</f>
        <v>7.4279911963448325E-2</v>
      </c>
      <c r="R40" s="11">
        <f t="shared" si="23"/>
        <v>0</v>
      </c>
      <c r="S40" s="11">
        <f t="shared" si="24"/>
        <v>-0.83257583679904723</v>
      </c>
      <c r="T40" s="11">
        <f t="shared" si="25"/>
        <v>-0.26814036611885578</v>
      </c>
      <c r="U40" s="11">
        <f>'OddsRatio_working_3-way'!S40-'OddsRatio_working_3-way'!R40^2/3</f>
        <v>-0.83257583679904723</v>
      </c>
      <c r="V40" s="11">
        <f>'OddsRatio_working_3-way'!S40*'OddsRatio_working_3-way'!R40/3-2*'OddsRatio_working_3-way'!R40^3/27-'OddsRatio_working_3-way'!T40</f>
        <v>0.26814036611885578</v>
      </c>
      <c r="W40" s="11">
        <f>'OddsRatio_working_3-way'!V40^2+4*'OddsRatio_working_3-way'!U40^3/27</f>
        <v>-1.3601043315688552E-2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0.14620217103213839</v>
      </c>
      <c r="Y40" s="11">
        <f>IF('OddsRatio_working_3-way'!W40&gt;=0,IF('OddsRatio_working_3-way'!V40+SQRT('OddsRatio_working_3-way'!W40)&gt;0,0,PI()),ACOS('OddsRatio_working_3-way'!V40/(2*'OddsRatio_working_3-way'!X40)))</f>
        <v>0.41025512348849058</v>
      </c>
      <c r="Z40" s="11">
        <f>'OddsRatio_working_3-way'!X40^(1/3)*COS('OddsRatio_working_3-way'!Y40/3)</f>
        <v>0.52188843898792892</v>
      </c>
      <c r="AA40" s="11">
        <f>'OddsRatio_working_3-way'!X40^(1/3)*COS(('OddsRatio_working_3-way'!Y40+2*PI())/3)</f>
        <v>-0.32313989569270773</v>
      </c>
      <c r="AB40" s="11">
        <f>'OddsRatio_working_3-way'!X40^(1/3)*COS(('OddsRatio_working_3-way'!Y40+4*PI())/3)</f>
        <v>-0.19874854329522149</v>
      </c>
      <c r="AC40" s="11">
        <f>'OddsRatio_working_3-way'!X40^(1/3)*SIN('OddsRatio_working_3-way'!Y40/3)</f>
        <v>7.1817380791550478E-2</v>
      </c>
      <c r="AD40" s="11">
        <f>'OddsRatio_working_3-way'!X40^(1/3)*SIN(('OddsRatio_working_3-way'!Y40+2*PI())/3)</f>
        <v>0.41605995570917625</v>
      </c>
      <c r="AE40" s="11">
        <f>'OddsRatio_working_3-way'!X40^(1/3)*SIN(('OddsRatio_working_3-way'!Y40+4*PI())/3)</f>
        <v>-0.48787733650072662</v>
      </c>
      <c r="AF40" s="11">
        <f>-'OddsRatio_working_3-way'!U40/(3*'OddsRatio_working_3-way'!X40^(1/3))*COS(('OddsRatio_working_3-way'!Y40)/3)</f>
        <v>0.52188843898792892</v>
      </c>
      <c r="AG40" s="11">
        <f>-'OddsRatio_working_3-way'!U40/(3*'OddsRatio_working_3-way'!X40^(1/3))*COS(('OddsRatio_working_3-way'!Y40+2*PI())/3)</f>
        <v>-0.32313989569270773</v>
      </c>
      <c r="AH40" s="11">
        <f>-'OddsRatio_working_3-way'!U40/(3*'OddsRatio_working_3-way'!X40^(1/3))*COS(('OddsRatio_working_3-way'!Y40+4*PI())/3)</f>
        <v>-0.19874854329522149</v>
      </c>
      <c r="AI40" s="11">
        <f>'OddsRatio_working_3-way'!U40/(3*'OddsRatio_working_3-way'!X40^(1/3))*SIN(('OddsRatio_working_3-way'!Y40)/3)</f>
        <v>-7.1817380791550478E-2</v>
      </c>
      <c r="AJ40" s="11">
        <f>'OddsRatio_working_3-way'!U40/(3*'OddsRatio_working_3-way'!X40^(1/3))*SIN(('OddsRatio_working_3-way'!Y40+2*PI())/3)</f>
        <v>-0.41605995570917625</v>
      </c>
      <c r="AK40" s="11">
        <f>'OddsRatio_working_3-way'!U40/(3*'OddsRatio_working_3-way'!X40^(1/3))*SIN(('OddsRatio_working_3-way'!Y40+4*PI())/3)</f>
        <v>0.48787733650072662</v>
      </c>
      <c r="AL40" s="11">
        <f>'OddsRatio_working_3-way'!Z40+'OddsRatio_working_3-way'!AF40</f>
        <v>1.0437768779758578</v>
      </c>
      <c r="AM40" s="11">
        <f>'OddsRatio_working_3-way'!AA40+'OddsRatio_working_3-way'!AG40</f>
        <v>-0.64627979138541547</v>
      </c>
      <c r="AN40" s="11">
        <f>'OddsRatio_working_3-way'!AB40+'OddsRatio_working_3-way'!AH40</f>
        <v>-0.39749708659044297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1.0437768779758578</v>
      </c>
      <c r="AS40" s="11">
        <f>IF(('OddsRatio_working_3-way'!X40=0),IF(Q40&gt;0,-Q40^(1/3),(-Q40)^(1/3)),'OddsRatio_working_3-way'!AM40-'OddsRatio_working_3-way'!R40/3)</f>
        <v>-0.64627979138541547</v>
      </c>
      <c r="AT40" s="11">
        <f>IF(('OddsRatio_working_3-way'!X40=0),IF(Q40&gt;0,-Q40^(1/3),(-Q40)^(1/3)),'OddsRatio_working_3-way'!AN40-'OddsRatio_working_3-way'!R40/3)</f>
        <v>-0.39749708659044297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3.19</v>
      </c>
      <c r="B41" s="4">
        <f>IF('True_Odds_Calculator_3-way'!B42="","",'True_Odds_Calculator_3-way'!B42)</f>
        <v>3.37</v>
      </c>
      <c r="C41" s="4">
        <f>IF('True_Odds_Calculator_3-way'!C42="","",'True_Odds_Calculator_3-way'!C42)</f>
        <v>2.39</v>
      </c>
      <c r="D41" s="9">
        <f t="shared" si="13"/>
        <v>0.30425986825252832</v>
      </c>
      <c r="E41" s="9">
        <f t="shared" si="14"/>
        <v>0.28780215515566199</v>
      </c>
      <c r="F41" s="9">
        <f t="shared" si="15"/>
        <v>0.40793797659180964</v>
      </c>
      <c r="G41" s="9">
        <f t="shared" si="16"/>
        <v>1.0441388793736124</v>
      </c>
      <c r="H41" s="9">
        <f t="shared" si="17"/>
        <v>3.2866641458282109</v>
      </c>
      <c r="I41" s="9">
        <f t="shared" si="18"/>
        <v>3.4746091441154618</v>
      </c>
      <c r="J41" s="9">
        <f t="shared" si="19"/>
        <v>2.4513530423293215</v>
      </c>
      <c r="K41" s="11">
        <f t="shared" si="20"/>
        <v>0.31347962382445144</v>
      </c>
      <c r="L41" s="11">
        <f t="shared" si="21"/>
        <v>0.29673590504451036</v>
      </c>
      <c r="M41" s="11">
        <f t="shared" si="22"/>
        <v>0.41841004184100417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-0.28079461594863742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0.23157863026650186</v>
      </c>
      <c r="Q41" s="11">
        <f>2*'OddsRatio_working_3-way'!K41*'OddsRatio_working_3-way'!L41*'OddsRatio_working_3-way'!M41</f>
        <v>7.7841556392101455E-2</v>
      </c>
      <c r="R41" s="11">
        <f t="shared" si="23"/>
        <v>0</v>
      </c>
      <c r="S41" s="11">
        <f t="shared" si="24"/>
        <v>-0.82472603502077801</v>
      </c>
      <c r="T41" s="11">
        <f t="shared" si="25"/>
        <v>-0.27721883530110181</v>
      </c>
      <c r="U41" s="11">
        <f>'OddsRatio_working_3-way'!S41-'OddsRatio_working_3-way'!R41^2/3</f>
        <v>-0.82472603502077801</v>
      </c>
      <c r="V41" s="11">
        <f>'OddsRatio_working_3-way'!S41*'OddsRatio_working_3-way'!R41/3-2*'OddsRatio_working_3-way'!R41^3/27-'OddsRatio_working_3-way'!T41</f>
        <v>0.27721883530110181</v>
      </c>
      <c r="W41" s="11">
        <f>'OddsRatio_working_3-way'!V41^2+4*'OddsRatio_working_3-way'!U41^3/27</f>
        <v>-6.2543704658698518E-3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0.14413938836380677</v>
      </c>
      <c r="Y41" s="11">
        <f>IF('OddsRatio_working_3-way'!W41&gt;=0,IF('OddsRatio_working_3-way'!V41+SQRT('OddsRatio_working_3-way'!W41)&gt;0,0,PI()),ACOS('OddsRatio_working_3-way'!V41/(2*'OddsRatio_working_3-way'!X41)))</f>
        <v>0.27789673116202329</v>
      </c>
      <c r="Z41" s="11">
        <f>'OddsRatio_working_3-way'!X41^(1/3)*COS('OddsRatio_working_3-way'!Y41/3)</f>
        <v>0.52206943968680619</v>
      </c>
      <c r="AA41" s="11">
        <f>'OddsRatio_working_3-way'!X41^(1/3)*COS(('OddsRatio_working_3-way'!Y41+2*PI())/3)</f>
        <v>-0.30303631343248916</v>
      </c>
      <c r="AB41" s="11">
        <f>'OddsRatio_working_3-way'!X41^(1/3)*COS(('OddsRatio_working_3-way'!Y41+4*PI())/3)</f>
        <v>-0.21903312625431709</v>
      </c>
      <c r="AC41" s="11">
        <f>'OddsRatio_working_3-way'!X41^(1/3)*SIN('OddsRatio_working_3-way'!Y41/3)</f>
        <v>4.8499262730104152E-2</v>
      </c>
      <c r="AD41" s="11">
        <f>'OddsRatio_working_3-way'!X41^(1/3)*SIN(('OddsRatio_working_3-way'!Y41+2*PI())/3)</f>
        <v>0.42787576594322979</v>
      </c>
      <c r="AE41" s="11">
        <f>'OddsRatio_working_3-way'!X41^(1/3)*SIN(('OddsRatio_working_3-way'!Y41+4*PI())/3)</f>
        <v>-0.47637502867333398</v>
      </c>
      <c r="AF41" s="11">
        <f>-'OddsRatio_working_3-way'!U41/(3*'OddsRatio_working_3-way'!X41^(1/3))*COS(('OddsRatio_working_3-way'!Y41)/3)</f>
        <v>0.52206943968680608</v>
      </c>
      <c r="AG41" s="11">
        <f>-'OddsRatio_working_3-way'!U41/(3*'OddsRatio_working_3-way'!X41^(1/3))*COS(('OddsRatio_working_3-way'!Y41+2*PI())/3)</f>
        <v>-0.3030363134324891</v>
      </c>
      <c r="AH41" s="11">
        <f>-'OddsRatio_working_3-way'!U41/(3*'OddsRatio_working_3-way'!X41^(1/3))*COS(('OddsRatio_working_3-way'!Y41+4*PI())/3)</f>
        <v>-0.21903312625431703</v>
      </c>
      <c r="AI41" s="11">
        <f>'OddsRatio_working_3-way'!U41/(3*'OddsRatio_working_3-way'!X41^(1/3))*SIN(('OddsRatio_working_3-way'!Y41)/3)</f>
        <v>-4.8499262730104138E-2</v>
      </c>
      <c r="AJ41" s="11">
        <f>'OddsRatio_working_3-way'!U41/(3*'OddsRatio_working_3-way'!X41^(1/3))*SIN(('OddsRatio_working_3-way'!Y41+2*PI())/3)</f>
        <v>-0.42787576594322968</v>
      </c>
      <c r="AK41" s="11">
        <f>'OddsRatio_working_3-way'!U41/(3*'OddsRatio_working_3-way'!X41^(1/3))*SIN(('OddsRatio_working_3-way'!Y41+4*PI())/3)</f>
        <v>0.47637502867333387</v>
      </c>
      <c r="AL41" s="11">
        <f>'OddsRatio_working_3-way'!Z41+'OddsRatio_working_3-way'!AF41</f>
        <v>1.0441388793736124</v>
      </c>
      <c r="AM41" s="11">
        <f>'OddsRatio_working_3-way'!AA41+'OddsRatio_working_3-way'!AG41</f>
        <v>-0.60607262686497831</v>
      </c>
      <c r="AN41" s="11">
        <f>'OddsRatio_working_3-way'!AB41+'OddsRatio_working_3-way'!AH41</f>
        <v>-0.43806625250863412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1.0441388793736124</v>
      </c>
      <c r="AS41" s="11">
        <f>IF(('OddsRatio_working_3-way'!X41=0),IF(Q41&gt;0,-Q41^(1/3),(-Q41)^(1/3)),'OddsRatio_working_3-way'!AM41-'OddsRatio_working_3-way'!R41/3)</f>
        <v>-0.60607262686497831</v>
      </c>
      <c r="AT41" s="11">
        <f>IF(('OddsRatio_working_3-way'!X41=0),IF(Q41&gt;0,-Q41^(1/3),(-Q41)^(1/3)),'OddsRatio_working_3-way'!AN41-'OddsRatio_working_3-way'!R41/3)</f>
        <v>-0.43806625250863412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4.75</v>
      </c>
      <c r="B42" s="4">
        <f>IF('True_Odds_Calculator_3-way'!B43="","",'True_Odds_Calculator_3-way'!B43)</f>
        <v>3.74</v>
      </c>
      <c r="C42" s="4">
        <f>IF('True_Odds_Calculator_3-way'!C43="","",'True_Odds_Calculator_3-way'!C43)</f>
        <v>1.79</v>
      </c>
      <c r="D42" s="9">
        <f t="shared" si="13"/>
        <v>0.20063696931562711</v>
      </c>
      <c r="E42" s="9">
        <f t="shared" si="14"/>
        <v>0.25568461694275207</v>
      </c>
      <c r="F42" s="9">
        <f t="shared" si="15"/>
        <v>0.54367841374162074</v>
      </c>
      <c r="G42" s="9">
        <f t="shared" si="16"/>
        <v>1.0624336859566155</v>
      </c>
      <c r="H42" s="9">
        <f t="shared" si="17"/>
        <v>4.9841263223373087</v>
      </c>
      <c r="I42" s="9">
        <f t="shared" si="18"/>
        <v>3.9110682995211268</v>
      </c>
      <c r="J42" s="9">
        <f t="shared" si="19"/>
        <v>1.8393226119057264</v>
      </c>
      <c r="K42" s="11">
        <f t="shared" si="20"/>
        <v>0.21052631578947367</v>
      </c>
      <c r="L42" s="11">
        <f t="shared" si="21"/>
        <v>0.26737967914438499</v>
      </c>
      <c r="M42" s="11">
        <f t="shared" si="22"/>
        <v>0.55865921787709494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-0.25526465163596102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0.22893549710921757</v>
      </c>
      <c r="Q42" s="11">
        <f>2*'OddsRatio_working_3-way'!K42*'OddsRatio_working_3-way'!L42*'OddsRatio_working_3-way'!M42</f>
        <v>6.2894367337697141E-2</v>
      </c>
      <c r="R42" s="11">
        <f t="shared" si="23"/>
        <v>0</v>
      </c>
      <c r="S42" s="11">
        <f t="shared" si="24"/>
        <v>-0.89685546213311163</v>
      </c>
      <c r="T42" s="11">
        <f t="shared" si="25"/>
        <v>-0.24638886322338235</v>
      </c>
      <c r="U42" s="11">
        <f>'OddsRatio_working_3-way'!S42-'OddsRatio_working_3-way'!R42^2/3</f>
        <v>-0.89685546213311163</v>
      </c>
      <c r="V42" s="11">
        <f>'OddsRatio_working_3-way'!S42*'OddsRatio_working_3-way'!R42/3-2*'OddsRatio_working_3-way'!R42^3/27-'OddsRatio_working_3-way'!T42</f>
        <v>0.24638886322338235</v>
      </c>
      <c r="W42" s="11">
        <f>'OddsRatio_working_3-way'!V42^2+4*'OddsRatio_working_3-way'!U42^3/27</f>
        <v>-4.6164445088314347E-2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0.16345635274349615</v>
      </c>
      <c r="Y42" s="11">
        <f>IF('OddsRatio_working_3-way'!W42&gt;=0,IF('OddsRatio_working_3-way'!V42+SQRT('OddsRatio_working_3-way'!W42)&gt;0,0,PI()),ACOS('OddsRatio_working_3-way'!V42/(2*'OddsRatio_working_3-way'!X42)))</f>
        <v>0.71714689194002224</v>
      </c>
      <c r="Z42" s="11">
        <f>'OddsRatio_working_3-way'!X42^(1/3)*COS('OddsRatio_working_3-way'!Y42/3)</f>
        <v>0.53121684297830774</v>
      </c>
      <c r="AA42" s="11">
        <f>'OddsRatio_working_3-way'!X42^(1/3)*COS(('OddsRatio_working_3-way'!Y42+2*PI())/3)</f>
        <v>-0.37772605986687668</v>
      </c>
      <c r="AB42" s="11">
        <f>'OddsRatio_working_3-way'!X42^(1/3)*COS(('OddsRatio_working_3-way'!Y42+4*PI())/3)</f>
        <v>-0.1534907831114313</v>
      </c>
      <c r="AC42" s="11">
        <f>'OddsRatio_working_3-way'!X42^(1/3)*SIN('OddsRatio_working_3-way'!Y42/3)</f>
        <v>0.12946229739656687</v>
      </c>
      <c r="AD42" s="11">
        <f>'OddsRatio_working_3-way'!X42^(1/3)*SIN(('OddsRatio_working_3-way'!Y42+2*PI())/3)</f>
        <v>0.39531613223910039</v>
      </c>
      <c r="AE42" s="11">
        <f>'OddsRatio_working_3-way'!X42^(1/3)*SIN(('OddsRatio_working_3-way'!Y42+4*PI())/3)</f>
        <v>-0.52477842963566701</v>
      </c>
      <c r="AF42" s="11">
        <f>-'OddsRatio_working_3-way'!U42/(3*'OddsRatio_working_3-way'!X42^(1/3))*COS(('OddsRatio_working_3-way'!Y42)/3)</f>
        <v>0.53121684297830774</v>
      </c>
      <c r="AG42" s="11">
        <f>-'OddsRatio_working_3-way'!U42/(3*'OddsRatio_working_3-way'!X42^(1/3))*COS(('OddsRatio_working_3-way'!Y42+2*PI())/3)</f>
        <v>-0.37772605986687668</v>
      </c>
      <c r="AH42" s="11">
        <f>-'OddsRatio_working_3-way'!U42/(3*'OddsRatio_working_3-way'!X42^(1/3))*COS(('OddsRatio_working_3-way'!Y42+4*PI())/3)</f>
        <v>-0.1534907831114313</v>
      </c>
      <c r="AI42" s="11">
        <f>'OddsRatio_working_3-way'!U42/(3*'OddsRatio_working_3-way'!X42^(1/3))*SIN(('OddsRatio_working_3-way'!Y42)/3)</f>
        <v>-0.12946229739656687</v>
      </c>
      <c r="AJ42" s="11">
        <f>'OddsRatio_working_3-way'!U42/(3*'OddsRatio_working_3-way'!X42^(1/3))*SIN(('OddsRatio_working_3-way'!Y42+2*PI())/3)</f>
        <v>-0.39531613223910039</v>
      </c>
      <c r="AK42" s="11">
        <f>'OddsRatio_working_3-way'!U42/(3*'OddsRatio_working_3-way'!X42^(1/3))*SIN(('OddsRatio_working_3-way'!Y42+4*PI())/3)</f>
        <v>0.52477842963566701</v>
      </c>
      <c r="AL42" s="11">
        <f>'OddsRatio_working_3-way'!Z42+'OddsRatio_working_3-way'!AF42</f>
        <v>1.0624336859566155</v>
      </c>
      <c r="AM42" s="11">
        <f>'OddsRatio_working_3-way'!AA42+'OddsRatio_working_3-way'!AG42</f>
        <v>-0.75545211973375337</v>
      </c>
      <c r="AN42" s="11">
        <f>'OddsRatio_working_3-way'!AB42+'OddsRatio_working_3-way'!AH42</f>
        <v>-0.3069815662228626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1.0624336859566155</v>
      </c>
      <c r="AS42" s="11">
        <f>IF(('OddsRatio_working_3-way'!X42=0),IF(Q42&gt;0,-Q42^(1/3),(-Q42)^(1/3)),'OddsRatio_working_3-way'!AM42-'OddsRatio_working_3-way'!R42/3)</f>
        <v>-0.75545211973375337</v>
      </c>
      <c r="AT42" s="11">
        <f>IF(('OddsRatio_working_3-way'!X42=0),IF(Q42&gt;0,-Q42^(1/3),(-Q42)^(1/3)),'OddsRatio_working_3-way'!AN42-'OddsRatio_working_3-way'!R42/3)</f>
        <v>-0.3069815662228626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3.07</v>
      </c>
      <c r="B43" s="4">
        <f>IF('True_Odds_Calculator_3-way'!B44="","",'True_Odds_Calculator_3-way'!B44)</f>
        <v>3.62</v>
      </c>
      <c r="C43" s="4">
        <f>IF('True_Odds_Calculator_3-way'!C44="","",'True_Odds_Calculator_3-way'!C44)</f>
        <v>2.3199999999999998</v>
      </c>
      <c r="D43" s="9">
        <f t="shared" si="13"/>
        <v>0.31484037703072898</v>
      </c>
      <c r="E43" s="9">
        <f t="shared" si="14"/>
        <v>0.26635177142342503</v>
      </c>
      <c r="F43" s="9">
        <f t="shared" si="15"/>
        <v>0.4188078515458456</v>
      </c>
      <c r="G43" s="9">
        <f t="shared" si="16"/>
        <v>1.0513104769575699</v>
      </c>
      <c r="H43" s="9">
        <f t="shared" si="17"/>
        <v>3.1762126873021699</v>
      </c>
      <c r="I43" s="9">
        <f t="shared" si="18"/>
        <v>3.754433449628833</v>
      </c>
      <c r="J43" s="9">
        <f t="shared" si="19"/>
        <v>2.3877298295839928</v>
      </c>
      <c r="K43" s="11">
        <f t="shared" si="20"/>
        <v>0.32573289902280134</v>
      </c>
      <c r="L43" s="11">
        <f t="shared" si="21"/>
        <v>0.27624309392265195</v>
      </c>
      <c r="M43" s="11">
        <f t="shared" si="22"/>
        <v>0.43103448275862072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-0.27765828515187918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0.23309853342625217</v>
      </c>
      <c r="Q43" s="11">
        <f>2*'OddsRatio_working_3-way'!K43*'OddsRatio_working_3-way'!L43*'OddsRatio_working_3-way'!M43</f>
        <v>7.7570227429701225E-2</v>
      </c>
      <c r="R43" s="11">
        <f t="shared" si="23"/>
        <v>0</v>
      </c>
      <c r="S43" s="11">
        <f t="shared" si="24"/>
        <v>-0.8395158577700903</v>
      </c>
      <c r="T43" s="11">
        <f t="shared" si="25"/>
        <v>-0.27937299759404005</v>
      </c>
      <c r="U43" s="11">
        <f>'OddsRatio_working_3-way'!S43-'OddsRatio_working_3-way'!R43^2/3</f>
        <v>-0.8395158577700903</v>
      </c>
      <c r="V43" s="11">
        <f>'OddsRatio_working_3-way'!S43*'OddsRatio_working_3-way'!R43/3-2*'OddsRatio_working_3-way'!R43^3/27-'OddsRatio_working_3-way'!T43</f>
        <v>0.27937299759404005</v>
      </c>
      <c r="W43" s="11">
        <f>'OddsRatio_working_3-way'!V43^2+4*'OddsRatio_working_3-way'!U43^3/27</f>
        <v>-9.6069887021898587E-3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0.14803399988420682</v>
      </c>
      <c r="Y43" s="11">
        <f>IF('OddsRatio_working_3-way'!W43&gt;=0,IF('OddsRatio_working_3-way'!V43+SQRT('OddsRatio_working_3-way'!W43)&gt;0,0,PI()),ACOS('OddsRatio_working_3-way'!V43/(2*'OddsRatio_working_3-way'!X43)))</f>
        <v>0.33742303202106783</v>
      </c>
      <c r="Z43" s="11">
        <f>'OddsRatio_working_3-way'!X43^(1/3)*COS('OddsRatio_working_3-way'!Y43/3)</f>
        <v>0.52565523847878493</v>
      </c>
      <c r="AA43" s="11">
        <f>'OddsRatio_working_3-way'!X43^(1/3)*COS(('OddsRatio_working_3-way'!Y43+2*PI())/3)</f>
        <v>-0.31424641091501815</v>
      </c>
      <c r="AB43" s="11">
        <f>'OddsRatio_working_3-way'!X43^(1/3)*COS(('OddsRatio_working_3-way'!Y43+4*PI())/3)</f>
        <v>-0.21140882756376694</v>
      </c>
      <c r="AC43" s="11">
        <f>'OddsRatio_working_3-way'!X43^(1/3)*SIN('OddsRatio_working_3-way'!Y43/3)</f>
        <v>5.9373306430655637E-2</v>
      </c>
      <c r="AD43" s="11">
        <f>'OddsRatio_working_3-way'!X43^(1/3)*SIN(('OddsRatio_working_3-way'!Y43+2*PI())/3)</f>
        <v>0.42554413693966736</v>
      </c>
      <c r="AE43" s="11">
        <f>'OddsRatio_working_3-way'!X43^(1/3)*SIN(('OddsRatio_working_3-way'!Y43+4*PI())/3)</f>
        <v>-0.48491744337032289</v>
      </c>
      <c r="AF43" s="11">
        <f>-'OddsRatio_working_3-way'!U43/(3*'OddsRatio_working_3-way'!X43^(1/3))*COS(('OddsRatio_working_3-way'!Y43)/3)</f>
        <v>0.52565523847878493</v>
      </c>
      <c r="AG43" s="11">
        <f>-'OddsRatio_working_3-way'!U43/(3*'OddsRatio_working_3-way'!X43^(1/3))*COS(('OddsRatio_working_3-way'!Y43+2*PI())/3)</f>
        <v>-0.31424641091501815</v>
      </c>
      <c r="AH43" s="11">
        <f>-'OddsRatio_working_3-way'!U43/(3*'OddsRatio_working_3-way'!X43^(1/3))*COS(('OddsRatio_working_3-way'!Y43+4*PI())/3)</f>
        <v>-0.21140882756376694</v>
      </c>
      <c r="AI43" s="11">
        <f>'OddsRatio_working_3-way'!U43/(3*'OddsRatio_working_3-way'!X43^(1/3))*SIN(('OddsRatio_working_3-way'!Y43)/3)</f>
        <v>-5.9373306430655637E-2</v>
      </c>
      <c r="AJ43" s="11">
        <f>'OddsRatio_working_3-way'!U43/(3*'OddsRatio_working_3-way'!X43^(1/3))*SIN(('OddsRatio_working_3-way'!Y43+2*PI())/3)</f>
        <v>-0.42554413693966736</v>
      </c>
      <c r="AK43" s="11">
        <f>'OddsRatio_working_3-way'!U43/(3*'OddsRatio_working_3-way'!X43^(1/3))*SIN(('OddsRatio_working_3-way'!Y43+4*PI())/3)</f>
        <v>0.48491744337032289</v>
      </c>
      <c r="AL43" s="11">
        <f>'OddsRatio_working_3-way'!Z43+'OddsRatio_working_3-way'!AF43</f>
        <v>1.0513104769575699</v>
      </c>
      <c r="AM43" s="11">
        <f>'OddsRatio_working_3-way'!AA43+'OddsRatio_working_3-way'!AG43</f>
        <v>-0.6284928218300363</v>
      </c>
      <c r="AN43" s="11">
        <f>'OddsRatio_working_3-way'!AB43+'OddsRatio_working_3-way'!AH43</f>
        <v>-0.42281765512753389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1.0513104769575699</v>
      </c>
      <c r="AS43" s="11">
        <f>IF(('OddsRatio_working_3-way'!X43=0),IF(Q43&gt;0,-Q43^(1/3),(-Q43)^(1/3)),'OddsRatio_working_3-way'!AM43-'OddsRatio_working_3-way'!R43/3)</f>
        <v>-0.6284928218300363</v>
      </c>
      <c r="AT43" s="11">
        <f>IF(('OddsRatio_working_3-way'!X43=0),IF(Q43&gt;0,-Q43^(1/3),(-Q43)^(1/3)),'OddsRatio_working_3-way'!AN43-'OddsRatio_working_3-way'!R43/3)</f>
        <v>-0.42281765512753389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3.24</v>
      </c>
      <c r="B44" s="4">
        <f>IF('True_Odds_Calculator_3-way'!B45="","",'True_Odds_Calculator_3-way'!B45)</f>
        <v>3.68</v>
      </c>
      <c r="C44" s="4">
        <f>IF('True_Odds_Calculator_3-way'!C45="","",'True_Odds_Calculator_3-way'!C45)</f>
        <v>2.21</v>
      </c>
      <c r="D44" s="9">
        <f t="shared" si="13"/>
        <v>0.29802213287823631</v>
      </c>
      <c r="E44" s="9">
        <f t="shared" si="14"/>
        <v>0.26190802557584614</v>
      </c>
      <c r="F44" s="9">
        <f t="shared" si="15"/>
        <v>0.44006984154591777</v>
      </c>
      <c r="G44" s="9">
        <f t="shared" si="16"/>
        <v>1.0515426266064747</v>
      </c>
      <c r="H44" s="9">
        <f t="shared" si="17"/>
        <v>3.355455483598504</v>
      </c>
      <c r="I44" s="9">
        <f t="shared" si="18"/>
        <v>3.8181342393053521</v>
      </c>
      <c r="J44" s="9">
        <f t="shared" si="19"/>
        <v>2.272366578193834</v>
      </c>
      <c r="K44" s="11">
        <f t="shared" si="20"/>
        <v>0.30864197530864196</v>
      </c>
      <c r="L44" s="11">
        <f t="shared" si="21"/>
        <v>0.27173913043478259</v>
      </c>
      <c r="M44" s="11">
        <f t="shared" si="22"/>
        <v>0.45248868778280543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-0.27566592101971488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0.2326351697621945</v>
      </c>
      <c r="Q44" s="11">
        <f>2*'OddsRatio_working_3-way'!K44*'OddsRatio_working_3-way'!L44*'OddsRatio_working_3-way'!M44</f>
        <v>7.5900544783750232E-2</v>
      </c>
      <c r="R44" s="11">
        <f t="shared" si="23"/>
        <v>0</v>
      </c>
      <c r="S44" s="11">
        <f t="shared" si="24"/>
        <v>-0.8439025357275014</v>
      </c>
      <c r="T44" s="11">
        <f t="shared" si="25"/>
        <v>-0.27533524819820593</v>
      </c>
      <c r="U44" s="11">
        <f>'OddsRatio_working_3-way'!S44-'OddsRatio_working_3-way'!R44^2/3</f>
        <v>-0.8439025357275014</v>
      </c>
      <c r="V44" s="11">
        <f>'OddsRatio_working_3-way'!S44*'OddsRatio_working_3-way'!R44/3-2*'OddsRatio_working_3-way'!R44^3/27-'OddsRatio_working_3-way'!T44</f>
        <v>0.27533524819820593</v>
      </c>
      <c r="W44" s="11">
        <f>'OddsRatio_working_3-way'!V44^2+4*'OddsRatio_working_3-way'!U44^3/27</f>
        <v>-1.3228030895368434E-2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0.14919578562725566</v>
      </c>
      <c r="Y44" s="11">
        <f>IF('OddsRatio_working_3-way'!W44&gt;=0,IF('OddsRatio_working_3-way'!V44+SQRT('OddsRatio_working_3-way'!W44)&gt;0,0,PI()),ACOS('OddsRatio_working_3-way'!V44/(2*'OddsRatio_working_3-way'!X44)))</f>
        <v>0.39568872292785517</v>
      </c>
      <c r="Z44" s="11">
        <f>'OddsRatio_working_3-way'!X44^(1/3)*COS('OddsRatio_working_3-way'!Y44/3)</f>
        <v>0.52577131330323745</v>
      </c>
      <c r="AA44" s="11">
        <f>'OddsRatio_working_3-way'!X44^(1/3)*COS(('OddsRatio_working_3-way'!Y44+2*PI())/3)</f>
        <v>-0.32329284589608764</v>
      </c>
      <c r="AB44" s="11">
        <f>'OddsRatio_working_3-way'!X44^(1/3)*COS(('OddsRatio_working_3-way'!Y44+4*PI())/3)</f>
        <v>-0.20247846740715017</v>
      </c>
      <c r="AC44" s="11">
        <f>'OddsRatio_working_3-way'!X44^(1/3)*SIN('OddsRatio_working_3-way'!Y44/3)</f>
        <v>6.9752213942565602E-2</v>
      </c>
      <c r="AD44" s="11">
        <f>'OddsRatio_working_3-way'!X44^(1/3)*SIN(('OddsRatio_working_3-way'!Y44+2*PI())/3)</f>
        <v>0.42045520693042804</v>
      </c>
      <c r="AE44" s="11">
        <f>'OddsRatio_working_3-way'!X44^(1/3)*SIN(('OddsRatio_working_3-way'!Y44+4*PI())/3)</f>
        <v>-0.49020742087299346</v>
      </c>
      <c r="AF44" s="11">
        <f>-'OddsRatio_working_3-way'!U44/(3*'OddsRatio_working_3-way'!X44^(1/3))*COS(('OddsRatio_working_3-way'!Y44)/3)</f>
        <v>0.52577131330323734</v>
      </c>
      <c r="AG44" s="11">
        <f>-'OddsRatio_working_3-way'!U44/(3*'OddsRatio_working_3-way'!X44^(1/3))*COS(('OddsRatio_working_3-way'!Y44+2*PI())/3)</f>
        <v>-0.32329284589608759</v>
      </c>
      <c r="AH44" s="11">
        <f>-'OddsRatio_working_3-way'!U44/(3*'OddsRatio_working_3-way'!X44^(1/3))*COS(('OddsRatio_working_3-way'!Y44+4*PI())/3)</f>
        <v>-0.20247846740715011</v>
      </c>
      <c r="AI44" s="11">
        <f>'OddsRatio_working_3-way'!U44/(3*'OddsRatio_working_3-way'!X44^(1/3))*SIN(('OddsRatio_working_3-way'!Y44)/3)</f>
        <v>-6.9752213942565588E-2</v>
      </c>
      <c r="AJ44" s="11">
        <f>'OddsRatio_working_3-way'!U44/(3*'OddsRatio_working_3-way'!X44^(1/3))*SIN(('OddsRatio_working_3-way'!Y44+2*PI())/3)</f>
        <v>-0.42045520693042793</v>
      </c>
      <c r="AK44" s="11">
        <f>'OddsRatio_working_3-way'!U44/(3*'OddsRatio_working_3-way'!X44^(1/3))*SIN(('OddsRatio_working_3-way'!Y44+4*PI())/3)</f>
        <v>0.49020742087299335</v>
      </c>
      <c r="AL44" s="11">
        <f>'OddsRatio_working_3-way'!Z44+'OddsRatio_working_3-way'!AF44</f>
        <v>1.0515426266064747</v>
      </c>
      <c r="AM44" s="11">
        <f>'OddsRatio_working_3-way'!AA44+'OddsRatio_working_3-way'!AG44</f>
        <v>-0.64658569179217529</v>
      </c>
      <c r="AN44" s="11">
        <f>'OddsRatio_working_3-way'!AB44+'OddsRatio_working_3-way'!AH44</f>
        <v>-0.40495693481430028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1.0515426266064747</v>
      </c>
      <c r="AS44" s="11">
        <f>IF(('OddsRatio_working_3-way'!X44=0),IF(Q44&gt;0,-Q44^(1/3),(-Q44)^(1/3)),'OddsRatio_working_3-way'!AM44-'OddsRatio_working_3-way'!R44/3)</f>
        <v>-0.64658569179217529</v>
      </c>
      <c r="AT44" s="11">
        <f>IF(('OddsRatio_working_3-way'!X44=0),IF(Q44&gt;0,-Q44^(1/3),(-Q44)^(1/3)),'OddsRatio_working_3-way'!AN44-'OddsRatio_working_3-way'!R44/3)</f>
        <v>-0.40495693481430028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2.16</v>
      </c>
      <c r="B45" s="4">
        <f>IF('True_Odds_Calculator_3-way'!B46="","",'True_Odds_Calculator_3-way'!B46)</f>
        <v>3.53</v>
      </c>
      <c r="C45" s="4">
        <f>IF('True_Odds_Calculator_3-way'!C46="","",'True_Odds_Calculator_3-way'!C46)</f>
        <v>3.48</v>
      </c>
      <c r="D45" s="9">
        <f t="shared" si="13"/>
        <v>0.45016288782648756</v>
      </c>
      <c r="E45" s="9">
        <f t="shared" si="14"/>
        <v>0.27292911196007097</v>
      </c>
      <c r="F45" s="9">
        <f t="shared" si="15"/>
        <v>0.27690800021344147</v>
      </c>
      <c r="G45" s="9">
        <f t="shared" si="16"/>
        <v>1.0529466628912925</v>
      </c>
      <c r="H45" s="9">
        <f t="shared" si="17"/>
        <v>2.221418128953899</v>
      </c>
      <c r="I45" s="9">
        <f t="shared" si="18"/>
        <v>3.6639550571149706</v>
      </c>
      <c r="J45" s="9">
        <f t="shared" si="19"/>
        <v>3.6113077239704059</v>
      </c>
      <c r="K45" s="11">
        <f t="shared" si="20"/>
        <v>0.46296296296296291</v>
      </c>
      <c r="L45" s="11">
        <f t="shared" si="21"/>
        <v>0.28328611898016998</v>
      </c>
      <c r="M45" s="11">
        <f t="shared" si="22"/>
        <v>0.28735632183908044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-0.27429790508166341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0.23252918184701582</v>
      </c>
      <c r="Q45" s="11">
        <f>2*'OddsRatio_working_3-way'!K45*'OddsRatio_working_3-way'!L45*'OddsRatio_working_3-way'!M45</f>
        <v>7.5374127016860887E-2</v>
      </c>
      <c r="R45" s="11">
        <f t="shared" si="23"/>
        <v>0</v>
      </c>
      <c r="S45" s="11">
        <f t="shared" si="24"/>
        <v>-0.84772496449722323</v>
      </c>
      <c r="T45" s="11">
        <f t="shared" si="25"/>
        <v>-0.27478929157122312</v>
      </c>
      <c r="U45" s="11">
        <f>'OddsRatio_working_3-way'!S45-'OddsRatio_working_3-way'!R45^2/3</f>
        <v>-0.84772496449722323</v>
      </c>
      <c r="V45" s="11">
        <f>'OddsRatio_working_3-way'!S45*'OddsRatio_working_3-way'!R45/3-2*'OddsRatio_working_3-way'!R45^3/27-'OddsRatio_working_3-way'!T45</f>
        <v>0.27478929157122312</v>
      </c>
      <c r="W45" s="11">
        <f>'OddsRatio_working_3-way'!V45^2+4*'OddsRatio_working_3-way'!U45^3/27</f>
        <v>-1.4743741093830864E-2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0.15021059870731954</v>
      </c>
      <c r="Y45" s="11">
        <f>IF('OddsRatio_working_3-way'!W45&gt;=0,IF('OddsRatio_working_3-way'!V45+SQRT('OddsRatio_working_3-way'!W45)&gt;0,0,PI()),ACOS('OddsRatio_working_3-way'!V45/(2*'OddsRatio_working_3-way'!X45)))</f>
        <v>0.41608059256582575</v>
      </c>
      <c r="Z45" s="11">
        <f>'OddsRatio_working_3-way'!X45^(1/3)*COS('OddsRatio_working_3-way'!Y45/3)</f>
        <v>0.52647333144564623</v>
      </c>
      <c r="AA45" s="11">
        <f>'OddsRatio_working_3-way'!X45^(1/3)*COS(('OddsRatio_working_3-way'!Y45+2*PI())/3)</f>
        <v>-0.32688110445628865</v>
      </c>
      <c r="AB45" s="11">
        <f>'OddsRatio_working_3-way'!X45^(1/3)*COS(('OddsRatio_working_3-way'!Y45+4*PI())/3)</f>
        <v>-0.19959222698935725</v>
      </c>
      <c r="AC45" s="11">
        <f>'OddsRatio_working_3-way'!X45^(1/3)*SIN('OddsRatio_working_3-way'!Y45/3)</f>
        <v>7.3490267670378071E-2</v>
      </c>
      <c r="AD45" s="11">
        <f>'OddsRatio_working_3-way'!X45^(1/3)*SIN(('OddsRatio_working_3-way'!Y45+2*PI())/3)</f>
        <v>0.41919414561176538</v>
      </c>
      <c r="AE45" s="11">
        <f>'OddsRatio_working_3-way'!X45^(1/3)*SIN(('OddsRatio_working_3-way'!Y45+4*PI())/3)</f>
        <v>-0.49268441328214346</v>
      </c>
      <c r="AF45" s="11">
        <f>-'OddsRatio_working_3-way'!U45/(3*'OddsRatio_working_3-way'!X45^(1/3))*COS(('OddsRatio_working_3-way'!Y45)/3)</f>
        <v>0.52647333144564623</v>
      </c>
      <c r="AG45" s="11">
        <f>-'OddsRatio_working_3-way'!U45/(3*'OddsRatio_working_3-way'!X45^(1/3))*COS(('OddsRatio_working_3-way'!Y45+2*PI())/3)</f>
        <v>-0.32688110445628865</v>
      </c>
      <c r="AH45" s="11">
        <f>-'OddsRatio_working_3-way'!U45/(3*'OddsRatio_working_3-way'!X45^(1/3))*COS(('OddsRatio_working_3-way'!Y45+4*PI())/3)</f>
        <v>-0.19959222698935725</v>
      </c>
      <c r="AI45" s="11">
        <f>'OddsRatio_working_3-way'!U45/(3*'OddsRatio_working_3-way'!X45^(1/3))*SIN(('OddsRatio_working_3-way'!Y45)/3)</f>
        <v>-7.3490267670378071E-2</v>
      </c>
      <c r="AJ45" s="11">
        <f>'OddsRatio_working_3-way'!U45/(3*'OddsRatio_working_3-way'!X45^(1/3))*SIN(('OddsRatio_working_3-way'!Y45+2*PI())/3)</f>
        <v>-0.41919414561176538</v>
      </c>
      <c r="AK45" s="11">
        <f>'OddsRatio_working_3-way'!U45/(3*'OddsRatio_working_3-way'!X45^(1/3))*SIN(('OddsRatio_working_3-way'!Y45+4*PI())/3)</f>
        <v>0.49268441328214346</v>
      </c>
      <c r="AL45" s="11">
        <f>'OddsRatio_working_3-way'!Z45+'OddsRatio_working_3-way'!AF45</f>
        <v>1.0529466628912925</v>
      </c>
      <c r="AM45" s="11">
        <f>'OddsRatio_working_3-way'!AA45+'OddsRatio_working_3-way'!AG45</f>
        <v>-0.6537622089125773</v>
      </c>
      <c r="AN45" s="11">
        <f>'OddsRatio_working_3-way'!AB45+'OddsRatio_working_3-way'!AH45</f>
        <v>-0.39918445397871449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1.0529466628912925</v>
      </c>
      <c r="AS45" s="11">
        <f>IF(('OddsRatio_working_3-way'!X45=0),IF(Q45&gt;0,-Q45^(1/3),(-Q45)^(1/3)),'OddsRatio_working_3-way'!AM45-'OddsRatio_working_3-way'!R45/3)</f>
        <v>-0.6537622089125773</v>
      </c>
      <c r="AT45" s="11">
        <f>IF(('OddsRatio_working_3-way'!X45=0),IF(Q45&gt;0,-Q45^(1/3),(-Q45)^(1/3)),'OddsRatio_working_3-way'!AN45-'OddsRatio_working_3-way'!R45/3)</f>
        <v>-0.39918445397871449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2.9</v>
      </c>
      <c r="B46" s="4">
        <f>IF('True_Odds_Calculator_3-way'!B47="","",'True_Odds_Calculator_3-way'!B47)</f>
        <v>3.32</v>
      </c>
      <c r="C46" s="4">
        <f>IF('True_Odds_Calculator_3-way'!C47="","",'True_Odds_Calculator_3-way'!C47)</f>
        <v>2.59</v>
      </c>
      <c r="D46" s="9">
        <f t="shared" si="13"/>
        <v>0.33404818457156704</v>
      </c>
      <c r="E46" s="9">
        <f t="shared" si="14"/>
        <v>0.29118301594154439</v>
      </c>
      <c r="F46" s="9">
        <f t="shared" si="15"/>
        <v>0.37476879948688835</v>
      </c>
      <c r="G46" s="9">
        <f t="shared" si="16"/>
        <v>1.0492526877168435</v>
      </c>
      <c r="H46" s="9">
        <f t="shared" si="17"/>
        <v>2.9935801066620025</v>
      </c>
      <c r="I46" s="9">
        <f t="shared" si="18"/>
        <v>3.4342662355030766</v>
      </c>
      <c r="J46" s="9">
        <f t="shared" si="19"/>
        <v>2.6683117734697817</v>
      </c>
      <c r="K46" s="11">
        <f t="shared" si="20"/>
        <v>0.34482758620689657</v>
      </c>
      <c r="L46" s="11">
        <f t="shared" si="21"/>
        <v>0.30120481927710846</v>
      </c>
      <c r="M46" s="11">
        <f t="shared" si="22"/>
        <v>0.38610038610038611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-0.28106247383355809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0.23299161230195711</v>
      </c>
      <c r="Q46" s="11">
        <f>2*'OddsRatio_working_3-way'!K46*'OddsRatio_working_3-way'!L46*'OddsRatio_working_3-way'!M46</f>
        <v>8.0203653115992132E-2</v>
      </c>
      <c r="R46" s="11">
        <f t="shared" si="23"/>
        <v>0</v>
      </c>
      <c r="S46" s="11">
        <f t="shared" si="24"/>
        <v>-0.82896734353776458</v>
      </c>
      <c r="T46" s="11">
        <f t="shared" si="25"/>
        <v>-0.28535881016790521</v>
      </c>
      <c r="U46" s="11">
        <f>'OddsRatio_working_3-way'!S46-'OddsRatio_working_3-way'!R46^2/3</f>
        <v>-0.82896734353776458</v>
      </c>
      <c r="V46" s="11">
        <f>'OddsRatio_working_3-way'!S46*'OddsRatio_working_3-way'!R46/3-2*'OddsRatio_working_3-way'!R46^3/27-'OddsRatio_working_3-way'!T46</f>
        <v>0.28535881016790521</v>
      </c>
      <c r="W46" s="11">
        <f>'OddsRatio_working_3-way'!V46^2+4*'OddsRatio_working_3-way'!U46^3/27</f>
        <v>-2.9637513962868095E-3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0.14525271248476684</v>
      </c>
      <c r="Y46" s="11">
        <f>IF('OddsRatio_working_3-way'!W46&gt;=0,IF('OddsRatio_working_3-way'!V46+SQRT('OddsRatio_working_3-way'!W46)&gt;0,0,PI()),ACOS('OddsRatio_working_3-way'!V46/(2*'OddsRatio_working_3-way'!X46)))</f>
        <v>0.1885132867295809</v>
      </c>
      <c r="Z46" s="11">
        <f>'OddsRatio_working_3-way'!X46^(1/3)*COS('OddsRatio_working_3-way'!Y46/3)</f>
        <v>0.52462634385842166</v>
      </c>
      <c r="AA46" s="11">
        <f>'OddsRatio_working_3-way'!X46^(1/3)*COS(('OddsRatio_working_3-way'!Y46+2*PI())/3)</f>
        <v>-0.29090050097111303</v>
      </c>
      <c r="AB46" s="11">
        <f>'OddsRatio_working_3-way'!X46^(1/3)*COS(('OddsRatio_working_3-way'!Y46+4*PI())/3)</f>
        <v>-0.23372584288730866</v>
      </c>
      <c r="AC46" s="11">
        <f>'OddsRatio_working_3-way'!X46^(1/3)*SIN('OddsRatio_working_3-way'!Y46/3)</f>
        <v>3.3009804235509296E-2</v>
      </c>
      <c r="AD46" s="11">
        <f>'OddsRatio_working_3-way'!X46^(1/3)*SIN(('OddsRatio_working_3-way'!Y46+2*PI())/3)</f>
        <v>0.43783483915818866</v>
      </c>
      <c r="AE46" s="11">
        <f>'OddsRatio_working_3-way'!X46^(1/3)*SIN(('OddsRatio_working_3-way'!Y46+4*PI())/3)</f>
        <v>-0.47084464339369791</v>
      </c>
      <c r="AF46" s="11">
        <f>-'OddsRatio_working_3-way'!U46/(3*'OddsRatio_working_3-way'!X46^(1/3))*COS(('OddsRatio_working_3-way'!Y46)/3)</f>
        <v>0.52462634385842177</v>
      </c>
      <c r="AG46" s="11">
        <f>-'OddsRatio_working_3-way'!U46/(3*'OddsRatio_working_3-way'!X46^(1/3))*COS(('OddsRatio_working_3-way'!Y46+2*PI())/3)</f>
        <v>-0.29090050097111309</v>
      </c>
      <c r="AH46" s="11">
        <f>-'OddsRatio_working_3-way'!U46/(3*'OddsRatio_working_3-way'!X46^(1/3))*COS(('OddsRatio_working_3-way'!Y46+4*PI())/3)</f>
        <v>-0.23372584288730872</v>
      </c>
      <c r="AI46" s="11">
        <f>'OddsRatio_working_3-way'!U46/(3*'OddsRatio_working_3-way'!X46^(1/3))*SIN(('OddsRatio_working_3-way'!Y46)/3)</f>
        <v>-3.3009804235509303E-2</v>
      </c>
      <c r="AJ46" s="11">
        <f>'OddsRatio_working_3-way'!U46/(3*'OddsRatio_working_3-way'!X46^(1/3))*SIN(('OddsRatio_working_3-way'!Y46+2*PI())/3)</f>
        <v>-0.43783483915818877</v>
      </c>
      <c r="AK46" s="11">
        <f>'OddsRatio_working_3-way'!U46/(3*'OddsRatio_working_3-way'!X46^(1/3))*SIN(('OddsRatio_working_3-way'!Y46+4*PI())/3)</f>
        <v>0.47084464339369803</v>
      </c>
      <c r="AL46" s="11">
        <f>'OddsRatio_working_3-way'!Z46+'OddsRatio_working_3-way'!AF46</f>
        <v>1.0492526877168435</v>
      </c>
      <c r="AM46" s="11">
        <f>'OddsRatio_working_3-way'!AA46+'OddsRatio_working_3-way'!AG46</f>
        <v>-0.58180100194222617</v>
      </c>
      <c r="AN46" s="11">
        <f>'OddsRatio_working_3-way'!AB46+'OddsRatio_working_3-way'!AH46</f>
        <v>-0.46745168577461738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1.0492526877168435</v>
      </c>
      <c r="AS46" s="11">
        <f>IF(('OddsRatio_working_3-way'!X46=0),IF(Q46&gt;0,-Q46^(1/3),(-Q46)^(1/3)),'OddsRatio_working_3-way'!AM46-'OddsRatio_working_3-way'!R46/3)</f>
        <v>-0.58180100194222617</v>
      </c>
      <c r="AT46" s="11">
        <f>IF(('OddsRatio_working_3-way'!X46=0),IF(Q46&gt;0,-Q46^(1/3),(-Q46)^(1/3)),'OddsRatio_working_3-way'!AN46-'OddsRatio_working_3-way'!R46/3)</f>
        <v>-0.46745168577461738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1.93</v>
      </c>
      <c r="B47" s="4">
        <f>IF('True_Odds_Calculator_3-way'!B48="","",'True_Odds_Calculator_3-way'!B48)</f>
        <v>3.62</v>
      </c>
      <c r="C47" s="4">
        <f>IF('True_Odds_Calculator_3-way'!C48="","",'True_Odds_Calculator_3-way'!C48)</f>
        <v>4.1399999999999997</v>
      </c>
      <c r="D47" s="9">
        <f t="shared" si="13"/>
        <v>0.50383484816409108</v>
      </c>
      <c r="E47" s="9">
        <f t="shared" si="14"/>
        <v>0.26494845718275434</v>
      </c>
      <c r="F47" s="9">
        <f t="shared" si="15"/>
        <v>0.23121669465315478</v>
      </c>
      <c r="G47" s="9">
        <f t="shared" si="16"/>
        <v>1.0589003874913276</v>
      </c>
      <c r="H47" s="9">
        <f t="shared" si="17"/>
        <v>1.9847773603669348</v>
      </c>
      <c r="I47" s="9">
        <f t="shared" si="18"/>
        <v>3.7743190152272779</v>
      </c>
      <c r="J47" s="9">
        <f t="shared" si="19"/>
        <v>4.3249472167227685</v>
      </c>
      <c r="K47" s="11">
        <f t="shared" si="20"/>
        <v>0.5181347150259068</v>
      </c>
      <c r="L47" s="11">
        <f t="shared" si="21"/>
        <v>0.27624309392265195</v>
      </c>
      <c r="M47" s="11">
        <f t="shared" si="22"/>
        <v>0.24154589371980678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-0.26451339354798042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0.23129161952673793</v>
      </c>
      <c r="Q47" s="11">
        <f>2*'OddsRatio_working_3-way'!K47*'OddsRatio_working_3-way'!L47*'OddsRatio_working_3-way'!M47</f>
        <v>6.9145476689607771E-2</v>
      </c>
      <c r="R47" s="11">
        <f t="shared" si="23"/>
        <v>0</v>
      </c>
      <c r="S47" s="11">
        <f t="shared" si="24"/>
        <v>-0.87440418961160715</v>
      </c>
      <c r="T47" s="11">
        <f t="shared" si="25"/>
        <v>-0.26140633471199026</v>
      </c>
      <c r="U47" s="11">
        <f>'OddsRatio_working_3-way'!S47-'OddsRatio_working_3-way'!R47^2/3</f>
        <v>-0.87440418961160715</v>
      </c>
      <c r="V47" s="11">
        <f>'OddsRatio_working_3-way'!S47*'OddsRatio_working_3-way'!R47/3-2*'OddsRatio_working_3-way'!R47^3/27-'OddsRatio_working_3-way'!T47</f>
        <v>0.26140633471199026</v>
      </c>
      <c r="W47" s="11">
        <f>'OddsRatio_working_3-way'!V47^2+4*'OddsRatio_working_3-way'!U47^3/27</f>
        <v>-3.071181034302857E-2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0.15735714328446107</v>
      </c>
      <c r="Y47" s="11">
        <f>IF('OddsRatio_working_3-way'!W47&gt;=0,IF('OddsRatio_working_3-way'!V47+SQRT('OddsRatio_working_3-way'!W47)&gt;0,0,PI()),ACOS('OddsRatio_working_3-way'!V47/(2*'OddsRatio_working_3-way'!X47)))</f>
        <v>0.59058553133059921</v>
      </c>
      <c r="Z47" s="11">
        <f>'OddsRatio_working_3-way'!X47^(1/3)*COS('OddsRatio_working_3-way'!Y47/3)</f>
        <v>0.52945019374566382</v>
      </c>
      <c r="AA47" s="11">
        <f>'OddsRatio_working_3-way'!X47^(1/3)*COS(('OddsRatio_working_3-way'!Y47+2*PI())/3)</f>
        <v>-0.35617408079234331</v>
      </c>
      <c r="AB47" s="11">
        <f>'OddsRatio_working_3-way'!X47^(1/3)*COS(('OddsRatio_working_3-way'!Y47+4*PI())/3)</f>
        <v>-0.17327611295332021</v>
      </c>
      <c r="AC47" s="11">
        <f>'OddsRatio_working_3-way'!X47^(1/3)*SIN('OddsRatio_working_3-way'!Y47/3)</f>
        <v>0.10559619096609549</v>
      </c>
      <c r="AD47" s="11">
        <f>'OddsRatio_working_3-way'!X47^(1/3)*SIN(('OddsRatio_working_3-way'!Y47+2*PI())/3)</f>
        <v>0.40571922233929014</v>
      </c>
      <c r="AE47" s="11">
        <f>'OddsRatio_working_3-way'!X47^(1/3)*SIN(('OddsRatio_working_3-way'!Y47+4*PI())/3)</f>
        <v>-0.51131541330538555</v>
      </c>
      <c r="AF47" s="11">
        <f>-'OddsRatio_working_3-way'!U47/(3*'OddsRatio_working_3-way'!X47^(1/3))*COS(('OddsRatio_working_3-way'!Y47)/3)</f>
        <v>0.52945019374566382</v>
      </c>
      <c r="AG47" s="11">
        <f>-'OddsRatio_working_3-way'!U47/(3*'OddsRatio_working_3-way'!X47^(1/3))*COS(('OddsRatio_working_3-way'!Y47+2*PI())/3)</f>
        <v>-0.35617408079234331</v>
      </c>
      <c r="AH47" s="11">
        <f>-'OddsRatio_working_3-way'!U47/(3*'OddsRatio_working_3-way'!X47^(1/3))*COS(('OddsRatio_working_3-way'!Y47+4*PI())/3)</f>
        <v>-0.17327611295332021</v>
      </c>
      <c r="AI47" s="11">
        <f>'OddsRatio_working_3-way'!U47/(3*'OddsRatio_working_3-way'!X47^(1/3))*SIN(('OddsRatio_working_3-way'!Y47)/3)</f>
        <v>-0.10559619096609549</v>
      </c>
      <c r="AJ47" s="11">
        <f>'OddsRatio_working_3-way'!U47/(3*'OddsRatio_working_3-way'!X47^(1/3))*SIN(('OddsRatio_working_3-way'!Y47+2*PI())/3)</f>
        <v>-0.40571922233929014</v>
      </c>
      <c r="AK47" s="11">
        <f>'OddsRatio_working_3-way'!U47/(3*'OddsRatio_working_3-way'!X47^(1/3))*SIN(('OddsRatio_working_3-way'!Y47+4*PI())/3)</f>
        <v>0.51131541330538555</v>
      </c>
      <c r="AL47" s="11">
        <f>'OddsRatio_working_3-way'!Z47+'OddsRatio_working_3-way'!AF47</f>
        <v>1.0589003874913276</v>
      </c>
      <c r="AM47" s="11">
        <f>'OddsRatio_working_3-way'!AA47+'OddsRatio_working_3-way'!AG47</f>
        <v>-0.71234816158468661</v>
      </c>
      <c r="AN47" s="11">
        <f>'OddsRatio_working_3-way'!AB47+'OddsRatio_working_3-way'!AH47</f>
        <v>-0.34655222590664042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1.0589003874913276</v>
      </c>
      <c r="AS47" s="11">
        <f>IF(('OddsRatio_working_3-way'!X47=0),IF(Q47&gt;0,-Q47^(1/3),(-Q47)^(1/3)),'OddsRatio_working_3-way'!AM47-'OddsRatio_working_3-way'!R47/3)</f>
        <v>-0.71234816158468661</v>
      </c>
      <c r="AT47" s="11">
        <f>IF(('OddsRatio_working_3-way'!X47=0),IF(Q47&gt;0,-Q47^(1/3),(-Q47)^(1/3)),'OddsRatio_working_3-way'!AN47-'OddsRatio_working_3-way'!R47/3)</f>
        <v>-0.34655222590664042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4.47</v>
      </c>
      <c r="B48" s="4">
        <f>IF('True_Odds_Calculator_3-way'!B49="","",'True_Odds_Calculator_3-way'!B49)</f>
        <v>3.82</v>
      </c>
      <c r="C48" s="4">
        <f>IF('True_Odds_Calculator_3-way'!C49="","",'True_Odds_Calculator_3-way'!C49)</f>
        <v>1.82</v>
      </c>
      <c r="D48" s="9">
        <f t="shared" si="13"/>
        <v>0.21391796508115607</v>
      </c>
      <c r="E48" s="9">
        <f t="shared" si="14"/>
        <v>0.25085624519726507</v>
      </c>
      <c r="F48" s="9">
        <f t="shared" si="15"/>
        <v>0.53522578972157908</v>
      </c>
      <c r="G48" s="9">
        <f t="shared" si="16"/>
        <v>1.0589882406592415</v>
      </c>
      <c r="H48" s="9">
        <f t="shared" si="17"/>
        <v>4.6746891950875682</v>
      </c>
      <c r="I48" s="9">
        <f t="shared" si="18"/>
        <v>3.9863468386590615</v>
      </c>
      <c r="J48" s="9">
        <f t="shared" si="19"/>
        <v>1.8683703573405783</v>
      </c>
      <c r="K48" s="11">
        <f t="shared" si="20"/>
        <v>0.2237136465324385</v>
      </c>
      <c r="L48" s="11">
        <f t="shared" si="21"/>
        <v>0.26178010471204188</v>
      </c>
      <c r="M48" s="11">
        <f t="shared" si="22"/>
        <v>0.54945054945054939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-0.25819638739980311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0.2287848839027728</v>
      </c>
      <c r="Q48" s="11">
        <f>2*'OddsRatio_working_3-way'!K48*'OddsRatio_working_3-way'!L48*'OddsRatio_working_3-way'!M48</f>
        <v>6.4355804192059857E-2</v>
      </c>
      <c r="R48" s="11">
        <f t="shared" si="23"/>
        <v>0</v>
      </c>
      <c r="S48" s="11">
        <f t="shared" si="24"/>
        <v>-0.88608863279141004</v>
      </c>
      <c r="T48" s="11">
        <f t="shared" si="25"/>
        <v>-0.2492513734996934</v>
      </c>
      <c r="U48" s="11">
        <f>'OddsRatio_working_3-way'!S48-'OddsRatio_working_3-way'!R48^2/3</f>
        <v>-0.88608863279141004</v>
      </c>
      <c r="V48" s="11">
        <f>'OddsRatio_working_3-way'!S48*'OddsRatio_working_3-way'!R48/3-2*'OddsRatio_working_3-way'!R48^3/27-'OddsRatio_working_3-way'!T48</f>
        <v>0.2492513734996934</v>
      </c>
      <c r="W48" s="11">
        <f>'OddsRatio_working_3-way'!V48^2+4*'OddsRatio_working_3-way'!U48^3/27</f>
        <v>-4.0942672222074081E-2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0.160521742618841</v>
      </c>
      <c r="Y48" s="11">
        <f>IF('OddsRatio_working_3-way'!W48&gt;=0,IF('OddsRatio_working_3-way'!V48+SQRT('OddsRatio_working_3-way'!W48)&gt;0,0,PI()),ACOS('OddsRatio_working_3-way'!V48/(2*'OddsRatio_working_3-way'!X48)))</f>
        <v>0.68189643663566679</v>
      </c>
      <c r="Z48" s="11">
        <f>'OddsRatio_working_3-way'!X48^(1/3)*COS('OddsRatio_working_3-way'!Y48/3)</f>
        <v>0.52949412032962073</v>
      </c>
      <c r="AA48" s="11">
        <f>'OddsRatio_working_3-way'!X48^(1/3)*COS(('OddsRatio_working_3-way'!Y48+2*PI())/3)</f>
        <v>-0.37080902601554916</v>
      </c>
      <c r="AB48" s="11">
        <f>'OddsRatio_working_3-way'!X48^(1/3)*COS(('OddsRatio_working_3-way'!Y48+4*PI())/3)</f>
        <v>-0.1586850943140718</v>
      </c>
      <c r="AC48" s="11">
        <f>'OddsRatio_working_3-way'!X48^(1/3)*SIN('OddsRatio_working_3-way'!Y48/3)</f>
        <v>0.12246980906940987</v>
      </c>
      <c r="AD48" s="11">
        <f>'OddsRatio_working_3-way'!X48^(1/3)*SIN(('OddsRatio_working_3-way'!Y48+2*PI())/3)</f>
        <v>0.39732045482524114</v>
      </c>
      <c r="AE48" s="11">
        <f>'OddsRatio_working_3-way'!X48^(1/3)*SIN(('OddsRatio_working_3-way'!Y48+4*PI())/3)</f>
        <v>-0.51979026389465088</v>
      </c>
      <c r="AF48" s="11">
        <f>-'OddsRatio_working_3-way'!U48/(3*'OddsRatio_working_3-way'!X48^(1/3))*COS(('OddsRatio_working_3-way'!Y48)/3)</f>
        <v>0.52949412032962073</v>
      </c>
      <c r="AG48" s="11">
        <f>-'OddsRatio_working_3-way'!U48/(3*'OddsRatio_working_3-way'!X48^(1/3))*COS(('OddsRatio_working_3-way'!Y48+2*PI())/3)</f>
        <v>-0.37080902601554916</v>
      </c>
      <c r="AH48" s="11">
        <f>-'OddsRatio_working_3-way'!U48/(3*'OddsRatio_working_3-way'!X48^(1/3))*COS(('OddsRatio_working_3-way'!Y48+4*PI())/3)</f>
        <v>-0.1586850943140718</v>
      </c>
      <c r="AI48" s="11">
        <f>'OddsRatio_working_3-way'!U48/(3*'OddsRatio_working_3-way'!X48^(1/3))*SIN(('OddsRatio_working_3-way'!Y48)/3)</f>
        <v>-0.12246980906940987</v>
      </c>
      <c r="AJ48" s="11">
        <f>'OddsRatio_working_3-way'!U48/(3*'OddsRatio_working_3-way'!X48^(1/3))*SIN(('OddsRatio_working_3-way'!Y48+2*PI())/3)</f>
        <v>-0.39732045482524114</v>
      </c>
      <c r="AK48" s="11">
        <f>'OddsRatio_working_3-way'!U48/(3*'OddsRatio_working_3-way'!X48^(1/3))*SIN(('OddsRatio_working_3-way'!Y48+4*PI())/3)</f>
        <v>0.51979026389465088</v>
      </c>
      <c r="AL48" s="11">
        <f>'OddsRatio_working_3-way'!Z48+'OddsRatio_working_3-way'!AF48</f>
        <v>1.0589882406592415</v>
      </c>
      <c r="AM48" s="11">
        <f>'OddsRatio_working_3-way'!AA48+'OddsRatio_working_3-way'!AG48</f>
        <v>-0.74161805203109832</v>
      </c>
      <c r="AN48" s="11">
        <f>'OddsRatio_working_3-way'!AB48+'OddsRatio_working_3-way'!AH48</f>
        <v>-0.31737018862814359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1.0589882406592415</v>
      </c>
      <c r="AS48" s="11">
        <f>IF(('OddsRatio_working_3-way'!X48=0),IF(Q48&gt;0,-Q48^(1/3),(-Q48)^(1/3)),'OddsRatio_working_3-way'!AM48-'OddsRatio_working_3-way'!R48/3)</f>
        <v>-0.74161805203109832</v>
      </c>
      <c r="AT48" s="11">
        <f>IF(('OddsRatio_working_3-way'!X48=0),IF(Q48&gt;0,-Q48^(1/3),(-Q48)^(1/3)),'OddsRatio_working_3-way'!AN48-'OddsRatio_working_3-way'!R48/3)</f>
        <v>-0.31737018862814359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2.93</v>
      </c>
      <c r="B49" s="4">
        <f>IF('True_Odds_Calculator_3-way'!B50="","",'True_Odds_Calculator_3-way'!B50)</f>
        <v>3.34</v>
      </c>
      <c r="C49" s="4">
        <f>IF('True_Odds_Calculator_3-way'!C50="","",'True_Odds_Calculator_3-way'!C50)</f>
        <v>2.5499999999999998</v>
      </c>
      <c r="D49" s="9">
        <f t="shared" si="13"/>
        <v>0.33032360092310459</v>
      </c>
      <c r="E49" s="9">
        <f t="shared" si="14"/>
        <v>0.28918352501673938</v>
      </c>
      <c r="F49" s="9">
        <f t="shared" si="15"/>
        <v>0.38049287406015608</v>
      </c>
      <c r="G49" s="9">
        <f t="shared" si="16"/>
        <v>1.0504323312824866</v>
      </c>
      <c r="H49" s="9">
        <f t="shared" si="17"/>
        <v>3.0273343993751998</v>
      </c>
      <c r="I49" s="9">
        <f t="shared" si="18"/>
        <v>3.4580116552010183</v>
      </c>
      <c r="J49" s="9">
        <f t="shared" si="19"/>
        <v>2.6281701134878537</v>
      </c>
      <c r="K49" s="11">
        <f t="shared" si="20"/>
        <v>0.34129692832764502</v>
      </c>
      <c r="L49" s="11">
        <f t="shared" si="21"/>
        <v>0.29940119760479045</v>
      </c>
      <c r="M49" s="11">
        <f t="shared" si="22"/>
        <v>0.39215686274509809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-0.28051145250154175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0.23322157131230414</v>
      </c>
      <c r="Q49" s="11">
        <f>2*'OddsRatio_working_3-way'!K49*'OddsRatio_working_3-way'!L49*'OddsRatio_working_3-way'!M49</f>
        <v>8.014486986677119E-2</v>
      </c>
      <c r="R49" s="11">
        <f t="shared" si="23"/>
        <v>0</v>
      </c>
      <c r="S49" s="11">
        <f t="shared" si="24"/>
        <v>-0.83141550632775796</v>
      </c>
      <c r="T49" s="11">
        <f t="shared" si="25"/>
        <v>-0.28570979598892027</v>
      </c>
      <c r="U49" s="11">
        <f>'OddsRatio_working_3-way'!S49-'OddsRatio_working_3-way'!R49^2/3</f>
        <v>-0.83141550632775796</v>
      </c>
      <c r="V49" s="11">
        <f>'OddsRatio_working_3-way'!S49*'OddsRatio_working_3-way'!R49/3-2*'OddsRatio_working_3-way'!R49^3/27-'OddsRatio_working_3-way'!T49</f>
        <v>0.28570979598892027</v>
      </c>
      <c r="W49" s="11">
        <f>'OddsRatio_working_3-way'!V49^2+4*'OddsRatio_working_3-way'!U49^3/27</f>
        <v>-3.5132337904282829E-3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0.14589664262283308</v>
      </c>
      <c r="Y49" s="11">
        <f>IF('OddsRatio_working_3-way'!W49&gt;=0,IF('OddsRatio_working_3-way'!V49+SQRT('OddsRatio_working_3-way'!W49)&gt;0,0,PI()),ACOS('OddsRatio_working_3-way'!V49/(2*'OddsRatio_working_3-way'!X49)))</f>
        <v>0.2045555001274808</v>
      </c>
      <c r="Z49" s="11">
        <f>'OddsRatio_working_3-way'!X49^(1/3)*COS('OddsRatio_working_3-way'!Y49/3)</f>
        <v>0.5252161656412434</v>
      </c>
      <c r="AA49" s="11">
        <f>'OddsRatio_working_3-way'!X49^(1/3)*COS(('OddsRatio_working_3-way'!Y49+2*PI())/3)</f>
        <v>-0.29367029609933049</v>
      </c>
      <c r="AB49" s="11">
        <f>'OddsRatio_working_3-way'!X49^(1/3)*COS(('OddsRatio_working_3-way'!Y49+4*PI())/3)</f>
        <v>-0.23154586954191322</v>
      </c>
      <c r="AC49" s="11">
        <f>'OddsRatio_working_3-way'!X49^(1/3)*SIN('OddsRatio_working_3-way'!Y49/3)</f>
        <v>3.5867554396176199E-2</v>
      </c>
      <c r="AD49" s="11">
        <f>'OddsRatio_working_3-way'!X49^(1/3)*SIN(('OddsRatio_working_3-way'!Y49+2*PI())/3)</f>
        <v>0.43691676472548435</v>
      </c>
      <c r="AE49" s="11">
        <f>'OddsRatio_working_3-way'!X49^(1/3)*SIN(('OddsRatio_working_3-way'!Y49+4*PI())/3)</f>
        <v>-0.47278431912166036</v>
      </c>
      <c r="AF49" s="11">
        <f>-'OddsRatio_working_3-way'!U49/(3*'OddsRatio_working_3-way'!X49^(1/3))*COS(('OddsRatio_working_3-way'!Y49)/3)</f>
        <v>0.52521616564124329</v>
      </c>
      <c r="AG49" s="11">
        <f>-'OddsRatio_working_3-way'!U49/(3*'OddsRatio_working_3-way'!X49^(1/3))*COS(('OddsRatio_working_3-way'!Y49+2*PI())/3)</f>
        <v>-0.29367029609933043</v>
      </c>
      <c r="AH49" s="11">
        <f>-'OddsRatio_working_3-way'!U49/(3*'OddsRatio_working_3-way'!X49^(1/3))*COS(('OddsRatio_working_3-way'!Y49+4*PI())/3)</f>
        <v>-0.2315458695419132</v>
      </c>
      <c r="AI49" s="11">
        <f>'OddsRatio_working_3-way'!U49/(3*'OddsRatio_working_3-way'!X49^(1/3))*SIN(('OddsRatio_working_3-way'!Y49)/3)</f>
        <v>-3.5867554396176192E-2</v>
      </c>
      <c r="AJ49" s="11">
        <f>'OddsRatio_working_3-way'!U49/(3*'OddsRatio_working_3-way'!X49^(1/3))*SIN(('OddsRatio_working_3-way'!Y49+2*PI())/3)</f>
        <v>-0.4369167647254843</v>
      </c>
      <c r="AK49" s="11">
        <f>'OddsRatio_working_3-way'!U49/(3*'OddsRatio_working_3-way'!X49^(1/3))*SIN(('OddsRatio_working_3-way'!Y49+4*PI())/3)</f>
        <v>0.4727843191216603</v>
      </c>
      <c r="AL49" s="11">
        <f>'OddsRatio_working_3-way'!Z49+'OddsRatio_working_3-way'!AF49</f>
        <v>1.0504323312824866</v>
      </c>
      <c r="AM49" s="11">
        <f>'OddsRatio_working_3-way'!AA49+'OddsRatio_working_3-way'!AG49</f>
        <v>-0.58734059219866097</v>
      </c>
      <c r="AN49" s="11">
        <f>'OddsRatio_working_3-way'!AB49+'OddsRatio_working_3-way'!AH49</f>
        <v>-0.46309173908382639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1.0504323312824866</v>
      </c>
      <c r="AS49" s="11">
        <f>IF(('OddsRatio_working_3-way'!X49=0),IF(Q49&gt;0,-Q49^(1/3),(-Q49)^(1/3)),'OddsRatio_working_3-way'!AM49-'OddsRatio_working_3-way'!R49/3)</f>
        <v>-0.58734059219866097</v>
      </c>
      <c r="AT49" s="11">
        <f>IF(('OddsRatio_working_3-way'!X49=0),IF(Q49&gt;0,-Q49^(1/3),(-Q49)^(1/3)),'OddsRatio_working_3-way'!AN49-'OddsRatio_working_3-way'!R49/3)</f>
        <v>-0.46309173908382639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4.32</v>
      </c>
      <c r="B50" s="4">
        <f>IF('True_Odds_Calculator_3-way'!B51="","",'True_Odds_Calculator_3-way'!B51)</f>
        <v>3.68</v>
      </c>
      <c r="C50" s="4">
        <f>IF('True_Odds_Calculator_3-way'!C51="","",'True_Odds_Calculator_3-way'!C51)</f>
        <v>1.88</v>
      </c>
      <c r="D50" s="9">
        <f t="shared" si="13"/>
        <v>0.22155162784427668</v>
      </c>
      <c r="E50" s="9">
        <f t="shared" si="14"/>
        <v>0.26066809065787994</v>
      </c>
      <c r="F50" s="9">
        <f t="shared" si="15"/>
        <v>0.51778028149784328</v>
      </c>
      <c r="G50" s="9">
        <f t="shared" si="16"/>
        <v>1.0583194695212481</v>
      </c>
      <c r="H50" s="9">
        <f t="shared" si="17"/>
        <v>4.5136206388105444</v>
      </c>
      <c r="I50" s="9">
        <f t="shared" si="18"/>
        <v>3.836296178316946</v>
      </c>
      <c r="J50" s="9">
        <f t="shared" si="19"/>
        <v>1.9313211331786981</v>
      </c>
      <c r="K50" s="11">
        <f t="shared" si="20"/>
        <v>0.23148148148148145</v>
      </c>
      <c r="L50" s="11">
        <f t="shared" si="21"/>
        <v>0.27173913043478259</v>
      </c>
      <c r="M50" s="11">
        <f t="shared" si="22"/>
        <v>0.53191489361702127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-0.26197879192791307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0.23019666289786544</v>
      </c>
      <c r="Q50" s="11">
        <f>2*'OddsRatio_working_3-way'!K50*'OddsRatio_working_3-way'!L50*'OddsRatio_working_3-way'!M50</f>
        <v>6.6917634563332981E-2</v>
      </c>
      <c r="R50" s="11">
        <f t="shared" si="23"/>
        <v>0</v>
      </c>
      <c r="S50" s="11">
        <f t="shared" si="24"/>
        <v>-0.87868434388844385</v>
      </c>
      <c r="T50" s="11">
        <f t="shared" si="25"/>
        <v>-0.25543149531640813</v>
      </c>
      <c r="U50" s="11">
        <f>'OddsRatio_working_3-way'!S50-'OddsRatio_working_3-way'!R50^2/3</f>
        <v>-0.87868434388844385</v>
      </c>
      <c r="V50" s="11">
        <f>'OddsRatio_working_3-way'!S50*'OddsRatio_working_3-way'!R50/3-2*'OddsRatio_working_3-way'!R50^3/27-'OddsRatio_working_3-way'!T50</f>
        <v>0.25543149531640813</v>
      </c>
      <c r="W50" s="11">
        <f>'OddsRatio_working_3-way'!V50^2+4*'OddsRatio_working_3-way'!U50^3/27</f>
        <v>-3.5261423075230683E-2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0.15851393619711085</v>
      </c>
      <c r="Y50" s="11">
        <f>IF('OddsRatio_working_3-way'!W50&gt;=0,IF('OddsRatio_working_3-way'!V50+SQRT('OddsRatio_working_3-way'!W50)&gt;0,0,PI()),ACOS('OddsRatio_working_3-way'!V50/(2*'OddsRatio_working_3-way'!X50)))</f>
        <v>0.63392863227593232</v>
      </c>
      <c r="Z50" s="11">
        <f>'OddsRatio_working_3-way'!X50^(1/3)*COS('OddsRatio_working_3-way'!Y50/3)</f>
        <v>0.52915973476062406</v>
      </c>
      <c r="AA50" s="11">
        <f>'OddsRatio_working_3-way'!X50^(1/3)*COS(('OddsRatio_working_3-way'!Y50+2*PI())/3)</f>
        <v>-0.36288331240214489</v>
      </c>
      <c r="AB50" s="11">
        <f>'OddsRatio_working_3-way'!X50^(1/3)*COS(('OddsRatio_working_3-way'!Y50+4*PI())/3)</f>
        <v>-0.16627642235847928</v>
      </c>
      <c r="AC50" s="11">
        <f>'OddsRatio_working_3-way'!X50^(1/3)*SIN('OddsRatio_working_3-way'!Y50/3)</f>
        <v>0.11351104089124556</v>
      </c>
      <c r="AD50" s="11">
        <f>'OddsRatio_working_3-way'!X50^(1/3)*SIN(('OddsRatio_working_3-way'!Y50+2*PI())/3)</f>
        <v>0.40151025251691319</v>
      </c>
      <c r="AE50" s="11">
        <f>'OddsRatio_working_3-way'!X50^(1/3)*SIN(('OddsRatio_working_3-way'!Y50+4*PI())/3)</f>
        <v>-0.51502129340815872</v>
      </c>
      <c r="AF50" s="11">
        <f>-'OddsRatio_working_3-way'!U50/(3*'OddsRatio_working_3-way'!X50^(1/3))*COS(('OddsRatio_working_3-way'!Y50)/3)</f>
        <v>0.52915973476062395</v>
      </c>
      <c r="AG50" s="11">
        <f>-'OddsRatio_working_3-way'!U50/(3*'OddsRatio_working_3-way'!X50^(1/3))*COS(('OddsRatio_working_3-way'!Y50+2*PI())/3)</f>
        <v>-0.36288331240214478</v>
      </c>
      <c r="AH50" s="11">
        <f>-'OddsRatio_working_3-way'!U50/(3*'OddsRatio_working_3-way'!X50^(1/3))*COS(('OddsRatio_working_3-way'!Y50+4*PI())/3)</f>
        <v>-0.16627642235847925</v>
      </c>
      <c r="AI50" s="11">
        <f>'OddsRatio_working_3-way'!U50/(3*'OddsRatio_working_3-way'!X50^(1/3))*SIN(('OddsRatio_working_3-way'!Y50)/3)</f>
        <v>-0.11351104089124553</v>
      </c>
      <c r="AJ50" s="11">
        <f>'OddsRatio_working_3-way'!U50/(3*'OddsRatio_working_3-way'!X50^(1/3))*SIN(('OddsRatio_working_3-way'!Y50+2*PI())/3)</f>
        <v>-0.40151025251691308</v>
      </c>
      <c r="AK50" s="11">
        <f>'OddsRatio_working_3-way'!U50/(3*'OddsRatio_working_3-way'!X50^(1/3))*SIN(('OddsRatio_working_3-way'!Y50+4*PI())/3)</f>
        <v>0.51502129340815861</v>
      </c>
      <c r="AL50" s="11">
        <f>'OddsRatio_working_3-way'!Z50+'OddsRatio_working_3-way'!AF50</f>
        <v>1.0583194695212481</v>
      </c>
      <c r="AM50" s="11">
        <f>'OddsRatio_working_3-way'!AA50+'OddsRatio_working_3-way'!AG50</f>
        <v>-0.72576662480428966</v>
      </c>
      <c r="AN50" s="11">
        <f>'OddsRatio_working_3-way'!AB50+'OddsRatio_working_3-way'!AH50</f>
        <v>-0.33255284471695856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1.0583194695212481</v>
      </c>
      <c r="AS50" s="11">
        <f>IF(('OddsRatio_working_3-way'!X50=0),IF(Q50&gt;0,-Q50^(1/3),(-Q50)^(1/3)),'OddsRatio_working_3-way'!AM50-'OddsRatio_working_3-way'!R50/3)</f>
        <v>-0.72576662480428966</v>
      </c>
      <c r="AT50" s="11">
        <f>IF(('OddsRatio_working_3-way'!X50=0),IF(Q50&gt;0,-Q50^(1/3),(-Q50)^(1/3)),'OddsRatio_working_3-way'!AN50-'OddsRatio_working_3-way'!R50/3)</f>
        <v>-0.33255284471695856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2.39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2.92</v>
      </c>
      <c r="D51" s="9">
        <f t="shared" si="13"/>
        <v>0.40619448176319678</v>
      </c>
      <c r="E51" s="9">
        <f t="shared" si="14"/>
        <v>0.2626007759822323</v>
      </c>
      <c r="F51" s="9">
        <f t="shared" si="15"/>
        <v>0.33120474225457086</v>
      </c>
      <c r="G51" s="9">
        <f t="shared" si="16"/>
        <v>1.0517085626187783</v>
      </c>
      <c r="H51" s="9">
        <f t="shared" si="17"/>
        <v>2.4618749020401016</v>
      </c>
      <c r="I51" s="9">
        <f t="shared" si="18"/>
        <v>3.808061862192138</v>
      </c>
      <c r="J51" s="9">
        <f t="shared" si="19"/>
        <v>3.0192804402280542</v>
      </c>
      <c r="K51" s="11">
        <f t="shared" si="20"/>
        <v>0.41841004184100417</v>
      </c>
      <c r="L51" s="11">
        <f t="shared" si="21"/>
        <v>0.27247956403269757</v>
      </c>
      <c r="M51" s="11">
        <f t="shared" si="22"/>
        <v>0.34246575342465752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-0.27821495665580565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0.23348251746941184</v>
      </c>
      <c r="Q51" s="11">
        <f>2*'OddsRatio_working_3-way'!K51*'OddsRatio_working_3-way'!L51*'OddsRatio_working_3-way'!M51</f>
        <v>7.8087798484753126E-2</v>
      </c>
      <c r="R51" s="11">
        <f t="shared" si="23"/>
        <v>0</v>
      </c>
      <c r="S51" s="11">
        <f t="shared" si="24"/>
        <v>-0.83921626743548994</v>
      </c>
      <c r="T51" s="11">
        <f t="shared" si="25"/>
        <v>-0.28067433693494648</v>
      </c>
      <c r="U51" s="11">
        <f>'OddsRatio_working_3-way'!S51-'OddsRatio_working_3-way'!R51^2/3</f>
        <v>-0.83921626743548994</v>
      </c>
      <c r="V51" s="11">
        <f>'OddsRatio_working_3-way'!S51*'OddsRatio_working_3-way'!R51/3-2*'OddsRatio_working_3-way'!R51^3/27-'OddsRatio_working_3-way'!T51</f>
        <v>0.28067433693494648</v>
      </c>
      <c r="W51" s="11">
        <f>'OddsRatio_working_3-way'!V51^2+4*'OddsRatio_working_3-way'!U51^3/27</f>
        <v>-8.7843672976265219E-3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0.14795476564772964</v>
      </c>
      <c r="Y51" s="11">
        <f>IF('OddsRatio_working_3-way'!W51&gt;=0,IF('OddsRatio_working_3-way'!V51+SQRT('OddsRatio_working_3-way'!W51)&gt;0,0,PI()),ACOS('OddsRatio_working_3-way'!V51/(2*'OddsRatio_working_3-way'!X51)))</f>
        <v>0.32228545242661744</v>
      </c>
      <c r="Z51" s="11">
        <f>'OddsRatio_working_3-way'!X51^(1/3)*COS('OddsRatio_working_3-way'!Y51/3)</f>
        <v>0.52585428130938916</v>
      </c>
      <c r="AA51" s="11">
        <f>'OddsRatio_working_3-way'!X51^(1/3)*COS(('OddsRatio_working_3-way'!Y51+2*PI())/3)</f>
        <v>-0.31203949124303287</v>
      </c>
      <c r="AB51" s="11">
        <f>'OddsRatio_working_3-way'!X51^(1/3)*COS(('OddsRatio_working_3-way'!Y51+4*PI())/3)</f>
        <v>-0.2138147900663564</v>
      </c>
      <c r="AC51" s="11">
        <f>'OddsRatio_working_3-way'!X51^(1/3)*SIN('OddsRatio_working_3-way'!Y51/3)</f>
        <v>5.6710057665424814E-2</v>
      </c>
      <c r="AD51" s="11">
        <f>'OddsRatio_working_3-way'!X51^(1/3)*SIN(('OddsRatio_working_3-way'!Y51+2*PI())/3)</f>
        <v>0.42704813747002712</v>
      </c>
      <c r="AE51" s="11">
        <f>'OddsRatio_working_3-way'!X51^(1/3)*SIN(('OddsRatio_working_3-way'!Y51+4*PI())/3)</f>
        <v>-0.48375819513545193</v>
      </c>
      <c r="AF51" s="11">
        <f>-'OddsRatio_working_3-way'!U51/(3*'OddsRatio_working_3-way'!X51^(1/3))*COS(('OddsRatio_working_3-way'!Y51)/3)</f>
        <v>0.52585428130938916</v>
      </c>
      <c r="AG51" s="11">
        <f>-'OddsRatio_working_3-way'!U51/(3*'OddsRatio_working_3-way'!X51^(1/3))*COS(('OddsRatio_working_3-way'!Y51+2*PI())/3)</f>
        <v>-0.31203949124303287</v>
      </c>
      <c r="AH51" s="11">
        <f>-'OddsRatio_working_3-way'!U51/(3*'OddsRatio_working_3-way'!X51^(1/3))*COS(('OddsRatio_working_3-way'!Y51+4*PI())/3)</f>
        <v>-0.2138147900663564</v>
      </c>
      <c r="AI51" s="11">
        <f>'OddsRatio_working_3-way'!U51/(3*'OddsRatio_working_3-way'!X51^(1/3))*SIN(('OddsRatio_working_3-way'!Y51)/3)</f>
        <v>-5.6710057665424814E-2</v>
      </c>
      <c r="AJ51" s="11">
        <f>'OddsRatio_working_3-way'!U51/(3*'OddsRatio_working_3-way'!X51^(1/3))*SIN(('OddsRatio_working_3-way'!Y51+2*PI())/3)</f>
        <v>-0.42704813747002712</v>
      </c>
      <c r="AK51" s="11">
        <f>'OddsRatio_working_3-way'!U51/(3*'OddsRatio_working_3-way'!X51^(1/3))*SIN(('OddsRatio_working_3-way'!Y51+4*PI())/3)</f>
        <v>0.48375819513545193</v>
      </c>
      <c r="AL51" s="11">
        <f>'OddsRatio_working_3-way'!Z51+'OddsRatio_working_3-way'!AF51</f>
        <v>1.0517085626187783</v>
      </c>
      <c r="AM51" s="11">
        <f>'OddsRatio_working_3-way'!AA51+'OddsRatio_working_3-way'!AG51</f>
        <v>-0.62407898248606575</v>
      </c>
      <c r="AN51" s="11">
        <f>'OddsRatio_working_3-way'!AB51+'OddsRatio_working_3-way'!AH51</f>
        <v>-0.42762958013271279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1.0517085626187783</v>
      </c>
      <c r="AS51" s="11">
        <f>IF(('OddsRatio_working_3-way'!X51=0),IF(Q51&gt;0,-Q51^(1/3),(-Q51)^(1/3)),'OddsRatio_working_3-way'!AM51-'OddsRatio_working_3-way'!R51/3)</f>
        <v>-0.62407898248606575</v>
      </c>
      <c r="AT51" s="11">
        <f>IF(('OddsRatio_working_3-way'!X51=0),IF(Q51&gt;0,-Q51^(1/3),(-Q51)^(1/3)),'OddsRatio_working_3-way'!AN51-'OddsRatio_working_3-way'!R51/3)</f>
        <v>-0.42762958013271279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2.9</v>
      </c>
      <c r="B52" s="4">
        <f>IF('True_Odds_Calculator_3-way'!B53="","",'True_Odds_Calculator_3-way'!B53)</f>
        <v>3.4</v>
      </c>
      <c r="C52" s="4">
        <f>IF('True_Odds_Calculator_3-way'!C53="","",'True_Odds_Calculator_3-way'!C53)</f>
        <v>2.54</v>
      </c>
      <c r="D52" s="9">
        <f t="shared" si="13"/>
        <v>0.3338570032703021</v>
      </c>
      <c r="E52" s="9">
        <f t="shared" si="14"/>
        <v>0.28406090296618641</v>
      </c>
      <c r="F52" s="9">
        <f t="shared" si="15"/>
        <v>0.38208209376351149</v>
      </c>
      <c r="G52" s="9">
        <f t="shared" si="16"/>
        <v>1.0501549279836366</v>
      </c>
      <c r="H52" s="9">
        <f t="shared" si="17"/>
        <v>2.9952943631689095</v>
      </c>
      <c r="I52" s="9">
        <f t="shared" si="18"/>
        <v>3.5203718271607283</v>
      </c>
      <c r="J52" s="9">
        <f t="shared" si="19"/>
        <v>2.6172385890948004</v>
      </c>
      <c r="K52" s="11">
        <f t="shared" si="20"/>
        <v>0.34482758620689657</v>
      </c>
      <c r="L52" s="11">
        <f t="shared" si="21"/>
        <v>0.29411764705882354</v>
      </c>
      <c r="M52" s="11">
        <f t="shared" si="22"/>
        <v>0.39370078740157477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-0.2803980131286834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0.23318586190924923</v>
      </c>
      <c r="Q52" s="11">
        <f>2*'OddsRatio_working_3-way'!K52*'OddsRatio_working_3-way'!L52*'OddsRatio_working_3-way'!M52</f>
        <v>7.9858171886729168E-2</v>
      </c>
      <c r="R52" s="11">
        <f t="shared" si="23"/>
        <v>0</v>
      </c>
      <c r="S52" s="11">
        <f t="shared" si="24"/>
        <v>-0.83162451583504249</v>
      </c>
      <c r="T52" s="11">
        <f t="shared" si="25"/>
        <v>-0.28480291638186378</v>
      </c>
      <c r="U52" s="11">
        <f>'OddsRatio_working_3-way'!S52-'OddsRatio_working_3-way'!R52^2/3</f>
        <v>-0.83162451583504249</v>
      </c>
      <c r="V52" s="11">
        <f>'OddsRatio_working_3-way'!S52*'OddsRatio_working_3-way'!R52/3-2*'OddsRatio_working_3-way'!R52^3/27-'OddsRatio_working_3-way'!T52</f>
        <v>0.28480291638186378</v>
      </c>
      <c r="W52" s="11">
        <f>'OddsRatio_working_3-way'!V52^2+4*'OddsRatio_working_3-way'!U52^3/27</f>
        <v>-4.0948488058950988E-3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0.14595166150605307</v>
      </c>
      <c r="Y52" s="11">
        <f>IF('OddsRatio_working_3-way'!W52&gt;=0,IF('OddsRatio_working_3-way'!V52+SQRT('OddsRatio_working_3-way'!W52)&gt;0,0,PI()),ACOS('OddsRatio_working_3-way'!V52/(2*'OddsRatio_working_3-way'!X52)))</f>
        <v>0.22101480915351357</v>
      </c>
      <c r="Z52" s="11">
        <f>'OddsRatio_working_3-way'!X52^(1/3)*COS('OddsRatio_working_3-way'!Y52/3)</f>
        <v>0.52507746399181832</v>
      </c>
      <c r="AA52" s="11">
        <f>'OddsRatio_working_3-way'!X52^(1/3)*COS(('OddsRatio_working_3-way'!Y52+2*PI())/3)</f>
        <v>-0.29610019150977901</v>
      </c>
      <c r="AB52" s="11">
        <f>'OddsRatio_working_3-way'!X52^(1/3)*COS(('OddsRatio_working_3-way'!Y52+4*PI())/3)</f>
        <v>-0.22897727248203925</v>
      </c>
      <c r="AC52" s="11">
        <f>'OddsRatio_working_3-way'!X52^(1/3)*SIN('OddsRatio_working_3-way'!Y52/3)</f>
        <v>3.8753435369459001E-2</v>
      </c>
      <c r="AD52" s="11">
        <f>'OddsRatio_working_3-way'!X52^(1/3)*SIN(('OddsRatio_working_3-way'!Y52+2*PI())/3)</f>
        <v>0.43535370508689408</v>
      </c>
      <c r="AE52" s="11">
        <f>'OddsRatio_working_3-way'!X52^(1/3)*SIN(('OddsRatio_working_3-way'!Y52+4*PI())/3)</f>
        <v>-0.47410714045635305</v>
      </c>
      <c r="AF52" s="11">
        <f>-'OddsRatio_working_3-way'!U52/(3*'OddsRatio_working_3-way'!X52^(1/3))*COS(('OddsRatio_working_3-way'!Y52)/3)</f>
        <v>0.52507746399181843</v>
      </c>
      <c r="AG52" s="11">
        <f>-'OddsRatio_working_3-way'!U52/(3*'OddsRatio_working_3-way'!X52^(1/3))*COS(('OddsRatio_working_3-way'!Y52+2*PI())/3)</f>
        <v>-0.29610019150977906</v>
      </c>
      <c r="AH52" s="11">
        <f>-'OddsRatio_working_3-way'!U52/(3*'OddsRatio_working_3-way'!X52^(1/3))*COS(('OddsRatio_working_3-way'!Y52+4*PI())/3)</f>
        <v>-0.22897727248203931</v>
      </c>
      <c r="AI52" s="11">
        <f>'OddsRatio_working_3-way'!U52/(3*'OddsRatio_working_3-way'!X52^(1/3))*SIN(('OddsRatio_working_3-way'!Y52)/3)</f>
        <v>-3.8753435369459008E-2</v>
      </c>
      <c r="AJ52" s="11">
        <f>'OddsRatio_working_3-way'!U52/(3*'OddsRatio_working_3-way'!X52^(1/3))*SIN(('OddsRatio_working_3-way'!Y52+2*PI())/3)</f>
        <v>-0.43535370508689414</v>
      </c>
      <c r="AK52" s="11">
        <f>'OddsRatio_working_3-way'!U52/(3*'OddsRatio_working_3-way'!X52^(1/3))*SIN(('OddsRatio_working_3-way'!Y52+4*PI())/3)</f>
        <v>0.47410714045635316</v>
      </c>
      <c r="AL52" s="11">
        <f>'OddsRatio_working_3-way'!Z52+'OddsRatio_working_3-way'!AF52</f>
        <v>1.0501549279836366</v>
      </c>
      <c r="AM52" s="11">
        <f>'OddsRatio_working_3-way'!AA52+'OddsRatio_working_3-way'!AG52</f>
        <v>-0.59220038301955813</v>
      </c>
      <c r="AN52" s="11">
        <f>'OddsRatio_working_3-way'!AB52+'OddsRatio_working_3-way'!AH52</f>
        <v>-0.45795454496407856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1.0501549279836366</v>
      </c>
      <c r="AS52" s="11">
        <f>IF(('OddsRatio_working_3-way'!X52=0),IF(Q52&gt;0,-Q52^(1/3),(-Q52)^(1/3)),'OddsRatio_working_3-way'!AM52-'OddsRatio_working_3-way'!R52/3)</f>
        <v>-0.59220038301955813</v>
      </c>
      <c r="AT52" s="11">
        <f>IF(('OddsRatio_working_3-way'!X52=0),IF(Q52&gt;0,-Q52^(1/3),(-Q52)^(1/3)),'OddsRatio_working_3-way'!AN52-'OddsRatio_working_3-way'!R52/3)</f>
        <v>-0.45795454496407856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2.83</v>
      </c>
      <c r="B53" s="4">
        <f>IF('True_Odds_Calculator_3-way'!B54="","",'True_Odds_Calculator_3-way'!B54)</f>
        <v>3.24</v>
      </c>
      <c r="C53" s="4">
        <f>IF('True_Odds_Calculator_3-way'!C54="","",'True_Odds_Calculator_3-way'!C54)</f>
        <v>2.69</v>
      </c>
      <c r="D53" s="9">
        <f t="shared" si="13"/>
        <v>0.3419362736361522</v>
      </c>
      <c r="E53" s="9">
        <f t="shared" si="14"/>
        <v>0.29800054989220592</v>
      </c>
      <c r="F53" s="9">
        <f t="shared" si="15"/>
        <v>0.3600631764716421</v>
      </c>
      <c r="G53" s="9">
        <f t="shared" si="16"/>
        <v>1.0516511186594353</v>
      </c>
      <c r="H53" s="9">
        <f t="shared" si="17"/>
        <v>2.9245215471467665</v>
      </c>
      <c r="I53" s="9">
        <f t="shared" si="18"/>
        <v>3.3556985057971351</v>
      </c>
      <c r="J53" s="9">
        <f t="shared" si="19"/>
        <v>2.7772903905344459</v>
      </c>
      <c r="K53" s="11">
        <f t="shared" si="20"/>
        <v>0.35335689045936397</v>
      </c>
      <c r="L53" s="11">
        <f t="shared" si="21"/>
        <v>0.30864197530864196</v>
      </c>
      <c r="M53" s="11">
        <f t="shared" si="22"/>
        <v>0.37174721189591081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-0.28086788694720188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0.23352789125773743</v>
      </c>
      <c r="Q53" s="11">
        <f>2*'OddsRatio_working_3-way'!K53*'OddsRatio_working_3-way'!L53*'OddsRatio_working_3-way'!M53</f>
        <v>8.1086073353381055E-2</v>
      </c>
      <c r="R53" s="11">
        <f t="shared" si="23"/>
        <v>0</v>
      </c>
      <c r="S53" s="11">
        <f t="shared" si="24"/>
        <v>-0.83145102060612741</v>
      </c>
      <c r="T53" s="11">
        <f t="shared" si="25"/>
        <v>-0.28869827104379425</v>
      </c>
      <c r="U53" s="11">
        <f>'OddsRatio_working_3-way'!S53-'OddsRatio_working_3-way'!R53^2/3</f>
        <v>-0.83145102060612741</v>
      </c>
      <c r="V53" s="11">
        <f>'OddsRatio_working_3-way'!S53*'OddsRatio_working_3-way'!R53/3-2*'OddsRatio_working_3-way'!R53^3/27-'OddsRatio_working_3-way'!T53</f>
        <v>0.28869827104379425</v>
      </c>
      <c r="W53" s="11">
        <f>'OddsRatio_working_3-way'!V53^2+4*'OddsRatio_working_3-way'!U53^3/27</f>
        <v>-1.8075408799003712E-3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0.14590599078137304</v>
      </c>
      <c r="Y53" s="11">
        <f>IF('OddsRatio_working_3-way'!W53&gt;=0,IF('OddsRatio_working_3-way'!V53+SQRT('OddsRatio_working_3-way'!W53)&gt;0,0,PI()),ACOS('OddsRatio_working_3-way'!V53/(2*'OddsRatio_working_3-way'!X53)))</f>
        <v>0.14621417638449929</v>
      </c>
      <c r="Z53" s="11">
        <f>'OddsRatio_working_3-way'!X53^(1/3)*COS('OddsRatio_working_3-way'!Y53/3)</f>
        <v>0.52582555932971775</v>
      </c>
      <c r="AA53" s="11">
        <f>'OddsRatio_working_3-way'!X53^(1/3)*COS(('OddsRatio_working_3-way'!Y53+2*PI())/3)</f>
        <v>-0.28512462376263609</v>
      </c>
      <c r="AB53" s="11">
        <f>'OddsRatio_working_3-way'!X53^(1/3)*COS(('OddsRatio_working_3-way'!Y53+4*PI())/3)</f>
        <v>-0.2407009355670818</v>
      </c>
      <c r="AC53" s="11">
        <f>'OddsRatio_working_3-way'!X53^(1/3)*SIN('OddsRatio_working_3-way'!Y53/3)</f>
        <v>2.5648028338099402E-2</v>
      </c>
      <c r="AD53" s="11">
        <f>'OddsRatio_working_3-way'!X53^(1/3)*SIN(('OddsRatio_working_3-way'!Y53+2*PI())/3)</f>
        <v>0.44255427816964754</v>
      </c>
      <c r="AE53" s="11">
        <f>'OddsRatio_working_3-way'!X53^(1/3)*SIN(('OddsRatio_working_3-way'!Y53+4*PI())/3)</f>
        <v>-0.4682023065077468</v>
      </c>
      <c r="AF53" s="11">
        <f>-'OddsRatio_working_3-way'!U53/(3*'OddsRatio_working_3-way'!X53^(1/3))*COS(('OddsRatio_working_3-way'!Y53)/3)</f>
        <v>0.52582555932971764</v>
      </c>
      <c r="AG53" s="11">
        <f>-'OddsRatio_working_3-way'!U53/(3*'OddsRatio_working_3-way'!X53^(1/3))*COS(('OddsRatio_working_3-way'!Y53+2*PI())/3)</f>
        <v>-0.28512462376263603</v>
      </c>
      <c r="AH53" s="11">
        <f>-'OddsRatio_working_3-way'!U53/(3*'OddsRatio_working_3-way'!X53^(1/3))*COS(('OddsRatio_working_3-way'!Y53+4*PI())/3)</f>
        <v>-0.24070093556708178</v>
      </c>
      <c r="AI53" s="11">
        <f>'OddsRatio_working_3-way'!U53/(3*'OddsRatio_working_3-way'!X53^(1/3))*SIN(('OddsRatio_working_3-way'!Y53)/3)</f>
        <v>-2.5648028338099396E-2</v>
      </c>
      <c r="AJ53" s="11">
        <f>'OddsRatio_working_3-way'!U53/(3*'OddsRatio_working_3-way'!X53^(1/3))*SIN(('OddsRatio_working_3-way'!Y53+2*PI())/3)</f>
        <v>-0.44255427816964743</v>
      </c>
      <c r="AK53" s="11">
        <f>'OddsRatio_working_3-way'!U53/(3*'OddsRatio_working_3-way'!X53^(1/3))*SIN(('OddsRatio_working_3-way'!Y53+4*PI())/3)</f>
        <v>0.46820230650774669</v>
      </c>
      <c r="AL53" s="11">
        <f>'OddsRatio_working_3-way'!Z53+'OddsRatio_working_3-way'!AF53</f>
        <v>1.0516511186594353</v>
      </c>
      <c r="AM53" s="11">
        <f>'OddsRatio_working_3-way'!AA53+'OddsRatio_working_3-way'!AG53</f>
        <v>-0.57024924752527206</v>
      </c>
      <c r="AN53" s="11">
        <f>'OddsRatio_working_3-way'!AB53+'OddsRatio_working_3-way'!AH53</f>
        <v>-0.48140187113416355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1.0516511186594353</v>
      </c>
      <c r="AS53" s="11">
        <f>IF(('OddsRatio_working_3-way'!X53=0),IF(Q53&gt;0,-Q53^(1/3),(-Q53)^(1/3)),'OddsRatio_working_3-way'!AM53-'OddsRatio_working_3-way'!R53/3)</f>
        <v>-0.57024924752527206</v>
      </c>
      <c r="AT53" s="11">
        <f>IF(('OddsRatio_working_3-way'!X53=0),IF(Q53&gt;0,-Q53^(1/3),(-Q53)^(1/3)),'OddsRatio_working_3-way'!AN53-'OddsRatio_working_3-way'!R53/3)</f>
        <v>-0.48140187113416355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4.82</v>
      </c>
      <c r="B54" s="4">
        <f>IF('True_Odds_Calculator_3-way'!B55="","",'True_Odds_Calculator_3-way'!B55)</f>
        <v>3.74</v>
      </c>
      <c r="C54" s="4">
        <f>IF('True_Odds_Calculator_3-way'!C55="","",'True_Odds_Calculator_3-way'!C55)</f>
        <v>1.78</v>
      </c>
      <c r="D54" s="9">
        <f t="shared" si="13"/>
        <v>0.19763167619494509</v>
      </c>
      <c r="E54" s="9">
        <f t="shared" si="14"/>
        <v>0.25561800411541574</v>
      </c>
      <c r="F54" s="9">
        <f t="shared" si="15"/>
        <v>0.54675031968963916</v>
      </c>
      <c r="G54" s="9">
        <f t="shared" si="16"/>
        <v>1.0628056588262909</v>
      </c>
      <c r="H54" s="9">
        <f t="shared" si="17"/>
        <v>5.0599176167164313</v>
      </c>
      <c r="I54" s="9">
        <f t="shared" si="18"/>
        <v>3.9120875051840382</v>
      </c>
      <c r="J54" s="9">
        <f t="shared" si="19"/>
        <v>1.8289884138845065</v>
      </c>
      <c r="K54" s="11">
        <f t="shared" si="20"/>
        <v>0.20746887966804978</v>
      </c>
      <c r="L54" s="11">
        <f t="shared" si="21"/>
        <v>0.26737967914438499</v>
      </c>
      <c r="M54" s="11">
        <f t="shared" si="22"/>
        <v>0.5617977528089888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-0.25443091846023014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0.22874805875795909</v>
      </c>
      <c r="Q54" s="11">
        <f>2*'OddsRatio_working_3-way'!K54*'OddsRatio_working_3-way'!L54*'OddsRatio_working_3-way'!M54</f>
        <v>6.2329171323694574E-2</v>
      </c>
      <c r="R54" s="11">
        <f t="shared" si="23"/>
        <v>0</v>
      </c>
      <c r="S54" s="11">
        <f t="shared" si="24"/>
        <v>-0.89905763081900947</v>
      </c>
      <c r="T54" s="11">
        <f t="shared" si="25"/>
        <v>-0.24497483128583364</v>
      </c>
      <c r="U54" s="11">
        <f>'OddsRatio_working_3-way'!S54-'OddsRatio_working_3-way'!R54^2/3</f>
        <v>-0.89905763081900947</v>
      </c>
      <c r="V54" s="11">
        <f>'OddsRatio_working_3-way'!S54*'OddsRatio_working_3-way'!R54/3-2*'OddsRatio_working_3-way'!R54^3/27-'OddsRatio_working_3-way'!T54</f>
        <v>0.24497483128583364</v>
      </c>
      <c r="W54" s="11">
        <f>'OddsRatio_working_3-way'!V54^2+4*'OddsRatio_working_3-way'!U54^3/27</f>
        <v>-4.7648434231207834E-2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0.16405875639136919</v>
      </c>
      <c r="Y54" s="11">
        <f>IF('OddsRatio_working_3-way'!W54&gt;=0,IF('OddsRatio_working_3-way'!V54+SQRT('OddsRatio_working_3-way'!W54)&gt;0,0,PI()),ACOS('OddsRatio_working_3-way'!V54/(2*'OddsRatio_working_3-way'!X54)))</f>
        <v>0.72784917392485993</v>
      </c>
      <c r="Z54" s="11">
        <f>'OddsRatio_working_3-way'!X54^(1/3)*COS('OddsRatio_working_3-way'!Y54/3)</f>
        <v>0.53140282941314543</v>
      </c>
      <c r="AA54" s="11">
        <f>'OddsRatio_working_3-way'!X54^(1/3)*COS(('OddsRatio_working_3-way'!Y54+2*PI())/3)</f>
        <v>-0.37959909850009871</v>
      </c>
      <c r="AB54" s="11">
        <f>'OddsRatio_working_3-way'!X54^(1/3)*COS(('OddsRatio_working_3-way'!Y54+4*PI())/3)</f>
        <v>-0.1518037309130468</v>
      </c>
      <c r="AC54" s="11">
        <f>'OddsRatio_working_3-way'!X54^(1/3)*SIN('OddsRatio_working_3-way'!Y54/3)</f>
        <v>0.13151771679653412</v>
      </c>
      <c r="AD54" s="11">
        <f>'OddsRatio_working_3-way'!X54^(1/3)*SIN(('OddsRatio_working_3-way'!Y54+2*PI())/3)</f>
        <v>0.39444949151644526</v>
      </c>
      <c r="AE54" s="11">
        <f>'OddsRatio_working_3-way'!X54^(1/3)*SIN(('OddsRatio_working_3-way'!Y54+4*PI())/3)</f>
        <v>-0.5259672083129795</v>
      </c>
      <c r="AF54" s="11">
        <f>-'OddsRatio_working_3-way'!U54/(3*'OddsRatio_working_3-way'!X54^(1/3))*COS(('OddsRatio_working_3-way'!Y54)/3)</f>
        <v>0.53140282941314532</v>
      </c>
      <c r="AG54" s="11">
        <f>-'OddsRatio_working_3-way'!U54/(3*'OddsRatio_working_3-way'!X54^(1/3))*COS(('OddsRatio_working_3-way'!Y54+2*PI())/3)</f>
        <v>-0.37959909850009865</v>
      </c>
      <c r="AH54" s="11">
        <f>-'OddsRatio_working_3-way'!U54/(3*'OddsRatio_working_3-way'!X54^(1/3))*COS(('OddsRatio_working_3-way'!Y54+4*PI())/3)</f>
        <v>-0.15180373091304677</v>
      </c>
      <c r="AI54" s="11">
        <f>'OddsRatio_working_3-way'!U54/(3*'OddsRatio_working_3-way'!X54^(1/3))*SIN(('OddsRatio_working_3-way'!Y54)/3)</f>
        <v>-0.1315177167965341</v>
      </c>
      <c r="AJ54" s="11">
        <f>'OddsRatio_working_3-way'!U54/(3*'OddsRatio_working_3-way'!X54^(1/3))*SIN(('OddsRatio_working_3-way'!Y54+2*PI())/3)</f>
        <v>-0.39444949151644521</v>
      </c>
      <c r="AK54" s="11">
        <f>'OddsRatio_working_3-way'!U54/(3*'OddsRatio_working_3-way'!X54^(1/3))*SIN(('OddsRatio_working_3-way'!Y54+4*PI())/3)</f>
        <v>0.52596720831297938</v>
      </c>
      <c r="AL54" s="11">
        <f>'OddsRatio_working_3-way'!Z54+'OddsRatio_working_3-way'!AF54</f>
        <v>1.0628056588262909</v>
      </c>
      <c r="AM54" s="11">
        <f>'OddsRatio_working_3-way'!AA54+'OddsRatio_working_3-way'!AG54</f>
        <v>-0.75919819700019731</v>
      </c>
      <c r="AN54" s="11">
        <f>'OddsRatio_working_3-way'!AB54+'OddsRatio_working_3-way'!AH54</f>
        <v>-0.30360746182609355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1.0628056588262909</v>
      </c>
      <c r="AS54" s="11">
        <f>IF(('OddsRatio_working_3-way'!X54=0),IF(Q54&gt;0,-Q54^(1/3),(-Q54)^(1/3)),'OddsRatio_working_3-way'!AM54-'OddsRatio_working_3-way'!R54/3)</f>
        <v>-0.75919819700019731</v>
      </c>
      <c r="AT54" s="11">
        <f>IF(('OddsRatio_working_3-way'!X54=0),IF(Q54&gt;0,-Q54^(1/3),(-Q54)^(1/3)),'OddsRatio_working_3-way'!AN54-'OddsRatio_working_3-way'!R54/3)</f>
        <v>-0.30360746182609355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2.29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3.25</v>
      </c>
      <c r="D55" s="9">
        <f t="shared" si="13"/>
        <v>0.42457046780987345</v>
      </c>
      <c r="E55" s="9">
        <f t="shared" si="14"/>
        <v>0.27815845538343714</v>
      </c>
      <c r="F55" s="9">
        <f t="shared" si="15"/>
        <v>0.29727107680668946</v>
      </c>
      <c r="G55" s="9">
        <f t="shared" si="16"/>
        <v>1.0506369109928335</v>
      </c>
      <c r="H55" s="9">
        <f t="shared" si="17"/>
        <v>2.3553216151807552</v>
      </c>
      <c r="I55" s="9">
        <f t="shared" si="18"/>
        <v>3.5950731701522982</v>
      </c>
      <c r="J55" s="9">
        <f t="shared" si="19"/>
        <v>3.3639330497338755</v>
      </c>
      <c r="K55" s="11">
        <f t="shared" si="20"/>
        <v>0.4366812227074236</v>
      </c>
      <c r="L55" s="11">
        <f t="shared" si="21"/>
        <v>0.28818443804034583</v>
      </c>
      <c r="M55" s="11">
        <f t="shared" si="22"/>
        <v>0.30769230769230771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-0.27760089601449733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0.23271595198152217</v>
      </c>
      <c r="Q55" s="11">
        <f>2*'OddsRatio_working_3-way'!K55*'OddsRatio_working_3-way'!L55*'OddsRatio_working_3-way'!M55</f>
        <v>7.7442912473052294E-2</v>
      </c>
      <c r="R55" s="11">
        <f t="shared" si="23"/>
        <v>0</v>
      </c>
      <c r="S55" s="11">
        <f t="shared" si="24"/>
        <v>-0.83831124222801101</v>
      </c>
      <c r="T55" s="11">
        <f t="shared" si="25"/>
        <v>-0.27897212719734138</v>
      </c>
      <c r="U55" s="11">
        <f>'OddsRatio_working_3-way'!S55-'OddsRatio_working_3-way'!R55^2/3</f>
        <v>-0.83831124222801101</v>
      </c>
      <c r="V55" s="11">
        <f>'OddsRatio_working_3-way'!S55*'OddsRatio_working_3-way'!R55/3-2*'OddsRatio_working_3-way'!R55^3/27-'OddsRatio_working_3-way'!T55</f>
        <v>0.27897212719734138</v>
      </c>
      <c r="W55" s="11">
        <f>'OddsRatio_working_3-way'!V55^2+4*'OddsRatio_working_3-way'!U55^3/27</f>
        <v>-9.4540218065708309E-3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0.1477154947522267</v>
      </c>
      <c r="Y55" s="11">
        <f>IF('OddsRatio_working_3-way'!W55&gt;=0,IF('OddsRatio_working_3-way'!V55+SQRT('OddsRatio_working_3-way'!W55)&gt;0,0,PI()),ACOS('OddsRatio_working_3-way'!V55/(2*'OddsRatio_working_3-way'!X55)))</f>
        <v>0.33536988065552609</v>
      </c>
      <c r="Z55" s="11">
        <f>'OddsRatio_working_3-way'!X55^(1/3)*COS('OddsRatio_working_3-way'!Y55/3)</f>
        <v>0.52531845549641687</v>
      </c>
      <c r="AA55" s="11">
        <f>'OddsRatio_working_3-way'!X55^(1/3)*COS(('OddsRatio_working_3-way'!Y55+2*PI())/3)</f>
        <v>-0.31372977496621979</v>
      </c>
      <c r="AB55" s="11">
        <f>'OddsRatio_working_3-way'!X55^(1/3)*COS(('OddsRatio_working_3-way'!Y55+4*PI())/3)</f>
        <v>-0.21158868053019714</v>
      </c>
      <c r="AC55" s="11">
        <f>'OddsRatio_working_3-way'!X55^(1/3)*SIN('OddsRatio_working_3-way'!Y55/3)</f>
        <v>5.8971188367960677E-2</v>
      </c>
      <c r="AD55" s="11">
        <f>'OddsRatio_working_3-way'!X55^(1/3)*SIN(('OddsRatio_working_3-way'!Y55+2*PI())/3)</f>
        <v>0.42545353335272168</v>
      </c>
      <c r="AE55" s="11">
        <f>'OddsRatio_working_3-way'!X55^(1/3)*SIN(('OddsRatio_working_3-way'!Y55+4*PI())/3)</f>
        <v>-0.48442472172068241</v>
      </c>
      <c r="AF55" s="11">
        <f>-'OddsRatio_working_3-way'!U55/(3*'OddsRatio_working_3-way'!X55^(1/3))*COS(('OddsRatio_working_3-way'!Y55)/3)</f>
        <v>0.52531845549641665</v>
      </c>
      <c r="AG55" s="11">
        <f>-'OddsRatio_working_3-way'!U55/(3*'OddsRatio_working_3-way'!X55^(1/3))*COS(('OddsRatio_working_3-way'!Y55+2*PI())/3)</f>
        <v>-0.31372977496621968</v>
      </c>
      <c r="AH55" s="11">
        <f>-'OddsRatio_working_3-way'!U55/(3*'OddsRatio_working_3-way'!X55^(1/3))*COS(('OddsRatio_working_3-way'!Y55+4*PI())/3)</f>
        <v>-0.21158868053019705</v>
      </c>
      <c r="AI55" s="11">
        <f>'OddsRatio_working_3-way'!U55/(3*'OddsRatio_working_3-way'!X55^(1/3))*SIN(('OddsRatio_working_3-way'!Y55)/3)</f>
        <v>-5.8971188367960656E-2</v>
      </c>
      <c r="AJ55" s="11">
        <f>'OddsRatio_working_3-way'!U55/(3*'OddsRatio_working_3-way'!X55^(1/3))*SIN(('OddsRatio_working_3-way'!Y55+2*PI())/3)</f>
        <v>-0.42545353335272151</v>
      </c>
      <c r="AK55" s="11">
        <f>'OddsRatio_working_3-way'!U55/(3*'OddsRatio_working_3-way'!X55^(1/3))*SIN(('OddsRatio_working_3-way'!Y55+4*PI())/3)</f>
        <v>0.48442472172068218</v>
      </c>
      <c r="AL55" s="11">
        <f>'OddsRatio_working_3-way'!Z55+'OddsRatio_working_3-way'!AF55</f>
        <v>1.0506369109928335</v>
      </c>
      <c r="AM55" s="11">
        <f>'OddsRatio_working_3-way'!AA55+'OddsRatio_working_3-way'!AG55</f>
        <v>-0.62745954993243946</v>
      </c>
      <c r="AN55" s="11">
        <f>'OddsRatio_working_3-way'!AB55+'OddsRatio_working_3-way'!AH55</f>
        <v>-0.42317736106039416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1.0506369109928335</v>
      </c>
      <c r="AS55" s="11">
        <f>IF(('OddsRatio_working_3-way'!X55=0),IF(Q55&gt;0,-Q55^(1/3),(-Q55)^(1/3)),'OddsRatio_working_3-way'!AM55-'OddsRatio_working_3-way'!R55/3)</f>
        <v>-0.62745954993243946</v>
      </c>
      <c r="AT55" s="11">
        <f>IF(('OddsRatio_working_3-way'!X55=0),IF(Q55&gt;0,-Q55^(1/3),(-Q55)^(1/3)),'OddsRatio_working_3-way'!AN55-'OddsRatio_working_3-way'!R55/3)</f>
        <v>-0.42317736106039416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2.77</v>
      </c>
      <c r="B56" s="4">
        <f>IF('True_Odds_Calculator_3-way'!B57="","",'True_Odds_Calculator_3-way'!B57)</f>
        <v>3.04</v>
      </c>
      <c r="C56" s="4">
        <f>IF('True_Odds_Calculator_3-way'!C57="","",'True_Odds_Calculator_3-way'!C57)</f>
        <v>2.92</v>
      </c>
      <c r="D56" s="9">
        <f t="shared" si="13"/>
        <v>0.34994739559678451</v>
      </c>
      <c r="E56" s="9">
        <f t="shared" si="14"/>
        <v>0.31837695617490047</v>
      </c>
      <c r="F56" s="9">
        <f t="shared" si="15"/>
        <v>0.33167564822831491</v>
      </c>
      <c r="G56" s="9">
        <f t="shared" si="16"/>
        <v>1.0494759013525012</v>
      </c>
      <c r="H56" s="9">
        <f t="shared" si="17"/>
        <v>2.8575723453939275</v>
      </c>
      <c r="I56" s="9">
        <f t="shared" si="18"/>
        <v>3.1409308387591022</v>
      </c>
      <c r="J56" s="9">
        <f t="shared" si="19"/>
        <v>3.0149937305968026</v>
      </c>
      <c r="K56" s="11">
        <f t="shared" si="20"/>
        <v>0.36101083032490977</v>
      </c>
      <c r="L56" s="11">
        <f t="shared" si="21"/>
        <v>0.32894736842105265</v>
      </c>
      <c r="M56" s="11">
        <f t="shared" si="22"/>
        <v>0.34246575342465752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-0.28194763651128696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0.23303353210185346</v>
      </c>
      <c r="Q56" s="11">
        <f>2*'OddsRatio_working_3-way'!K56*'OddsRatio_working_3-way'!L56*'OddsRatio_working_3-way'!M56</f>
        <v>8.1338056580053567E-2</v>
      </c>
      <c r="R56" s="11">
        <f t="shared" si="23"/>
        <v>0</v>
      </c>
      <c r="S56" s="11">
        <f t="shared" si="24"/>
        <v>-0.82651351501052439</v>
      </c>
      <c r="T56" s="11">
        <f t="shared" si="25"/>
        <v>-0.28848639267383053</v>
      </c>
      <c r="U56" s="11">
        <f>'OddsRatio_working_3-way'!S56-'OddsRatio_working_3-way'!R56^2/3</f>
        <v>-0.82651351501052439</v>
      </c>
      <c r="V56" s="11">
        <f>'OddsRatio_working_3-way'!S56*'OddsRatio_working_3-way'!R56/3-2*'OddsRatio_working_3-way'!R56^3/27-'OddsRatio_working_3-way'!T56</f>
        <v>0.28848639267383053</v>
      </c>
      <c r="W56" s="11">
        <f>'OddsRatio_working_3-way'!V56^2+4*'OddsRatio_working_3-way'!U56^3/27</f>
        <v>-4.2177997984650661E-4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0.14460824556176424</v>
      </c>
      <c r="Y56" s="11">
        <f>IF('OddsRatio_working_3-way'!W56&gt;=0,IF('OddsRatio_working_3-way'!V56+SQRT('OddsRatio_working_3-way'!W56)&gt;0,0,PI()),ACOS('OddsRatio_working_3-way'!V56/(2*'OddsRatio_working_3-way'!X56)))</f>
        <v>7.1069880957462583E-2</v>
      </c>
      <c r="Z56" s="11">
        <f>'OddsRatio_working_3-way'!X56^(1/3)*COS('OddsRatio_working_3-way'!Y56/3)</f>
        <v>0.52473795067625073</v>
      </c>
      <c r="AA56" s="11">
        <f>'OddsRatio_working_3-way'!X56^(1/3)*COS(('OddsRatio_working_3-way'!Y56+2*PI())/3)</f>
        <v>-0.27313656990226337</v>
      </c>
      <c r="AB56" s="11">
        <f>'OddsRatio_working_3-way'!X56^(1/3)*COS(('OddsRatio_working_3-way'!Y56+4*PI())/3)</f>
        <v>-0.2516013807739873</v>
      </c>
      <c r="AC56" s="11">
        <f>'OddsRatio_working_3-way'!X56^(1/3)*SIN('OddsRatio_working_3-way'!Y56/3)</f>
        <v>1.243334724025958E-2</v>
      </c>
      <c r="AD56" s="11">
        <f>'OddsRatio_working_3-way'!X56^(1/3)*SIN(('OddsRatio_working_3-way'!Y56+2*PI())/3)</f>
        <v>0.44821972199528909</v>
      </c>
      <c r="AE56" s="11">
        <f>'OddsRatio_working_3-way'!X56^(1/3)*SIN(('OddsRatio_working_3-way'!Y56+4*PI())/3)</f>
        <v>-0.46065306923554872</v>
      </c>
      <c r="AF56" s="11">
        <f>-'OddsRatio_working_3-way'!U56/(3*'OddsRatio_working_3-way'!X56^(1/3))*COS(('OddsRatio_working_3-way'!Y56)/3)</f>
        <v>0.52473795067625062</v>
      </c>
      <c r="AG56" s="11">
        <f>-'OddsRatio_working_3-way'!U56/(3*'OddsRatio_working_3-way'!X56^(1/3))*COS(('OddsRatio_working_3-way'!Y56+2*PI())/3)</f>
        <v>-0.27313656990226332</v>
      </c>
      <c r="AH56" s="11">
        <f>-'OddsRatio_working_3-way'!U56/(3*'OddsRatio_working_3-way'!X56^(1/3))*COS(('OddsRatio_working_3-way'!Y56+4*PI())/3)</f>
        <v>-0.25160138077398725</v>
      </c>
      <c r="AI56" s="11">
        <f>'OddsRatio_working_3-way'!U56/(3*'OddsRatio_working_3-way'!X56^(1/3))*SIN(('OddsRatio_working_3-way'!Y56)/3)</f>
        <v>-1.2433347240259579E-2</v>
      </c>
      <c r="AJ56" s="11">
        <f>'OddsRatio_working_3-way'!U56/(3*'OddsRatio_working_3-way'!X56^(1/3))*SIN(('OddsRatio_working_3-way'!Y56+2*PI())/3)</f>
        <v>-0.44821972199528898</v>
      </c>
      <c r="AK56" s="11">
        <f>'OddsRatio_working_3-way'!U56/(3*'OddsRatio_working_3-way'!X56^(1/3))*SIN(('OddsRatio_working_3-way'!Y56+4*PI())/3)</f>
        <v>0.46065306923554866</v>
      </c>
      <c r="AL56" s="11">
        <f>'OddsRatio_working_3-way'!Z56+'OddsRatio_working_3-way'!AF56</f>
        <v>1.0494759013525012</v>
      </c>
      <c r="AM56" s="11">
        <f>'OddsRatio_working_3-way'!AA56+'OddsRatio_working_3-way'!AG56</f>
        <v>-0.54627313980452663</v>
      </c>
      <c r="AN56" s="11">
        <f>'OddsRatio_working_3-way'!AB56+'OddsRatio_working_3-way'!AH56</f>
        <v>-0.50320276154797461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1.0494759013525012</v>
      </c>
      <c r="AS56" s="11">
        <f>IF(('OddsRatio_working_3-way'!X56=0),IF(Q56&gt;0,-Q56^(1/3),(-Q56)^(1/3)),'OddsRatio_working_3-way'!AM56-'OddsRatio_working_3-way'!R56/3)</f>
        <v>-0.54627313980452663</v>
      </c>
      <c r="AT56" s="11">
        <f>IF(('OddsRatio_working_3-way'!X56=0),IF(Q56&gt;0,-Q56^(1/3),(-Q56)^(1/3)),'OddsRatio_working_3-way'!AN56-'OddsRatio_working_3-way'!R56/3)</f>
        <v>-0.50320276154797461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2.4300000000000002</v>
      </c>
      <c r="B57" s="4">
        <f>IF('True_Odds_Calculator_3-way'!B58="","",'True_Odds_Calculator_3-way'!B58)</f>
        <v>3.3</v>
      </c>
      <c r="C57" s="4">
        <f>IF('True_Odds_Calculator_3-way'!C58="","",'True_Odds_Calculator_3-way'!C58)</f>
        <v>3.13</v>
      </c>
      <c r="D57" s="9">
        <f t="shared" si="13"/>
        <v>0.39919276221994615</v>
      </c>
      <c r="E57" s="9">
        <f t="shared" si="14"/>
        <v>0.2923362413666083</v>
      </c>
      <c r="F57" s="9">
        <f t="shared" si="15"/>
        <v>0.30847099641344539</v>
      </c>
      <c r="G57" s="9">
        <f t="shared" si="16"/>
        <v>1.052486320613756</v>
      </c>
      <c r="H57" s="9">
        <f t="shared" si="17"/>
        <v>2.5050554384776715</v>
      </c>
      <c r="I57" s="9">
        <f t="shared" si="18"/>
        <v>3.4207185374116382</v>
      </c>
      <c r="J57" s="9">
        <f t="shared" si="19"/>
        <v>3.2417958629073005</v>
      </c>
      <c r="K57" s="11">
        <f t="shared" si="20"/>
        <v>0.41152263374485593</v>
      </c>
      <c r="L57" s="11">
        <f t="shared" si="21"/>
        <v>0.30303030303030304</v>
      </c>
      <c r="M57" s="11">
        <f t="shared" si="22"/>
        <v>0.31948881789137379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-0.27911226810765322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0.23347106532528378</v>
      </c>
      <c r="Q57" s="11">
        <f>2*'OddsRatio_working_3-way'!K57*'OddsRatio_working_3-way'!L57*'OddsRatio_working_3-way'!M57</f>
        <v>7.9682957448902303E-2</v>
      </c>
      <c r="R57" s="11">
        <f t="shared" si="23"/>
        <v>0</v>
      </c>
      <c r="S57" s="11">
        <f t="shared" si="24"/>
        <v>-0.83647726023721147</v>
      </c>
      <c r="T57" s="11">
        <f t="shared" si="25"/>
        <v>-0.28548711953488443</v>
      </c>
      <c r="U57" s="11">
        <f>'OddsRatio_working_3-way'!S57-'OddsRatio_working_3-way'!R57^2/3</f>
        <v>-0.83647726023721147</v>
      </c>
      <c r="V57" s="11">
        <f>'OddsRatio_working_3-way'!S57*'OddsRatio_working_3-way'!R57/3-2*'OddsRatio_working_3-way'!R57^3/27-'OddsRatio_working_3-way'!T57</f>
        <v>0.28548711953488443</v>
      </c>
      <c r="W57" s="11">
        <f>'OddsRatio_working_3-way'!V57^2+4*'OddsRatio_working_3-way'!U57^3/27</f>
        <v>-5.2049998665636837E-3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0.14723102194076582</v>
      </c>
      <c r="Y57" s="11">
        <f>IF('OddsRatio_working_3-way'!W57&gt;=0,IF('OddsRatio_working_3-way'!V57+SQRT('OddsRatio_working_3-way'!W57)&gt;0,0,PI()),ACOS('OddsRatio_working_3-way'!V57/(2*'OddsRatio_working_3-way'!X57)))</f>
        <v>0.24752839437380891</v>
      </c>
      <c r="Z57" s="11">
        <f>'OddsRatio_working_3-way'!X57^(1/3)*COS('OddsRatio_working_3-way'!Y57/3)</f>
        <v>0.52624316030687801</v>
      </c>
      <c r="AA57" s="11">
        <f>'OddsRatio_working_3-way'!X57^(1/3)*COS(('OddsRatio_working_3-way'!Y57+2*PI())/3)</f>
        <v>-0.30081000320316392</v>
      </c>
      <c r="AB57" s="11">
        <f>'OddsRatio_working_3-way'!X57^(1/3)*COS(('OddsRatio_working_3-way'!Y57+4*PI())/3)</f>
        <v>-0.225433157103714</v>
      </c>
      <c r="AC57" s="11">
        <f>'OddsRatio_working_3-way'!X57^(1/3)*SIN('OddsRatio_working_3-way'!Y57/3)</f>
        <v>4.3518842386182338E-2</v>
      </c>
      <c r="AD57" s="11">
        <f>'OddsRatio_working_3-way'!X57^(1/3)*SIN(('OddsRatio_working_3-way'!Y57+2*PI())/3)</f>
        <v>0.43398052420047195</v>
      </c>
      <c r="AE57" s="11">
        <f>'OddsRatio_working_3-way'!X57^(1/3)*SIN(('OddsRatio_working_3-way'!Y57+4*PI())/3)</f>
        <v>-0.47749936658665432</v>
      </c>
      <c r="AF57" s="11">
        <f>-'OddsRatio_working_3-way'!U57/(3*'OddsRatio_working_3-way'!X57^(1/3))*COS(('OddsRatio_working_3-way'!Y57)/3)</f>
        <v>0.5262431603068779</v>
      </c>
      <c r="AG57" s="11">
        <f>-'OddsRatio_working_3-way'!U57/(3*'OddsRatio_working_3-way'!X57^(1/3))*COS(('OddsRatio_working_3-way'!Y57+2*PI())/3)</f>
        <v>-0.30081000320316387</v>
      </c>
      <c r="AH57" s="11">
        <f>-'OddsRatio_working_3-way'!U57/(3*'OddsRatio_working_3-way'!X57^(1/3))*COS(('OddsRatio_working_3-way'!Y57+4*PI())/3)</f>
        <v>-0.22543315710371395</v>
      </c>
      <c r="AI57" s="11">
        <f>'OddsRatio_working_3-way'!U57/(3*'OddsRatio_working_3-way'!X57^(1/3))*SIN(('OddsRatio_working_3-way'!Y57)/3)</f>
        <v>-4.3518842386182331E-2</v>
      </c>
      <c r="AJ57" s="11">
        <f>'OddsRatio_working_3-way'!U57/(3*'OddsRatio_working_3-way'!X57^(1/3))*SIN(('OddsRatio_working_3-way'!Y57+2*PI())/3)</f>
        <v>-0.43398052420047184</v>
      </c>
      <c r="AK57" s="11">
        <f>'OddsRatio_working_3-way'!U57/(3*'OddsRatio_working_3-way'!X57^(1/3))*SIN(('OddsRatio_working_3-way'!Y57+4*PI())/3)</f>
        <v>0.47749936658665421</v>
      </c>
      <c r="AL57" s="11">
        <f>'OddsRatio_working_3-way'!Z57+'OddsRatio_working_3-way'!AF57</f>
        <v>1.052486320613756</v>
      </c>
      <c r="AM57" s="11">
        <f>'OddsRatio_working_3-way'!AA57+'OddsRatio_working_3-way'!AG57</f>
        <v>-0.60162000640632773</v>
      </c>
      <c r="AN57" s="11">
        <f>'OddsRatio_working_3-way'!AB57+'OddsRatio_working_3-way'!AH57</f>
        <v>-0.45086631420742795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1.052486320613756</v>
      </c>
      <c r="AS57" s="11">
        <f>IF(('OddsRatio_working_3-way'!X57=0),IF(Q57&gt;0,-Q57^(1/3),(-Q57)^(1/3)),'OddsRatio_working_3-way'!AM57-'OddsRatio_working_3-way'!R57/3)</f>
        <v>-0.60162000640632773</v>
      </c>
      <c r="AT57" s="11">
        <f>IF(('OddsRatio_working_3-way'!X57=0),IF(Q57&gt;0,-Q57^(1/3),(-Q57)^(1/3)),'OddsRatio_working_3-way'!AN57-'OddsRatio_working_3-way'!R57/3)</f>
        <v>-0.45086631420742795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3.2</v>
      </c>
      <c r="B58" s="4">
        <f>IF('True_Odds_Calculator_3-way'!B59="","",'True_Odds_Calculator_3-way'!B59)</f>
        <v>3.28</v>
      </c>
      <c r="C58" s="4">
        <f>IF('True_Odds_Calculator_3-way'!C59="","",'True_Odds_Calculator_3-way'!C59)</f>
        <v>2.4</v>
      </c>
      <c r="D58" s="9">
        <f t="shared" si="13"/>
        <v>0.30159999949229943</v>
      </c>
      <c r="E58" s="9">
        <f t="shared" si="14"/>
        <v>0.29413016291310518</v>
      </c>
      <c r="F58" s="9">
        <f t="shared" si="15"/>
        <v>0.40426983759459523</v>
      </c>
      <c r="G58" s="9">
        <f t="shared" si="16"/>
        <v>1.0525681240706493</v>
      </c>
      <c r="H58" s="9">
        <f t="shared" si="17"/>
        <v>3.3156498729554289</v>
      </c>
      <c r="I58" s="9">
        <f t="shared" si="18"/>
        <v>3.3998553228810806</v>
      </c>
      <c r="J58" s="9">
        <f t="shared" si="19"/>
        <v>2.4735953736989091</v>
      </c>
      <c r="K58" s="11">
        <f t="shared" si="20"/>
        <v>0.3125</v>
      </c>
      <c r="L58" s="11">
        <f t="shared" si="21"/>
        <v>0.3048780487804878</v>
      </c>
      <c r="M58" s="11">
        <f t="shared" si="22"/>
        <v>0.41666666666666669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-0.27877286585365846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0.23342225609756101</v>
      </c>
      <c r="Q58" s="11">
        <f>2*'OddsRatio_working_3-way'!K58*'OddsRatio_working_3-way'!L58*'OddsRatio_working_3-way'!M58</f>
        <v>7.9395325203252043E-2</v>
      </c>
      <c r="R58" s="11">
        <f t="shared" si="23"/>
        <v>0</v>
      </c>
      <c r="S58" s="11">
        <f t="shared" si="24"/>
        <v>-0.8373205741626798</v>
      </c>
      <c r="T58" s="11">
        <f t="shared" si="25"/>
        <v>-0.28480291638186389</v>
      </c>
      <c r="U58" s="11">
        <f>'OddsRatio_working_3-way'!S58-'OddsRatio_working_3-way'!R58^2/3</f>
        <v>-0.8373205741626798</v>
      </c>
      <c r="V58" s="11">
        <f>'OddsRatio_working_3-way'!S58*'OddsRatio_working_3-way'!R58/3-2*'OddsRatio_working_3-way'!R58^3/27-'OddsRatio_working_3-way'!T58</f>
        <v>0.28480291638186389</v>
      </c>
      <c r="W58" s="11">
        <f>'OddsRatio_working_3-way'!V58^2+4*'OddsRatio_working_3-way'!U58^3/27</f>
        <v>-5.8577083084736525E-3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0.14745372959685404</v>
      </c>
      <c r="Y58" s="11">
        <f>IF('OddsRatio_working_3-way'!W58&gt;=0,IF('OddsRatio_working_3-way'!V58+SQRT('OddsRatio_working_3-way'!W58)&gt;0,0,PI()),ACOS('OddsRatio_working_3-way'!V58/(2*'OddsRatio_working_3-way'!X58)))</f>
        <v>0.26252964553629132</v>
      </c>
      <c r="Z58" s="11">
        <f>'OddsRatio_working_3-way'!X58^(1/3)*COS('OddsRatio_working_3-way'!Y58/3)</f>
        <v>0.52628406203532474</v>
      </c>
      <c r="AA58" s="11">
        <f>'OddsRatio_working_3-way'!X58^(1/3)*COS(('OddsRatio_working_3-way'!Y58+2*PI())/3)</f>
        <v>-0.30312900485126065</v>
      </c>
      <c r="AB58" s="11">
        <f>'OddsRatio_working_3-way'!X58^(1/3)*COS(('OddsRatio_working_3-way'!Y58+4*PI())/3)</f>
        <v>-0.22315505718406398</v>
      </c>
      <c r="AC58" s="11">
        <f>'OddsRatio_working_3-way'!X58^(1/3)*SIN('OddsRatio_working_3-way'!Y58/3)</f>
        <v>4.6172980213812963E-2</v>
      </c>
      <c r="AD58" s="11">
        <f>'OddsRatio_working_3-way'!X58^(1/3)*SIN(('OddsRatio_working_3-way'!Y58+2*PI())/3)</f>
        <v>0.43268887722255017</v>
      </c>
      <c r="AE58" s="11">
        <f>'OddsRatio_working_3-way'!X58^(1/3)*SIN(('OddsRatio_working_3-way'!Y58+4*PI())/3)</f>
        <v>-0.47886185743636317</v>
      </c>
      <c r="AF58" s="11">
        <f>-'OddsRatio_working_3-way'!U58/(3*'OddsRatio_working_3-way'!X58^(1/3))*COS(('OddsRatio_working_3-way'!Y58)/3)</f>
        <v>0.52628406203532452</v>
      </c>
      <c r="AG58" s="11">
        <f>-'OddsRatio_working_3-way'!U58/(3*'OddsRatio_working_3-way'!X58^(1/3))*COS(('OddsRatio_working_3-way'!Y58+2*PI())/3)</f>
        <v>-0.30312900485126054</v>
      </c>
      <c r="AH58" s="11">
        <f>-'OddsRatio_working_3-way'!U58/(3*'OddsRatio_working_3-way'!X58^(1/3))*COS(('OddsRatio_working_3-way'!Y58+4*PI())/3)</f>
        <v>-0.22315505718406389</v>
      </c>
      <c r="AI58" s="11">
        <f>'OddsRatio_working_3-way'!U58/(3*'OddsRatio_working_3-way'!X58^(1/3))*SIN(('OddsRatio_working_3-way'!Y58)/3)</f>
        <v>-4.6172980213812942E-2</v>
      </c>
      <c r="AJ58" s="11">
        <f>'OddsRatio_working_3-way'!U58/(3*'OddsRatio_working_3-way'!X58^(1/3))*SIN(('OddsRatio_working_3-way'!Y58+2*PI())/3)</f>
        <v>-0.43268887722255001</v>
      </c>
      <c r="AK58" s="11">
        <f>'OddsRatio_working_3-way'!U58/(3*'OddsRatio_working_3-way'!X58^(1/3))*SIN(('OddsRatio_working_3-way'!Y58+4*PI())/3)</f>
        <v>0.47886185743636295</v>
      </c>
      <c r="AL58" s="11">
        <f>'OddsRatio_working_3-way'!Z58+'OddsRatio_working_3-way'!AF58</f>
        <v>1.0525681240706493</v>
      </c>
      <c r="AM58" s="11">
        <f>'OddsRatio_working_3-way'!AA58+'OddsRatio_working_3-way'!AG58</f>
        <v>-0.60625800970252119</v>
      </c>
      <c r="AN58" s="11">
        <f>'OddsRatio_working_3-way'!AB58+'OddsRatio_working_3-way'!AH58</f>
        <v>-0.44631011436812784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1.0525681240706493</v>
      </c>
      <c r="AS58" s="11">
        <f>IF(('OddsRatio_working_3-way'!X58=0),IF(Q58&gt;0,-Q58^(1/3),(-Q58)^(1/3)),'OddsRatio_working_3-way'!AM58-'OddsRatio_working_3-way'!R58/3)</f>
        <v>-0.60625800970252119</v>
      </c>
      <c r="AT58" s="11">
        <f>IF(('OddsRatio_working_3-way'!X58=0),IF(Q58&gt;0,-Q58^(1/3),(-Q58)^(1/3)),'OddsRatio_working_3-way'!AN58-'OddsRatio_working_3-way'!R58/3)</f>
        <v>-0.44631011436812784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2.19</v>
      </c>
      <c r="B59" s="4">
        <f>IF('True_Odds_Calculator_3-way'!B60="","",'True_Odds_Calculator_3-way'!B60)</f>
        <v>3.32</v>
      </c>
      <c r="C59" s="4">
        <f>IF('True_Odds_Calculator_3-way'!C60="","",'True_Odds_Calculator_3-way'!C60)</f>
        <v>3.63</v>
      </c>
      <c r="D59" s="9">
        <f t="shared" si="13"/>
        <v>0.4439982915832556</v>
      </c>
      <c r="E59" s="9">
        <f t="shared" si="14"/>
        <v>0.29058088194035464</v>
      </c>
      <c r="F59" s="9">
        <f t="shared" si="15"/>
        <v>0.26542082647638987</v>
      </c>
      <c r="G59" s="9">
        <f t="shared" si="16"/>
        <v>1.0523200995538384</v>
      </c>
      <c r="H59" s="9">
        <f t="shared" si="17"/>
        <v>2.2522609184690672</v>
      </c>
      <c r="I59" s="9">
        <f t="shared" si="18"/>
        <v>3.4413826309649047</v>
      </c>
      <c r="J59" s="9">
        <f t="shared" si="19"/>
        <v>3.7676018618265945</v>
      </c>
      <c r="K59" s="11">
        <f t="shared" si="20"/>
        <v>0.45662100456621008</v>
      </c>
      <c r="L59" s="11">
        <f t="shared" si="21"/>
        <v>0.30120481927710846</v>
      </c>
      <c r="M59" s="11">
        <f t="shared" si="22"/>
        <v>0.27548209366391185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-0.27510714581788409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0.232637406488477</v>
      </c>
      <c r="Q59" s="11">
        <f>2*'OddsRatio_working_3-way'!K59*'OddsRatio_working_3-way'!L59*'OddsRatio_working_3-way'!M59</f>
        <v>7.577765683663748E-2</v>
      </c>
      <c r="R59" s="11">
        <f t="shared" si="23"/>
        <v>0</v>
      </c>
      <c r="S59" s="11">
        <f t="shared" si="24"/>
        <v>-0.84562473212701905</v>
      </c>
      <c r="T59" s="11">
        <f t="shared" si="25"/>
        <v>-0.27544779548111376</v>
      </c>
      <c r="U59" s="11">
        <f>'OddsRatio_working_3-way'!S59-'OddsRatio_working_3-way'!R59^2/3</f>
        <v>-0.84562473212701905</v>
      </c>
      <c r="V59" s="11">
        <f>'OddsRatio_working_3-way'!S59*'OddsRatio_working_3-way'!R59/3-2*'OddsRatio_working_3-way'!R59^3/27-'OddsRatio_working_3-way'!T59</f>
        <v>0.27544779548111376</v>
      </c>
      <c r="W59" s="11">
        <f>'OddsRatio_working_3-way'!V59^2+4*'OddsRatio_working_3-way'!U59^3/27</f>
        <v>-1.3712265698008694E-2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0.14965272611400549</v>
      </c>
      <c r="Y59" s="11">
        <f>IF('OddsRatio_working_3-way'!W59&gt;=0,IF('OddsRatio_working_3-way'!V59+SQRT('OddsRatio_working_3-way'!W59)&gt;0,0,PI()),ACOS('OddsRatio_working_3-way'!V59/(2*'OddsRatio_working_3-way'!X59)))</f>
        <v>0.40197541126348191</v>
      </c>
      <c r="Z59" s="11">
        <f>'OddsRatio_working_3-way'!X59^(1/3)*COS('OddsRatio_working_3-way'!Y59/3)</f>
        <v>0.52616004977691921</v>
      </c>
      <c r="AA59" s="11">
        <f>'OddsRatio_working_3-way'!X59^(1/3)*COS(('OddsRatio_working_3-way'!Y59+2*PI())/3)</f>
        <v>-0.32450383579121261</v>
      </c>
      <c r="AB59" s="11">
        <f>'OddsRatio_working_3-way'!X59^(1/3)*COS(('OddsRatio_working_3-way'!Y59+4*PI())/3)</f>
        <v>-0.20165621398570671</v>
      </c>
      <c r="AC59" s="11">
        <f>'OddsRatio_working_3-way'!X59^(1/3)*SIN('OddsRatio_working_3-way'!Y59/3)</f>
        <v>7.0926107518714296E-2</v>
      </c>
      <c r="AD59" s="11">
        <f>'OddsRatio_working_3-way'!X59^(1/3)*SIN(('OddsRatio_working_3-way'!Y59+2*PI())/3)</f>
        <v>0.42020491580393965</v>
      </c>
      <c r="AE59" s="11">
        <f>'OddsRatio_working_3-way'!X59^(1/3)*SIN(('OddsRatio_working_3-way'!Y59+4*PI())/3)</f>
        <v>-0.49113102332265385</v>
      </c>
      <c r="AF59" s="11">
        <f>-'OddsRatio_working_3-way'!U59/(3*'OddsRatio_working_3-way'!X59^(1/3))*COS(('OddsRatio_working_3-way'!Y59)/3)</f>
        <v>0.52616004977691921</v>
      </c>
      <c r="AG59" s="11">
        <f>-'OddsRatio_working_3-way'!U59/(3*'OddsRatio_working_3-way'!X59^(1/3))*COS(('OddsRatio_working_3-way'!Y59+2*PI())/3)</f>
        <v>-0.32450383579121261</v>
      </c>
      <c r="AH59" s="11">
        <f>-'OddsRatio_working_3-way'!U59/(3*'OddsRatio_working_3-way'!X59^(1/3))*COS(('OddsRatio_working_3-way'!Y59+4*PI())/3)</f>
        <v>-0.20165621398570671</v>
      </c>
      <c r="AI59" s="11">
        <f>'OddsRatio_working_3-way'!U59/(3*'OddsRatio_working_3-way'!X59^(1/3))*SIN(('OddsRatio_working_3-way'!Y59)/3)</f>
        <v>-7.0926107518714296E-2</v>
      </c>
      <c r="AJ59" s="11">
        <f>'OddsRatio_working_3-way'!U59/(3*'OddsRatio_working_3-way'!X59^(1/3))*SIN(('OddsRatio_working_3-way'!Y59+2*PI())/3)</f>
        <v>-0.42020491580393965</v>
      </c>
      <c r="AK59" s="11">
        <f>'OddsRatio_working_3-way'!U59/(3*'OddsRatio_working_3-way'!X59^(1/3))*SIN(('OddsRatio_working_3-way'!Y59+4*PI())/3)</f>
        <v>0.49113102332265385</v>
      </c>
      <c r="AL59" s="11">
        <f>'OddsRatio_working_3-way'!Z59+'OddsRatio_working_3-way'!AF59</f>
        <v>1.0523200995538384</v>
      </c>
      <c r="AM59" s="11">
        <f>'OddsRatio_working_3-way'!AA59+'OddsRatio_working_3-way'!AG59</f>
        <v>-0.64900767158242523</v>
      </c>
      <c r="AN59" s="11">
        <f>'OddsRatio_working_3-way'!AB59+'OddsRatio_working_3-way'!AH59</f>
        <v>-0.40331242797141342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1.0523200995538384</v>
      </c>
      <c r="AS59" s="11">
        <f>IF(('OddsRatio_working_3-way'!X59=0),IF(Q59&gt;0,-Q59^(1/3),(-Q59)^(1/3)),'OddsRatio_working_3-way'!AM59-'OddsRatio_working_3-way'!R59/3)</f>
        <v>-0.64900767158242523</v>
      </c>
      <c r="AT59" s="11">
        <f>IF(('OddsRatio_working_3-way'!X59=0),IF(Q59&gt;0,-Q59^(1/3),(-Q59)^(1/3)),'OddsRatio_working_3-way'!AN59-'OddsRatio_working_3-way'!R59/3)</f>
        <v>-0.40331242797141342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2.36</v>
      </c>
      <c r="B60" s="4">
        <f>IF('True_Odds_Calculator_3-way'!B61="","",'True_Odds_Calculator_3-way'!B61)</f>
        <v>3.21</v>
      </c>
      <c r="C60" s="4">
        <f>IF('True_Odds_Calculator_3-way'!C61="","",'True_Odds_Calculator_3-way'!C61)</f>
        <v>3.35</v>
      </c>
      <c r="D60" s="9">
        <f t="shared" si="13"/>
        <v>0.41134118599419273</v>
      </c>
      <c r="E60" s="9">
        <f t="shared" si="14"/>
        <v>0.30070739823816223</v>
      </c>
      <c r="F60" s="9">
        <f t="shared" si="15"/>
        <v>0.28795141576764527</v>
      </c>
      <c r="G60" s="9">
        <f t="shared" si="16"/>
        <v>1.0522587525326847</v>
      </c>
      <c r="H60" s="9">
        <f t="shared" si="17"/>
        <v>2.431071903444451</v>
      </c>
      <c r="I60" s="9">
        <f t="shared" si="18"/>
        <v>3.3254918430972338</v>
      </c>
      <c r="J60" s="9">
        <f t="shared" si="19"/>
        <v>3.4728080684518092</v>
      </c>
      <c r="K60" s="11">
        <f t="shared" si="20"/>
        <v>0.42372881355932207</v>
      </c>
      <c r="L60" s="11">
        <f t="shared" si="21"/>
        <v>0.3115264797507788</v>
      </c>
      <c r="M60" s="11">
        <f t="shared" si="22"/>
        <v>0.29850746268656714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-0.27831537701954356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0.23327052366868337</v>
      </c>
      <c r="Q60" s="11">
        <f>2*'OddsRatio_working_3-way'!K60*'OddsRatio_working_3-way'!L60*'OddsRatio_working_3-way'!M60</f>
        <v>7.880760934752816E-2</v>
      </c>
      <c r="R60" s="11">
        <f t="shared" si="23"/>
        <v>0</v>
      </c>
      <c r="S60" s="11">
        <f t="shared" si="24"/>
        <v>-0.83815176210081588</v>
      </c>
      <c r="T60" s="11">
        <f t="shared" si="25"/>
        <v>-0.28315937908811345</v>
      </c>
      <c r="U60" s="11">
        <f>'OddsRatio_working_3-way'!S60-'OddsRatio_working_3-way'!R60^2/3</f>
        <v>-0.83815176210081588</v>
      </c>
      <c r="V60" s="11">
        <f>'OddsRatio_working_3-way'!S60*'OddsRatio_working_3-way'!R60/3-2*'OddsRatio_working_3-way'!R60^3/27-'OddsRatio_working_3-way'!T60</f>
        <v>0.28315937908811345</v>
      </c>
      <c r="W60" s="11">
        <f>'OddsRatio_working_3-way'!V60^2+4*'OddsRatio_working_3-way'!U60^3/27</f>
        <v>-7.0504329943531369E-3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0.14767334471725008</v>
      </c>
      <c r="Y60" s="11">
        <f>IF('OddsRatio_working_3-way'!W60&gt;=0,IF('OddsRatio_working_3-way'!V60+SQRT('OddsRatio_working_3-way'!W60)&gt;0,0,PI()),ACOS('OddsRatio_working_3-way'!V60/(2*'OddsRatio_working_3-way'!X60)))</f>
        <v>0.28827548853259821</v>
      </c>
      <c r="Z60" s="11">
        <f>'OddsRatio_working_3-way'!X60^(1/3)*COS('OddsRatio_working_3-way'!Y60/3)</f>
        <v>0.52612937626634249</v>
      </c>
      <c r="AA60" s="11">
        <f>'OddsRatio_working_3-way'!X60^(1/3)*COS(('OddsRatio_working_3-way'!Y60+2*PI())/3)</f>
        <v>-0.3069833640853904</v>
      </c>
      <c r="AB60" s="11">
        <f>'OddsRatio_working_3-way'!X60^(1/3)*COS(('OddsRatio_working_3-way'!Y60+4*PI())/3)</f>
        <v>-0.21914601218095209</v>
      </c>
      <c r="AC60" s="11">
        <f>'OddsRatio_working_3-way'!X60^(1/3)*SIN('OddsRatio_working_3-way'!Y60/3)</f>
        <v>5.0712918766931341E-2</v>
      </c>
      <c r="AD60" s="11">
        <f>'OddsRatio_working_3-way'!X60^(1/3)*SIN(('OddsRatio_working_3-way'!Y60+2*PI())/3)</f>
        <v>0.43028494614044854</v>
      </c>
      <c r="AE60" s="11">
        <f>'OddsRatio_working_3-way'!X60^(1/3)*SIN(('OddsRatio_working_3-way'!Y60+4*PI())/3)</f>
        <v>-0.48099786490737984</v>
      </c>
      <c r="AF60" s="11">
        <f>-'OddsRatio_working_3-way'!U60/(3*'OddsRatio_working_3-way'!X60^(1/3))*COS(('OddsRatio_working_3-way'!Y60)/3)</f>
        <v>0.52612937626634237</v>
      </c>
      <c r="AG60" s="11">
        <f>-'OddsRatio_working_3-way'!U60/(3*'OddsRatio_working_3-way'!X60^(1/3))*COS(('OddsRatio_working_3-way'!Y60+2*PI())/3)</f>
        <v>-0.30698336408539029</v>
      </c>
      <c r="AH60" s="11">
        <f>-'OddsRatio_working_3-way'!U60/(3*'OddsRatio_working_3-way'!X60^(1/3))*COS(('OddsRatio_working_3-way'!Y60+4*PI())/3)</f>
        <v>-0.21914601218095206</v>
      </c>
      <c r="AI60" s="11">
        <f>'OddsRatio_working_3-way'!U60/(3*'OddsRatio_working_3-way'!X60^(1/3))*SIN(('OddsRatio_working_3-way'!Y60)/3)</f>
        <v>-5.0712918766931327E-2</v>
      </c>
      <c r="AJ60" s="11">
        <f>'OddsRatio_working_3-way'!U60/(3*'OddsRatio_working_3-way'!X60^(1/3))*SIN(('OddsRatio_working_3-way'!Y60+2*PI())/3)</f>
        <v>-0.43028494614044849</v>
      </c>
      <c r="AK60" s="11">
        <f>'OddsRatio_working_3-way'!U60/(3*'OddsRatio_working_3-way'!X60^(1/3))*SIN(('OddsRatio_working_3-way'!Y60+4*PI())/3)</f>
        <v>0.48099786490737972</v>
      </c>
      <c r="AL60" s="11">
        <f>'OddsRatio_working_3-way'!Z60+'OddsRatio_working_3-way'!AF60</f>
        <v>1.0522587525326847</v>
      </c>
      <c r="AM60" s="11">
        <f>'OddsRatio_working_3-way'!AA60+'OddsRatio_working_3-way'!AG60</f>
        <v>-0.61396672817078068</v>
      </c>
      <c r="AN60" s="11">
        <f>'OddsRatio_working_3-way'!AB60+'OddsRatio_working_3-way'!AH60</f>
        <v>-0.43829202436190418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1.0522587525326847</v>
      </c>
      <c r="AS60" s="11">
        <f>IF(('OddsRatio_working_3-way'!X60=0),IF(Q60&gt;0,-Q60^(1/3),(-Q60)^(1/3)),'OddsRatio_working_3-way'!AM60-'OddsRatio_working_3-way'!R60/3)</f>
        <v>-0.61396672817078068</v>
      </c>
      <c r="AT60" s="11">
        <f>IF(('OddsRatio_working_3-way'!X60=0),IF(Q60&gt;0,-Q60^(1/3),(-Q60)^(1/3)),'OddsRatio_working_3-way'!AN60-'OddsRatio_working_3-way'!R60/3)</f>
        <v>-0.43829202436190418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2.91</v>
      </c>
      <c r="B61" s="4">
        <f>IF('True_Odds_Calculator_3-way'!B62="","",'True_Odds_Calculator_3-way'!B62)</f>
        <v>3.4</v>
      </c>
      <c r="C61" s="4">
        <f>IF('True_Odds_Calculator_3-way'!C62="","",'True_Odds_Calculator_3-way'!C62)</f>
        <v>2.5299999999999998</v>
      </c>
      <c r="D61" s="9">
        <f t="shared" si="13"/>
        <v>0.33256551694528502</v>
      </c>
      <c r="E61" s="9">
        <f t="shared" si="14"/>
        <v>0.28394633750806614</v>
      </c>
      <c r="F61" s="9">
        <f t="shared" si="15"/>
        <v>0.38348814554664884</v>
      </c>
      <c r="G61" s="9">
        <f t="shared" si="16"/>
        <v>1.0507467549092686</v>
      </c>
      <c r="H61" s="9">
        <f t="shared" si="17"/>
        <v>3.0069263018767032</v>
      </c>
      <c r="I61" s="9">
        <f t="shared" si="18"/>
        <v>3.5217922117822447</v>
      </c>
      <c r="J61" s="9">
        <f t="shared" si="19"/>
        <v>2.6076425350111805</v>
      </c>
      <c r="K61" s="11">
        <f t="shared" si="20"/>
        <v>0.3436426116838488</v>
      </c>
      <c r="L61" s="11">
        <f t="shared" si="21"/>
        <v>0.29411764705882354</v>
      </c>
      <c r="M61" s="11">
        <f t="shared" si="22"/>
        <v>0.39525691699604748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-0.28018418157369307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0.23330305187557282</v>
      </c>
      <c r="Q61" s="11">
        <f>2*'OddsRatio_working_3-way'!K61*'OddsRatio_working_3-way'!L61*'OddsRatio_working_3-way'!M61</f>
        <v>7.9898305436839998E-2</v>
      </c>
      <c r="R61" s="11">
        <f t="shared" si="23"/>
        <v>0</v>
      </c>
      <c r="S61" s="11">
        <f t="shared" si="24"/>
        <v>-0.83267745725398945</v>
      </c>
      <c r="T61" s="11">
        <f t="shared" si="25"/>
        <v>-0.2851635127582155</v>
      </c>
      <c r="U61" s="11">
        <f>'OddsRatio_working_3-way'!S61-'OddsRatio_working_3-way'!R61^2/3</f>
        <v>-0.83267745725398945</v>
      </c>
      <c r="V61" s="11">
        <f>'OddsRatio_working_3-way'!S61*'OddsRatio_working_3-way'!R61/3-2*'OddsRatio_working_3-way'!R61^3/27-'OddsRatio_working_3-way'!T61</f>
        <v>0.2851635127582155</v>
      </c>
      <c r="W61" s="11">
        <f>'OddsRatio_working_3-way'!V61^2+4*'OddsRatio_working_3-way'!U61^3/27</f>
        <v>-4.2133814145815657E-3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0.14622893901617637</v>
      </c>
      <c r="Y61" s="11">
        <f>IF('OddsRatio_working_3-way'!W61&gt;=0,IF('OddsRatio_working_3-way'!V61+SQRT('OddsRatio_working_3-way'!W61)&gt;0,0,PI()),ACOS('OddsRatio_working_3-way'!V61/(2*'OddsRatio_working_3-way'!X61)))</f>
        <v>0.22381228012982568</v>
      </c>
      <c r="Z61" s="11">
        <f>'OddsRatio_working_3-way'!X61^(1/3)*COS('OddsRatio_working_3-way'!Y61/3)</f>
        <v>0.5253733774546343</v>
      </c>
      <c r="AA61" s="11">
        <f>'OddsRatio_working_3-way'!X61^(1/3)*COS(('OddsRatio_working_3-way'!Y61+2*PI())/3)</f>
        <v>-0.2966936734500199</v>
      </c>
      <c r="AB61" s="11">
        <f>'OddsRatio_working_3-way'!X61^(1/3)*COS(('OddsRatio_working_3-way'!Y61+4*PI())/3)</f>
        <v>-0.22867970400461457</v>
      </c>
      <c r="AC61" s="11">
        <f>'OddsRatio_working_3-way'!X61^(1/3)*SIN('OddsRatio_working_3-way'!Y61/3)</f>
        <v>3.9267883567959912E-2</v>
      </c>
      <c r="AD61" s="11">
        <f>'OddsRatio_working_3-way'!X61^(1/3)*SIN(('OddsRatio_working_3-way'!Y61+2*PI())/3)</f>
        <v>0.43535274956376413</v>
      </c>
      <c r="AE61" s="11">
        <f>'OddsRatio_working_3-way'!X61^(1/3)*SIN(('OddsRatio_working_3-way'!Y61+4*PI())/3)</f>
        <v>-0.47462063313172381</v>
      </c>
      <c r="AF61" s="11">
        <f>-'OddsRatio_working_3-way'!U61/(3*'OddsRatio_working_3-way'!X61^(1/3))*COS(('OddsRatio_working_3-way'!Y61)/3)</f>
        <v>0.52537337745463419</v>
      </c>
      <c r="AG61" s="11">
        <f>-'OddsRatio_working_3-way'!U61/(3*'OddsRatio_working_3-way'!X61^(1/3))*COS(('OddsRatio_working_3-way'!Y61+2*PI())/3)</f>
        <v>-0.29669367345001985</v>
      </c>
      <c r="AH61" s="11">
        <f>-'OddsRatio_working_3-way'!U61/(3*'OddsRatio_working_3-way'!X61^(1/3))*COS(('OddsRatio_working_3-way'!Y61+4*PI())/3)</f>
        <v>-0.22867970400461454</v>
      </c>
      <c r="AI61" s="11">
        <f>'OddsRatio_working_3-way'!U61/(3*'OddsRatio_working_3-way'!X61^(1/3))*SIN(('OddsRatio_working_3-way'!Y61)/3)</f>
        <v>-3.9267883567959905E-2</v>
      </c>
      <c r="AJ61" s="11">
        <f>'OddsRatio_working_3-way'!U61/(3*'OddsRatio_working_3-way'!X61^(1/3))*SIN(('OddsRatio_working_3-way'!Y61+2*PI())/3)</f>
        <v>-0.43535274956376402</v>
      </c>
      <c r="AK61" s="11">
        <f>'OddsRatio_working_3-way'!U61/(3*'OddsRatio_working_3-way'!X61^(1/3))*SIN(('OddsRatio_working_3-way'!Y61+4*PI())/3)</f>
        <v>0.47462063313172376</v>
      </c>
      <c r="AL61" s="11">
        <f>'OddsRatio_working_3-way'!Z61+'OddsRatio_working_3-way'!AF61</f>
        <v>1.0507467549092686</v>
      </c>
      <c r="AM61" s="11">
        <f>'OddsRatio_working_3-way'!AA61+'OddsRatio_working_3-way'!AG61</f>
        <v>-0.59338734690003969</v>
      </c>
      <c r="AN61" s="11">
        <f>'OddsRatio_working_3-way'!AB61+'OddsRatio_working_3-way'!AH61</f>
        <v>-0.45735940800922914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1.0507467549092686</v>
      </c>
      <c r="AS61" s="11">
        <f>IF(('OddsRatio_working_3-way'!X61=0),IF(Q61&gt;0,-Q61^(1/3),(-Q61)^(1/3)),'OddsRatio_working_3-way'!AM61-'OddsRatio_working_3-way'!R61/3)</f>
        <v>-0.59338734690003969</v>
      </c>
      <c r="AT61" s="11">
        <f>IF(('OddsRatio_working_3-way'!X61=0),IF(Q61&gt;0,-Q61^(1/3),(-Q61)^(1/3)),'OddsRatio_working_3-way'!AN61-'OddsRatio_working_3-way'!R61/3)</f>
        <v>-0.45735940800922914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1.8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4.92</v>
      </c>
      <c r="D62" s="9">
        <f t="shared" si="13"/>
        <v>0.54056865763831718</v>
      </c>
      <c r="E62" s="9">
        <f t="shared" si="14"/>
        <v>0.26580282405515177</v>
      </c>
      <c r="F62" s="9">
        <f t="shared" si="15"/>
        <v>0.19362851830653122</v>
      </c>
      <c r="G62" s="9">
        <f t="shared" si="16"/>
        <v>1.0623797177977496</v>
      </c>
      <c r="H62" s="9">
        <f t="shared" si="17"/>
        <v>1.8499037742381994</v>
      </c>
      <c r="I62" s="9">
        <f t="shared" si="18"/>
        <v>3.7621872662741489</v>
      </c>
      <c r="J62" s="9">
        <f t="shared" si="19"/>
        <v>5.1645284937671772</v>
      </c>
      <c r="K62" s="11">
        <f t="shared" si="20"/>
        <v>0.55555555555555558</v>
      </c>
      <c r="L62" s="11">
        <f t="shared" si="21"/>
        <v>0.27777777777777779</v>
      </c>
      <c r="M62" s="11">
        <f t="shared" si="22"/>
        <v>0.2032520325203252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-0.25574626116631527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0.22959951821740443</v>
      </c>
      <c r="Q62" s="11">
        <f>2*'OddsRatio_working_3-way'!K62*'OddsRatio_working_3-way'!L62*'OddsRatio_working_3-way'!M62</f>
        <v>6.2732108802569519E-2</v>
      </c>
      <c r="R62" s="11">
        <f t="shared" si="23"/>
        <v>0</v>
      </c>
      <c r="S62" s="11">
        <f t="shared" si="24"/>
        <v>-0.89776295133438033</v>
      </c>
      <c r="T62" s="11">
        <f t="shared" si="25"/>
        <v>-0.24529042386185257</v>
      </c>
      <c r="U62" s="11">
        <f>'OddsRatio_working_3-way'!S62-'OddsRatio_working_3-way'!R62^2/3</f>
        <v>-0.89776295133438033</v>
      </c>
      <c r="V62" s="11">
        <f>'OddsRatio_working_3-way'!S62*'OddsRatio_working_3-way'!R62/3-2*'OddsRatio_working_3-way'!R62^3/27-'OddsRatio_working_3-way'!T62</f>
        <v>0.24529042386185257</v>
      </c>
      <c r="W62" s="11">
        <f>'OddsRatio_working_3-way'!V62^2+4*'OddsRatio_working_3-way'!U62^3/27</f>
        <v>-4.7029270538215658E-2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0.16370450709780637</v>
      </c>
      <c r="Y62" s="11">
        <f>IF('OddsRatio_working_3-way'!W62&gt;=0,IF('OddsRatio_working_3-way'!V62+SQRT('OddsRatio_working_3-way'!W62)&gt;0,0,PI()),ACOS('OddsRatio_working_3-way'!V62/(2*'OddsRatio_working_3-way'!X62)))</f>
        <v>0.72396323994347522</v>
      </c>
      <c r="Z62" s="11">
        <f>'OddsRatio_working_3-way'!X62^(1/3)*COS('OddsRatio_working_3-way'!Y62/3)</f>
        <v>0.53118985889887493</v>
      </c>
      <c r="AA62" s="11">
        <f>'OddsRatio_working_3-way'!X62^(1/3)*COS(('OddsRatio_working_3-way'!Y62+2*PI())/3)</f>
        <v>-0.37881479601816331</v>
      </c>
      <c r="AB62" s="11">
        <f>'OddsRatio_working_3-way'!X62^(1/3)*COS(('OddsRatio_working_3-way'!Y62+4*PI())/3)</f>
        <v>-0.15237506288071179</v>
      </c>
      <c r="AC62" s="11">
        <f>'OddsRatio_working_3-way'!X62^(1/3)*SIN('OddsRatio_working_3-way'!Y62/3)</f>
        <v>0.13073504088213472</v>
      </c>
      <c r="AD62" s="11">
        <f>'OddsRatio_working_3-way'!X62^(1/3)*SIN(('OddsRatio_working_3-way'!Y62+2*PI())/3)</f>
        <v>0.39465639159802984</v>
      </c>
      <c r="AE62" s="11">
        <f>'OddsRatio_working_3-way'!X62^(1/3)*SIN(('OddsRatio_working_3-way'!Y62+4*PI())/3)</f>
        <v>-0.52539143248016451</v>
      </c>
      <c r="AF62" s="11">
        <f>-'OddsRatio_working_3-way'!U62/(3*'OddsRatio_working_3-way'!X62^(1/3))*COS(('OddsRatio_working_3-way'!Y62)/3)</f>
        <v>0.53118985889887482</v>
      </c>
      <c r="AG62" s="11">
        <f>-'OddsRatio_working_3-way'!U62/(3*'OddsRatio_working_3-way'!X62^(1/3))*COS(('OddsRatio_working_3-way'!Y62+2*PI())/3)</f>
        <v>-0.37881479601816326</v>
      </c>
      <c r="AH62" s="11">
        <f>-'OddsRatio_working_3-way'!U62/(3*'OddsRatio_working_3-way'!X62^(1/3))*COS(('OddsRatio_working_3-way'!Y62+4*PI())/3)</f>
        <v>-0.15237506288071176</v>
      </c>
      <c r="AI62" s="11">
        <f>'OddsRatio_working_3-way'!U62/(3*'OddsRatio_working_3-way'!X62^(1/3))*SIN(('OddsRatio_working_3-way'!Y62)/3)</f>
        <v>-0.1307350408821347</v>
      </c>
      <c r="AJ62" s="11">
        <f>'OddsRatio_working_3-way'!U62/(3*'OddsRatio_working_3-way'!X62^(1/3))*SIN(('OddsRatio_working_3-way'!Y62+2*PI())/3)</f>
        <v>-0.39465639159802979</v>
      </c>
      <c r="AK62" s="11">
        <f>'OddsRatio_working_3-way'!U62/(3*'OddsRatio_working_3-way'!X62^(1/3))*SIN(('OddsRatio_working_3-way'!Y62+4*PI())/3)</f>
        <v>0.5253914324801644</v>
      </c>
      <c r="AL62" s="11">
        <f>'OddsRatio_working_3-way'!Z62+'OddsRatio_working_3-way'!AF62</f>
        <v>1.0623797177977496</v>
      </c>
      <c r="AM62" s="11">
        <f>'OddsRatio_working_3-way'!AA62+'OddsRatio_working_3-way'!AG62</f>
        <v>-0.75762959203632652</v>
      </c>
      <c r="AN62" s="11">
        <f>'OddsRatio_working_3-way'!AB62+'OddsRatio_working_3-way'!AH62</f>
        <v>-0.30475012576142357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1.0623797177977496</v>
      </c>
      <c r="AS62" s="11">
        <f>IF(('OddsRatio_working_3-way'!X62=0),IF(Q62&gt;0,-Q62^(1/3),(-Q62)^(1/3)),'OddsRatio_working_3-way'!AM62-'OddsRatio_working_3-way'!R62/3)</f>
        <v>-0.75762959203632652</v>
      </c>
      <c r="AT62" s="11">
        <f>IF(('OddsRatio_working_3-way'!X62=0),IF(Q62&gt;0,-Q62^(1/3),(-Q62)^(1/3)),'OddsRatio_working_3-way'!AN62-'OddsRatio_working_3-way'!R62/3)</f>
        <v>-0.30475012576142357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2.42</v>
      </c>
      <c r="B63" s="4">
        <f>IF('True_Odds_Calculator_3-way'!B64="","",'True_Odds_Calculator_3-way'!B64)</f>
        <v>3.19</v>
      </c>
      <c r="C63" s="4">
        <f>IF('True_Odds_Calculator_3-way'!C64="","",'True_Odds_Calculator_3-way'!C64)</f>
        <v>3.15</v>
      </c>
      <c r="D63" s="9">
        <f t="shared" si="13"/>
        <v>0.39727883138180403</v>
      </c>
      <c r="E63" s="9">
        <f t="shared" si="14"/>
        <v>0.29942006681470063</v>
      </c>
      <c r="F63" s="9">
        <f t="shared" si="15"/>
        <v>0.30330110180349545</v>
      </c>
      <c r="G63" s="9">
        <f t="shared" si="16"/>
        <v>1.0683970392270772</v>
      </c>
      <c r="H63" s="9">
        <f t="shared" si="17"/>
        <v>2.5171237957024495</v>
      </c>
      <c r="I63" s="9">
        <f t="shared" si="18"/>
        <v>3.3397895159072988</v>
      </c>
      <c r="J63" s="9">
        <f t="shared" si="19"/>
        <v>3.2970536343382162</v>
      </c>
      <c r="K63" s="11">
        <f t="shared" si="20"/>
        <v>0.41322314049586778</v>
      </c>
      <c r="L63" s="11">
        <f t="shared" si="21"/>
        <v>0.31347962382445144</v>
      </c>
      <c r="M63" s="11">
        <f t="shared" si="22"/>
        <v>0.31746031746031744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-0.27495037497887309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0.23686772048128557</v>
      </c>
      <c r="Q63" s="11">
        <f>2*'OddsRatio_working_3-way'!K63*'OddsRatio_working_3-way'!L63*'OddsRatio_working_3-way'!M63</f>
        <v>8.2245736278224166E-2</v>
      </c>
      <c r="R63" s="11">
        <f t="shared" si="23"/>
        <v>0</v>
      </c>
      <c r="S63" s="11">
        <f t="shared" si="24"/>
        <v>-0.86149262571286267</v>
      </c>
      <c r="T63" s="11">
        <f t="shared" si="25"/>
        <v>-0.29912938392807736</v>
      </c>
      <c r="U63" s="11">
        <f>'OddsRatio_working_3-way'!S63-'OddsRatio_working_3-way'!R63^2/3</f>
        <v>-0.86149262571286267</v>
      </c>
      <c r="V63" s="11">
        <f>'OddsRatio_working_3-way'!S63*'OddsRatio_working_3-way'!R63/3-2*'OddsRatio_working_3-way'!R63^3/27-'OddsRatio_working_3-way'!T63</f>
        <v>0.29912938392807736</v>
      </c>
      <c r="W63" s="11">
        <f>'OddsRatio_working_3-way'!V63^2+4*'OddsRatio_working_3-way'!U63^3/27</f>
        <v>-5.2436249034734511E-3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0.153884707843782</v>
      </c>
      <c r="Y63" s="11">
        <f>IF('OddsRatio_working_3-way'!W63&gt;=0,IF('OddsRatio_working_3-way'!V63+SQRT('OddsRatio_working_3-way'!W63)&gt;0,0,PI()),ACOS('OddsRatio_working_3-way'!V63/(2*'OddsRatio_working_3-way'!X63)))</f>
        <v>0.23750962030975797</v>
      </c>
      <c r="Z63" s="11">
        <f>'OddsRatio_working_3-way'!X63^(1/3)*COS('OddsRatio_working_3-way'!Y63/3)</f>
        <v>0.5341985196135387</v>
      </c>
      <c r="AA63" s="11">
        <f>'OddsRatio_working_3-way'!X63^(1/3)*COS(('OddsRatio_working_3-way'!Y63+2*PI())/3)</f>
        <v>-0.30380229319971225</v>
      </c>
      <c r="AB63" s="11">
        <f>'OddsRatio_working_3-way'!X63^(1/3)*COS(('OddsRatio_working_3-way'!Y63+4*PI())/3)</f>
        <v>-0.23039622641382654</v>
      </c>
      <c r="AC63" s="11">
        <f>'OddsRatio_working_3-way'!X63^(1/3)*SIN('OddsRatio_working_3-way'!Y63/3)</f>
        <v>4.2381012418982712E-2</v>
      </c>
      <c r="AD63" s="11">
        <f>'OddsRatio_working_3-way'!X63^(1/3)*SIN(('OddsRatio_working_3-way'!Y63+2*PI())/3)</f>
        <v>0.44143898243987273</v>
      </c>
      <c r="AE63" s="11">
        <f>'OddsRatio_working_3-way'!X63^(1/3)*SIN(('OddsRatio_working_3-way'!Y63+4*PI())/3)</f>
        <v>-0.48381999485885557</v>
      </c>
      <c r="AF63" s="11">
        <f>-'OddsRatio_working_3-way'!U63/(3*'OddsRatio_working_3-way'!X63^(1/3))*COS(('OddsRatio_working_3-way'!Y63)/3)</f>
        <v>0.53419851961353859</v>
      </c>
      <c r="AG63" s="11">
        <f>-'OddsRatio_working_3-way'!U63/(3*'OddsRatio_working_3-way'!X63^(1/3))*COS(('OddsRatio_working_3-way'!Y63+2*PI())/3)</f>
        <v>-0.30380229319971219</v>
      </c>
      <c r="AH63" s="11">
        <f>-'OddsRatio_working_3-way'!U63/(3*'OddsRatio_working_3-way'!X63^(1/3))*COS(('OddsRatio_working_3-way'!Y63+4*PI())/3)</f>
        <v>-0.23039622641382648</v>
      </c>
      <c r="AI63" s="11">
        <f>'OddsRatio_working_3-way'!U63/(3*'OddsRatio_working_3-way'!X63^(1/3))*SIN(('OddsRatio_working_3-way'!Y63)/3)</f>
        <v>-4.2381012418982705E-2</v>
      </c>
      <c r="AJ63" s="11">
        <f>'OddsRatio_working_3-way'!U63/(3*'OddsRatio_working_3-way'!X63^(1/3))*SIN(('OddsRatio_working_3-way'!Y63+2*PI())/3)</f>
        <v>-0.44143898243987267</v>
      </c>
      <c r="AK63" s="11">
        <f>'OddsRatio_working_3-way'!U63/(3*'OddsRatio_working_3-way'!X63^(1/3))*SIN(('OddsRatio_working_3-way'!Y63+4*PI())/3)</f>
        <v>0.48381999485885546</v>
      </c>
      <c r="AL63" s="11">
        <f>'OddsRatio_working_3-way'!Z63+'OddsRatio_working_3-way'!AF63</f>
        <v>1.0683970392270772</v>
      </c>
      <c r="AM63" s="11">
        <f>'OddsRatio_working_3-way'!AA63+'OddsRatio_working_3-way'!AG63</f>
        <v>-0.60760458639942438</v>
      </c>
      <c r="AN63" s="11">
        <f>'OddsRatio_working_3-way'!AB63+'OddsRatio_working_3-way'!AH63</f>
        <v>-0.46079245282765302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1.0683970392270772</v>
      </c>
      <c r="AS63" s="11">
        <f>IF(('OddsRatio_working_3-way'!X63=0),IF(Q63&gt;0,-Q63^(1/3),(-Q63)^(1/3)),'OddsRatio_working_3-way'!AM63-'OddsRatio_working_3-way'!R63/3)</f>
        <v>-0.60760458639942438</v>
      </c>
      <c r="AT63" s="11">
        <f>IF(('OddsRatio_working_3-way'!X63=0),IF(Q63&gt;0,-Q63^(1/3),(-Q63)^(1/3)),'OddsRatio_working_3-way'!AN63-'OddsRatio_working_3-way'!R63/3)</f>
        <v>-0.46079245282765302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1.69</v>
      </c>
      <c r="B64" s="4">
        <f>IF('True_Odds_Calculator_3-way'!B65="","",'True_Odds_Calculator_3-way'!B65)</f>
        <v>4</v>
      </c>
      <c r="C64" s="4">
        <f>IF('True_Odds_Calculator_3-way'!C65="","",'True_Odds_Calculator_3-way'!C65)</f>
        <v>5.15</v>
      </c>
      <c r="D64" s="9">
        <f t="shared" si="13"/>
        <v>0.57671183858849928</v>
      </c>
      <c r="E64" s="9">
        <f t="shared" si="14"/>
        <v>0.23859707749180276</v>
      </c>
      <c r="F64" s="9">
        <f t="shared" si="15"/>
        <v>0.18469108391969796</v>
      </c>
      <c r="G64" s="9">
        <f t="shared" si="16"/>
        <v>1.063722057442714</v>
      </c>
      <c r="H64" s="9">
        <f t="shared" si="17"/>
        <v>1.7339682196354724</v>
      </c>
      <c r="I64" s="9">
        <f t="shared" si="18"/>
        <v>4.1911661723281419</v>
      </c>
      <c r="J64" s="9">
        <f t="shared" si="19"/>
        <v>5.4144465383872626</v>
      </c>
      <c r="K64" s="11">
        <f t="shared" si="20"/>
        <v>0.59171597633136097</v>
      </c>
      <c r="L64" s="11">
        <f t="shared" si="21"/>
        <v>0.25</v>
      </c>
      <c r="M64" s="11">
        <f t="shared" si="22"/>
        <v>0.1941747572815534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-0.24675417935313371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0.22519675992416843</v>
      </c>
      <c r="Q64" s="11">
        <f>2*'OddsRatio_working_3-way'!K64*'OddsRatio_working_3-way'!L64*'OddsRatio_working_3-way'!M64</f>
        <v>5.7448153041879703E-2</v>
      </c>
      <c r="R64" s="11">
        <f t="shared" si="23"/>
        <v>0</v>
      </c>
      <c r="S64" s="11">
        <f t="shared" si="24"/>
        <v>-0.91263605145218585</v>
      </c>
      <c r="T64" s="11">
        <f t="shared" si="25"/>
        <v>-0.23281531924800661</v>
      </c>
      <c r="U64" s="11">
        <f>'OddsRatio_working_3-way'!S64-'OddsRatio_working_3-way'!R64^2/3</f>
        <v>-0.91263605145218585</v>
      </c>
      <c r="V64" s="11">
        <f>'OddsRatio_working_3-way'!S64*'OddsRatio_working_3-way'!R64/3-2*'OddsRatio_working_3-way'!R64^3/27-'OddsRatio_working_3-way'!T64</f>
        <v>0.23281531924800661</v>
      </c>
      <c r="W64" s="11">
        <f>'OddsRatio_working_3-way'!V64^2+4*'OddsRatio_working_3-way'!U64^3/27</f>
        <v>-5.8410172467832353E-2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0.16778941067926753</v>
      </c>
      <c r="Y64" s="11">
        <f>IF('OddsRatio_working_3-way'!W64&gt;=0,IF('OddsRatio_working_3-way'!V64+SQRT('OddsRatio_working_3-way'!W64)&gt;0,0,PI()),ACOS('OddsRatio_working_3-way'!V64/(2*'OddsRatio_working_3-way'!X64)))</f>
        <v>0.80408238935694354</v>
      </c>
      <c r="Z64" s="11">
        <f>'OddsRatio_working_3-way'!X64^(1/3)*COS('OddsRatio_working_3-way'!Y64/3)</f>
        <v>0.53186102872135688</v>
      </c>
      <c r="AA64" s="11">
        <f>'OddsRatio_working_3-way'!X64^(1/3)*COS(('OddsRatio_working_3-way'!Y64+2*PI())/3)</f>
        <v>-0.39242912090889859</v>
      </c>
      <c r="AB64" s="11">
        <f>'OddsRatio_working_3-way'!X64^(1/3)*COS(('OddsRatio_working_3-way'!Y64+4*PI())/3)</f>
        <v>-0.13943190781245848</v>
      </c>
      <c r="AC64" s="11">
        <f>'OddsRatio_working_3-way'!X64^(1/3)*SIN('OddsRatio_working_3-way'!Y64/3)</f>
        <v>0.14606800908545489</v>
      </c>
      <c r="AD64" s="11">
        <f>'OddsRatio_working_3-way'!X64^(1/3)*SIN(('OddsRatio_working_3-way'!Y64+2*PI())/3)</f>
        <v>0.38757115761289263</v>
      </c>
      <c r="AE64" s="11">
        <f>'OddsRatio_working_3-way'!X64^(1/3)*SIN(('OddsRatio_working_3-way'!Y64+4*PI())/3)</f>
        <v>-0.53363916669834743</v>
      </c>
      <c r="AF64" s="11">
        <f>-'OddsRatio_working_3-way'!U64/(3*'OddsRatio_working_3-way'!X64^(1/3))*COS(('OddsRatio_working_3-way'!Y64)/3)</f>
        <v>0.53186102872135699</v>
      </c>
      <c r="AG64" s="11">
        <f>-'OddsRatio_working_3-way'!U64/(3*'OddsRatio_working_3-way'!X64^(1/3))*COS(('OddsRatio_working_3-way'!Y64+2*PI())/3)</f>
        <v>-0.3924291209088987</v>
      </c>
      <c r="AH64" s="11">
        <f>-'OddsRatio_working_3-way'!U64/(3*'OddsRatio_working_3-way'!X64^(1/3))*COS(('OddsRatio_working_3-way'!Y64+4*PI())/3)</f>
        <v>-0.13943190781245851</v>
      </c>
      <c r="AI64" s="11">
        <f>'OddsRatio_working_3-way'!U64/(3*'OddsRatio_working_3-way'!X64^(1/3))*SIN(('OddsRatio_working_3-way'!Y64)/3)</f>
        <v>-0.14606800908545492</v>
      </c>
      <c r="AJ64" s="11">
        <f>'OddsRatio_working_3-way'!U64/(3*'OddsRatio_working_3-way'!X64^(1/3))*SIN(('OddsRatio_working_3-way'!Y64+2*PI())/3)</f>
        <v>-0.38757115761289268</v>
      </c>
      <c r="AK64" s="11">
        <f>'OddsRatio_working_3-way'!U64/(3*'OddsRatio_working_3-way'!X64^(1/3))*SIN(('OddsRatio_working_3-way'!Y64+4*PI())/3)</f>
        <v>0.53363916669834754</v>
      </c>
      <c r="AL64" s="11">
        <f>'OddsRatio_working_3-way'!Z64+'OddsRatio_working_3-way'!AF64</f>
        <v>1.063722057442714</v>
      </c>
      <c r="AM64" s="11">
        <f>'OddsRatio_working_3-way'!AA64+'OddsRatio_working_3-way'!AG64</f>
        <v>-0.78485824181779729</v>
      </c>
      <c r="AN64" s="11">
        <f>'OddsRatio_working_3-way'!AB64+'OddsRatio_working_3-way'!AH64</f>
        <v>-0.27886381562491702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1.063722057442714</v>
      </c>
      <c r="AS64" s="11">
        <f>IF(('OddsRatio_working_3-way'!X64=0),IF(Q64&gt;0,-Q64^(1/3),(-Q64)^(1/3)),'OddsRatio_working_3-way'!AM64-'OddsRatio_working_3-way'!R64/3)</f>
        <v>-0.78485824181779729</v>
      </c>
      <c r="AT64" s="11">
        <f>IF(('OddsRatio_working_3-way'!X64=0),IF(Q64&gt;0,-Q64^(1/3),(-Q64)^(1/3)),'OddsRatio_working_3-way'!AN64-'OddsRatio_working_3-way'!R64/3)</f>
        <v>-0.27886381562491702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3.08</v>
      </c>
      <c r="B65" s="4">
        <f>IF('True_Odds_Calculator_3-way'!B66="","",'True_Odds_Calculator_3-way'!B66)</f>
        <v>3.41</v>
      </c>
      <c r="C65" s="4">
        <f>IF('True_Odds_Calculator_3-way'!C66="","",'True_Odds_Calculator_3-way'!C66)</f>
        <v>2.35</v>
      </c>
      <c r="D65" s="9">
        <f t="shared" si="13"/>
        <v>0.31049765863291773</v>
      </c>
      <c r="E65" s="9">
        <f t="shared" si="14"/>
        <v>0.27988087448562765</v>
      </c>
      <c r="F65" s="9">
        <f t="shared" si="15"/>
        <v>0.40962146688145462</v>
      </c>
      <c r="G65" s="9">
        <f t="shared" si="16"/>
        <v>1.067613558608304</v>
      </c>
      <c r="H65" s="9">
        <f t="shared" si="17"/>
        <v>3.2206362019052723</v>
      </c>
      <c r="I65" s="9">
        <f t="shared" si="18"/>
        <v>3.5729486762460136</v>
      </c>
      <c r="J65" s="9">
        <f t="shared" si="19"/>
        <v>2.4412783041212101</v>
      </c>
      <c r="K65" s="11">
        <f t="shared" si="20"/>
        <v>0.32467532467532467</v>
      </c>
      <c r="L65" s="11">
        <f t="shared" si="21"/>
        <v>0.29325513196480935</v>
      </c>
      <c r="M65" s="11">
        <f t="shared" si="22"/>
        <v>0.42553191489361702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-0.27418341937590707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0.23661370139188814</v>
      </c>
      <c r="Q65" s="11">
        <f>2*'OddsRatio_working_3-way'!K65*'OddsRatio_working_3-way'!L65*'OddsRatio_working_3-way'!M65</f>
        <v>8.1032089517769912E-2</v>
      </c>
      <c r="R65" s="11">
        <f t="shared" si="23"/>
        <v>0</v>
      </c>
      <c r="S65" s="11">
        <f t="shared" si="24"/>
        <v>-0.86297596671040633</v>
      </c>
      <c r="T65" s="11">
        <f t="shared" si="25"/>
        <v>-0.29553971462685147</v>
      </c>
      <c r="U65" s="11">
        <f>'OddsRatio_working_3-way'!S65-'OddsRatio_working_3-way'!R65^2/3</f>
        <v>-0.86297596671040633</v>
      </c>
      <c r="V65" s="11">
        <f>'OddsRatio_working_3-way'!S65*'OddsRatio_working_3-way'!R65/3-2*'OddsRatio_working_3-way'!R65^3/27-'OddsRatio_working_3-way'!T65</f>
        <v>0.29553971462685147</v>
      </c>
      <c r="W65" s="11">
        <f>'OddsRatio_working_3-way'!V65^2+4*'OddsRatio_working_3-way'!U65^3/27</f>
        <v>-7.8684179298670054E-3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0.15428232307330919</v>
      </c>
      <c r="Y65" s="11">
        <f>IF('OddsRatio_working_3-way'!W65&gt;=0,IF('OddsRatio_working_3-way'!V65+SQRT('OddsRatio_working_3-way'!W65)&gt;0,0,PI()),ACOS('OddsRatio_working_3-way'!V65/(2*'OddsRatio_working_3-way'!X65)))</f>
        <v>0.29158775433516659</v>
      </c>
      <c r="Z65" s="11">
        <f>'OddsRatio_working_3-way'!X65^(1/3)*COS('OddsRatio_working_3-way'!Y65/3)</f>
        <v>0.53380677930415199</v>
      </c>
      <c r="AA65" s="11">
        <f>'OddsRatio_working_3-way'!X65^(1/3)*COS(('OddsRatio_working_3-way'!Y65+2*PI())/3)</f>
        <v>-0.31197814372015559</v>
      </c>
      <c r="AB65" s="11">
        <f>'OddsRatio_working_3-way'!X65^(1/3)*COS(('OddsRatio_working_3-way'!Y65+4*PI())/3)</f>
        <v>-0.22182863558399626</v>
      </c>
      <c r="AC65" s="11">
        <f>'OddsRatio_working_3-way'!X65^(1/3)*SIN('OddsRatio_working_3-way'!Y65/3)</f>
        <v>5.2047842789723943E-2</v>
      </c>
      <c r="AD65" s="11">
        <f>'OddsRatio_working_3-way'!X65^(1/3)*SIN(('OddsRatio_working_3-way'!Y65+2*PI())/3)</f>
        <v>0.43626631019488699</v>
      </c>
      <c r="AE65" s="11">
        <f>'OddsRatio_working_3-way'!X65^(1/3)*SIN(('OddsRatio_working_3-way'!Y65+4*PI())/3)</f>
        <v>-0.48831415298461095</v>
      </c>
      <c r="AF65" s="11">
        <f>-'OddsRatio_working_3-way'!U65/(3*'OddsRatio_working_3-way'!X65^(1/3))*COS(('OddsRatio_working_3-way'!Y65)/3)</f>
        <v>0.53380677930415199</v>
      </c>
      <c r="AG65" s="11">
        <f>-'OddsRatio_working_3-way'!U65/(3*'OddsRatio_working_3-way'!X65^(1/3))*COS(('OddsRatio_working_3-way'!Y65+2*PI())/3)</f>
        <v>-0.31197814372015559</v>
      </c>
      <c r="AH65" s="11">
        <f>-'OddsRatio_working_3-way'!U65/(3*'OddsRatio_working_3-way'!X65^(1/3))*COS(('OddsRatio_working_3-way'!Y65+4*PI())/3)</f>
        <v>-0.22182863558399626</v>
      </c>
      <c r="AI65" s="11">
        <f>'OddsRatio_working_3-way'!U65/(3*'OddsRatio_working_3-way'!X65^(1/3))*SIN(('OddsRatio_working_3-way'!Y65)/3)</f>
        <v>-5.2047842789723943E-2</v>
      </c>
      <c r="AJ65" s="11">
        <f>'OddsRatio_working_3-way'!U65/(3*'OddsRatio_working_3-way'!X65^(1/3))*SIN(('OddsRatio_working_3-way'!Y65+2*PI())/3)</f>
        <v>-0.43626631019488699</v>
      </c>
      <c r="AK65" s="11">
        <f>'OddsRatio_working_3-way'!U65/(3*'OddsRatio_working_3-way'!X65^(1/3))*SIN(('OddsRatio_working_3-way'!Y65+4*PI())/3)</f>
        <v>0.48831415298461095</v>
      </c>
      <c r="AL65" s="11">
        <f>'OddsRatio_working_3-way'!Z65+'OddsRatio_working_3-way'!AF65</f>
        <v>1.067613558608304</v>
      </c>
      <c r="AM65" s="11">
        <f>'OddsRatio_working_3-way'!AA65+'OddsRatio_working_3-way'!AG65</f>
        <v>-0.62395628744031117</v>
      </c>
      <c r="AN65" s="11">
        <f>'OddsRatio_working_3-way'!AB65+'OddsRatio_working_3-way'!AH65</f>
        <v>-0.44365727116799253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1.067613558608304</v>
      </c>
      <c r="AS65" s="11">
        <f>IF(('OddsRatio_working_3-way'!X65=0),IF(Q65&gt;0,-Q65^(1/3),(-Q65)^(1/3)),'OddsRatio_working_3-way'!AM65-'OddsRatio_working_3-way'!R65/3)</f>
        <v>-0.62395628744031117</v>
      </c>
      <c r="AT65" s="11">
        <f>IF(('OddsRatio_working_3-way'!X65=0),IF(Q65&gt;0,-Q65^(1/3),(-Q65)^(1/3)),'OddsRatio_working_3-way'!AN65-'OddsRatio_working_3-way'!R65/3)</f>
        <v>-0.44365727116799253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2.44</v>
      </c>
      <c r="B66" s="4">
        <f>IF('True_Odds_Calculator_3-way'!B67="","",'True_Odds_Calculator_3-way'!B67)</f>
        <v>3.73</v>
      </c>
      <c r="C66" s="4">
        <f>IF('True_Odds_Calculator_3-way'!C67="","",'True_Odds_Calculator_3-way'!C67)</f>
        <v>2.72</v>
      </c>
      <c r="D66" s="9">
        <f t="shared" si="13"/>
        <v>0.39333319143646189</v>
      </c>
      <c r="E66" s="9">
        <f t="shared" si="14"/>
        <v>0.2548365648436271</v>
      </c>
      <c r="F66" s="9">
        <f t="shared" si="15"/>
        <v>0.35183024371991101</v>
      </c>
      <c r="G66" s="9">
        <f t="shared" si="16"/>
        <v>1.0710929156454001</v>
      </c>
      <c r="H66" s="9">
        <f t="shared" si="17"/>
        <v>2.5423737985293764</v>
      </c>
      <c r="I66" s="9">
        <f t="shared" si="18"/>
        <v>3.9240836597119424</v>
      </c>
      <c r="J66" s="9">
        <f t="shared" si="19"/>
        <v>2.8422798149100887</v>
      </c>
      <c r="K66" s="11">
        <f t="shared" si="20"/>
        <v>0.4098360655737705</v>
      </c>
      <c r="L66" s="11">
        <f t="shared" si="21"/>
        <v>0.26809651474530832</v>
      </c>
      <c r="M66" s="11">
        <f t="shared" si="22"/>
        <v>0.36764705882352938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-0.27314045206708359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0.23792919356464953</v>
      </c>
      <c r="Q66" s="11">
        <f>2*'OddsRatio_working_3-way'!K66*'OddsRatio_working_3-way'!L66*'OddsRatio_working_3-way'!M66</f>
        <v>8.0790897645042284E-2</v>
      </c>
      <c r="R66" s="11">
        <f t="shared" si="23"/>
        <v>0</v>
      </c>
      <c r="S66" s="11">
        <f t="shared" si="24"/>
        <v>-0.87108735364549317</v>
      </c>
      <c r="T66" s="11">
        <f t="shared" si="25"/>
        <v>-0.29578517950610972</v>
      </c>
      <c r="U66" s="11">
        <f>'OddsRatio_working_3-way'!S66-'OddsRatio_working_3-way'!R66^2/3</f>
        <v>-0.87108735364549317</v>
      </c>
      <c r="V66" s="11">
        <f>'OddsRatio_working_3-way'!S66*'OddsRatio_working_3-way'!R66/3-2*'OddsRatio_working_3-way'!R66^3/27-'OddsRatio_working_3-way'!T66</f>
        <v>0.29578517950610972</v>
      </c>
      <c r="W66" s="11">
        <f>'OddsRatio_working_3-way'!V66^2+4*'OddsRatio_working_3-way'!U66^3/27</f>
        <v>-1.0433370712018636E-2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0.1564626497981868</v>
      </c>
      <c r="Y66" s="11">
        <f>IF('OddsRatio_working_3-way'!W66&gt;=0,IF('OddsRatio_working_3-way'!V66+SQRT('OddsRatio_working_3-way'!W66)&gt;0,0,PI()),ACOS('OddsRatio_working_3-way'!V66/(2*'OddsRatio_working_3-way'!X66)))</f>
        <v>0.33250955779547242</v>
      </c>
      <c r="Z66" s="11">
        <f>'OddsRatio_working_3-way'!X66^(1/3)*COS('OddsRatio_working_3-way'!Y66/3)</f>
        <v>0.53554645782270016</v>
      </c>
      <c r="AA66" s="11">
        <f>'OddsRatio_working_3-way'!X66^(1/3)*COS(('OddsRatio_working_3-way'!Y66+2*PI())/3)</f>
        <v>-0.31939039704892264</v>
      </c>
      <c r="AB66" s="11">
        <f>'OddsRatio_working_3-way'!X66^(1/3)*COS(('OddsRatio_working_3-way'!Y66+4*PI())/3)</f>
        <v>-0.21615606077377744</v>
      </c>
      <c r="AC66" s="11">
        <f>'OddsRatio_working_3-way'!X66^(1/3)*SIN('OddsRatio_working_3-way'!Y66/3)</f>
        <v>5.9602371838067499E-2</v>
      </c>
      <c r="AD66" s="11">
        <f>'OddsRatio_working_3-way'!X66^(1/3)*SIN(('OddsRatio_working_3-way'!Y66+2*PI())/3)</f>
        <v>0.4339956514621961</v>
      </c>
      <c r="AE66" s="11">
        <f>'OddsRatio_working_3-way'!X66^(1/3)*SIN(('OddsRatio_working_3-way'!Y66+4*PI())/3)</f>
        <v>-0.49359802330026353</v>
      </c>
      <c r="AF66" s="11">
        <f>-'OddsRatio_working_3-way'!U66/(3*'OddsRatio_working_3-way'!X66^(1/3))*COS(('OddsRatio_working_3-way'!Y66)/3)</f>
        <v>0.53554645782270005</v>
      </c>
      <c r="AG66" s="11">
        <f>-'OddsRatio_working_3-way'!U66/(3*'OddsRatio_working_3-way'!X66^(1/3))*COS(('OddsRatio_working_3-way'!Y66+2*PI())/3)</f>
        <v>-0.31939039704892258</v>
      </c>
      <c r="AH66" s="11">
        <f>-'OddsRatio_working_3-way'!U66/(3*'OddsRatio_working_3-way'!X66^(1/3))*COS(('OddsRatio_working_3-way'!Y66+4*PI())/3)</f>
        <v>-0.21615606077377741</v>
      </c>
      <c r="AI66" s="11">
        <f>'OddsRatio_working_3-way'!U66/(3*'OddsRatio_working_3-way'!X66^(1/3))*SIN(('OddsRatio_working_3-way'!Y66)/3)</f>
        <v>-5.9602371838067485E-2</v>
      </c>
      <c r="AJ66" s="11">
        <f>'OddsRatio_working_3-way'!U66/(3*'OddsRatio_working_3-way'!X66^(1/3))*SIN(('OddsRatio_working_3-way'!Y66+2*PI())/3)</f>
        <v>-0.43399565146219599</v>
      </c>
      <c r="AK66" s="11">
        <f>'OddsRatio_working_3-way'!U66/(3*'OddsRatio_working_3-way'!X66^(1/3))*SIN(('OddsRatio_working_3-way'!Y66+4*PI())/3)</f>
        <v>0.49359802330026342</v>
      </c>
      <c r="AL66" s="11">
        <f>'OddsRatio_working_3-way'!Z66+'OddsRatio_working_3-way'!AF66</f>
        <v>1.0710929156454001</v>
      </c>
      <c r="AM66" s="11">
        <f>'OddsRatio_working_3-way'!AA66+'OddsRatio_working_3-way'!AG66</f>
        <v>-0.63878079409784516</v>
      </c>
      <c r="AN66" s="11">
        <f>'OddsRatio_working_3-way'!AB66+'OddsRatio_working_3-way'!AH66</f>
        <v>-0.43231212154755483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1.0710929156454001</v>
      </c>
      <c r="AS66" s="11">
        <f>IF(('OddsRatio_working_3-way'!X66=0),IF(Q66&gt;0,-Q66^(1/3),(-Q66)^(1/3)),'OddsRatio_working_3-way'!AM66-'OddsRatio_working_3-way'!R66/3)</f>
        <v>-0.63878079409784516</v>
      </c>
      <c r="AT66" s="11">
        <f>IF(('OddsRatio_working_3-way'!X66=0),IF(Q66&gt;0,-Q66^(1/3),(-Q66)^(1/3)),'OddsRatio_working_3-way'!AN66-'OddsRatio_working_3-way'!R66/3)</f>
        <v>-0.43231212154755483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3.46</v>
      </c>
      <c r="B67" s="4">
        <f>IF('True_Odds_Calculator_3-way'!B68="","",'True_Odds_Calculator_3-way'!B68)</f>
        <v>3.77</v>
      </c>
      <c r="C67" s="4">
        <f>IF('True_Odds_Calculator_3-way'!C68="","",'True_Odds_Calculator_3-way'!C68)</f>
        <v>2.04</v>
      </c>
      <c r="D67" s="9">
        <f t="shared" si="13"/>
        <v>0.27503431665453321</v>
      </c>
      <c r="E67" s="9">
        <f t="shared" si="14"/>
        <v>0.25201121143736765</v>
      </c>
      <c r="F67" s="9">
        <f t="shared" si="15"/>
        <v>0.47295447190809903</v>
      </c>
      <c r="G67" s="9">
        <f t="shared" si="16"/>
        <v>1.0715080971698372</v>
      </c>
      <c r="H67" s="9">
        <f t="shared" si="17"/>
        <v>3.6359099190377981</v>
      </c>
      <c r="I67" s="9">
        <f t="shared" si="18"/>
        <v>3.9680774291604481</v>
      </c>
      <c r="J67" s="9">
        <f t="shared" si="19"/>
        <v>2.1143684210566307</v>
      </c>
      <c r="K67" s="11">
        <f t="shared" si="20"/>
        <v>0.28901734104046245</v>
      </c>
      <c r="L67" s="11">
        <f t="shared" si="21"/>
        <v>0.26525198938992045</v>
      </c>
      <c r="M67" s="11">
        <f t="shared" si="22"/>
        <v>0.49019607843137253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-0.26631804804839998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0.23562421702861849</v>
      </c>
      <c r="Q67" s="11">
        <f>2*'OddsRatio_working_3-way'!K67*'OddsRatio_working_3-way'!L67*'OddsRatio_working_3-way'!M67</f>
        <v>7.5159239881537027E-2</v>
      </c>
      <c r="R67" s="11">
        <f t="shared" si="23"/>
        <v>0</v>
      </c>
      <c r="S67" s="11">
        <f t="shared" si="24"/>
        <v>-0.88474746174843066</v>
      </c>
      <c r="T67" s="11">
        <f t="shared" si="25"/>
        <v>-0.28221609625149313</v>
      </c>
      <c r="U67" s="11">
        <f>'OddsRatio_working_3-way'!S67-'OddsRatio_working_3-way'!R67^2/3</f>
        <v>-0.88474746174843066</v>
      </c>
      <c r="V67" s="11">
        <f>'OddsRatio_working_3-way'!S67*'OddsRatio_working_3-way'!R67/3-2*'OddsRatio_working_3-way'!R67^3/27-'OddsRatio_working_3-way'!T67</f>
        <v>0.28221609625149313</v>
      </c>
      <c r="W67" s="11">
        <f>'OddsRatio_working_3-way'!V67^2+4*'OddsRatio_working_3-way'!U67^3/27</f>
        <v>-2.2955691533867575E-2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0.16015743544813929</v>
      </c>
      <c r="Y67" s="11">
        <f>IF('OddsRatio_working_3-way'!W67&gt;=0,IF('OddsRatio_working_3-way'!V67+SQRT('OddsRatio_working_3-way'!W67)&gt;0,0,PI()),ACOS('OddsRatio_working_3-way'!V67/(2*'OddsRatio_working_3-way'!X67)))</f>
        <v>0.49270124677634675</v>
      </c>
      <c r="Z67" s="11">
        <f>'OddsRatio_working_3-way'!X67^(1/3)*COS('OddsRatio_working_3-way'!Y67/3)</f>
        <v>0.5357540485849186</v>
      </c>
      <c r="AA67" s="11">
        <f>'OddsRatio_working_3-way'!X67^(1/3)*COS(('OddsRatio_working_3-way'!Y67+2*PI())/3)</f>
        <v>-0.34477022949135339</v>
      </c>
      <c r="AB67" s="11">
        <f>'OddsRatio_working_3-way'!X67^(1/3)*COS(('OddsRatio_working_3-way'!Y67+4*PI())/3)</f>
        <v>-0.19098381909356532</v>
      </c>
      <c r="AC67" s="11">
        <f>'OddsRatio_working_3-way'!X67^(1/3)*SIN('OddsRatio_working_3-way'!Y67/3)</f>
        <v>8.8788625440869295E-2</v>
      </c>
      <c r="AD67" s="11">
        <f>'OddsRatio_working_3-way'!X67^(1/3)*SIN(('OddsRatio_working_3-way'!Y67+2*PI())/3)</f>
        <v>0.41958230353446718</v>
      </c>
      <c r="AE67" s="11">
        <f>'OddsRatio_working_3-way'!X67^(1/3)*SIN(('OddsRatio_working_3-way'!Y67+4*PI())/3)</f>
        <v>-0.50837092897533642</v>
      </c>
      <c r="AF67" s="11">
        <f>-'OddsRatio_working_3-way'!U67/(3*'OddsRatio_working_3-way'!X67^(1/3))*COS(('OddsRatio_working_3-way'!Y67)/3)</f>
        <v>0.53575404858491849</v>
      </c>
      <c r="AG67" s="11">
        <f>-'OddsRatio_working_3-way'!U67/(3*'OddsRatio_working_3-way'!X67^(1/3))*COS(('OddsRatio_working_3-way'!Y67+2*PI())/3)</f>
        <v>-0.34477022949135328</v>
      </c>
      <c r="AH67" s="11">
        <f>-'OddsRatio_working_3-way'!U67/(3*'OddsRatio_working_3-way'!X67^(1/3))*COS(('OddsRatio_working_3-way'!Y67+4*PI())/3)</f>
        <v>-0.19098381909356529</v>
      </c>
      <c r="AI67" s="11">
        <f>'OddsRatio_working_3-way'!U67/(3*'OddsRatio_working_3-way'!X67^(1/3))*SIN(('OddsRatio_working_3-way'!Y67)/3)</f>
        <v>-8.8788625440869282E-2</v>
      </c>
      <c r="AJ67" s="11">
        <f>'OddsRatio_working_3-way'!U67/(3*'OddsRatio_working_3-way'!X67^(1/3))*SIN(('OddsRatio_working_3-way'!Y67+2*PI())/3)</f>
        <v>-0.41958230353446713</v>
      </c>
      <c r="AK67" s="11">
        <f>'OddsRatio_working_3-way'!U67/(3*'OddsRatio_working_3-way'!X67^(1/3))*SIN(('OddsRatio_working_3-way'!Y67+4*PI())/3)</f>
        <v>0.50837092897533631</v>
      </c>
      <c r="AL67" s="11">
        <f>'OddsRatio_working_3-way'!Z67+'OddsRatio_working_3-way'!AF67</f>
        <v>1.0715080971698372</v>
      </c>
      <c r="AM67" s="11">
        <f>'OddsRatio_working_3-way'!AA67+'OddsRatio_working_3-way'!AG67</f>
        <v>-0.68954045898270666</v>
      </c>
      <c r="AN67" s="11">
        <f>'OddsRatio_working_3-way'!AB67+'OddsRatio_working_3-way'!AH67</f>
        <v>-0.38196763818713064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1.0715080971698372</v>
      </c>
      <c r="AS67" s="11">
        <f>IF(('OddsRatio_working_3-way'!X67=0),IF(Q67&gt;0,-Q67^(1/3),(-Q67)^(1/3)),'OddsRatio_working_3-way'!AM67-'OddsRatio_working_3-way'!R67/3)</f>
        <v>-0.68954045898270666</v>
      </c>
      <c r="AT67" s="11">
        <f>IF(('OddsRatio_working_3-way'!X67=0),IF(Q67&gt;0,-Q67^(1/3),(-Q67)^(1/3)),'OddsRatio_working_3-way'!AN67-'OddsRatio_working_3-way'!R67/3)</f>
        <v>-0.38196763818713064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1.96</v>
      </c>
      <c r="B68" s="4">
        <f>IF('True_Odds_Calculator_3-way'!B69="","",'True_Odds_Calculator_3-way'!B69)</f>
        <v>3.8</v>
      </c>
      <c r="C68" s="4">
        <f>IF('True_Odds_Calculator_3-way'!C69="","",'True_Odds_Calculator_3-way'!C69)</f>
        <v>3.67</v>
      </c>
      <c r="D68" s="9">
        <f t="shared" ref="D68:D131" si="26">(K68/(AR68+K68-(AR68*K68)))</f>
        <v>0.49217218083615649</v>
      </c>
      <c r="E68" s="9">
        <f t="shared" ref="E68:E131" si="27">(L68/(AR68+L68-(AR68*L68)))</f>
        <v>0.2494111585009153</v>
      </c>
      <c r="F68" s="9">
        <f t="shared" ref="F68:F131" si="28">(M68/(AR68+M68-(AR68*M68)))</f>
        <v>0.25841666066292834</v>
      </c>
      <c r="G68" s="9">
        <f t="shared" ref="G68:G131" si="29">AR68</f>
        <v>1.0748013240616356</v>
      </c>
      <c r="H68" s="9">
        <f t="shared" ref="H68:H131" si="30">IF(A68="","",1/D68)</f>
        <v>2.0318092710991702</v>
      </c>
      <c r="I68" s="9">
        <f t="shared" ref="I68:I131" si="31">IF(B68="","",1/E68)</f>
        <v>4.0094437073725802</v>
      </c>
      <c r="J68" s="9">
        <f t="shared" ref="J68:J131" si="32">IF(C68="","",1/F68)</f>
        <v>3.8697195352445668</v>
      </c>
      <c r="K68" s="11">
        <f t="shared" ref="K68:K131" si="33">1/A68</f>
        <v>0.51020408163265307</v>
      </c>
      <c r="L68" s="11">
        <f t="shared" ref="L68:L131" si="34">1/B68</f>
        <v>0.26315789473684209</v>
      </c>
      <c r="M68" s="11">
        <f t="shared" ref="M68:M131" si="35">1/C68</f>
        <v>0.27247956403269757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-0.26256376636413925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0.23523678796055925</v>
      </c>
      <c r="Q68" s="11">
        <f>2*'OddsRatio_working_3-way'!K68*'OddsRatio_working_3-way'!L68*'OddsRatio_working_3-way'!M68</f>
        <v>7.3168518805772714E-2</v>
      </c>
      <c r="R68" s="11">
        <f t="shared" ref="R68:R131" si="36">O68/N68</f>
        <v>0</v>
      </c>
      <c r="S68" s="11">
        <f t="shared" ref="S68:S131" si="37">P68/N68</f>
        <v>-0.89592250757981085</v>
      </c>
      <c r="T68" s="11">
        <f t="shared" ref="T68:T131" si="38">Q68/N68</f>
        <v>-0.27866952024255398</v>
      </c>
      <c r="U68" s="11">
        <f>'OddsRatio_working_3-way'!S68-'OddsRatio_working_3-way'!R68^2/3</f>
        <v>-0.89592250757981085</v>
      </c>
      <c r="V68" s="11">
        <f>'OddsRatio_working_3-way'!S68*'OddsRatio_working_3-way'!R68/3-2*'OddsRatio_working_3-way'!R68^3/27-'OddsRatio_working_3-way'!T68</f>
        <v>0.27866952024255398</v>
      </c>
      <c r="W68" s="11">
        <f>'OddsRatio_working_3-way'!V68^2+4*'OddsRatio_working_3-way'!U68^3/27</f>
        <v>-2.8882041551008042E-2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0.16320136569834767</v>
      </c>
      <c r="Y68" s="11">
        <f>IF('OddsRatio_working_3-way'!W68&gt;=0,IF('OddsRatio_working_3-way'!V68+SQRT('OddsRatio_working_3-way'!W68)&gt;0,0,PI()),ACOS('OddsRatio_working_3-way'!V68/(2*'OddsRatio_working_3-way'!X68)))</f>
        <v>0.54763216516473845</v>
      </c>
      <c r="Z68" s="11">
        <f>'OddsRatio_working_3-way'!X68^(1/3)*COS('OddsRatio_working_3-way'!Y68/3)</f>
        <v>0.53740066203081782</v>
      </c>
      <c r="AA68" s="11">
        <f>'OddsRatio_working_3-way'!X68^(1/3)*COS(('OddsRatio_working_3-way'!Y68+2*PI())/3)</f>
        <v>-0.35461321265478662</v>
      </c>
      <c r="AB68" s="11">
        <f>'OddsRatio_working_3-way'!X68^(1/3)*COS(('OddsRatio_working_3-way'!Y68+4*PI())/3)</f>
        <v>-0.18278744937603111</v>
      </c>
      <c r="AC68" s="11">
        <f>'OddsRatio_working_3-way'!X68^(1/3)*SIN('OddsRatio_working_3-way'!Y68/3)</f>
        <v>9.9203650682702288E-2</v>
      </c>
      <c r="AD68" s="11">
        <f>'OddsRatio_working_3-way'!X68^(1/3)*SIN(('OddsRatio_working_3-way'!Y68+2*PI())/3)</f>
        <v>0.41580079998791247</v>
      </c>
      <c r="AE68" s="11">
        <f>'OddsRatio_working_3-way'!X68^(1/3)*SIN(('OddsRatio_working_3-way'!Y68+4*PI())/3)</f>
        <v>-0.51500445067061484</v>
      </c>
      <c r="AF68" s="11">
        <f>-'OddsRatio_working_3-way'!U68/(3*'OddsRatio_working_3-way'!X68^(1/3))*COS(('OddsRatio_working_3-way'!Y68)/3)</f>
        <v>0.53740066203081782</v>
      </c>
      <c r="AG68" s="11">
        <f>-'OddsRatio_working_3-way'!U68/(3*'OddsRatio_working_3-way'!X68^(1/3))*COS(('OddsRatio_working_3-way'!Y68+2*PI())/3)</f>
        <v>-0.35461321265478662</v>
      </c>
      <c r="AH68" s="11">
        <f>-'OddsRatio_working_3-way'!U68/(3*'OddsRatio_working_3-way'!X68^(1/3))*COS(('OddsRatio_working_3-way'!Y68+4*PI())/3)</f>
        <v>-0.18278744937603111</v>
      </c>
      <c r="AI68" s="11">
        <f>'OddsRatio_working_3-way'!U68/(3*'OddsRatio_working_3-way'!X68^(1/3))*SIN(('OddsRatio_working_3-way'!Y68)/3)</f>
        <v>-9.9203650682702288E-2</v>
      </c>
      <c r="AJ68" s="11">
        <f>'OddsRatio_working_3-way'!U68/(3*'OddsRatio_working_3-way'!X68^(1/3))*SIN(('OddsRatio_working_3-way'!Y68+2*PI())/3)</f>
        <v>-0.41580079998791247</v>
      </c>
      <c r="AK68" s="11">
        <f>'OddsRatio_working_3-way'!U68/(3*'OddsRatio_working_3-way'!X68^(1/3))*SIN(('OddsRatio_working_3-way'!Y68+4*PI())/3)</f>
        <v>0.51500445067061484</v>
      </c>
      <c r="AL68" s="11">
        <f>'OddsRatio_working_3-way'!Z68+'OddsRatio_working_3-way'!AF68</f>
        <v>1.0748013240616356</v>
      </c>
      <c r="AM68" s="11">
        <f>'OddsRatio_working_3-way'!AA68+'OddsRatio_working_3-way'!AG68</f>
        <v>-0.70922642530957325</v>
      </c>
      <c r="AN68" s="11">
        <f>'OddsRatio_working_3-way'!AB68+'OddsRatio_working_3-way'!AH68</f>
        <v>-0.36557489875206223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1.0748013240616356</v>
      </c>
      <c r="AS68" s="11">
        <f>IF(('OddsRatio_working_3-way'!X68=0),IF(Q68&gt;0,-Q68^(1/3),(-Q68)^(1/3)),'OddsRatio_working_3-way'!AM68-'OddsRatio_working_3-way'!R68/3)</f>
        <v>-0.70922642530957325</v>
      </c>
      <c r="AT68" s="11">
        <f>IF(('OddsRatio_working_3-way'!X68=0),IF(Q68&gt;0,-Q68^(1/3),(-Q68)^(1/3)),'OddsRatio_working_3-way'!AN68-'OddsRatio_working_3-way'!R68/3)</f>
        <v>-0.36557489875206223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2.02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3.24</v>
      </c>
      <c r="D69" s="9">
        <f t="shared" si="26"/>
        <v>0.47253315559044551</v>
      </c>
      <c r="E69" s="9">
        <f t="shared" si="27"/>
        <v>0.23772770906752957</v>
      </c>
      <c r="F69" s="9">
        <f t="shared" si="28"/>
        <v>0.28973913534202489</v>
      </c>
      <c r="G69" s="9">
        <f t="shared" si="29"/>
        <v>1.0943662918596799</v>
      </c>
      <c r="H69" s="9">
        <f t="shared" si="30"/>
        <v>2.1162536176968736</v>
      </c>
      <c r="I69" s="9">
        <f t="shared" si="31"/>
        <v>4.2064932351488622</v>
      </c>
      <c r="J69" s="9">
        <f t="shared" si="32"/>
        <v>3.4513804937656833</v>
      </c>
      <c r="K69" s="11">
        <f t="shared" si="33"/>
        <v>0.49504950495049505</v>
      </c>
      <c r="L69" s="11">
        <f t="shared" si="34"/>
        <v>0.2544529262086514</v>
      </c>
      <c r="M69" s="11">
        <f t="shared" si="35"/>
        <v>0.30864197530864196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-0.26027165905733907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0.24065878456661044</v>
      </c>
      <c r="Q69" s="11">
        <f>2*'OddsRatio_working_3-way'!K69*'OddsRatio_working_3-way'!L69*'OddsRatio_working_3-way'!M69</f>
        <v>7.7757280958517097E-2</v>
      </c>
      <c r="R69" s="11">
        <f t="shared" si="36"/>
        <v>0</v>
      </c>
      <c r="S69" s="11">
        <f t="shared" si="37"/>
        <v>-0.9246446018680512</v>
      </c>
      <c r="T69" s="11">
        <f t="shared" si="38"/>
        <v>-0.29875431401229435</v>
      </c>
      <c r="U69" s="11">
        <f>'OddsRatio_working_3-way'!S69-'OddsRatio_working_3-way'!R69^2/3</f>
        <v>-0.9246446018680512</v>
      </c>
      <c r="V69" s="11">
        <f>'OddsRatio_working_3-way'!S69*'OddsRatio_working_3-way'!R69/3-2*'OddsRatio_working_3-way'!R69^3/27-'OddsRatio_working_3-way'!T69</f>
        <v>0.29875431401229435</v>
      </c>
      <c r="W69" s="11">
        <f>'OddsRatio_working_3-way'!V69^2+4*'OddsRatio_working_3-way'!U69^3/27</f>
        <v>-2.7863076581917307E-2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0.17111196387371186</v>
      </c>
      <c r="Y69" s="11">
        <f>IF('OddsRatio_working_3-way'!W69&gt;=0,IF('OddsRatio_working_3-way'!V69+SQRT('OddsRatio_working_3-way'!W69)&gt;0,0,PI()),ACOS('OddsRatio_working_3-way'!V69/(2*'OddsRatio_working_3-way'!X69)))</f>
        <v>0.50951938026693022</v>
      </c>
      <c r="Z69" s="11">
        <f>'OddsRatio_working_3-way'!X69^(1/3)*COS('OddsRatio_working_3-way'!Y69/3)</f>
        <v>0.54718314592984008</v>
      </c>
      <c r="AA69" s="11">
        <f>'OddsRatio_working_3-way'!X69^(1/3)*COS(('OddsRatio_working_3-way'!Y69+2*PI())/3)</f>
        <v>-0.35485721191986408</v>
      </c>
      <c r="AB69" s="11">
        <f>'OddsRatio_working_3-way'!X69^(1/3)*COS(('OddsRatio_working_3-way'!Y69+4*PI())/3)</f>
        <v>-0.19232593400997586</v>
      </c>
      <c r="AC69" s="11">
        <f>'OddsRatio_working_3-way'!X69^(1/3)*SIN('OddsRatio_working_3-way'!Y69/3)</f>
        <v>9.3837477053007878E-2</v>
      </c>
      <c r="AD69" s="11">
        <f>'OddsRatio_working_3-way'!X69^(1/3)*SIN(('OddsRatio_working_3-way'!Y69+2*PI())/3)</f>
        <v>0.42695576637142529</v>
      </c>
      <c r="AE69" s="11">
        <f>'OddsRatio_working_3-way'!X69^(1/3)*SIN(('OddsRatio_working_3-way'!Y69+4*PI())/3)</f>
        <v>-0.52079324342443312</v>
      </c>
      <c r="AF69" s="11">
        <f>-'OddsRatio_working_3-way'!U69/(3*'OddsRatio_working_3-way'!X69^(1/3))*COS(('OddsRatio_working_3-way'!Y69)/3)</f>
        <v>0.54718314592983996</v>
      </c>
      <c r="AG69" s="11">
        <f>-'OddsRatio_working_3-way'!U69/(3*'OddsRatio_working_3-way'!X69^(1/3))*COS(('OddsRatio_working_3-way'!Y69+2*PI())/3)</f>
        <v>-0.35485721191986402</v>
      </c>
      <c r="AH69" s="11">
        <f>-'OddsRatio_working_3-way'!U69/(3*'OddsRatio_working_3-way'!X69^(1/3))*COS(('OddsRatio_working_3-way'!Y69+4*PI())/3)</f>
        <v>-0.19232593400997583</v>
      </c>
      <c r="AI69" s="11">
        <f>'OddsRatio_working_3-way'!U69/(3*'OddsRatio_working_3-way'!X69^(1/3))*SIN(('OddsRatio_working_3-way'!Y69)/3)</f>
        <v>-9.3837477053007851E-2</v>
      </c>
      <c r="AJ69" s="11">
        <f>'OddsRatio_working_3-way'!U69/(3*'OddsRatio_working_3-way'!X69^(1/3))*SIN(('OddsRatio_working_3-way'!Y69+2*PI())/3)</f>
        <v>-0.42695576637142518</v>
      </c>
      <c r="AK69" s="11">
        <f>'OddsRatio_working_3-way'!U69/(3*'OddsRatio_working_3-way'!X69^(1/3))*SIN(('OddsRatio_working_3-way'!Y69+4*PI())/3)</f>
        <v>0.52079324342443301</v>
      </c>
      <c r="AL69" s="11">
        <f>'OddsRatio_working_3-way'!Z69+'OddsRatio_working_3-way'!AF69</f>
        <v>1.0943662918596799</v>
      </c>
      <c r="AM69" s="11">
        <f>'OddsRatio_working_3-way'!AA69+'OddsRatio_working_3-way'!AG69</f>
        <v>-0.70971442383972816</v>
      </c>
      <c r="AN69" s="11">
        <f>'OddsRatio_working_3-way'!AB69+'OddsRatio_working_3-way'!AH69</f>
        <v>-0.38465186801995166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1.0943662918596799</v>
      </c>
      <c r="AS69" s="11">
        <f>IF(('OddsRatio_working_3-way'!X69=0),IF(Q69&gt;0,-Q69^(1/3),(-Q69)^(1/3)),'OddsRatio_working_3-way'!AM69-'OddsRatio_working_3-way'!R69/3)</f>
        <v>-0.70971442383972816</v>
      </c>
      <c r="AT69" s="11">
        <f>IF(('OddsRatio_working_3-way'!X69=0),IF(Q69&gt;0,-Q69^(1/3),(-Q69)^(1/3)),'OddsRatio_working_3-way'!AN69-'OddsRatio_working_3-way'!R69/3)</f>
        <v>-0.38465186801995166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2.83</v>
      </c>
      <c r="B70" s="4">
        <f>IF('True_Odds_Calculator_3-way'!B71="","",'True_Odds_Calculator_3-way'!B71)</f>
        <v>3.53</v>
      </c>
      <c r="C70" s="4">
        <f>IF('True_Odds_Calculator_3-way'!C71="","",'True_Odds_Calculator_3-way'!C71)</f>
        <v>2.4500000000000002</v>
      </c>
      <c r="D70" s="9">
        <f t="shared" si="26"/>
        <v>0.33814521821771881</v>
      </c>
      <c r="E70" s="9">
        <f t="shared" si="27"/>
        <v>0.26983220481587689</v>
      </c>
      <c r="F70" s="9">
        <f t="shared" si="28"/>
        <v>0.39202257696640425</v>
      </c>
      <c r="G70" s="9">
        <f t="shared" si="29"/>
        <v>1.0695679257826547</v>
      </c>
      <c r="H70" s="9">
        <f t="shared" si="30"/>
        <v>2.9573093041822585</v>
      </c>
      <c r="I70" s="9">
        <f t="shared" si="31"/>
        <v>3.7060068522301166</v>
      </c>
      <c r="J70" s="9">
        <f t="shared" si="32"/>
        <v>2.5508734923848495</v>
      </c>
      <c r="K70" s="11">
        <f t="shared" si="33"/>
        <v>0.35335689045936397</v>
      </c>
      <c r="L70" s="11">
        <f t="shared" si="34"/>
        <v>0.28328611898016998</v>
      </c>
      <c r="M70" s="11">
        <f t="shared" si="35"/>
        <v>0.4081632653061224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-0.27429152423539616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0.23738261358257556</v>
      </c>
      <c r="Q70" s="11">
        <f>2*'OddsRatio_working_3-way'!K70*'OddsRatio_working_3-way'!L70*'OddsRatio_working_3-way'!M70</f>
        <v>8.1715185398476956E-2</v>
      </c>
      <c r="R70" s="11">
        <f t="shared" si="36"/>
        <v>0</v>
      </c>
      <c r="S70" s="11">
        <f t="shared" si="37"/>
        <v>-0.8654391135281837</v>
      </c>
      <c r="T70" s="11">
        <f t="shared" si="38"/>
        <v>-0.29791363632639711</v>
      </c>
      <c r="U70" s="11">
        <f>'OddsRatio_working_3-way'!S70-'OddsRatio_working_3-way'!R70^2/3</f>
        <v>-0.8654391135281837</v>
      </c>
      <c r="V70" s="11">
        <f>'OddsRatio_working_3-way'!S70*'OddsRatio_working_3-way'!R70/3-2*'OddsRatio_working_3-way'!R70^3/27-'OddsRatio_working_3-way'!T70</f>
        <v>0.29791363632639711</v>
      </c>
      <c r="W70" s="11">
        <f>'OddsRatio_working_3-way'!V70^2+4*'OddsRatio_working_3-way'!U70^3/27</f>
        <v>-7.2772123445962594E-3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0.15494333404007177</v>
      </c>
      <c r="Y70" s="11">
        <f>IF('OddsRatio_working_3-way'!W70&gt;=0,IF('OddsRatio_working_3-way'!V70+SQRT('OddsRatio_working_3-way'!W70)&gt;0,0,PI()),ACOS('OddsRatio_working_3-way'!V70/(2*'OddsRatio_working_3-way'!X70)))</f>
        <v>0.27888422108018385</v>
      </c>
      <c r="Z70" s="11">
        <f>'OddsRatio_working_3-way'!X70^(1/3)*COS('OddsRatio_working_3-way'!Y70/3)</f>
        <v>0.53478396289132735</v>
      </c>
      <c r="AA70" s="11">
        <f>'OddsRatio_working_3-way'!X70^(1/3)*COS(('OddsRatio_working_3-way'!Y70+2*PI())/3)</f>
        <v>-0.31057025326994459</v>
      </c>
      <c r="AB70" s="11">
        <f>'OddsRatio_working_3-way'!X70^(1/3)*COS(('OddsRatio_working_3-way'!Y70+4*PI())/3)</f>
        <v>-0.22421370962138315</v>
      </c>
      <c r="AC70" s="11">
        <f>'OddsRatio_working_3-way'!X70^(1/3)*SIN('OddsRatio_working_3-way'!Y70/3)</f>
        <v>4.9857973721782807E-2</v>
      </c>
      <c r="AD70" s="11">
        <f>'OddsRatio_working_3-way'!X70^(1/3)*SIN(('OddsRatio_working_3-way'!Y70+2*PI())/3)</f>
        <v>0.43820751053951268</v>
      </c>
      <c r="AE70" s="11">
        <f>'OddsRatio_working_3-way'!X70^(1/3)*SIN(('OddsRatio_working_3-way'!Y70+4*PI())/3)</f>
        <v>-0.48806548426129531</v>
      </c>
      <c r="AF70" s="11">
        <f>-'OddsRatio_working_3-way'!U70/(3*'OddsRatio_working_3-way'!X70^(1/3))*COS(('OddsRatio_working_3-way'!Y70)/3)</f>
        <v>0.53478396289132724</v>
      </c>
      <c r="AG70" s="11">
        <f>-'OddsRatio_working_3-way'!U70/(3*'OddsRatio_working_3-way'!X70^(1/3))*COS(('OddsRatio_working_3-way'!Y70+2*PI())/3)</f>
        <v>-0.31057025326994453</v>
      </c>
      <c r="AH70" s="11">
        <f>-'OddsRatio_working_3-way'!U70/(3*'OddsRatio_working_3-way'!X70^(1/3))*COS(('OddsRatio_working_3-way'!Y70+4*PI())/3)</f>
        <v>-0.22421370962138309</v>
      </c>
      <c r="AI70" s="11">
        <f>'OddsRatio_working_3-way'!U70/(3*'OddsRatio_working_3-way'!X70^(1/3))*SIN(('OddsRatio_working_3-way'!Y70)/3)</f>
        <v>-4.9857973721782793E-2</v>
      </c>
      <c r="AJ70" s="11">
        <f>'OddsRatio_working_3-way'!U70/(3*'OddsRatio_working_3-way'!X70^(1/3))*SIN(('OddsRatio_working_3-way'!Y70+2*PI())/3)</f>
        <v>-0.43820751053951257</v>
      </c>
      <c r="AK70" s="11">
        <f>'OddsRatio_working_3-way'!U70/(3*'OddsRatio_working_3-way'!X70^(1/3))*SIN(('OddsRatio_working_3-way'!Y70+4*PI())/3)</f>
        <v>0.4880654842612952</v>
      </c>
      <c r="AL70" s="11">
        <f>'OddsRatio_working_3-way'!Z70+'OddsRatio_working_3-way'!AF70</f>
        <v>1.0695679257826547</v>
      </c>
      <c r="AM70" s="11">
        <f>'OddsRatio_working_3-way'!AA70+'OddsRatio_working_3-way'!AG70</f>
        <v>-0.62114050653988917</v>
      </c>
      <c r="AN70" s="11">
        <f>'OddsRatio_working_3-way'!AB70+'OddsRatio_working_3-way'!AH70</f>
        <v>-0.44842741924276625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1.0695679257826547</v>
      </c>
      <c r="AS70" s="11">
        <f>IF(('OddsRatio_working_3-way'!X70=0),IF(Q70&gt;0,-Q70^(1/3),(-Q70)^(1/3)),'OddsRatio_working_3-way'!AM70-'OddsRatio_working_3-way'!R70/3)</f>
        <v>-0.62114050653988917</v>
      </c>
      <c r="AT70" s="11">
        <f>IF(('OddsRatio_working_3-way'!X70=0),IF(Q70&gt;0,-Q70^(1/3),(-Q70)^(1/3)),'OddsRatio_working_3-way'!AN70-'OddsRatio_working_3-way'!R70/3)</f>
        <v>-0.44842741924276625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2.2599999999999998</v>
      </c>
      <c r="B71" s="4">
        <f>IF('True_Odds_Calculator_3-way'!B72="","",'True_Odds_Calculator_3-way'!B72)</f>
        <v>3.56</v>
      </c>
      <c r="C71" s="4">
        <f>IF('True_Odds_Calculator_3-way'!C72="","",'True_Odds_Calculator_3-way'!C72)</f>
        <v>3.1</v>
      </c>
      <c r="D71" s="9">
        <f t="shared" si="26"/>
        <v>0.42538230203346805</v>
      </c>
      <c r="E71" s="9">
        <f t="shared" si="27"/>
        <v>0.26705575357763606</v>
      </c>
      <c r="F71" s="9">
        <f t="shared" si="28"/>
        <v>0.30756194438889595</v>
      </c>
      <c r="G71" s="9">
        <f t="shared" si="29"/>
        <v>1.0720845457295252</v>
      </c>
      <c r="H71" s="9">
        <f t="shared" si="30"/>
        <v>2.3508265276192013</v>
      </c>
      <c r="I71" s="9">
        <f t="shared" si="31"/>
        <v>3.744536437067584</v>
      </c>
      <c r="J71" s="9">
        <f t="shared" si="32"/>
        <v>3.2513775460320034</v>
      </c>
      <c r="K71" s="11">
        <f t="shared" si="33"/>
        <v>0.44247787610619471</v>
      </c>
      <c r="L71" s="11">
        <f t="shared" si="34"/>
        <v>0.2808988764044944</v>
      </c>
      <c r="M71" s="11">
        <f t="shared" si="35"/>
        <v>0.32258064516129031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-0.27158743548868236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0.2373567439786764</v>
      </c>
      <c r="Q71" s="11">
        <f>2*'OddsRatio_working_3-way'!K71*'OddsRatio_working_3-way'!L71*'OddsRatio_working_3-way'!M71</f>
        <v>8.0188089181985264E-2</v>
      </c>
      <c r="R71" s="11">
        <f t="shared" si="36"/>
        <v>0</v>
      </c>
      <c r="S71" s="11">
        <f t="shared" si="37"/>
        <v>-0.87396069538926657</v>
      </c>
      <c r="T71" s="11">
        <f t="shared" si="38"/>
        <v>-0.29525699168556302</v>
      </c>
      <c r="U71" s="11">
        <f>'OddsRatio_working_3-way'!S71-'OddsRatio_working_3-way'!R71^2/3</f>
        <v>-0.87396069538926657</v>
      </c>
      <c r="V71" s="11">
        <f>'OddsRatio_working_3-way'!S71*'OddsRatio_working_3-way'!R71/3-2*'OddsRatio_working_3-way'!R71^3/27-'OddsRatio_working_3-way'!T71</f>
        <v>0.29525699168556302</v>
      </c>
      <c r="W71" s="11">
        <f>'OddsRatio_working_3-way'!V71^2+4*'OddsRatio_working_3-way'!U71^3/27</f>
        <v>-1.1717761676207153E-2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0.15723744211813528</v>
      </c>
      <c r="Y71" s="11">
        <f>IF('OddsRatio_working_3-way'!W71&gt;=0,IF('OddsRatio_working_3-way'!V71+SQRT('OddsRatio_working_3-way'!W71)&gt;0,0,PI()),ACOS('OddsRatio_working_3-way'!V71/(2*'OddsRatio_working_3-way'!X71)))</f>
        <v>0.35140811236590741</v>
      </c>
      <c r="Z71" s="11">
        <f>'OddsRatio_working_3-way'!X71^(1/3)*COS('OddsRatio_working_3-way'!Y71/3)</f>
        <v>0.53604227286476258</v>
      </c>
      <c r="AA71" s="11">
        <f>'OddsRatio_working_3-way'!X71^(1/3)*COS(('OddsRatio_working_3-way'!Y71+2*PI())/3)</f>
        <v>-0.32264883200707362</v>
      </c>
      <c r="AB71" s="11">
        <f>'OddsRatio_working_3-way'!X71^(1/3)*COS(('OddsRatio_working_3-way'!Y71+4*PI())/3)</f>
        <v>-0.21339344085768877</v>
      </c>
      <c r="AC71" s="11">
        <f>'OddsRatio_working_3-way'!X71^(1/3)*SIN('OddsRatio_working_3-way'!Y71/3)</f>
        <v>6.307862949051514E-2</v>
      </c>
      <c r="AD71" s="11">
        <f>'OddsRatio_working_3-way'!X71^(1/3)*SIN(('OddsRatio_working_3-way'!Y71+2*PI())/3)</f>
        <v>0.43268691105797663</v>
      </c>
      <c r="AE71" s="11">
        <f>'OddsRatio_working_3-way'!X71^(1/3)*SIN(('OddsRatio_working_3-way'!Y71+4*PI())/3)</f>
        <v>-0.49576554054849187</v>
      </c>
      <c r="AF71" s="11">
        <f>-'OddsRatio_working_3-way'!U71/(3*'OddsRatio_working_3-way'!X71^(1/3))*COS(('OddsRatio_working_3-way'!Y71)/3)</f>
        <v>0.53604227286476258</v>
      </c>
      <c r="AG71" s="11">
        <f>-'OddsRatio_working_3-way'!U71/(3*'OddsRatio_working_3-way'!X71^(1/3))*COS(('OddsRatio_working_3-way'!Y71+2*PI())/3)</f>
        <v>-0.32264883200707362</v>
      </c>
      <c r="AH71" s="11">
        <f>-'OddsRatio_working_3-way'!U71/(3*'OddsRatio_working_3-way'!X71^(1/3))*COS(('OddsRatio_working_3-way'!Y71+4*PI())/3)</f>
        <v>-0.21339344085768877</v>
      </c>
      <c r="AI71" s="11">
        <f>'OddsRatio_working_3-way'!U71/(3*'OddsRatio_working_3-way'!X71^(1/3))*SIN(('OddsRatio_working_3-way'!Y71)/3)</f>
        <v>-6.307862949051514E-2</v>
      </c>
      <c r="AJ71" s="11">
        <f>'OddsRatio_working_3-way'!U71/(3*'OddsRatio_working_3-way'!X71^(1/3))*SIN(('OddsRatio_working_3-way'!Y71+2*PI())/3)</f>
        <v>-0.43268691105797663</v>
      </c>
      <c r="AK71" s="11">
        <f>'OddsRatio_working_3-way'!U71/(3*'OddsRatio_working_3-way'!X71^(1/3))*SIN(('OddsRatio_working_3-way'!Y71+4*PI())/3)</f>
        <v>0.49576554054849187</v>
      </c>
      <c r="AL71" s="11">
        <f>'OddsRatio_working_3-way'!Z71+'OddsRatio_working_3-way'!AF71</f>
        <v>1.0720845457295252</v>
      </c>
      <c r="AM71" s="11">
        <f>'OddsRatio_working_3-way'!AA71+'OddsRatio_working_3-way'!AG71</f>
        <v>-0.64529766401414723</v>
      </c>
      <c r="AN71" s="11">
        <f>'OddsRatio_working_3-way'!AB71+'OddsRatio_working_3-way'!AH71</f>
        <v>-0.42678688171537754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1.0720845457295252</v>
      </c>
      <c r="AS71" s="11">
        <f>IF(('OddsRatio_working_3-way'!X71=0),IF(Q71&gt;0,-Q71^(1/3),(-Q71)^(1/3)),'OddsRatio_working_3-way'!AM71-'OddsRatio_working_3-way'!R71/3)</f>
        <v>-0.64529766401414723</v>
      </c>
      <c r="AT71" s="11">
        <f>IF(('OddsRatio_working_3-way'!X71=0),IF(Q71&gt;0,-Q71^(1/3),(-Q71)^(1/3)),'OddsRatio_working_3-way'!AN71-'OddsRatio_working_3-way'!R71/3)</f>
        <v>-0.42678688171537754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2.4300000000000002</v>
      </c>
      <c r="B72" s="4">
        <f>IF('True_Odds_Calculator_3-way'!B73="","",'True_Odds_Calculator_3-way'!B73)</f>
        <v>3.35</v>
      </c>
      <c r="C72" s="4">
        <f>IF('True_Odds_Calculator_3-way'!C73="","",'True_Odds_Calculator_3-way'!C73)</f>
        <v>3</v>
      </c>
      <c r="D72" s="9">
        <f t="shared" si="26"/>
        <v>0.39587599111575605</v>
      </c>
      <c r="E72" s="9">
        <f t="shared" si="27"/>
        <v>0.28507621745224432</v>
      </c>
      <c r="F72" s="9">
        <f t="shared" si="28"/>
        <v>0.31904779143199985</v>
      </c>
      <c r="G72" s="9">
        <f t="shared" si="29"/>
        <v>1.0671633323516279</v>
      </c>
      <c r="H72" s="9">
        <f t="shared" si="30"/>
        <v>2.5260435652628277</v>
      </c>
      <c r="I72" s="9">
        <f t="shared" si="31"/>
        <v>3.5078338310263253</v>
      </c>
      <c r="J72" s="9">
        <f t="shared" si="32"/>
        <v>3.1343266647032557</v>
      </c>
      <c r="K72" s="11">
        <f t="shared" si="33"/>
        <v>0.41152263374485593</v>
      </c>
      <c r="L72" s="11">
        <f t="shared" si="34"/>
        <v>0.29850746268656714</v>
      </c>
      <c r="M72" s="11">
        <f t="shared" si="35"/>
        <v>0.33333333333333331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-0.27520832053723177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0.23667669881047435</v>
      </c>
      <c r="Q72" s="11">
        <f>2*'OddsRatio_working_3-way'!K72*'OddsRatio_working_3-way'!L72*'OddsRatio_working_3-way'!M72</f>
        <v>8.1895051491513604E-2</v>
      </c>
      <c r="R72" s="11">
        <f t="shared" si="36"/>
        <v>0</v>
      </c>
      <c r="S72" s="11">
        <f t="shared" si="37"/>
        <v>-0.85999107275702935</v>
      </c>
      <c r="T72" s="11">
        <f t="shared" si="38"/>
        <v>-0.29757476565987173</v>
      </c>
      <c r="U72" s="11">
        <f>'OddsRatio_working_3-way'!S72-'OddsRatio_working_3-way'!R72^2/3</f>
        <v>-0.85999107275702935</v>
      </c>
      <c r="V72" s="11">
        <f>'OddsRatio_working_3-way'!S72*'OddsRatio_working_3-way'!R72/3-2*'OddsRatio_working_3-way'!R72^3/27-'OddsRatio_working_3-way'!T72</f>
        <v>0.29757476565987173</v>
      </c>
      <c r="W72" s="11">
        <f>'OddsRatio_working_3-way'!V72^2+4*'OddsRatio_working_3-way'!U72^3/27</f>
        <v>-5.6768429074962601E-3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0.15348255932273203</v>
      </c>
      <c r="Y72" s="11">
        <f>IF('OddsRatio_working_3-way'!W72&gt;=0,IF('OddsRatio_working_3-way'!V72+SQRT('OddsRatio_working_3-way'!W72)&gt;0,0,PI()),ACOS('OddsRatio_working_3-way'!V72/(2*'OddsRatio_working_3-way'!X72)))</f>
        <v>0.24798466634340199</v>
      </c>
      <c r="Z72" s="11">
        <f>'OddsRatio_working_3-way'!X72^(1/3)*COS('OddsRatio_working_3-way'!Y72/3)</f>
        <v>0.53358166617581393</v>
      </c>
      <c r="AA72" s="11">
        <f>'OddsRatio_working_3-way'!X72^(1/3)*COS(('OddsRatio_working_3-way'!Y72+2*PI())/3)</f>
        <v>-0.30507558631995874</v>
      </c>
      <c r="AB72" s="11">
        <f>'OddsRatio_working_3-way'!X72^(1/3)*COS(('OddsRatio_working_3-way'!Y72+4*PI())/3)</f>
        <v>-0.22850607985585508</v>
      </c>
      <c r="AC72" s="11">
        <f>'OddsRatio_working_3-way'!X72^(1/3)*SIN('OddsRatio_working_3-way'!Y72/3)</f>
        <v>4.4207425168766912E-2</v>
      </c>
      <c r="AD72" s="11">
        <f>'OddsRatio_working_3-way'!X72^(1/3)*SIN(('OddsRatio_working_3-way'!Y72+2*PI())/3)</f>
        <v>0.43999156531749933</v>
      </c>
      <c r="AE72" s="11">
        <f>'OddsRatio_working_3-way'!X72^(1/3)*SIN(('OddsRatio_working_3-way'!Y72+4*PI())/3)</f>
        <v>-0.48419899048626636</v>
      </c>
      <c r="AF72" s="11">
        <f>-'OddsRatio_working_3-way'!U72/(3*'OddsRatio_working_3-way'!X72^(1/3))*COS(('OddsRatio_working_3-way'!Y72)/3)</f>
        <v>0.53358166617581382</v>
      </c>
      <c r="AG72" s="11">
        <f>-'OddsRatio_working_3-way'!U72/(3*'OddsRatio_working_3-way'!X72^(1/3))*COS(('OddsRatio_working_3-way'!Y72+2*PI())/3)</f>
        <v>-0.30507558631995868</v>
      </c>
      <c r="AH72" s="11">
        <f>-'OddsRatio_working_3-way'!U72/(3*'OddsRatio_working_3-way'!X72^(1/3))*COS(('OddsRatio_working_3-way'!Y72+4*PI())/3)</f>
        <v>-0.22850607985585505</v>
      </c>
      <c r="AI72" s="11">
        <f>'OddsRatio_working_3-way'!U72/(3*'OddsRatio_working_3-way'!X72^(1/3))*SIN(('OddsRatio_working_3-way'!Y72)/3)</f>
        <v>-4.4207425168766898E-2</v>
      </c>
      <c r="AJ72" s="11">
        <f>'OddsRatio_working_3-way'!U72/(3*'OddsRatio_working_3-way'!X72^(1/3))*SIN(('OddsRatio_working_3-way'!Y72+2*PI())/3)</f>
        <v>-0.43999156531749922</v>
      </c>
      <c r="AK72" s="11">
        <f>'OddsRatio_working_3-way'!U72/(3*'OddsRatio_working_3-way'!X72^(1/3))*SIN(('OddsRatio_working_3-way'!Y72+4*PI())/3)</f>
        <v>0.48419899048626625</v>
      </c>
      <c r="AL72" s="11">
        <f>'OddsRatio_working_3-way'!Z72+'OddsRatio_working_3-way'!AF72</f>
        <v>1.0671633323516279</v>
      </c>
      <c r="AM72" s="11">
        <f>'OddsRatio_working_3-way'!AA72+'OddsRatio_working_3-way'!AG72</f>
        <v>-0.61015117263991736</v>
      </c>
      <c r="AN72" s="11">
        <f>'OddsRatio_working_3-way'!AB72+'OddsRatio_working_3-way'!AH72</f>
        <v>-0.45701215971171016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1.0671633323516279</v>
      </c>
      <c r="AS72" s="11">
        <f>IF(('OddsRatio_working_3-way'!X72=0),IF(Q72&gt;0,-Q72^(1/3),(-Q72)^(1/3)),'OddsRatio_working_3-way'!AM72-'OddsRatio_working_3-way'!R72/3)</f>
        <v>-0.61015117263991736</v>
      </c>
      <c r="AT72" s="11">
        <f>IF(('OddsRatio_working_3-way'!X72=0),IF(Q72&gt;0,-Q72^(1/3),(-Q72)^(1/3)),'OddsRatio_working_3-way'!AN72-'OddsRatio_working_3-way'!R72/3)</f>
        <v>-0.45701215971171016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1.92</v>
      </c>
      <c r="B73" s="4">
        <f>IF('True_Odds_Calculator_3-way'!B74="","",'True_Odds_Calculator_3-way'!B74)</f>
        <v>4.21</v>
      </c>
      <c r="C73" s="4">
        <f>IF('True_Odds_Calculator_3-way'!C74="","",'True_Odds_Calculator_3-way'!C74)</f>
        <v>3.49</v>
      </c>
      <c r="D73" s="9">
        <f t="shared" si="26"/>
        <v>0.50299589489058938</v>
      </c>
      <c r="E73" s="9">
        <f t="shared" si="27"/>
        <v>0.22484202145968796</v>
      </c>
      <c r="F73" s="9">
        <f t="shared" si="28"/>
        <v>0.27216208364972272</v>
      </c>
      <c r="G73" s="9">
        <f t="shared" si="29"/>
        <v>1.0740084737616038</v>
      </c>
      <c r="H73" s="9">
        <f t="shared" si="30"/>
        <v>1.9880877958606757</v>
      </c>
      <c r="I73" s="9">
        <f t="shared" si="31"/>
        <v>4.4475672007747473</v>
      </c>
      <c r="J73" s="9">
        <f t="shared" si="32"/>
        <v>3.674281099666393</v>
      </c>
      <c r="K73" s="11">
        <f t="shared" si="33"/>
        <v>0.52083333333333337</v>
      </c>
      <c r="L73" s="11">
        <f t="shared" si="34"/>
        <v>0.23752969121140144</v>
      </c>
      <c r="M73" s="11">
        <f t="shared" si="35"/>
        <v>0.28653295128939826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-0.26066544045083007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0.2346654960332315</v>
      </c>
      <c r="Q73" s="11">
        <f>2*'OddsRatio_working_3-way'!K73*'OddsRatio_working_3-way'!L73*'OddsRatio_working_3-way'!M73</f>
        <v>7.0895920251731567E-2</v>
      </c>
      <c r="R73" s="11">
        <f t="shared" si="36"/>
        <v>0</v>
      </c>
      <c r="S73" s="11">
        <f t="shared" si="37"/>
        <v>-0.90025549849404374</v>
      </c>
      <c r="T73" s="11">
        <f t="shared" si="38"/>
        <v>-0.2719805131401945</v>
      </c>
      <c r="U73" s="11">
        <f>'OddsRatio_working_3-way'!S73-'OddsRatio_working_3-way'!R73^2/3</f>
        <v>-0.90025549849404374</v>
      </c>
      <c r="V73" s="11">
        <f>'OddsRatio_working_3-way'!S73*'OddsRatio_working_3-way'!R73/3-2*'OddsRatio_working_3-way'!R73^3/27-'OddsRatio_working_3-way'!T73</f>
        <v>0.2719805131401945</v>
      </c>
      <c r="W73" s="11">
        <f>'OddsRatio_working_3-way'!V73^2+4*'OddsRatio_working_3-way'!U73^3/27</f>
        <v>-3.4118606044115346E-2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0.1643867433615914</v>
      </c>
      <c r="Y73" s="11">
        <f>IF('OddsRatio_working_3-way'!W73&gt;=0,IF('OddsRatio_working_3-way'!V73+SQRT('OddsRatio_working_3-way'!W73)&gt;0,0,PI()),ACOS('OddsRatio_working_3-way'!V73/(2*'OddsRatio_working_3-way'!X73)))</f>
        <v>0.59658678657902786</v>
      </c>
      <c r="Z73" s="11">
        <f>'OddsRatio_working_3-way'!X73^(1/3)*COS('OddsRatio_working_3-way'!Y73/3)</f>
        <v>0.5370042368808019</v>
      </c>
      <c r="AA73" s="11">
        <f>'OddsRatio_working_3-way'!X73^(1/3)*COS(('OddsRatio_working_3-way'!Y73+2*PI())/3)</f>
        <v>-0.36222357704280239</v>
      </c>
      <c r="AB73" s="11">
        <f>'OddsRatio_working_3-way'!X73^(1/3)*COS(('OddsRatio_working_3-way'!Y73+4*PI())/3)</f>
        <v>-0.17478065983799962</v>
      </c>
      <c r="AC73" s="11">
        <f>'OddsRatio_working_3-way'!X73^(1/3)*SIN('OddsRatio_working_3-way'!Y73/3)</f>
        <v>0.10822021870588161</v>
      </c>
      <c r="AD73" s="11">
        <f>'OddsRatio_working_3-way'!X73^(1/3)*SIN(('OddsRatio_working_3-way'!Y73+2*PI())/3)</f>
        <v>0.41094920172570998</v>
      </c>
      <c r="AE73" s="11">
        <f>'OddsRatio_working_3-way'!X73^(1/3)*SIN(('OddsRatio_working_3-way'!Y73+4*PI())/3)</f>
        <v>-0.51916942043159164</v>
      </c>
      <c r="AF73" s="11">
        <f>-'OddsRatio_working_3-way'!U73/(3*'OddsRatio_working_3-way'!X73^(1/3))*COS(('OddsRatio_working_3-way'!Y73)/3)</f>
        <v>0.5370042368808019</v>
      </c>
      <c r="AG73" s="11">
        <f>-'OddsRatio_working_3-way'!U73/(3*'OddsRatio_working_3-way'!X73^(1/3))*COS(('OddsRatio_working_3-way'!Y73+2*PI())/3)</f>
        <v>-0.36222357704280239</v>
      </c>
      <c r="AH73" s="11">
        <f>-'OddsRatio_working_3-way'!U73/(3*'OddsRatio_working_3-way'!X73^(1/3))*COS(('OddsRatio_working_3-way'!Y73+4*PI())/3)</f>
        <v>-0.17478065983799962</v>
      </c>
      <c r="AI73" s="11">
        <f>'OddsRatio_working_3-way'!U73/(3*'OddsRatio_working_3-way'!X73^(1/3))*SIN(('OddsRatio_working_3-way'!Y73)/3)</f>
        <v>-0.10822021870588161</v>
      </c>
      <c r="AJ73" s="11">
        <f>'OddsRatio_working_3-way'!U73/(3*'OddsRatio_working_3-way'!X73^(1/3))*SIN(('OddsRatio_working_3-way'!Y73+2*PI())/3)</f>
        <v>-0.41094920172570998</v>
      </c>
      <c r="AK73" s="11">
        <f>'OddsRatio_working_3-way'!U73/(3*'OddsRatio_working_3-way'!X73^(1/3))*SIN(('OddsRatio_working_3-way'!Y73+4*PI())/3)</f>
        <v>0.51916942043159164</v>
      </c>
      <c r="AL73" s="11">
        <f>'OddsRatio_working_3-way'!Z73+'OddsRatio_working_3-way'!AF73</f>
        <v>1.0740084737616038</v>
      </c>
      <c r="AM73" s="11">
        <f>'OddsRatio_working_3-way'!AA73+'OddsRatio_working_3-way'!AG73</f>
        <v>-0.72444715408560478</v>
      </c>
      <c r="AN73" s="11">
        <f>'OddsRatio_working_3-way'!AB73+'OddsRatio_working_3-way'!AH73</f>
        <v>-0.34956131967599924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1.0740084737616038</v>
      </c>
      <c r="AS73" s="11">
        <f>IF(('OddsRatio_working_3-way'!X73=0),IF(Q73&gt;0,-Q73^(1/3),(-Q73)^(1/3)),'OddsRatio_working_3-way'!AM73-'OddsRatio_working_3-way'!R73/3)</f>
        <v>-0.72444715408560478</v>
      </c>
      <c r="AT73" s="11">
        <f>IF(('OddsRatio_working_3-way'!X73=0),IF(Q73&gt;0,-Q73^(1/3),(-Q73)^(1/3)),'OddsRatio_working_3-way'!AN73-'OddsRatio_working_3-way'!R73/3)</f>
        <v>-0.34956131967599924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1.93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3.89</v>
      </c>
      <c r="D74" s="9">
        <f t="shared" si="26"/>
        <v>0.49574463529873403</v>
      </c>
      <c r="E74" s="9">
        <f t="shared" si="27"/>
        <v>0.26392133262124789</v>
      </c>
      <c r="F74" s="9">
        <f t="shared" si="28"/>
        <v>0.24033403208001836</v>
      </c>
      <c r="G74" s="9">
        <f t="shared" si="29"/>
        <v>1.093728567016202</v>
      </c>
      <c r="H74" s="9">
        <f t="shared" si="30"/>
        <v>2.0171675673250671</v>
      </c>
      <c r="I74" s="9">
        <f t="shared" si="31"/>
        <v>3.7890078458913159</v>
      </c>
      <c r="J74" s="9">
        <f t="shared" si="32"/>
        <v>4.1608755586768238</v>
      </c>
      <c r="K74" s="11">
        <f t="shared" si="33"/>
        <v>0.5181347150259068</v>
      </c>
      <c r="L74" s="11">
        <f t="shared" si="34"/>
        <v>0.28169014084507044</v>
      </c>
      <c r="M74" s="11">
        <f t="shared" si="35"/>
        <v>0.25706940874035988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-0.25714951429208743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0.23900344941634566</v>
      </c>
      <c r="Q74" s="11">
        <f>2*'OddsRatio_working_3-way'!K74*'OddsRatio_working_3-way'!L74*'OddsRatio_working_3-way'!M74</f>
        <v>7.5040329487078714E-2</v>
      </c>
      <c r="R74" s="11">
        <f t="shared" si="36"/>
        <v>0</v>
      </c>
      <c r="S74" s="11">
        <f t="shared" si="37"/>
        <v>-0.92943379681001348</v>
      </c>
      <c r="T74" s="11">
        <f t="shared" si="38"/>
        <v>-0.29181594876295563</v>
      </c>
      <c r="U74" s="11">
        <f>'OddsRatio_working_3-way'!S74-'OddsRatio_working_3-way'!R74^2/3</f>
        <v>-0.92943379681001348</v>
      </c>
      <c r="V74" s="11">
        <f>'OddsRatio_working_3-way'!S74*'OddsRatio_working_3-way'!R74/3-2*'OddsRatio_working_3-way'!R74^3/27-'OddsRatio_working_3-way'!T74</f>
        <v>0.29181594876295563</v>
      </c>
      <c r="W74" s="11">
        <f>'OddsRatio_working_3-way'!V74^2+4*'OddsRatio_working_3-way'!U74^3/27</f>
        <v>-3.3789936023355491E-2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0.17244309494423041</v>
      </c>
      <c r="Y74" s="11">
        <f>IF('OddsRatio_working_3-way'!W74&gt;=0,IF('OddsRatio_working_3-way'!V74+SQRT('OddsRatio_working_3-way'!W74)&gt;0,0,PI()),ACOS('OddsRatio_working_3-way'!V74/(2*'OddsRatio_working_3-way'!X74)))</f>
        <v>0.56212870725850661</v>
      </c>
      <c r="Z74" s="11">
        <f>'OddsRatio_working_3-way'!X74^(1/3)*COS('OddsRatio_working_3-way'!Y74/3)</f>
        <v>0.54686428350810101</v>
      </c>
      <c r="AA74" s="11">
        <f>'OddsRatio_working_3-way'!X74^(1/3)*COS(('OddsRatio_working_3-way'!Y74+2*PI())/3)</f>
        <v>-0.36322657793960605</v>
      </c>
      <c r="AB74" s="11">
        <f>'OddsRatio_working_3-way'!X74^(1/3)*COS(('OddsRatio_working_3-way'!Y74+4*PI())/3)</f>
        <v>-0.18363770556849465</v>
      </c>
      <c r="AC74" s="11">
        <f>'OddsRatio_working_3-way'!X74^(1/3)*SIN('OddsRatio_working_3-way'!Y74/3)</f>
        <v>0.1036856838069225</v>
      </c>
      <c r="AD74" s="11">
        <f>'OddsRatio_working_3-way'!X74^(1/3)*SIN(('OddsRatio_working_3-way'!Y74+2*PI())/3)</f>
        <v>0.42175552003692979</v>
      </c>
      <c r="AE74" s="11">
        <f>'OddsRatio_working_3-way'!X74^(1/3)*SIN(('OddsRatio_working_3-way'!Y74+4*PI())/3)</f>
        <v>-0.52544120384385218</v>
      </c>
      <c r="AF74" s="11">
        <f>-'OddsRatio_working_3-way'!U74/(3*'OddsRatio_working_3-way'!X74^(1/3))*COS(('OddsRatio_working_3-way'!Y74)/3)</f>
        <v>0.54686428350810101</v>
      </c>
      <c r="AG74" s="11">
        <f>-'OddsRatio_working_3-way'!U74/(3*'OddsRatio_working_3-way'!X74^(1/3))*COS(('OddsRatio_working_3-way'!Y74+2*PI())/3)</f>
        <v>-0.36322657793960605</v>
      </c>
      <c r="AH74" s="11">
        <f>-'OddsRatio_working_3-way'!U74/(3*'OddsRatio_working_3-way'!X74^(1/3))*COS(('OddsRatio_working_3-way'!Y74+4*PI())/3)</f>
        <v>-0.18363770556849465</v>
      </c>
      <c r="AI74" s="11">
        <f>'OddsRatio_working_3-way'!U74/(3*'OddsRatio_working_3-way'!X74^(1/3))*SIN(('OddsRatio_working_3-way'!Y74)/3)</f>
        <v>-0.1036856838069225</v>
      </c>
      <c r="AJ74" s="11">
        <f>'OddsRatio_working_3-way'!U74/(3*'OddsRatio_working_3-way'!X74^(1/3))*SIN(('OddsRatio_working_3-way'!Y74+2*PI())/3)</f>
        <v>-0.42175552003692979</v>
      </c>
      <c r="AK74" s="11">
        <f>'OddsRatio_working_3-way'!U74/(3*'OddsRatio_working_3-way'!X74^(1/3))*SIN(('OddsRatio_working_3-way'!Y74+4*PI())/3)</f>
        <v>0.52544120384385218</v>
      </c>
      <c r="AL74" s="11">
        <f>'OddsRatio_working_3-way'!Z74+'OddsRatio_working_3-way'!AF74</f>
        <v>1.093728567016202</v>
      </c>
      <c r="AM74" s="11">
        <f>'OddsRatio_working_3-way'!AA74+'OddsRatio_working_3-way'!AG74</f>
        <v>-0.72645315587921211</v>
      </c>
      <c r="AN74" s="11">
        <f>'OddsRatio_working_3-way'!AB74+'OddsRatio_working_3-way'!AH74</f>
        <v>-0.3672754111369893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1.093728567016202</v>
      </c>
      <c r="AS74" s="11">
        <f>IF(('OddsRatio_working_3-way'!X74=0),IF(Q74&gt;0,-Q74^(1/3),(-Q74)^(1/3)),'OddsRatio_working_3-way'!AM74-'OddsRatio_working_3-way'!R74/3)</f>
        <v>-0.72645315587921211</v>
      </c>
      <c r="AT74" s="11">
        <f>IF(('OddsRatio_working_3-way'!X74=0),IF(Q74&gt;0,-Q74^(1/3),(-Q74)^(1/3)),'OddsRatio_working_3-way'!AN74-'OddsRatio_working_3-way'!R74/3)</f>
        <v>-0.3672754111369893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3.2</v>
      </c>
      <c r="B75" s="4">
        <f>IF('True_Odds_Calculator_3-way'!B76="","",'True_Odds_Calculator_3-way'!B76)</f>
        <v>3.28</v>
      </c>
      <c r="C75" s="4">
        <f>IF('True_Odds_Calculator_3-way'!C76="","",'True_Odds_Calculator_3-way'!C76)</f>
        <v>2.2799999999999998</v>
      </c>
      <c r="D75" s="9">
        <f t="shared" si="26"/>
        <v>0.29469635017197005</v>
      </c>
      <c r="E75" s="9">
        <f t="shared" si="27"/>
        <v>0.28732715415310156</v>
      </c>
      <c r="F75" s="9">
        <f t="shared" si="28"/>
        <v>0.41797649567492834</v>
      </c>
      <c r="G75" s="9">
        <f t="shared" si="29"/>
        <v>1.0878742404395854</v>
      </c>
      <c r="H75" s="9">
        <f t="shared" si="30"/>
        <v>3.3933233289670879</v>
      </c>
      <c r="I75" s="9">
        <f t="shared" si="31"/>
        <v>3.4803532682022547</v>
      </c>
      <c r="J75" s="9">
        <f t="shared" si="32"/>
        <v>2.3924790277626689</v>
      </c>
      <c r="K75" s="11">
        <f t="shared" si="33"/>
        <v>0.3125</v>
      </c>
      <c r="L75" s="11">
        <f t="shared" si="34"/>
        <v>0.3048780487804878</v>
      </c>
      <c r="M75" s="11">
        <f t="shared" si="35"/>
        <v>0.43859649122807021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-0.26829268292682917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0.24069319640564832</v>
      </c>
      <c r="Q75" s="11">
        <f>2*'OddsRatio_working_3-way'!K75*'OddsRatio_working_3-way'!L75*'OddsRatio_working_3-way'!M75</f>
        <v>8.3574026529738984E-2</v>
      </c>
      <c r="R75" s="11">
        <f t="shared" si="36"/>
        <v>0</v>
      </c>
      <c r="S75" s="11">
        <f t="shared" si="37"/>
        <v>-0.89712918660287133</v>
      </c>
      <c r="T75" s="11">
        <f t="shared" si="38"/>
        <v>-0.31150318979266362</v>
      </c>
      <c r="U75" s="11">
        <f>'OddsRatio_working_3-way'!S75-'OddsRatio_working_3-way'!R75^2/3</f>
        <v>-0.89712918660287133</v>
      </c>
      <c r="V75" s="11">
        <f>'OddsRatio_working_3-way'!S75*'OddsRatio_working_3-way'!R75/3-2*'OddsRatio_working_3-way'!R75^3/27-'OddsRatio_working_3-way'!T75</f>
        <v>0.31150318979266362</v>
      </c>
      <c r="W75" s="11">
        <f>'OddsRatio_working_3-way'!V75^2+4*'OddsRatio_working_3-way'!U75^3/27</f>
        <v>-9.9355630486674951E-3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0.16353118991470075</v>
      </c>
      <c r="Y75" s="11">
        <f>IF('OddsRatio_working_3-way'!W75&gt;=0,IF('OddsRatio_working_3-way'!V75+SQRT('OddsRatio_working_3-way'!W75)&gt;0,0,PI()),ACOS('OddsRatio_working_3-way'!V75/(2*'OddsRatio_working_3-way'!X75)))</f>
        <v>0.30969209368287998</v>
      </c>
      <c r="Z75" s="11">
        <f>'OddsRatio_working_3-way'!X75^(1/3)*COS('OddsRatio_working_3-way'!Y75/3)</f>
        <v>0.54393712021979279</v>
      </c>
      <c r="AA75" s="11">
        <f>'OddsRatio_working_3-way'!X75^(1/3)*COS(('OddsRatio_working_3-way'!Y75+2*PI())/3)</f>
        <v>-0.32077023616684019</v>
      </c>
      <c r="AB75" s="11">
        <f>'OddsRatio_working_3-way'!X75^(1/3)*COS(('OddsRatio_working_3-way'!Y75+4*PI())/3)</f>
        <v>-0.22316688405295262</v>
      </c>
      <c r="AC75" s="11">
        <f>'OddsRatio_working_3-way'!X75^(1/3)*SIN('OddsRatio_working_3-way'!Y75/3)</f>
        <v>5.6351321616762991E-2</v>
      </c>
      <c r="AD75" s="11">
        <f>'OddsRatio_working_3-way'!X75^(1/3)*SIN(('OddsRatio_working_3-way'!Y75+2*PI())/3)</f>
        <v>0.44288770336330929</v>
      </c>
      <c r="AE75" s="11">
        <f>'OddsRatio_working_3-way'!X75^(1/3)*SIN(('OddsRatio_working_3-way'!Y75+4*PI())/3)</f>
        <v>-0.49923902498007217</v>
      </c>
      <c r="AF75" s="11">
        <f>-'OddsRatio_working_3-way'!U75/(3*'OddsRatio_working_3-way'!X75^(1/3))*COS(('OddsRatio_working_3-way'!Y75)/3)</f>
        <v>0.54393712021979268</v>
      </c>
      <c r="AG75" s="11">
        <f>-'OddsRatio_working_3-way'!U75/(3*'OddsRatio_working_3-way'!X75^(1/3))*COS(('OddsRatio_working_3-way'!Y75+2*PI())/3)</f>
        <v>-0.32077023616684014</v>
      </c>
      <c r="AH75" s="11">
        <f>-'OddsRatio_working_3-way'!U75/(3*'OddsRatio_working_3-way'!X75^(1/3))*COS(('OddsRatio_working_3-way'!Y75+4*PI())/3)</f>
        <v>-0.2231668840529526</v>
      </c>
      <c r="AI75" s="11">
        <f>'OddsRatio_working_3-way'!U75/(3*'OddsRatio_working_3-way'!X75^(1/3))*SIN(('OddsRatio_working_3-way'!Y75)/3)</f>
        <v>-5.6351321616762977E-2</v>
      </c>
      <c r="AJ75" s="11">
        <f>'OddsRatio_working_3-way'!U75/(3*'OddsRatio_working_3-way'!X75^(1/3))*SIN(('OddsRatio_working_3-way'!Y75+2*PI())/3)</f>
        <v>-0.44288770336330924</v>
      </c>
      <c r="AK75" s="11">
        <f>'OddsRatio_working_3-way'!U75/(3*'OddsRatio_working_3-way'!X75^(1/3))*SIN(('OddsRatio_working_3-way'!Y75+4*PI())/3)</f>
        <v>0.49923902498007211</v>
      </c>
      <c r="AL75" s="11">
        <f>'OddsRatio_working_3-way'!Z75+'OddsRatio_working_3-way'!AF75</f>
        <v>1.0878742404395854</v>
      </c>
      <c r="AM75" s="11">
        <f>'OddsRatio_working_3-way'!AA75+'OddsRatio_working_3-way'!AG75</f>
        <v>-0.64154047233368039</v>
      </c>
      <c r="AN75" s="11">
        <f>'OddsRatio_working_3-way'!AB75+'OddsRatio_working_3-way'!AH75</f>
        <v>-0.44633376810590519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1.0878742404395854</v>
      </c>
      <c r="AS75" s="11">
        <f>IF(('OddsRatio_working_3-way'!X75=0),IF(Q75&gt;0,-Q75^(1/3),(-Q75)^(1/3)),'OddsRatio_working_3-way'!AM75-'OddsRatio_working_3-way'!R75/3)</f>
        <v>-0.64154047233368039</v>
      </c>
      <c r="AT75" s="11">
        <f>IF(('OddsRatio_working_3-way'!X75=0),IF(Q75&gt;0,-Q75^(1/3),(-Q75)^(1/3)),'OddsRatio_working_3-way'!AN75-'OddsRatio_working_3-way'!R75/3)</f>
        <v>-0.44633376810590519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4.07</v>
      </c>
      <c r="B76" s="4">
        <f>IF('True_Odds_Calculator_3-way'!B77="","",'True_Odds_Calculator_3-way'!B77)</f>
        <v>4.13</v>
      </c>
      <c r="C76" s="4">
        <f>IF('True_Odds_Calculator_3-way'!C77="","",'True_Odds_Calculator_3-way'!C77)</f>
        <v>1.86</v>
      </c>
      <c r="D76" s="9">
        <f t="shared" si="26"/>
        <v>0.23809306637748251</v>
      </c>
      <c r="E76" s="9">
        <f t="shared" si="27"/>
        <v>0.23459971492290993</v>
      </c>
      <c r="F76" s="9">
        <f t="shared" si="28"/>
        <v>0.52730721869960762</v>
      </c>
      <c r="G76" s="9">
        <f t="shared" si="29"/>
        <v>1.0423577555213801</v>
      </c>
      <c r="H76" s="9">
        <f t="shared" si="30"/>
        <v>4.2000383094506368</v>
      </c>
      <c r="I76" s="9">
        <f t="shared" si="31"/>
        <v>4.2625797747819201</v>
      </c>
      <c r="J76" s="9">
        <f t="shared" si="32"/>
        <v>1.8964276697483871</v>
      </c>
      <c r="K76" s="11">
        <f t="shared" si="33"/>
        <v>0.24570024570024568</v>
      </c>
      <c r="L76" s="11">
        <f t="shared" si="34"/>
        <v>0.24213075060532688</v>
      </c>
      <c r="M76" s="11">
        <f t="shared" si="35"/>
        <v>0.5376344086021505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-0.26431618613138574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0.22581214489361015</v>
      </c>
      <c r="Q76" s="11">
        <f>2*'OddsRatio_working_3-way'!K76*'OddsRatio_working_3-way'!L76*'OddsRatio_working_3-way'!M76</f>
        <v>6.3969446145498626E-2</v>
      </c>
      <c r="R76" s="11">
        <f t="shared" si="36"/>
        <v>0</v>
      </c>
      <c r="S76" s="11">
        <f t="shared" si="37"/>
        <v>-0.8543258292224446</v>
      </c>
      <c r="T76" s="11">
        <f t="shared" si="38"/>
        <v>-0.24201864850494184</v>
      </c>
      <c r="U76" s="11">
        <f>'OddsRatio_working_3-way'!S76-'OddsRatio_working_3-way'!R76^2/3</f>
        <v>-0.8543258292224446</v>
      </c>
      <c r="V76" s="11">
        <f>'OddsRatio_working_3-way'!S76*'OddsRatio_working_3-way'!R76/3-2*'OddsRatio_working_3-way'!R76^3/27-'OddsRatio_working_3-way'!T76</f>
        <v>0.24201864850494184</v>
      </c>
      <c r="W76" s="11">
        <f>'OddsRatio_working_3-way'!V76^2+4*'OddsRatio_working_3-way'!U76^3/27</f>
        <v>-3.3804608357189049E-2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0.15196844621610406</v>
      </c>
      <c r="Y76" s="11">
        <f>IF('OddsRatio_working_3-way'!W76&gt;=0,IF('OddsRatio_working_3-way'!V76+SQRT('OddsRatio_working_3-way'!W76)&gt;0,0,PI()),ACOS('OddsRatio_working_3-way'!V76/(2*'OddsRatio_working_3-way'!X76)))</f>
        <v>0.6496769284595858</v>
      </c>
      <c r="Z76" s="11">
        <f>'OddsRatio_working_3-way'!X76^(1/3)*COS('OddsRatio_working_3-way'!Y76/3)</f>
        <v>0.52117887776069005</v>
      </c>
      <c r="AA76" s="11">
        <f>'OddsRatio_working_3-way'!X76^(1/3)*COS(('OddsRatio_working_3-way'!Y76+2*PI())/3)</f>
        <v>-0.35989145465893785</v>
      </c>
      <c r="AB76" s="11">
        <f>'OddsRatio_working_3-way'!X76^(1/3)*COS(('OddsRatio_working_3-way'!Y76+4*PI())/3)</f>
        <v>-0.16128742310175229</v>
      </c>
      <c r="AC76" s="11">
        <f>'OddsRatio_working_3-way'!X76^(1/3)*SIN('OddsRatio_working_3-way'!Y76/3)</f>
        <v>0.11466409108168601</v>
      </c>
      <c r="AD76" s="11">
        <f>'OddsRatio_working_3-way'!X76^(1/3)*SIN(('OddsRatio_working_3-way'!Y76+2*PI())/3)</f>
        <v>0.39402210251577913</v>
      </c>
      <c r="AE76" s="11">
        <f>'OddsRatio_working_3-way'!X76^(1/3)*SIN(('OddsRatio_working_3-way'!Y76+4*PI())/3)</f>
        <v>-0.50868619359746514</v>
      </c>
      <c r="AF76" s="11">
        <f>-'OddsRatio_working_3-way'!U76/(3*'OddsRatio_working_3-way'!X76^(1/3))*COS(('OddsRatio_working_3-way'!Y76)/3)</f>
        <v>0.52117887776069005</v>
      </c>
      <c r="AG76" s="11">
        <f>-'OddsRatio_working_3-way'!U76/(3*'OddsRatio_working_3-way'!X76^(1/3))*COS(('OddsRatio_working_3-way'!Y76+2*PI())/3)</f>
        <v>-0.35989145465893785</v>
      </c>
      <c r="AH76" s="11">
        <f>-'OddsRatio_working_3-way'!U76/(3*'OddsRatio_working_3-way'!X76^(1/3))*COS(('OddsRatio_working_3-way'!Y76+4*PI())/3)</f>
        <v>-0.16128742310175229</v>
      </c>
      <c r="AI76" s="11">
        <f>'OddsRatio_working_3-way'!U76/(3*'OddsRatio_working_3-way'!X76^(1/3))*SIN(('OddsRatio_working_3-way'!Y76)/3)</f>
        <v>-0.11466409108168601</v>
      </c>
      <c r="AJ76" s="11">
        <f>'OddsRatio_working_3-way'!U76/(3*'OddsRatio_working_3-way'!X76^(1/3))*SIN(('OddsRatio_working_3-way'!Y76+2*PI())/3)</f>
        <v>-0.39402210251577913</v>
      </c>
      <c r="AK76" s="11">
        <f>'OddsRatio_working_3-way'!U76/(3*'OddsRatio_working_3-way'!X76^(1/3))*SIN(('OddsRatio_working_3-way'!Y76+4*PI())/3)</f>
        <v>0.50868619359746514</v>
      </c>
      <c r="AL76" s="11">
        <f>'OddsRatio_working_3-way'!Z76+'OddsRatio_working_3-way'!AF76</f>
        <v>1.0423577555213801</v>
      </c>
      <c r="AM76" s="11">
        <f>'OddsRatio_working_3-way'!AA76+'OddsRatio_working_3-way'!AG76</f>
        <v>-0.7197829093178757</v>
      </c>
      <c r="AN76" s="11">
        <f>'OddsRatio_working_3-way'!AB76+'OddsRatio_working_3-way'!AH76</f>
        <v>-0.32257484620350457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1.0423577555213801</v>
      </c>
      <c r="AS76" s="11">
        <f>IF(('OddsRatio_working_3-way'!X76=0),IF(Q76&gt;0,-Q76^(1/3),(-Q76)^(1/3)),'OddsRatio_working_3-way'!AM76-'OddsRatio_working_3-way'!R76/3)</f>
        <v>-0.7197829093178757</v>
      </c>
      <c r="AT76" s="11">
        <f>IF(('OddsRatio_working_3-way'!X76=0),IF(Q76&gt;0,-Q76^(1/3),(-Q76)^(1/3)),'OddsRatio_working_3-way'!AN76-'OddsRatio_working_3-way'!R76/3)</f>
        <v>-0.32257484620350457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2.21</v>
      </c>
      <c r="B77" s="4">
        <f>IF('True_Odds_Calculator_3-way'!B78="","",'True_Odds_Calculator_3-way'!B78)</f>
        <v>3.57</v>
      </c>
      <c r="C77" s="4">
        <f>IF('True_Odds_Calculator_3-way'!C78="","",'True_Odds_Calculator_3-way'!C78)</f>
        <v>3.45</v>
      </c>
      <c r="D77" s="9">
        <f t="shared" si="26"/>
        <v>0.44396780925560514</v>
      </c>
      <c r="E77" s="9">
        <f t="shared" si="27"/>
        <v>0.27321738205580659</v>
      </c>
      <c r="F77" s="9">
        <f t="shared" si="28"/>
        <v>0.28281480868858844</v>
      </c>
      <c r="G77" s="9">
        <f t="shared" si="29"/>
        <v>1.0350541786416487</v>
      </c>
      <c r="H77" s="9">
        <f t="shared" si="30"/>
        <v>2.2524155561563948</v>
      </c>
      <c r="I77" s="9">
        <f t="shared" si="31"/>
        <v>3.6600892391090363</v>
      </c>
      <c r="J77" s="9">
        <f t="shared" si="32"/>
        <v>3.535882737672039</v>
      </c>
      <c r="K77" s="11">
        <f t="shared" si="33"/>
        <v>0.45248868778280543</v>
      </c>
      <c r="L77" s="11">
        <f t="shared" si="34"/>
        <v>0.28011204481792717</v>
      </c>
      <c r="M77" s="11">
        <f t="shared" si="35"/>
        <v>0.28985507246376813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-0.27990135000816518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0.22888032516436307</v>
      </c>
      <c r="Q77" s="11">
        <f>2*'OddsRatio_working_3-way'!K77*'OddsRatio_working_3-way'!L77*'OddsRatio_working_3-way'!M77</f>
        <v>7.347682990830276E-2</v>
      </c>
      <c r="R77" s="11">
        <f t="shared" si="36"/>
        <v>0</v>
      </c>
      <c r="S77" s="11">
        <f t="shared" si="37"/>
        <v>-0.81771783222083871</v>
      </c>
      <c r="T77" s="11">
        <f t="shared" si="38"/>
        <v>-0.26250973747057427</v>
      </c>
      <c r="U77" s="11">
        <f>'OddsRatio_working_3-way'!S77-'OddsRatio_working_3-way'!R77^2/3</f>
        <v>-0.81771783222083871</v>
      </c>
      <c r="V77" s="11">
        <f>'OddsRatio_working_3-way'!S77*'OddsRatio_working_3-way'!R77/3-2*'OddsRatio_working_3-way'!R77^3/27-'OddsRatio_working_3-way'!T77</f>
        <v>0.26250973747057427</v>
      </c>
      <c r="W77" s="11">
        <f>'OddsRatio_working_3-way'!V77^2+4*'OddsRatio_working_3-way'!U77^3/27</f>
        <v>-1.2092669090541214E-2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0.14230603585003962</v>
      </c>
      <c r="Y77" s="11">
        <f>IF('OddsRatio_working_3-way'!W77&gt;=0,IF('OddsRatio_working_3-way'!V77+SQRT('OddsRatio_working_3-way'!W77)&gt;0,0,PI()),ACOS('OddsRatio_working_3-way'!V77/(2*'OddsRatio_working_3-way'!X77)))</f>
        <v>0.39669692257045752</v>
      </c>
      <c r="Z77" s="11">
        <f>'OddsRatio_working_3-way'!X77^(1/3)*COS('OddsRatio_working_3-way'!Y77/3)</f>
        <v>0.51752708932082436</v>
      </c>
      <c r="AA77" s="11">
        <f>'OddsRatio_working_3-way'!X77^(1/3)*COS(('OddsRatio_working_3-way'!Y77+2*PI())/3)</f>
        <v>-0.3183768143203321</v>
      </c>
      <c r="AB77" s="11">
        <f>'OddsRatio_working_3-way'!X77^(1/3)*COS(('OddsRatio_working_3-way'!Y77+4*PI())/3)</f>
        <v>-0.19915027500049237</v>
      </c>
      <c r="AC77" s="11">
        <f>'OddsRatio_working_3-way'!X77^(1/3)*SIN('OddsRatio_working_3-way'!Y77/3)</f>
        <v>6.8835474570857119E-2</v>
      </c>
      <c r="AD77" s="11">
        <f>'OddsRatio_working_3-way'!X77^(1/3)*SIN(('OddsRatio_working_3-way'!Y77+2*PI())/3)</f>
        <v>0.41377386921302367</v>
      </c>
      <c r="AE77" s="11">
        <f>'OddsRatio_working_3-way'!X77^(1/3)*SIN(('OddsRatio_working_3-way'!Y77+4*PI())/3)</f>
        <v>-0.48260934378388065</v>
      </c>
      <c r="AF77" s="11">
        <f>-'OddsRatio_working_3-way'!U77/(3*'OddsRatio_working_3-way'!X77^(1/3))*COS(('OddsRatio_working_3-way'!Y77)/3)</f>
        <v>0.51752708932082425</v>
      </c>
      <c r="AG77" s="11">
        <f>-'OddsRatio_working_3-way'!U77/(3*'OddsRatio_working_3-way'!X77^(1/3))*COS(('OddsRatio_working_3-way'!Y77+2*PI())/3)</f>
        <v>-0.31837681432033205</v>
      </c>
      <c r="AH77" s="11">
        <f>-'OddsRatio_working_3-way'!U77/(3*'OddsRatio_working_3-way'!X77^(1/3))*COS(('OddsRatio_working_3-way'!Y77+4*PI())/3)</f>
        <v>-0.19915027500049234</v>
      </c>
      <c r="AI77" s="11">
        <f>'OddsRatio_working_3-way'!U77/(3*'OddsRatio_working_3-way'!X77^(1/3))*SIN(('OddsRatio_working_3-way'!Y77)/3)</f>
        <v>-6.8835474570857105E-2</v>
      </c>
      <c r="AJ77" s="11">
        <f>'OddsRatio_working_3-way'!U77/(3*'OddsRatio_working_3-way'!X77^(1/3))*SIN(('OddsRatio_working_3-way'!Y77+2*PI())/3)</f>
        <v>-0.41377386921302356</v>
      </c>
      <c r="AK77" s="11">
        <f>'OddsRatio_working_3-way'!U77/(3*'OddsRatio_working_3-way'!X77^(1/3))*SIN(('OddsRatio_working_3-way'!Y77+4*PI())/3)</f>
        <v>0.48260934378388054</v>
      </c>
      <c r="AL77" s="11">
        <f>'OddsRatio_working_3-way'!Z77+'OddsRatio_working_3-way'!AF77</f>
        <v>1.0350541786416487</v>
      </c>
      <c r="AM77" s="11">
        <f>'OddsRatio_working_3-way'!AA77+'OddsRatio_working_3-way'!AG77</f>
        <v>-0.63675362864066409</v>
      </c>
      <c r="AN77" s="11">
        <f>'OddsRatio_working_3-way'!AB77+'OddsRatio_working_3-way'!AH77</f>
        <v>-0.39830055000098474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1.0350541786416487</v>
      </c>
      <c r="AS77" s="11">
        <f>IF(('OddsRatio_working_3-way'!X77=0),IF(Q77&gt;0,-Q77^(1/3),(-Q77)^(1/3)),'OddsRatio_working_3-way'!AM77-'OddsRatio_working_3-way'!R77/3)</f>
        <v>-0.63675362864066409</v>
      </c>
      <c r="AT77" s="11">
        <f>IF(('OddsRatio_working_3-way'!X77=0),IF(Q77&gt;0,-Q77^(1/3),(-Q77)^(1/3)),'OddsRatio_working_3-way'!AN77-'OddsRatio_working_3-way'!R77/3)</f>
        <v>-0.39830055000098474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2.52</v>
      </c>
      <c r="B78" s="4">
        <f>IF('True_Odds_Calculator_3-way'!B79="","",'True_Odds_Calculator_3-way'!B79)</f>
        <v>3.33</v>
      </c>
      <c r="C78" s="4">
        <f>IF('True_Odds_Calculator_3-way'!C79="","",'True_Odds_Calculator_3-way'!C79)</f>
        <v>2.98</v>
      </c>
      <c r="D78" s="9">
        <f t="shared" si="26"/>
        <v>0.38515857424172434</v>
      </c>
      <c r="E78" s="9">
        <f t="shared" si="27"/>
        <v>0.29010643193393276</v>
      </c>
      <c r="F78" s="9">
        <f t="shared" si="28"/>
        <v>0.32473499382434318</v>
      </c>
      <c r="G78" s="9">
        <f t="shared" si="29"/>
        <v>1.0502192215121298</v>
      </c>
      <c r="H78" s="9">
        <f t="shared" si="30"/>
        <v>2.5963332166984374</v>
      </c>
      <c r="I78" s="9">
        <f t="shared" si="31"/>
        <v>3.4470107861232613</v>
      </c>
      <c r="J78" s="9">
        <f t="shared" si="32"/>
        <v>3.0794340585940163</v>
      </c>
      <c r="K78" s="11">
        <f t="shared" si="33"/>
        <v>0.3968253968253968</v>
      </c>
      <c r="L78" s="11">
        <f t="shared" si="34"/>
        <v>0.3003003003003003</v>
      </c>
      <c r="M78" s="11">
        <f t="shared" si="35"/>
        <v>0.33557046979865773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-0.28041656229575707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0.23313502060705638</v>
      </c>
      <c r="Q78" s="11">
        <f>2*'OddsRatio_working_3-way'!K78*'OddsRatio_working_3-way'!L78*'OddsRatio_working_3-way'!M78</f>
        <v>7.9977708613055379E-2</v>
      </c>
      <c r="R78" s="11">
        <f t="shared" si="36"/>
        <v>0</v>
      </c>
      <c r="S78" s="11">
        <f t="shared" si="37"/>
        <v>-0.83138819867981784</v>
      </c>
      <c r="T78" s="11">
        <f t="shared" si="38"/>
        <v>-0.28521035975293929</v>
      </c>
      <c r="U78" s="11">
        <f>'OddsRatio_working_3-way'!S78-'OddsRatio_working_3-way'!R78^2/3</f>
        <v>-0.83138819867981784</v>
      </c>
      <c r="V78" s="11">
        <f>'OddsRatio_working_3-way'!S78*'OddsRatio_working_3-way'!R78/3-2*'OddsRatio_working_3-way'!R78^3/27-'OddsRatio_working_3-way'!T78</f>
        <v>0.28521035975293929</v>
      </c>
      <c r="W78" s="11">
        <f>'OddsRatio_working_3-way'!V78^2+4*'OddsRatio_working_3-way'!U78^3/27</f>
        <v>-3.7899827421548071E-3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0.14588945477017509</v>
      </c>
      <c r="Y78" s="11">
        <f>IF('OddsRatio_working_3-way'!W78&gt;=0,IF('OddsRatio_working_3-way'!V78+SQRT('OddsRatio_working_3-way'!W78)&gt;0,0,PI()),ACOS('OddsRatio_working_3-way'!V78/(2*'OddsRatio_working_3-way'!X78)))</f>
        <v>0.21258906426912683</v>
      </c>
      <c r="Z78" s="11">
        <f>'OddsRatio_working_3-way'!X78^(1/3)*COS('OddsRatio_working_3-way'!Y78/3)</f>
        <v>0.52510961075606488</v>
      </c>
      <c r="AA78" s="11">
        <f>'OddsRatio_working_3-way'!X78^(1/3)*COS(('OddsRatio_working_3-way'!Y78+2*PI())/3)</f>
        <v>-0.29483439937586597</v>
      </c>
      <c r="AB78" s="11">
        <f>'OddsRatio_working_3-way'!X78^(1/3)*COS(('OddsRatio_working_3-way'!Y78+4*PI())/3)</f>
        <v>-0.2302752113801991</v>
      </c>
      <c r="AC78" s="11">
        <f>'OddsRatio_working_3-way'!X78^(1/3)*SIN('OddsRatio_working_3-way'!Y78/3)</f>
        <v>3.7273264567962178E-2</v>
      </c>
      <c r="AD78" s="11">
        <f>'OddsRatio_working_3-way'!X78^(1/3)*SIN(('OddsRatio_working_3-way'!Y78+2*PI())/3)</f>
        <v>0.43612163040212959</v>
      </c>
      <c r="AE78" s="11">
        <f>'OddsRatio_working_3-way'!X78^(1/3)*SIN(('OddsRatio_working_3-way'!Y78+4*PI())/3)</f>
        <v>-0.47339489497009146</v>
      </c>
      <c r="AF78" s="11">
        <f>-'OddsRatio_working_3-way'!U78/(3*'OddsRatio_working_3-way'!X78^(1/3))*COS(('OddsRatio_working_3-way'!Y78)/3)</f>
        <v>0.52510961075606477</v>
      </c>
      <c r="AG78" s="11">
        <f>-'OddsRatio_working_3-way'!U78/(3*'OddsRatio_working_3-way'!X78^(1/3))*COS(('OddsRatio_working_3-way'!Y78+2*PI())/3)</f>
        <v>-0.29483439937586592</v>
      </c>
      <c r="AH78" s="11">
        <f>-'OddsRatio_working_3-way'!U78/(3*'OddsRatio_working_3-way'!X78^(1/3))*COS(('OddsRatio_working_3-way'!Y78+4*PI())/3)</f>
        <v>-0.23027521138019907</v>
      </c>
      <c r="AI78" s="11">
        <f>'OddsRatio_working_3-way'!U78/(3*'OddsRatio_working_3-way'!X78^(1/3))*SIN(('OddsRatio_working_3-way'!Y78)/3)</f>
        <v>-3.7273264567962171E-2</v>
      </c>
      <c r="AJ78" s="11">
        <f>'OddsRatio_working_3-way'!U78/(3*'OddsRatio_working_3-way'!X78^(1/3))*SIN(('OddsRatio_working_3-way'!Y78+2*PI())/3)</f>
        <v>-0.43612163040212948</v>
      </c>
      <c r="AK78" s="11">
        <f>'OddsRatio_working_3-way'!U78/(3*'OddsRatio_working_3-way'!X78^(1/3))*SIN(('OddsRatio_working_3-way'!Y78+4*PI())/3)</f>
        <v>0.47339489497009135</v>
      </c>
      <c r="AL78" s="11">
        <f>'OddsRatio_working_3-way'!Z78+'OddsRatio_working_3-way'!AF78</f>
        <v>1.0502192215121298</v>
      </c>
      <c r="AM78" s="11">
        <f>'OddsRatio_working_3-way'!AA78+'OddsRatio_working_3-way'!AG78</f>
        <v>-0.58966879875173195</v>
      </c>
      <c r="AN78" s="11">
        <f>'OddsRatio_working_3-way'!AB78+'OddsRatio_working_3-way'!AH78</f>
        <v>-0.46055042276039815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1.0502192215121298</v>
      </c>
      <c r="AS78" s="11">
        <f>IF(('OddsRatio_working_3-way'!X78=0),IF(Q78&gt;0,-Q78^(1/3),(-Q78)^(1/3)),'OddsRatio_working_3-way'!AM78-'OddsRatio_working_3-way'!R78/3)</f>
        <v>-0.58966879875173195</v>
      </c>
      <c r="AT78" s="11">
        <f>IF(('OddsRatio_working_3-way'!X78=0),IF(Q78&gt;0,-Q78^(1/3),(-Q78)^(1/3)),'OddsRatio_working_3-way'!AN78-'OddsRatio_working_3-way'!R78/3)</f>
        <v>-0.46055042276039815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5.54</v>
      </c>
      <c r="D79" s="9">
        <f t="shared" si="26"/>
        <v>0.57252059654218235</v>
      </c>
      <c r="E79" s="9">
        <f t="shared" si="27"/>
        <v>0.25632380284304507</v>
      </c>
      <c r="F79" s="9">
        <f t="shared" si="28"/>
        <v>0.17115560061477247</v>
      </c>
      <c r="G79" s="9">
        <f t="shared" si="29"/>
        <v>1.066660074363984</v>
      </c>
      <c r="H79" s="9">
        <f t="shared" si="30"/>
        <v>1.7466620520547886</v>
      </c>
      <c r="I79" s="9">
        <f t="shared" si="31"/>
        <v>3.9013154022700367</v>
      </c>
      <c r="J79" s="9">
        <f t="shared" si="32"/>
        <v>5.8426367376124873</v>
      </c>
      <c r="K79" s="11">
        <f t="shared" si="33"/>
        <v>0.58823529411764708</v>
      </c>
      <c r="L79" s="11">
        <f t="shared" si="34"/>
        <v>0.26881720430107525</v>
      </c>
      <c r="M79" s="11">
        <f t="shared" si="35"/>
        <v>0.18050541516245489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-0.24672955242420713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0.22720162945811842</v>
      </c>
      <c r="Q79" s="11">
        <f>2*'OddsRatio_working_3-way'!K79*'OddsRatio_working_3-way'!L79*'OddsRatio_working_3-way'!M79</f>
        <v>5.7085836547265928E-2</v>
      </c>
      <c r="R79" s="11">
        <f t="shared" si="36"/>
        <v>0</v>
      </c>
      <c r="S79" s="11">
        <f t="shared" si="37"/>
        <v>-0.92085292266686414</v>
      </c>
      <c r="T79" s="11">
        <f t="shared" si="38"/>
        <v>-0.23137008107207641</v>
      </c>
      <c r="U79" s="11">
        <f>'OddsRatio_working_3-way'!S79-'OddsRatio_working_3-way'!R79^2/3</f>
        <v>-0.92085292266686414</v>
      </c>
      <c r="V79" s="11">
        <f>'OddsRatio_working_3-way'!S79*'OddsRatio_working_3-way'!R79/3-2*'OddsRatio_working_3-way'!R79^3/27-'OddsRatio_working_3-way'!T79</f>
        <v>0.23137008107207641</v>
      </c>
      <c r="W79" s="11">
        <f>'OddsRatio_working_3-way'!V79^2+4*'OddsRatio_working_3-way'!U79^3/27</f>
        <v>-6.2150218872539596E-2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0.17006052840668143</v>
      </c>
      <c r="Y79" s="11">
        <f>IF('OddsRatio_working_3-way'!W79&gt;=0,IF('OddsRatio_working_3-way'!V79+SQRT('OddsRatio_working_3-way'!W79)&gt;0,0,PI()),ACOS('OddsRatio_working_3-way'!V79/(2*'OddsRatio_working_3-way'!X79)))</f>
        <v>0.82268171339413343</v>
      </c>
      <c r="Z79" s="11">
        <f>'OddsRatio_working_3-way'!X79^(1/3)*COS('OddsRatio_working_3-way'!Y79/3)</f>
        <v>0.53333003718199201</v>
      </c>
      <c r="AA79" s="11">
        <f>'OddsRatio_working_3-way'!X79^(1/3)*COS(('OddsRatio_working_3-way'!Y79+2*PI())/3)</f>
        <v>-0.39659782525008186</v>
      </c>
      <c r="AB79" s="11">
        <f>'OddsRatio_working_3-way'!X79^(1/3)*COS(('OddsRatio_working_3-way'!Y79+4*PI())/3)</f>
        <v>-0.13673221193191004</v>
      </c>
      <c r="AC79" s="11">
        <f>'OddsRatio_working_3-way'!X79^(1/3)*SIN('OddsRatio_working_3-way'!Y79/3)</f>
        <v>0.15003348180237366</v>
      </c>
      <c r="AD79" s="11">
        <f>'OddsRatio_working_3-way'!X79^(1/3)*SIN(('OddsRatio_working_3-way'!Y79+2*PI())/3)</f>
        <v>0.38686061989971748</v>
      </c>
      <c r="AE79" s="11">
        <f>'OddsRatio_working_3-way'!X79^(1/3)*SIN(('OddsRatio_working_3-way'!Y79+4*PI())/3)</f>
        <v>-0.53689410170209106</v>
      </c>
      <c r="AF79" s="11">
        <f>-'OddsRatio_working_3-way'!U79/(3*'OddsRatio_working_3-way'!X79^(1/3))*COS(('OddsRatio_working_3-way'!Y79)/3)</f>
        <v>0.5333300371819919</v>
      </c>
      <c r="AG79" s="11">
        <f>-'OddsRatio_working_3-way'!U79/(3*'OddsRatio_working_3-way'!X79^(1/3))*COS(('OddsRatio_working_3-way'!Y79+2*PI())/3)</f>
        <v>-0.39659782525008175</v>
      </c>
      <c r="AH79" s="11">
        <f>-'OddsRatio_working_3-way'!U79/(3*'OddsRatio_working_3-way'!X79^(1/3))*COS(('OddsRatio_working_3-way'!Y79+4*PI())/3)</f>
        <v>-0.13673221193191001</v>
      </c>
      <c r="AI79" s="11">
        <f>'OddsRatio_working_3-way'!U79/(3*'OddsRatio_working_3-way'!X79^(1/3))*SIN(('OddsRatio_working_3-way'!Y79)/3)</f>
        <v>-0.15003348180237364</v>
      </c>
      <c r="AJ79" s="11">
        <f>'OddsRatio_working_3-way'!U79/(3*'OddsRatio_working_3-way'!X79^(1/3))*SIN(('OddsRatio_working_3-way'!Y79+2*PI())/3)</f>
        <v>-0.38686061989971743</v>
      </c>
      <c r="AK79" s="11">
        <f>'OddsRatio_working_3-way'!U79/(3*'OddsRatio_working_3-way'!X79^(1/3))*SIN(('OddsRatio_working_3-way'!Y79+4*PI())/3)</f>
        <v>0.53689410170209095</v>
      </c>
      <c r="AL79" s="11">
        <f>'OddsRatio_working_3-way'!Z79+'OddsRatio_working_3-way'!AF79</f>
        <v>1.066660074363984</v>
      </c>
      <c r="AM79" s="11">
        <f>'OddsRatio_working_3-way'!AA79+'OddsRatio_working_3-way'!AG79</f>
        <v>-0.79319565050016361</v>
      </c>
      <c r="AN79" s="11">
        <f>'OddsRatio_working_3-way'!AB79+'OddsRatio_working_3-way'!AH79</f>
        <v>-0.27346442386382008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1.066660074363984</v>
      </c>
      <c r="AS79" s="11">
        <f>IF(('OddsRatio_working_3-way'!X79=0),IF(Q79&gt;0,-Q79^(1/3),(-Q79)^(1/3)),'OddsRatio_working_3-way'!AM79-'OddsRatio_working_3-way'!R79/3)</f>
        <v>-0.79319565050016361</v>
      </c>
      <c r="AT79" s="11">
        <f>IF(('OddsRatio_working_3-way'!X79=0),IF(Q79&gt;0,-Q79^(1/3),(-Q79)^(1/3)),'OddsRatio_working_3-way'!AN79-'OddsRatio_working_3-way'!R79/3)</f>
        <v>-0.27346442386382008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1.74</v>
      </c>
      <c r="B80" s="4">
        <f>IF('True_Odds_Calculator_3-way'!B81="","",'True_Odds_Calculator_3-way'!B81)</f>
        <v>3.61</v>
      </c>
      <c r="C80" s="4">
        <f>IF('True_Odds_Calculator_3-way'!C81="","",'True_Odds_Calculator_3-way'!C81)</f>
        <v>5.39</v>
      </c>
      <c r="D80" s="9">
        <f t="shared" si="26"/>
        <v>0.55924098614209161</v>
      </c>
      <c r="E80" s="9">
        <f t="shared" si="27"/>
        <v>0.26456540649521537</v>
      </c>
      <c r="F80" s="9">
        <f t="shared" si="28"/>
        <v>0.17619360736269279</v>
      </c>
      <c r="G80" s="9">
        <f t="shared" si="29"/>
        <v>1.0650512100446063</v>
      </c>
      <c r="H80" s="9">
        <f t="shared" si="30"/>
        <v>1.7881378954330085</v>
      </c>
      <c r="I80" s="9">
        <f t="shared" si="31"/>
        <v>3.7797836582164224</v>
      </c>
      <c r="J80" s="9">
        <f t="shared" si="32"/>
        <v>5.6755748120958209</v>
      </c>
      <c r="K80" s="11">
        <f t="shared" si="33"/>
        <v>0.57471264367816088</v>
      </c>
      <c r="L80" s="11">
        <f t="shared" si="34"/>
        <v>0.2770083102493075</v>
      </c>
      <c r="M80" s="11">
        <f t="shared" si="35"/>
        <v>0.1855287569573284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-0.25043298608791265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0.22861027459638325</v>
      </c>
      <c r="Q80" s="11">
        <f>2*'OddsRatio_working_3-way'!K80*'OddsRatio_working_3-way'!L80*'OddsRatio_working_3-way'!M80</f>
        <v>5.9072422376326421E-2</v>
      </c>
      <c r="R80" s="11">
        <f t="shared" si="36"/>
        <v>0</v>
      </c>
      <c r="S80" s="11">
        <f t="shared" si="37"/>
        <v>-0.91286007553386483</v>
      </c>
      <c r="T80" s="11">
        <f t="shared" si="38"/>
        <v>-0.23588115646869892</v>
      </c>
      <c r="U80" s="11">
        <f>'OddsRatio_working_3-way'!S80-'OddsRatio_working_3-way'!R80^2/3</f>
        <v>-0.91286007553386483</v>
      </c>
      <c r="V80" s="11">
        <f>'OddsRatio_working_3-way'!S80*'OddsRatio_working_3-way'!R80/3-2*'OddsRatio_working_3-way'!R80^3/27-'OddsRatio_working_3-way'!T80</f>
        <v>0.23588115646869892</v>
      </c>
      <c r="W80" s="11">
        <f>'OddsRatio_working_3-way'!V80^2+4*'OddsRatio_working_3-way'!U80^3/27</f>
        <v>-5.7056174916590978E-2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0.167851195180137</v>
      </c>
      <c r="Y80" s="11">
        <f>IF('OddsRatio_working_3-way'!W80&gt;=0,IF('OddsRatio_working_3-way'!V80+SQRT('OddsRatio_working_3-way'!W80)&gt;0,0,PI()),ACOS('OddsRatio_working_3-way'!V80/(2*'OddsRatio_working_3-way'!X80)))</f>
        <v>0.79168184262253871</v>
      </c>
      <c r="Z80" s="11">
        <f>'OddsRatio_working_3-way'!X80^(1/3)*COS('OddsRatio_working_3-way'!Y80/3)</f>
        <v>0.53252560502230317</v>
      </c>
      <c r="AA80" s="11">
        <f>'OddsRatio_working_3-way'!X80^(1/3)*COS(('OddsRatio_working_3-way'!Y80+2*PI())/3)</f>
        <v>-0.39087170620662859</v>
      </c>
      <c r="AB80" s="11">
        <f>'OddsRatio_working_3-way'!X80^(1/3)*COS(('OddsRatio_working_3-way'!Y80+4*PI())/3)</f>
        <v>-0.14165389881567425</v>
      </c>
      <c r="AC80" s="11">
        <f>'OddsRatio_working_3-way'!X80^(1/3)*SIN('OddsRatio_working_3-way'!Y80/3)</f>
        <v>0.14388596818401578</v>
      </c>
      <c r="AD80" s="11">
        <f>'OddsRatio_working_3-way'!X80^(1/3)*SIN(('OddsRatio_working_3-way'!Y80+2*PI())/3)</f>
        <v>0.38923771802298485</v>
      </c>
      <c r="AE80" s="11">
        <f>'OddsRatio_working_3-way'!X80^(1/3)*SIN(('OddsRatio_working_3-way'!Y80+4*PI())/3)</f>
        <v>-0.53312368620700057</v>
      </c>
      <c r="AF80" s="11">
        <f>-'OddsRatio_working_3-way'!U80/(3*'OddsRatio_working_3-way'!X80^(1/3))*COS(('OddsRatio_working_3-way'!Y80)/3)</f>
        <v>0.53252560502230317</v>
      </c>
      <c r="AG80" s="11">
        <f>-'OddsRatio_working_3-way'!U80/(3*'OddsRatio_working_3-way'!X80^(1/3))*COS(('OddsRatio_working_3-way'!Y80+2*PI())/3)</f>
        <v>-0.39087170620662859</v>
      </c>
      <c r="AH80" s="11">
        <f>-'OddsRatio_working_3-way'!U80/(3*'OddsRatio_working_3-way'!X80^(1/3))*COS(('OddsRatio_working_3-way'!Y80+4*PI())/3)</f>
        <v>-0.14165389881567425</v>
      </c>
      <c r="AI80" s="11">
        <f>'OddsRatio_working_3-way'!U80/(3*'OddsRatio_working_3-way'!X80^(1/3))*SIN(('OddsRatio_working_3-way'!Y80)/3)</f>
        <v>-0.14388596818401578</v>
      </c>
      <c r="AJ80" s="11">
        <f>'OddsRatio_working_3-way'!U80/(3*'OddsRatio_working_3-way'!X80^(1/3))*SIN(('OddsRatio_working_3-way'!Y80+2*PI())/3)</f>
        <v>-0.38923771802298485</v>
      </c>
      <c r="AK80" s="11">
        <f>'OddsRatio_working_3-way'!U80/(3*'OddsRatio_working_3-way'!X80^(1/3))*SIN(('OddsRatio_working_3-way'!Y80+4*PI())/3)</f>
        <v>0.53312368620700057</v>
      </c>
      <c r="AL80" s="11">
        <f>'OddsRatio_working_3-way'!Z80+'OddsRatio_working_3-way'!AF80</f>
        <v>1.0650512100446063</v>
      </c>
      <c r="AM80" s="11">
        <f>'OddsRatio_working_3-way'!AA80+'OddsRatio_working_3-way'!AG80</f>
        <v>-0.78174341241325718</v>
      </c>
      <c r="AN80" s="11">
        <f>'OddsRatio_working_3-way'!AB80+'OddsRatio_working_3-way'!AH80</f>
        <v>-0.2833077976313485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1.0650512100446063</v>
      </c>
      <c r="AS80" s="11">
        <f>IF(('OddsRatio_working_3-way'!X80=0),IF(Q80&gt;0,-Q80^(1/3),(-Q80)^(1/3)),'OddsRatio_working_3-way'!AM80-'OddsRatio_working_3-way'!R80/3)</f>
        <v>-0.78174341241325718</v>
      </c>
      <c r="AT80" s="11">
        <f>IF(('OddsRatio_working_3-way'!X80=0),IF(Q80&gt;0,-Q80^(1/3),(-Q80)^(1/3)),'OddsRatio_working_3-way'!AN80-'OddsRatio_working_3-way'!R80/3)</f>
        <v>-0.2833077976313485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2.4700000000000002</v>
      </c>
      <c r="B81" s="4">
        <f>IF('True_Odds_Calculator_3-way'!B82="","",'True_Odds_Calculator_3-way'!B82)</f>
        <v>2.99</v>
      </c>
      <c r="C81" s="4">
        <f>IF('True_Odds_Calculator_3-way'!C82="","",'True_Odds_Calculator_3-way'!C82)</f>
        <v>3.4</v>
      </c>
      <c r="D81" s="9">
        <f t="shared" si="26"/>
        <v>0.39282437987511037</v>
      </c>
      <c r="E81" s="9">
        <f t="shared" si="27"/>
        <v>0.323369944376248</v>
      </c>
      <c r="F81" s="9">
        <f t="shared" si="28"/>
        <v>0.28380567574864135</v>
      </c>
      <c r="G81" s="9">
        <f t="shared" si="29"/>
        <v>1.0514740446406594</v>
      </c>
      <c r="H81" s="9">
        <f t="shared" si="30"/>
        <v>2.5456668456217697</v>
      </c>
      <c r="I81" s="9">
        <f t="shared" si="31"/>
        <v>3.0924333488349127</v>
      </c>
      <c r="J81" s="9">
        <f t="shared" si="32"/>
        <v>3.5235377071375829</v>
      </c>
      <c r="K81" s="11">
        <f t="shared" si="33"/>
        <v>0.40485829959514169</v>
      </c>
      <c r="L81" s="11">
        <f t="shared" si="34"/>
        <v>0.33444816053511706</v>
      </c>
      <c r="M81" s="11">
        <f t="shared" si="35"/>
        <v>0.29411764705882354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-0.27959834360944336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0.23337297222383729</v>
      </c>
      <c r="Q81" s="11">
        <f>2*'OddsRatio_working_3-way'!K81*'OddsRatio_working_3-way'!L81*'OddsRatio_working_3-way'!M81</f>
        <v>7.9649478574688515E-2</v>
      </c>
      <c r="R81" s="11">
        <f t="shared" si="36"/>
        <v>0</v>
      </c>
      <c r="S81" s="11">
        <f t="shared" si="37"/>
        <v>-0.83467222734990187</v>
      </c>
      <c r="T81" s="11">
        <f t="shared" si="38"/>
        <v>-0.28487106735491541</v>
      </c>
      <c r="U81" s="11">
        <f>'OddsRatio_working_3-way'!S81-'OddsRatio_working_3-way'!R81^2/3</f>
        <v>-0.83467222734990187</v>
      </c>
      <c r="V81" s="11">
        <f>'OddsRatio_working_3-way'!S81*'OddsRatio_working_3-way'!R81/3-2*'OddsRatio_working_3-way'!R81^3/27-'OddsRatio_working_3-way'!T81</f>
        <v>0.28487106735491541</v>
      </c>
      <c r="W81" s="11">
        <f>'OddsRatio_working_3-way'!V81^2+4*'OddsRatio_working_3-way'!U81^3/27</f>
        <v>-4.9962602035292791E-3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0.14675471476196092</v>
      </c>
      <c r="Y81" s="11">
        <f>IF('OddsRatio_working_3-way'!W81&gt;=0,IF('OddsRatio_working_3-way'!V81+SQRT('OddsRatio_working_3-way'!W81)&gt;0,0,PI()),ACOS('OddsRatio_working_3-way'!V81/(2*'OddsRatio_working_3-way'!X81)))</f>
        <v>0.24321514847952286</v>
      </c>
      <c r="Z81" s="11">
        <f>'OddsRatio_working_3-way'!X81^(1/3)*COS('OddsRatio_working_3-way'!Y81/3)</f>
        <v>0.52573702232032971</v>
      </c>
      <c r="AA81" s="11">
        <f>'OddsRatio_working_3-way'!X81^(1/3)*COS(('OddsRatio_working_3-way'!Y81+2*PI())/3)</f>
        <v>-0.29986167753978604</v>
      </c>
      <c r="AB81" s="11">
        <f>'OddsRatio_working_3-way'!X81^(1/3)*COS(('OddsRatio_working_3-way'!Y81+4*PI())/3)</f>
        <v>-0.22587534478054375</v>
      </c>
      <c r="AC81" s="11">
        <f>'OddsRatio_working_3-way'!X81^(1/3)*SIN('OddsRatio_working_3-way'!Y81/3)</f>
        <v>4.2716029134901752E-2</v>
      </c>
      <c r="AD81" s="11">
        <f>'OddsRatio_working_3-way'!X81^(1/3)*SIN(('OddsRatio_working_3-way'!Y81+2*PI())/3)</f>
        <v>0.43394360247194108</v>
      </c>
      <c r="AE81" s="11">
        <f>'OddsRatio_working_3-way'!X81^(1/3)*SIN(('OddsRatio_working_3-way'!Y81+4*PI())/3)</f>
        <v>-0.47665963160684283</v>
      </c>
      <c r="AF81" s="11">
        <f>-'OddsRatio_working_3-way'!U81/(3*'OddsRatio_working_3-way'!X81^(1/3))*COS(('OddsRatio_working_3-way'!Y81)/3)</f>
        <v>0.52573702232032971</v>
      </c>
      <c r="AG81" s="11">
        <f>-'OddsRatio_working_3-way'!U81/(3*'OddsRatio_working_3-way'!X81^(1/3))*COS(('OddsRatio_working_3-way'!Y81+2*PI())/3)</f>
        <v>-0.29986167753978604</v>
      </c>
      <c r="AH81" s="11">
        <f>-'OddsRatio_working_3-way'!U81/(3*'OddsRatio_working_3-way'!X81^(1/3))*COS(('OddsRatio_working_3-way'!Y81+4*PI())/3)</f>
        <v>-0.22587534478054375</v>
      </c>
      <c r="AI81" s="11">
        <f>'OddsRatio_working_3-way'!U81/(3*'OddsRatio_working_3-way'!X81^(1/3))*SIN(('OddsRatio_working_3-way'!Y81)/3)</f>
        <v>-4.2716029134901752E-2</v>
      </c>
      <c r="AJ81" s="11">
        <f>'OddsRatio_working_3-way'!U81/(3*'OddsRatio_working_3-way'!X81^(1/3))*SIN(('OddsRatio_working_3-way'!Y81+2*PI())/3)</f>
        <v>-0.43394360247194108</v>
      </c>
      <c r="AK81" s="11">
        <f>'OddsRatio_working_3-way'!U81/(3*'OddsRatio_working_3-way'!X81^(1/3))*SIN(('OddsRatio_working_3-way'!Y81+4*PI())/3)</f>
        <v>0.47665963160684283</v>
      </c>
      <c r="AL81" s="11">
        <f>'OddsRatio_working_3-way'!Z81+'OddsRatio_working_3-way'!AF81</f>
        <v>1.0514740446406594</v>
      </c>
      <c r="AM81" s="11">
        <f>'OddsRatio_working_3-way'!AA81+'OddsRatio_working_3-way'!AG81</f>
        <v>-0.59972335507957208</v>
      </c>
      <c r="AN81" s="11">
        <f>'OddsRatio_working_3-way'!AB81+'OddsRatio_working_3-way'!AH81</f>
        <v>-0.45175068956108749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1.0514740446406594</v>
      </c>
      <c r="AS81" s="11">
        <f>IF(('OddsRatio_working_3-way'!X81=0),IF(Q81&gt;0,-Q81^(1/3),(-Q81)^(1/3)),'OddsRatio_working_3-way'!AM81-'OddsRatio_working_3-way'!R81/3)</f>
        <v>-0.59972335507957208</v>
      </c>
      <c r="AT81" s="11">
        <f>IF(('OddsRatio_working_3-way'!X81=0),IF(Q81&gt;0,-Q81^(1/3),(-Q81)^(1/3)),'OddsRatio_working_3-way'!AN81-'OddsRatio_working_3-way'!R81/3)</f>
        <v>-0.45175068956108749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2.2599999999999998</v>
      </c>
      <c r="B82" s="4">
        <f>IF('True_Odds_Calculator_3-way'!B83="","",'True_Odds_Calculator_3-way'!B83)</f>
        <v>3.14</v>
      </c>
      <c r="C82" s="4">
        <f>IF('True_Odds_Calculator_3-way'!C83="","",'True_Odds_Calculator_3-way'!C83)</f>
        <v>3.65</v>
      </c>
      <c r="D82" s="9">
        <f t="shared" si="26"/>
        <v>0.42941459846456514</v>
      </c>
      <c r="E82" s="9">
        <f t="shared" si="27"/>
        <v>0.30705280130890539</v>
      </c>
      <c r="F82" s="9">
        <f t="shared" si="28"/>
        <v>0.26353260022652952</v>
      </c>
      <c r="G82" s="9">
        <f t="shared" si="29"/>
        <v>1.0545648852958664</v>
      </c>
      <c r="H82" s="9">
        <f t="shared" si="30"/>
        <v>2.3287517554727915</v>
      </c>
      <c r="I82" s="9">
        <f t="shared" si="31"/>
        <v>3.2567688545331541</v>
      </c>
      <c r="J82" s="9">
        <f t="shared" si="32"/>
        <v>3.7945969460340456</v>
      </c>
      <c r="K82" s="11">
        <f t="shared" si="33"/>
        <v>0.44247787610619471</v>
      </c>
      <c r="L82" s="11">
        <f t="shared" si="34"/>
        <v>0.31847133757961782</v>
      </c>
      <c r="M82" s="11">
        <f t="shared" si="35"/>
        <v>0.27397260273972601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-0.27586667521174157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0.23357395955348376</v>
      </c>
      <c r="Q82" s="11">
        <f>2*'OddsRatio_working_3-way'!K82*'OddsRatio_working_3-way'!L82*'OddsRatio_working_3-way'!M82</f>
        <v>7.7214532083796292E-2</v>
      </c>
      <c r="R82" s="11">
        <f t="shared" si="36"/>
        <v>0</v>
      </c>
      <c r="S82" s="11">
        <f t="shared" si="37"/>
        <v>-0.84669146562992426</v>
      </c>
      <c r="T82" s="11">
        <f t="shared" si="38"/>
        <v>-0.27989800516691715</v>
      </c>
      <c r="U82" s="11">
        <f>'OddsRatio_working_3-way'!S82-'OddsRatio_working_3-way'!R82^2/3</f>
        <v>-0.84669146562992426</v>
      </c>
      <c r="V82" s="11">
        <f>'OddsRatio_working_3-way'!S82*'OddsRatio_working_3-way'!R82/3-2*'OddsRatio_working_3-way'!R82^3/27-'OddsRatio_working_3-way'!T82</f>
        <v>0.27989800516691715</v>
      </c>
      <c r="W82" s="11">
        <f>'OddsRatio_working_3-way'!V82^2+4*'OddsRatio_working_3-way'!U82^3/27</f>
        <v>-1.158031097846933E-2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0.14993598990476645</v>
      </c>
      <c r="Y82" s="11">
        <f>IF('OddsRatio_working_3-way'!W82&gt;=0,IF('OddsRatio_working_3-way'!V82+SQRT('OddsRatio_working_3-way'!W82)&gt;0,0,PI()),ACOS('OddsRatio_working_3-way'!V82/(2*'OddsRatio_working_3-way'!X82)))</f>
        <v>0.36704552003394086</v>
      </c>
      <c r="Z82" s="11">
        <f>'OddsRatio_working_3-way'!X82^(1/3)*COS('OddsRatio_working_3-way'!Y82/3)</f>
        <v>0.52728244264793322</v>
      </c>
      <c r="AA82" s="11">
        <f>'OddsRatio_working_3-way'!X82^(1/3)*COS(('OddsRatio_working_3-way'!Y82+2*PI())/3)</f>
        <v>-0.31979089330789567</v>
      </c>
      <c r="AB82" s="11">
        <f>'OddsRatio_working_3-way'!X82^(1/3)*COS(('OddsRatio_working_3-way'!Y82+4*PI())/3)</f>
        <v>-0.20749154934003766</v>
      </c>
      <c r="AC82" s="11">
        <f>'OddsRatio_working_3-way'!X82^(1/3)*SIN('OddsRatio_working_3-way'!Y82/3)</f>
        <v>6.4836056469661479E-2</v>
      </c>
      <c r="AD82" s="11">
        <f>'OddsRatio_working_3-way'!X82^(1/3)*SIN(('OddsRatio_working_3-way'!Y82+2*PI())/3)</f>
        <v>0.42422196206779084</v>
      </c>
      <c r="AE82" s="11">
        <f>'OddsRatio_working_3-way'!X82^(1/3)*SIN(('OddsRatio_working_3-way'!Y82+4*PI())/3)</f>
        <v>-0.48905801853745212</v>
      </c>
      <c r="AF82" s="11">
        <f>-'OddsRatio_working_3-way'!U82/(3*'OddsRatio_working_3-way'!X82^(1/3))*COS(('OddsRatio_working_3-way'!Y82)/3)</f>
        <v>0.52728244264793311</v>
      </c>
      <c r="AG82" s="11">
        <f>-'OddsRatio_working_3-way'!U82/(3*'OddsRatio_working_3-way'!X82^(1/3))*COS(('OddsRatio_working_3-way'!Y82+2*PI())/3)</f>
        <v>-0.31979089330789562</v>
      </c>
      <c r="AH82" s="11">
        <f>-'OddsRatio_working_3-way'!U82/(3*'OddsRatio_working_3-way'!X82^(1/3))*COS(('OddsRatio_working_3-way'!Y82+4*PI())/3)</f>
        <v>-0.20749154934003763</v>
      </c>
      <c r="AI82" s="11">
        <f>'OddsRatio_working_3-way'!U82/(3*'OddsRatio_working_3-way'!X82^(1/3))*SIN(('OddsRatio_working_3-way'!Y82)/3)</f>
        <v>-6.4836056469661466E-2</v>
      </c>
      <c r="AJ82" s="11">
        <f>'OddsRatio_working_3-way'!U82/(3*'OddsRatio_working_3-way'!X82^(1/3))*SIN(('OddsRatio_working_3-way'!Y82+2*PI())/3)</f>
        <v>-0.42422196206779073</v>
      </c>
      <c r="AK82" s="11">
        <f>'OddsRatio_working_3-way'!U82/(3*'OddsRatio_working_3-way'!X82^(1/3))*SIN(('OddsRatio_working_3-way'!Y82+4*PI())/3)</f>
        <v>0.48905801853745201</v>
      </c>
      <c r="AL82" s="11">
        <f>'OddsRatio_working_3-way'!Z82+'OddsRatio_working_3-way'!AF82</f>
        <v>1.0545648852958664</v>
      </c>
      <c r="AM82" s="11">
        <f>'OddsRatio_working_3-way'!AA82+'OddsRatio_working_3-way'!AG82</f>
        <v>-0.63958178661579135</v>
      </c>
      <c r="AN82" s="11">
        <f>'OddsRatio_working_3-way'!AB82+'OddsRatio_working_3-way'!AH82</f>
        <v>-0.41498309868007532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1.0545648852958664</v>
      </c>
      <c r="AS82" s="11">
        <f>IF(('OddsRatio_working_3-way'!X82=0),IF(Q82&gt;0,-Q82^(1/3),(-Q82)^(1/3)),'OddsRatio_working_3-way'!AM82-'OddsRatio_working_3-way'!R82/3)</f>
        <v>-0.63958178661579135</v>
      </c>
      <c r="AT82" s="11">
        <f>IF(('OddsRatio_working_3-way'!X82=0),IF(Q82&gt;0,-Q82^(1/3),(-Q82)^(1/3)),'OddsRatio_working_3-way'!AN82-'OddsRatio_working_3-way'!R82/3)</f>
        <v>-0.41498309868007532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2.85</v>
      </c>
      <c r="B83" s="4">
        <f>IF('True_Odds_Calculator_3-way'!B84="","",'True_Odds_Calculator_3-way'!B84)</f>
        <v>3.1</v>
      </c>
      <c r="C83" s="4">
        <f>IF('True_Odds_Calculator_3-way'!C84="","",'True_Odds_Calculator_3-way'!C84)</f>
        <v>2.79</v>
      </c>
      <c r="D83" s="9">
        <f t="shared" si="26"/>
        <v>0.34013620877022521</v>
      </c>
      <c r="E83" s="9">
        <f t="shared" si="27"/>
        <v>0.31228914161533511</v>
      </c>
      <c r="F83" s="9">
        <f t="shared" si="28"/>
        <v>0.34757464961443968</v>
      </c>
      <c r="G83" s="9">
        <f t="shared" si="29"/>
        <v>1.0486479274996143</v>
      </c>
      <c r="H83" s="9">
        <f t="shared" si="30"/>
        <v>2.9399986658742869</v>
      </c>
      <c r="I83" s="9">
        <f t="shared" si="31"/>
        <v>3.20216064774919</v>
      </c>
      <c r="J83" s="9">
        <f t="shared" si="32"/>
        <v>2.8770797902243097</v>
      </c>
      <c r="K83" s="11">
        <f t="shared" si="33"/>
        <v>0.35087719298245612</v>
      </c>
      <c r="L83" s="11">
        <f t="shared" si="34"/>
        <v>0.32258064516129031</v>
      </c>
      <c r="M83" s="11">
        <f t="shared" si="35"/>
        <v>0.35842293906810035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-0.28211962441657379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0.23286334694407423</v>
      </c>
      <c r="Q83" s="11">
        <f>2*'OddsRatio_working_3-way'!K83*'OddsRatio_working_3-way'!L83*'OddsRatio_working_3-way'!M83</f>
        <v>8.1137054684346413E-2</v>
      </c>
      <c r="R83" s="11">
        <f t="shared" si="36"/>
        <v>0</v>
      </c>
      <c r="S83" s="11">
        <f t="shared" si="37"/>
        <v>-0.82540641199859088</v>
      </c>
      <c r="T83" s="11">
        <f t="shared" si="38"/>
        <v>-0.28759805296118146</v>
      </c>
      <c r="U83" s="11">
        <f>'OddsRatio_working_3-way'!S83-'OddsRatio_working_3-way'!R83^2/3</f>
        <v>-0.82540641199859088</v>
      </c>
      <c r="V83" s="11">
        <f>'OddsRatio_working_3-way'!S83*'OddsRatio_working_3-way'!R83/3-2*'OddsRatio_working_3-way'!R83^3/27-'OddsRatio_working_3-way'!T83</f>
        <v>0.28759805296118146</v>
      </c>
      <c r="W83" s="11">
        <f>'OddsRatio_working_3-way'!V83^2+4*'OddsRatio_working_3-way'!U83^3/27</f>
        <v>-5.9786013505061519E-4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0.14431779187102431</v>
      </c>
      <c r="Y83" s="11">
        <f>IF('OddsRatio_working_3-way'!W83&gt;=0,IF('OddsRatio_working_3-way'!V83+SQRT('OddsRatio_working_3-way'!W83)&gt;0,0,PI()),ACOS('OddsRatio_working_3-way'!V83/(2*'OddsRatio_working_3-way'!X83)))</f>
        <v>8.4814623042744675E-2</v>
      </c>
      <c r="Z83" s="11">
        <f>'OddsRatio_working_3-way'!X83^(1/3)*COS('OddsRatio_working_3-way'!Y83/3)</f>
        <v>0.52432396374980728</v>
      </c>
      <c r="AA83" s="11">
        <f>'OddsRatio_working_3-way'!X83^(1/3)*COS(('OddsRatio_working_3-way'!Y83+2*PI())/3)</f>
        <v>-0.27500288441000115</v>
      </c>
      <c r="AB83" s="11">
        <f>'OddsRatio_working_3-way'!X83^(1/3)*COS(('OddsRatio_working_3-way'!Y83+4*PI())/3)</f>
        <v>-0.24932107933980605</v>
      </c>
      <c r="AC83" s="11">
        <f>'OddsRatio_working_3-way'!X83^(1/3)*SIN('OddsRatio_working_3-way'!Y83/3)</f>
        <v>1.4827397070552693E-2</v>
      </c>
      <c r="AD83" s="11">
        <f>'OddsRatio_working_3-way'!X83^(1/3)*SIN(('OddsRatio_working_3-way'!Y83+2*PI())/3)</f>
        <v>0.4466641738850079</v>
      </c>
      <c r="AE83" s="11">
        <f>'OddsRatio_working_3-way'!X83^(1/3)*SIN(('OddsRatio_working_3-way'!Y83+4*PI())/3)</f>
        <v>-0.46149157095556054</v>
      </c>
      <c r="AF83" s="11">
        <f>-'OddsRatio_working_3-way'!U83/(3*'OddsRatio_working_3-way'!X83^(1/3))*COS(('OddsRatio_working_3-way'!Y83)/3)</f>
        <v>0.52432396374980705</v>
      </c>
      <c r="AG83" s="11">
        <f>-'OddsRatio_working_3-way'!U83/(3*'OddsRatio_working_3-way'!X83^(1/3))*COS(('OddsRatio_working_3-way'!Y83+2*PI())/3)</f>
        <v>-0.27500288441000104</v>
      </c>
      <c r="AH83" s="11">
        <f>-'OddsRatio_working_3-way'!U83/(3*'OddsRatio_working_3-way'!X83^(1/3))*COS(('OddsRatio_working_3-way'!Y83+4*PI())/3)</f>
        <v>-0.24932107933980593</v>
      </c>
      <c r="AI83" s="11">
        <f>'OddsRatio_working_3-way'!U83/(3*'OddsRatio_working_3-way'!X83^(1/3))*SIN(('OddsRatio_working_3-way'!Y83)/3)</f>
        <v>-1.4827397070552686E-2</v>
      </c>
      <c r="AJ83" s="11">
        <f>'OddsRatio_working_3-way'!U83/(3*'OddsRatio_working_3-way'!X83^(1/3))*SIN(('OddsRatio_working_3-way'!Y83+2*PI())/3)</f>
        <v>-0.44666417388500773</v>
      </c>
      <c r="AK83" s="11">
        <f>'OddsRatio_working_3-way'!U83/(3*'OddsRatio_working_3-way'!X83^(1/3))*SIN(('OddsRatio_working_3-way'!Y83+4*PI())/3)</f>
        <v>0.46149157095556037</v>
      </c>
      <c r="AL83" s="11">
        <f>'OddsRatio_working_3-way'!Z83+'OddsRatio_working_3-way'!AF83</f>
        <v>1.0486479274996143</v>
      </c>
      <c r="AM83" s="11">
        <f>'OddsRatio_working_3-way'!AA83+'OddsRatio_working_3-way'!AG83</f>
        <v>-0.55000576882000218</v>
      </c>
      <c r="AN83" s="11">
        <f>'OddsRatio_working_3-way'!AB83+'OddsRatio_working_3-way'!AH83</f>
        <v>-0.49864215867961198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1.0486479274996143</v>
      </c>
      <c r="AS83" s="11">
        <f>IF(('OddsRatio_working_3-way'!X83=0),IF(Q83&gt;0,-Q83^(1/3),(-Q83)^(1/3)),'OddsRatio_working_3-way'!AM83-'OddsRatio_working_3-way'!R83/3)</f>
        <v>-0.55000576882000218</v>
      </c>
      <c r="AT83" s="11">
        <f>IF(('OddsRatio_working_3-way'!X83=0),IF(Q83&gt;0,-Q83^(1/3),(-Q83)^(1/3)),'OddsRatio_working_3-way'!AN83-'OddsRatio_working_3-way'!R83/3)</f>
        <v>-0.49864215867961198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1.88</v>
      </c>
      <c r="B84" s="4">
        <f>IF('True_Odds_Calculator_3-way'!B85="","",'True_Odds_Calculator_3-way'!B85)</f>
        <v>3.68</v>
      </c>
      <c r="C84" s="4">
        <f>IF('True_Odds_Calculator_3-way'!C85="","",'True_Odds_Calculator_3-way'!C85)</f>
        <v>4.33</v>
      </c>
      <c r="D84" s="9">
        <f t="shared" si="26"/>
        <v>0.51799080492396388</v>
      </c>
      <c r="E84" s="9">
        <f t="shared" si="27"/>
        <v>0.26083061987285422</v>
      </c>
      <c r="F84" s="9">
        <f t="shared" si="28"/>
        <v>0.22117857520318188</v>
      </c>
      <c r="G84" s="9">
        <f t="shared" si="29"/>
        <v>1.0574274996208022</v>
      </c>
      <c r="H84" s="9">
        <f t="shared" si="30"/>
        <v>1.9305361996663057</v>
      </c>
      <c r="I84" s="9">
        <f t="shared" si="31"/>
        <v>3.8339056989837501</v>
      </c>
      <c r="J84" s="9">
        <f t="shared" si="32"/>
        <v>4.5212335737372724</v>
      </c>
      <c r="K84" s="11">
        <f t="shared" si="33"/>
        <v>0.53191489361702127</v>
      </c>
      <c r="L84" s="11">
        <f t="shared" si="34"/>
        <v>0.27173913043478259</v>
      </c>
      <c r="M84" s="11">
        <f t="shared" si="35"/>
        <v>0.23094688221709006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-0.26216103043756001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0.22999884633379833</v>
      </c>
      <c r="Q84" s="11">
        <f>2*'OddsRatio_working_3-way'!K84*'OddsRatio_working_3-way'!L84*'OddsRatio_working_3-way'!M84</f>
        <v>6.6763090372655529E-2</v>
      </c>
      <c r="R84" s="11">
        <f t="shared" si="36"/>
        <v>0</v>
      </c>
      <c r="S84" s="11">
        <f t="shared" si="37"/>
        <v>-0.87731897433389938</v>
      </c>
      <c r="T84" s="11">
        <f t="shared" si="38"/>
        <v>-0.25466443376891124</v>
      </c>
      <c r="U84" s="11">
        <f>'OddsRatio_working_3-way'!S84-'OddsRatio_working_3-way'!R84^2/3</f>
        <v>-0.87731897433389938</v>
      </c>
      <c r="V84" s="11">
        <f>'OddsRatio_working_3-way'!S84*'OddsRatio_working_3-way'!R84/3-2*'OddsRatio_working_3-way'!R84^3/27-'OddsRatio_working_3-way'!T84</f>
        <v>0.25466443376891124</v>
      </c>
      <c r="W84" s="11">
        <f>'OddsRatio_working_3-way'!V84^2+4*'OddsRatio_working_3-way'!U84^3/27</f>
        <v>-3.5184899944113474E-2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0.15814461243665057</v>
      </c>
      <c r="Y84" s="11">
        <f>IF('OddsRatio_working_3-way'!W84&gt;=0,IF('OddsRatio_working_3-way'!V84+SQRT('OddsRatio_working_3-way'!W84)&gt;0,0,PI()),ACOS('OddsRatio_working_3-way'!V84/(2*'OddsRatio_working_3-way'!X84)))</f>
        <v>0.63484578071651676</v>
      </c>
      <c r="Z84" s="11">
        <f>'OddsRatio_working_3-way'!X84^(1/3)*COS('OddsRatio_working_3-way'!Y84/3)</f>
        <v>0.52871374981040109</v>
      </c>
      <c r="AA84" s="11">
        <f>'OddsRatio_working_3-way'!X84^(1/3)*COS(('OddsRatio_working_3-way'!Y84+2*PI())/3)</f>
        <v>-0.36272390014508132</v>
      </c>
      <c r="AB84" s="11">
        <f>'OddsRatio_working_3-way'!X84^(1/3)*COS(('OddsRatio_working_3-way'!Y84+4*PI())/3)</f>
        <v>-0.1659898496653196</v>
      </c>
      <c r="AC84" s="11">
        <f>'OddsRatio_working_3-way'!X84^(1/3)*SIN('OddsRatio_working_3-way'!Y84/3)</f>
        <v>0.11358445700325587</v>
      </c>
      <c r="AD84" s="11">
        <f>'OddsRatio_working_3-way'!X84^(1/3)*SIN(('OddsRatio_working_3-way'!Y84+2*PI())/3)</f>
        <v>0.40108731016430932</v>
      </c>
      <c r="AE84" s="11">
        <f>'OddsRatio_working_3-way'!X84^(1/3)*SIN(('OddsRatio_working_3-way'!Y84+4*PI())/3)</f>
        <v>-0.51467176716756524</v>
      </c>
      <c r="AF84" s="11">
        <f>-'OddsRatio_working_3-way'!U84/(3*'OddsRatio_working_3-way'!X84^(1/3))*COS(('OddsRatio_working_3-way'!Y84)/3)</f>
        <v>0.52871374981040098</v>
      </c>
      <c r="AG84" s="11">
        <f>-'OddsRatio_working_3-way'!U84/(3*'OddsRatio_working_3-way'!X84^(1/3))*COS(('OddsRatio_working_3-way'!Y84+2*PI())/3)</f>
        <v>-0.36272390014508127</v>
      </c>
      <c r="AH84" s="11">
        <f>-'OddsRatio_working_3-way'!U84/(3*'OddsRatio_working_3-way'!X84^(1/3))*COS(('OddsRatio_working_3-way'!Y84+4*PI())/3)</f>
        <v>-0.16598984966531957</v>
      </c>
      <c r="AI84" s="11">
        <f>'OddsRatio_working_3-way'!U84/(3*'OddsRatio_working_3-way'!X84^(1/3))*SIN(('OddsRatio_working_3-way'!Y84)/3)</f>
        <v>-0.11358445700325585</v>
      </c>
      <c r="AJ84" s="11">
        <f>'OddsRatio_working_3-way'!U84/(3*'OddsRatio_working_3-way'!X84^(1/3))*SIN(('OddsRatio_working_3-way'!Y84+2*PI())/3)</f>
        <v>-0.40108731016430926</v>
      </c>
      <c r="AK84" s="11">
        <f>'OddsRatio_working_3-way'!U84/(3*'OddsRatio_working_3-way'!X84^(1/3))*SIN(('OddsRatio_working_3-way'!Y84+4*PI())/3)</f>
        <v>0.51467176716756513</v>
      </c>
      <c r="AL84" s="11">
        <f>'OddsRatio_working_3-way'!Z84+'OddsRatio_working_3-way'!AF84</f>
        <v>1.0574274996208022</v>
      </c>
      <c r="AM84" s="11">
        <f>'OddsRatio_working_3-way'!AA84+'OddsRatio_working_3-way'!AG84</f>
        <v>-0.72544780029016254</v>
      </c>
      <c r="AN84" s="11">
        <f>'OddsRatio_working_3-way'!AB84+'OddsRatio_working_3-way'!AH84</f>
        <v>-0.3319796993306392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1.0574274996208022</v>
      </c>
      <c r="AS84" s="11">
        <f>IF(('OddsRatio_working_3-way'!X84=0),IF(Q84&gt;0,-Q84^(1/3),(-Q84)^(1/3)),'OddsRatio_working_3-way'!AM84-'OddsRatio_working_3-way'!R84/3)</f>
        <v>-0.72544780029016254</v>
      </c>
      <c r="AT84" s="11">
        <f>IF(('OddsRatio_working_3-way'!X84=0),IF(Q84&gt;0,-Q84^(1/3),(-Q84)^(1/3)),'OddsRatio_working_3-way'!AN84-'OddsRatio_working_3-way'!R84/3)</f>
        <v>-0.3319796993306392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2.2799999999999998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3.41</v>
      </c>
      <c r="D85" s="9">
        <f t="shared" si="26"/>
        <v>0.42594983562534555</v>
      </c>
      <c r="E85" s="9">
        <f t="shared" si="27"/>
        <v>0.29136110942281185</v>
      </c>
      <c r="F85" s="9">
        <f t="shared" si="28"/>
        <v>0.2826890549518426</v>
      </c>
      <c r="G85" s="9">
        <f t="shared" si="29"/>
        <v>1.0528861697041885</v>
      </c>
      <c r="H85" s="9">
        <f t="shared" si="30"/>
        <v>2.3476942972213615</v>
      </c>
      <c r="I85" s="9">
        <f t="shared" si="31"/>
        <v>3.4321670520166752</v>
      </c>
      <c r="J85" s="9">
        <f t="shared" si="32"/>
        <v>3.5374556689870951</v>
      </c>
      <c r="K85" s="11">
        <f t="shared" si="33"/>
        <v>0.43859649122807021</v>
      </c>
      <c r="L85" s="11">
        <f t="shared" si="34"/>
        <v>0.30211480362537763</v>
      </c>
      <c r="M85" s="11">
        <f t="shared" si="35"/>
        <v>0.29325513196480935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-0.27689924548238354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0.2331492542254805</v>
      </c>
      <c r="Q85" s="11">
        <f>2*'OddsRatio_working_3-way'!K85*'OddsRatio_working_3-way'!L85*'OddsRatio_working_3-way'!M85</f>
        <v>7.7716418075160151E-2</v>
      </c>
      <c r="R85" s="11">
        <f t="shared" si="36"/>
        <v>0</v>
      </c>
      <c r="S85" s="11">
        <f t="shared" si="37"/>
        <v>-0.84200032332812391</v>
      </c>
      <c r="T85" s="11">
        <f t="shared" si="38"/>
        <v>-0.28066677444270793</v>
      </c>
      <c r="U85" s="11">
        <f>'OddsRatio_working_3-way'!S85-'OddsRatio_working_3-way'!R85^2/3</f>
        <v>-0.84200032332812391</v>
      </c>
      <c r="V85" s="11">
        <f>'OddsRatio_working_3-way'!S85*'OddsRatio_working_3-way'!R85/3-2*'OddsRatio_working_3-way'!R85^3/27-'OddsRatio_working_3-way'!T85</f>
        <v>0.28066677444270793</v>
      </c>
      <c r="W85" s="11">
        <f>'OddsRatio_working_3-way'!V85^2+4*'OddsRatio_working_3-way'!U85^3/27</f>
        <v>-9.6629581215948862E-3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0.14869162417371462</v>
      </c>
      <c r="Y85" s="11">
        <f>IF('OddsRatio_working_3-way'!W85&gt;=0,IF('OddsRatio_working_3-way'!V85+SQRT('OddsRatio_working_3-way'!W85)&gt;0,0,PI()),ACOS('OddsRatio_working_3-way'!V85/(2*'OddsRatio_working_3-way'!X85)))</f>
        <v>0.33688739131964551</v>
      </c>
      <c r="Z85" s="11">
        <f>'OddsRatio_working_3-way'!X85^(1/3)*COS('OddsRatio_working_3-way'!Y85/3)</f>
        <v>0.52644308485209423</v>
      </c>
      <c r="AA85" s="11">
        <f>'OddsRatio_working_3-way'!X85^(1/3)*COS(('OddsRatio_working_3-way'!Y85+2*PI())/3)</f>
        <v>-0.31463496130272806</v>
      </c>
      <c r="AB85" s="11">
        <f>'OddsRatio_working_3-way'!X85^(1/3)*COS(('OddsRatio_working_3-way'!Y85+4*PI())/3)</f>
        <v>-0.21180812354936604</v>
      </c>
      <c r="AC85" s="11">
        <f>'OddsRatio_working_3-way'!X85^(1/3)*SIN('OddsRatio_working_3-way'!Y85/3)</f>
        <v>5.9367102456821426E-2</v>
      </c>
      <c r="AD85" s="11">
        <f>'OddsRatio_working_3-way'!X85^(1/3)*SIN(('OddsRatio_working_3-way'!Y85+2*PI())/3)</f>
        <v>0.42622953390014962</v>
      </c>
      <c r="AE85" s="11">
        <f>'OddsRatio_working_3-way'!X85^(1/3)*SIN(('OddsRatio_working_3-way'!Y85+4*PI())/3)</f>
        <v>-0.48559663635697115</v>
      </c>
      <c r="AF85" s="11">
        <f>-'OddsRatio_working_3-way'!U85/(3*'OddsRatio_working_3-way'!X85^(1/3))*COS(('OddsRatio_working_3-way'!Y85)/3)</f>
        <v>0.52644308485209435</v>
      </c>
      <c r="AG85" s="11">
        <f>-'OddsRatio_working_3-way'!U85/(3*'OddsRatio_working_3-way'!X85^(1/3))*COS(('OddsRatio_working_3-way'!Y85+2*PI())/3)</f>
        <v>-0.31463496130272811</v>
      </c>
      <c r="AH85" s="11">
        <f>-'OddsRatio_working_3-way'!U85/(3*'OddsRatio_working_3-way'!X85^(1/3))*COS(('OddsRatio_working_3-way'!Y85+4*PI())/3)</f>
        <v>-0.2118081235493661</v>
      </c>
      <c r="AI85" s="11">
        <f>'OddsRatio_working_3-way'!U85/(3*'OddsRatio_working_3-way'!X85^(1/3))*SIN(('OddsRatio_working_3-way'!Y85)/3)</f>
        <v>-5.936710245682144E-2</v>
      </c>
      <c r="AJ85" s="11">
        <f>'OddsRatio_working_3-way'!U85/(3*'OddsRatio_working_3-way'!X85^(1/3))*SIN(('OddsRatio_working_3-way'!Y85+2*PI())/3)</f>
        <v>-0.42622953390014973</v>
      </c>
      <c r="AK85" s="11">
        <f>'OddsRatio_working_3-way'!U85/(3*'OddsRatio_working_3-way'!X85^(1/3))*SIN(('OddsRatio_working_3-way'!Y85+4*PI())/3)</f>
        <v>0.48559663635697126</v>
      </c>
      <c r="AL85" s="11">
        <f>'OddsRatio_working_3-way'!Z85+'OddsRatio_working_3-way'!AF85</f>
        <v>1.0528861697041885</v>
      </c>
      <c r="AM85" s="11">
        <f>'OddsRatio_working_3-way'!AA85+'OddsRatio_working_3-way'!AG85</f>
        <v>-0.62926992260545611</v>
      </c>
      <c r="AN85" s="11">
        <f>'OddsRatio_working_3-way'!AB85+'OddsRatio_working_3-way'!AH85</f>
        <v>-0.42361624709873213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1.0528861697041885</v>
      </c>
      <c r="AS85" s="11">
        <f>IF(('OddsRatio_working_3-way'!X85=0),IF(Q85&gt;0,-Q85^(1/3),(-Q85)^(1/3)),'OddsRatio_working_3-way'!AM85-'OddsRatio_working_3-way'!R85/3)</f>
        <v>-0.62926992260545611</v>
      </c>
      <c r="AT85" s="11">
        <f>IF(('OddsRatio_working_3-way'!X85=0),IF(Q85&gt;0,-Q85^(1/3),(-Q85)^(1/3)),'OddsRatio_working_3-way'!AN85-'OddsRatio_working_3-way'!R85/3)</f>
        <v>-0.42361624709873213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1.7</v>
      </c>
      <c r="B86" s="4">
        <f>IF('True_Odds_Calculator_3-way'!B87="","",'True_Odds_Calculator_3-way'!B87)</f>
        <v>3.65</v>
      </c>
      <c r="C86" s="4">
        <f>IF('True_Odds_Calculator_3-way'!C87="","",'True_Odds_Calculator_3-way'!C87)</f>
        <v>5.36</v>
      </c>
      <c r="D86" s="9">
        <f t="shared" si="26"/>
        <v>0.56796601022262161</v>
      </c>
      <c r="E86" s="9">
        <f t="shared" si="27"/>
        <v>0.25775358093329098</v>
      </c>
      <c r="F86" s="9">
        <f t="shared" si="28"/>
        <v>0.17428040884408724</v>
      </c>
      <c r="G86" s="9">
        <f t="shared" si="29"/>
        <v>1.0866696296240814</v>
      </c>
      <c r="H86" s="9">
        <f t="shared" si="30"/>
        <v>1.7606687407368569</v>
      </c>
      <c r="I86" s="9">
        <f t="shared" si="31"/>
        <v>3.8796745185038159</v>
      </c>
      <c r="J86" s="9">
        <f t="shared" si="32"/>
        <v>5.7378795851609956</v>
      </c>
      <c r="K86" s="11">
        <f t="shared" si="33"/>
        <v>0.58823529411764708</v>
      </c>
      <c r="L86" s="11">
        <f t="shared" si="34"/>
        <v>0.27397260273972601</v>
      </c>
      <c r="M86" s="11">
        <f t="shared" si="35"/>
        <v>0.18656716417910446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-0.24317774543880111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0.23181834582125632</v>
      </c>
      <c r="Q86" s="11">
        <f>2*'OddsRatio_working_3-way'!K86*'OddsRatio_working_3-way'!L86*'OddsRatio_working_3-way'!M86</f>
        <v>6.0134460654022392E-2</v>
      </c>
      <c r="R86" s="11">
        <f t="shared" si="36"/>
        <v>0</v>
      </c>
      <c r="S86" s="11">
        <f t="shared" si="37"/>
        <v>-0.95328766784539698</v>
      </c>
      <c r="T86" s="11">
        <f t="shared" si="38"/>
        <v>-0.24728603575756081</v>
      </c>
      <c r="U86" s="11">
        <f>'OddsRatio_working_3-way'!S86-'OddsRatio_working_3-way'!R86^2/3</f>
        <v>-0.95328766784539698</v>
      </c>
      <c r="V86" s="11">
        <f>'OddsRatio_working_3-way'!S86*'OddsRatio_working_3-way'!R86/3-2*'OddsRatio_working_3-way'!R86^3/27-'OddsRatio_working_3-way'!T86</f>
        <v>0.24728603575756081</v>
      </c>
      <c r="W86" s="11">
        <f>'OddsRatio_working_3-way'!V86^2+4*'OddsRatio_working_3-way'!U86^3/27</f>
        <v>-6.7191424103403743E-2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0.17912412427147648</v>
      </c>
      <c r="Y86" s="11">
        <f>IF('OddsRatio_working_3-way'!W86&gt;=0,IF('OddsRatio_working_3-way'!V86+SQRT('OddsRatio_working_3-way'!W86)&gt;0,0,PI()),ACOS('OddsRatio_working_3-way'!V86/(2*'OddsRatio_working_3-way'!X86)))</f>
        <v>0.80894183048888657</v>
      </c>
      <c r="Z86" s="11">
        <f>'OddsRatio_working_3-way'!X86^(1/3)*COS('OddsRatio_working_3-way'!Y86/3)</f>
        <v>0.54333481481204071</v>
      </c>
      <c r="AA86" s="11">
        <f>'OddsRatio_working_3-way'!X86^(1/3)*COS(('OddsRatio_working_3-way'!Y86+2*PI())/3)</f>
        <v>-0.40171499954529599</v>
      </c>
      <c r="AB86" s="11">
        <f>'OddsRatio_working_3-way'!X86^(1/3)*COS(('OddsRatio_working_3-way'!Y86+4*PI())/3)</f>
        <v>-0.14161981526674455</v>
      </c>
      <c r="AC86" s="11">
        <f>'OddsRatio_working_3-way'!X86^(1/3)*SIN('OddsRatio_working_3-way'!Y86/3)</f>
        <v>0.15016602465814699</v>
      </c>
      <c r="AD86" s="11">
        <f>'OddsRatio_working_3-way'!X86^(1/3)*SIN(('OddsRatio_working_3-way'!Y86+2*PI())/3)</f>
        <v>0.39545874005866727</v>
      </c>
      <c r="AE86" s="11">
        <f>'OddsRatio_working_3-way'!X86^(1/3)*SIN(('OddsRatio_working_3-way'!Y86+4*PI())/3)</f>
        <v>-0.5456247647168142</v>
      </c>
      <c r="AF86" s="11">
        <f>-'OddsRatio_working_3-way'!U86/(3*'OddsRatio_working_3-way'!X86^(1/3))*COS(('OddsRatio_working_3-way'!Y86)/3)</f>
        <v>0.5433348148120406</v>
      </c>
      <c r="AG86" s="11">
        <f>-'OddsRatio_working_3-way'!U86/(3*'OddsRatio_working_3-way'!X86^(1/3))*COS(('OddsRatio_working_3-way'!Y86+2*PI())/3)</f>
        <v>-0.40171499954529594</v>
      </c>
      <c r="AH86" s="11">
        <f>-'OddsRatio_working_3-way'!U86/(3*'OddsRatio_working_3-way'!X86^(1/3))*COS(('OddsRatio_working_3-way'!Y86+4*PI())/3)</f>
        <v>-0.14161981526674453</v>
      </c>
      <c r="AI86" s="11">
        <f>'OddsRatio_working_3-way'!U86/(3*'OddsRatio_working_3-way'!X86^(1/3))*SIN(('OddsRatio_working_3-way'!Y86)/3)</f>
        <v>-0.15016602465814696</v>
      </c>
      <c r="AJ86" s="11">
        <f>'OddsRatio_working_3-way'!U86/(3*'OddsRatio_working_3-way'!X86^(1/3))*SIN(('OddsRatio_working_3-way'!Y86+2*PI())/3)</f>
        <v>-0.39545874005866716</v>
      </c>
      <c r="AK86" s="11">
        <f>'OddsRatio_working_3-way'!U86/(3*'OddsRatio_working_3-way'!X86^(1/3))*SIN(('OddsRatio_working_3-way'!Y86+4*PI())/3)</f>
        <v>0.54562476471681409</v>
      </c>
      <c r="AL86" s="11">
        <f>'OddsRatio_working_3-way'!Z86+'OddsRatio_working_3-way'!AF86</f>
        <v>1.0866696296240814</v>
      </c>
      <c r="AM86" s="11">
        <f>'OddsRatio_working_3-way'!AA86+'OddsRatio_working_3-way'!AG86</f>
        <v>-0.80342999909059198</v>
      </c>
      <c r="AN86" s="11">
        <f>'OddsRatio_working_3-way'!AB86+'OddsRatio_working_3-way'!AH86</f>
        <v>-0.28323963053348911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1.0866696296240814</v>
      </c>
      <c r="AS86" s="11">
        <f>IF(('OddsRatio_working_3-way'!X86=0),IF(Q86&gt;0,-Q86^(1/3),(-Q86)^(1/3)),'OddsRatio_working_3-way'!AM86-'OddsRatio_working_3-way'!R86/3)</f>
        <v>-0.80342999909059198</v>
      </c>
      <c r="AT86" s="11">
        <f>IF(('OddsRatio_working_3-way'!X86=0),IF(Q86&gt;0,-Q86^(1/3),(-Q86)^(1/3)),'OddsRatio_working_3-way'!AN86-'OddsRatio_working_3-way'!R86/3)</f>
        <v>-0.28323963053348911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2.34</v>
      </c>
      <c r="B87" s="4">
        <f>IF('True_Odds_Calculator_3-way'!B88="","",'True_Odds_Calculator_3-way'!B88)</f>
        <v>3.28</v>
      </c>
      <c r="C87" s="4">
        <f>IF('True_Odds_Calculator_3-way'!C88="","",'True_Odds_Calculator_3-way'!C88)</f>
        <v>3.21</v>
      </c>
      <c r="D87" s="9">
        <f t="shared" si="26"/>
        <v>0.4113165794340789</v>
      </c>
      <c r="E87" s="9">
        <f t="shared" si="27"/>
        <v>0.2911033893873029</v>
      </c>
      <c r="F87" s="9">
        <f t="shared" si="28"/>
        <v>0.29758003117861787</v>
      </c>
      <c r="G87" s="9">
        <f t="shared" si="29"/>
        <v>1.0680726415195831</v>
      </c>
      <c r="H87" s="9">
        <f t="shared" si="30"/>
        <v>2.4312173396362411</v>
      </c>
      <c r="I87" s="9">
        <f t="shared" si="31"/>
        <v>3.4352056226646503</v>
      </c>
      <c r="J87" s="9">
        <f t="shared" si="32"/>
        <v>3.3604405377582789</v>
      </c>
      <c r="K87" s="11">
        <f t="shared" si="33"/>
        <v>0.42735042735042739</v>
      </c>
      <c r="L87" s="11">
        <f t="shared" si="34"/>
        <v>0.3048780487804878</v>
      </c>
      <c r="M87" s="11">
        <f t="shared" si="35"/>
        <v>0.3115264797507788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-0.27405465643441462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0.23663218899143226</v>
      </c>
      <c r="Q87" s="11">
        <f>2*'OddsRatio_working_3-way'!K87*'OddsRatio_working_3-way'!L87*'OddsRatio_working_3-way'!M87</f>
        <v>8.1177423324676576E-2</v>
      </c>
      <c r="R87" s="11">
        <f t="shared" si="36"/>
        <v>0</v>
      </c>
      <c r="S87" s="11">
        <f t="shared" si="37"/>
        <v>-0.86344889034228789</v>
      </c>
      <c r="T87" s="11">
        <f t="shared" si="38"/>
        <v>-0.29620888176407811</v>
      </c>
      <c r="U87" s="11">
        <f>'OddsRatio_working_3-way'!S87-'OddsRatio_working_3-way'!R87^2/3</f>
        <v>-0.86344889034228789</v>
      </c>
      <c r="V87" s="11">
        <f>'OddsRatio_working_3-way'!S87*'OddsRatio_working_3-way'!R87/3-2*'OddsRatio_working_3-way'!R87^3/27-'OddsRatio_working_3-way'!T87</f>
        <v>0.29620888176407811</v>
      </c>
      <c r="W87" s="11">
        <f>'OddsRatio_working_3-way'!V87^2+4*'OddsRatio_working_3-way'!U87^3/27</f>
        <v>-7.6290580106719019E-3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0.1544091639497131</v>
      </c>
      <c r="Y87" s="11">
        <f>IF('OddsRatio_working_3-way'!W87&gt;=0,IF('OddsRatio_working_3-way'!V87+SQRT('OddsRatio_working_3-way'!W87)&gt;0,0,PI()),ACOS('OddsRatio_working_3-way'!V87/(2*'OddsRatio_working_3-way'!X87)))</f>
        <v>0.28674799563321796</v>
      </c>
      <c r="Z87" s="11">
        <f>'OddsRatio_working_3-way'!X87^(1/3)*COS('OddsRatio_working_3-way'!Y87/3)</f>
        <v>0.53403632075979146</v>
      </c>
      <c r="AA87" s="11">
        <f>'OddsRatio_working_3-way'!X87^(1/3)*COS(('OddsRatio_working_3-way'!Y87+2*PI())/3)</f>
        <v>-0.31135920984402948</v>
      </c>
      <c r="AB87" s="11">
        <f>'OddsRatio_working_3-way'!X87^(1/3)*COS(('OddsRatio_working_3-way'!Y87+4*PI())/3)</f>
        <v>-0.22267711091576187</v>
      </c>
      <c r="AC87" s="11">
        <f>'OddsRatio_working_3-way'!X87^(1/3)*SIN('OddsRatio_working_3-way'!Y87/3)</f>
        <v>5.120063368853639E-2</v>
      </c>
      <c r="AD87" s="11">
        <f>'OddsRatio_working_3-way'!X87^(1/3)*SIN(('OddsRatio_working_3-way'!Y87+2*PI())/3)</f>
        <v>0.43688870347728631</v>
      </c>
      <c r="AE87" s="11">
        <f>'OddsRatio_working_3-way'!X87^(1/3)*SIN(('OddsRatio_working_3-way'!Y87+4*PI())/3)</f>
        <v>-0.48808933716582265</v>
      </c>
      <c r="AF87" s="11">
        <f>-'OddsRatio_working_3-way'!U87/(3*'OddsRatio_working_3-way'!X87^(1/3))*COS(('OddsRatio_working_3-way'!Y87)/3)</f>
        <v>0.53403632075979157</v>
      </c>
      <c r="AG87" s="11">
        <f>-'OddsRatio_working_3-way'!U87/(3*'OddsRatio_working_3-way'!X87^(1/3))*COS(('OddsRatio_working_3-way'!Y87+2*PI())/3)</f>
        <v>-0.31135920984402959</v>
      </c>
      <c r="AH87" s="11">
        <f>-'OddsRatio_working_3-way'!U87/(3*'OddsRatio_working_3-way'!X87^(1/3))*COS(('OddsRatio_working_3-way'!Y87+4*PI())/3)</f>
        <v>-0.22267711091576192</v>
      </c>
      <c r="AI87" s="11">
        <f>'OddsRatio_working_3-way'!U87/(3*'OddsRatio_working_3-way'!X87^(1/3))*SIN(('OddsRatio_working_3-way'!Y87)/3)</f>
        <v>-5.1200633688536404E-2</v>
      </c>
      <c r="AJ87" s="11">
        <f>'OddsRatio_working_3-way'!U87/(3*'OddsRatio_working_3-way'!X87^(1/3))*SIN(('OddsRatio_working_3-way'!Y87+2*PI())/3)</f>
        <v>-0.43688870347728637</v>
      </c>
      <c r="AK87" s="11">
        <f>'OddsRatio_working_3-way'!U87/(3*'OddsRatio_working_3-way'!X87^(1/3))*SIN(('OddsRatio_working_3-way'!Y87+4*PI())/3)</f>
        <v>0.48808933716582276</v>
      </c>
      <c r="AL87" s="11">
        <f>'OddsRatio_working_3-way'!Z87+'OddsRatio_working_3-way'!AF87</f>
        <v>1.0680726415195831</v>
      </c>
      <c r="AM87" s="11">
        <f>'OddsRatio_working_3-way'!AA87+'OddsRatio_working_3-way'!AG87</f>
        <v>-0.62271841968805908</v>
      </c>
      <c r="AN87" s="11">
        <f>'OddsRatio_working_3-way'!AB87+'OddsRatio_working_3-way'!AH87</f>
        <v>-0.44535422183152379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1.0680726415195831</v>
      </c>
      <c r="AS87" s="11">
        <f>IF(('OddsRatio_working_3-way'!X87=0),IF(Q87&gt;0,-Q87^(1/3),(-Q87)^(1/3)),'OddsRatio_working_3-way'!AM87-'OddsRatio_working_3-way'!R87/3)</f>
        <v>-0.62271841968805908</v>
      </c>
      <c r="AT87" s="11">
        <f>IF(('OddsRatio_working_3-way'!X87=0),IF(Q87&gt;0,-Q87^(1/3),(-Q87)^(1/3)),'OddsRatio_working_3-way'!AN87-'OddsRatio_working_3-way'!R87/3)</f>
        <v>-0.44535422183152379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6.14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1.58</v>
      </c>
      <c r="D88" s="9">
        <f t="shared" si="26"/>
        <v>0.15070571728444851</v>
      </c>
      <c r="E88" s="9">
        <f t="shared" si="27"/>
        <v>0.23801244837223617</v>
      </c>
      <c r="F88" s="9">
        <f t="shared" si="28"/>
        <v>0.61128183434331551</v>
      </c>
      <c r="G88" s="9">
        <f t="shared" si="29"/>
        <v>1.0963907255821175</v>
      </c>
      <c r="H88" s="9">
        <f t="shared" si="30"/>
        <v>6.6354483294920827</v>
      </c>
      <c r="I88" s="9">
        <f t="shared" si="31"/>
        <v>4.2014609186997829</v>
      </c>
      <c r="J88" s="9">
        <f t="shared" si="32"/>
        <v>1.6359066208376281</v>
      </c>
      <c r="K88" s="11">
        <f t="shared" si="33"/>
        <v>0.16286644951140067</v>
      </c>
      <c r="L88" s="11">
        <f t="shared" si="34"/>
        <v>0.25510204081632654</v>
      </c>
      <c r="M88" s="11">
        <f t="shared" si="35"/>
        <v>0.63291139240506322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-0.22890877375153251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0.2271968037617059</v>
      </c>
      <c r="Q88" s="11">
        <f>2*'OddsRatio_working_3-way'!K88*'OddsRatio_working_3-way'!L88*'OddsRatio_working_3-way'!M88</f>
        <v>5.25918527226171E-2</v>
      </c>
      <c r="R88" s="11">
        <f t="shared" si="36"/>
        <v>0</v>
      </c>
      <c r="S88" s="11">
        <f t="shared" si="37"/>
        <v>-0.99252116918993738</v>
      </c>
      <c r="T88" s="11">
        <f t="shared" si="38"/>
        <v>-0.22975027064581882</v>
      </c>
      <c r="U88" s="11">
        <f>'OddsRatio_working_3-way'!S88-'OddsRatio_working_3-way'!R88^2/3</f>
        <v>-0.99252116918993738</v>
      </c>
      <c r="V88" s="11">
        <f>'OddsRatio_working_3-way'!S88*'OddsRatio_working_3-way'!R88/3-2*'OddsRatio_working_3-way'!R88^3/27-'OddsRatio_working_3-way'!T88</f>
        <v>0.22975027064581882</v>
      </c>
      <c r="W88" s="11">
        <f>'OddsRatio_working_3-way'!V88^2+4*'OddsRatio_working_3-way'!U88^3/27</f>
        <v>-9.2063833580824248E-2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0.1902951788949547</v>
      </c>
      <c r="Y88" s="11">
        <f>IF('OddsRatio_working_3-way'!W88&gt;=0,IF('OddsRatio_working_3-way'!V88+SQRT('OddsRatio_working_3-way'!W88)&gt;0,0,PI()),ACOS('OddsRatio_working_3-way'!V88/(2*'OddsRatio_working_3-way'!X88)))</f>
        <v>0.92270212468552881</v>
      </c>
      <c r="Z88" s="11">
        <f>'OddsRatio_working_3-way'!X88^(1/3)*COS('OddsRatio_working_3-way'!Y88/3)</f>
        <v>0.54819536279105885</v>
      </c>
      <c r="AA88" s="11">
        <f>'OddsRatio_working_3-way'!X88^(1/3)*COS(('OddsRatio_working_3-way'!Y88+2*PI())/3)</f>
        <v>-0.42490111457352059</v>
      </c>
      <c r="AB88" s="11">
        <f>'OddsRatio_working_3-way'!X88^(1/3)*COS(('OddsRatio_working_3-way'!Y88+4*PI())/3)</f>
        <v>-0.1232942482175382</v>
      </c>
      <c r="AC88" s="11">
        <f>'OddsRatio_working_3-way'!X88^(1/3)*SIN('OddsRatio_working_3-way'!Y88/3)</f>
        <v>0.17413280548006591</v>
      </c>
      <c r="AD88" s="11">
        <f>'OddsRatio_working_3-way'!X88^(1/3)*SIN(('OddsRatio_working_3-way'!Y88+2*PI())/3)</f>
        <v>0.38768470767385071</v>
      </c>
      <c r="AE88" s="11">
        <f>'OddsRatio_working_3-way'!X88^(1/3)*SIN(('OddsRatio_working_3-way'!Y88+4*PI())/3)</f>
        <v>-0.56181751315391659</v>
      </c>
      <c r="AF88" s="11">
        <f>-'OddsRatio_working_3-way'!U88/(3*'OddsRatio_working_3-way'!X88^(1/3))*COS(('OddsRatio_working_3-way'!Y88)/3)</f>
        <v>0.54819536279105874</v>
      </c>
      <c r="AG88" s="11">
        <f>-'OddsRatio_working_3-way'!U88/(3*'OddsRatio_working_3-way'!X88^(1/3))*COS(('OddsRatio_working_3-way'!Y88+2*PI())/3)</f>
        <v>-0.42490111457352053</v>
      </c>
      <c r="AH88" s="11">
        <f>-'OddsRatio_working_3-way'!U88/(3*'OddsRatio_working_3-way'!X88^(1/3))*COS(('OddsRatio_working_3-way'!Y88+4*PI())/3)</f>
        <v>-0.12329424821753818</v>
      </c>
      <c r="AI88" s="11">
        <f>'OddsRatio_working_3-way'!U88/(3*'OddsRatio_working_3-way'!X88^(1/3))*SIN(('OddsRatio_working_3-way'!Y88)/3)</f>
        <v>-0.17413280548006588</v>
      </c>
      <c r="AJ88" s="11">
        <f>'OddsRatio_working_3-way'!U88/(3*'OddsRatio_working_3-way'!X88^(1/3))*SIN(('OddsRatio_working_3-way'!Y88+2*PI())/3)</f>
        <v>-0.3876847076738506</v>
      </c>
      <c r="AK88" s="11">
        <f>'OddsRatio_working_3-way'!U88/(3*'OddsRatio_working_3-way'!X88^(1/3))*SIN(('OddsRatio_working_3-way'!Y88+4*PI())/3)</f>
        <v>0.56181751315391648</v>
      </c>
      <c r="AL88" s="11">
        <f>'OddsRatio_working_3-way'!Z88+'OddsRatio_working_3-way'!AF88</f>
        <v>1.0963907255821175</v>
      </c>
      <c r="AM88" s="11">
        <f>'OddsRatio_working_3-way'!AA88+'OddsRatio_working_3-way'!AG88</f>
        <v>-0.84980222914704107</v>
      </c>
      <c r="AN88" s="11">
        <f>'OddsRatio_working_3-way'!AB88+'OddsRatio_working_3-way'!AH88</f>
        <v>-0.24658849643507638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1.0963907255821175</v>
      </c>
      <c r="AS88" s="11">
        <f>IF(('OddsRatio_working_3-way'!X88=0),IF(Q88&gt;0,-Q88^(1/3),(-Q88)^(1/3)),'OddsRatio_working_3-way'!AM88-'OddsRatio_working_3-way'!R88/3)</f>
        <v>-0.84980222914704107</v>
      </c>
      <c r="AT88" s="11">
        <f>IF(('OddsRatio_working_3-way'!X88=0),IF(Q88&gt;0,-Q88^(1/3),(-Q88)^(1/3)),'OddsRatio_working_3-way'!AN88-'OddsRatio_working_3-way'!R88/3)</f>
        <v>-0.24658849643507638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2.04</v>
      </c>
      <c r="B89" s="4">
        <f>IF('True_Odds_Calculator_3-way'!B90="","",'True_Odds_Calculator_3-way'!B90)</f>
        <v>3.59</v>
      </c>
      <c r="C89" s="4">
        <f>IF('True_Odds_Calculator_3-way'!C90="","",'True_Odds_Calculator_3-way'!C90)</f>
        <v>3.94</v>
      </c>
      <c r="D89" s="9">
        <f t="shared" si="26"/>
        <v>0.48135015738466341</v>
      </c>
      <c r="E89" s="9">
        <f t="shared" si="27"/>
        <v>0.27149096682412077</v>
      </c>
      <c r="F89" s="9">
        <f t="shared" si="28"/>
        <v>0.24715887579121584</v>
      </c>
      <c r="G89" s="9">
        <f t="shared" si="29"/>
        <v>1.0360478003271663</v>
      </c>
      <c r="H89" s="9">
        <f t="shared" si="30"/>
        <v>2.0774897123402534</v>
      </c>
      <c r="I89" s="9">
        <f t="shared" si="31"/>
        <v>3.6833638028473601</v>
      </c>
      <c r="J89" s="9">
        <f t="shared" si="32"/>
        <v>4.0459805329618694</v>
      </c>
      <c r="K89" s="11">
        <f t="shared" si="33"/>
        <v>0.49019607843137253</v>
      </c>
      <c r="L89" s="11">
        <f t="shared" si="34"/>
        <v>0.2785515320334262</v>
      </c>
      <c r="M89" s="11">
        <f t="shared" si="35"/>
        <v>0.25380710659898476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-0.27444770026557641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0.22769030126649864</v>
      </c>
      <c r="Q89" s="11">
        <f>2*'OddsRatio_working_3-way'!K89*'OddsRatio_working_3-way'!L89*'OddsRatio_working_3-way'!M89</f>
        <v>6.9312116062861098E-2</v>
      </c>
      <c r="R89" s="11">
        <f t="shared" si="36"/>
        <v>0</v>
      </c>
      <c r="S89" s="11">
        <f t="shared" si="37"/>
        <v>-0.8296309316717474</v>
      </c>
      <c r="T89" s="11">
        <f t="shared" si="38"/>
        <v>-0.25255127295943613</v>
      </c>
      <c r="U89" s="11">
        <f>'OddsRatio_working_3-way'!S89-'OddsRatio_working_3-way'!R89^2/3</f>
        <v>-0.8296309316717474</v>
      </c>
      <c r="V89" s="11">
        <f>'OddsRatio_working_3-way'!S89*'OddsRatio_working_3-way'!R89/3-2*'OddsRatio_working_3-way'!R89^3/27-'OddsRatio_working_3-way'!T89</f>
        <v>0.25255127295943613</v>
      </c>
      <c r="W89" s="11">
        <f>'OddsRatio_working_3-way'!V89^2+4*'OddsRatio_working_3-way'!U89^3/27</f>
        <v>-2.0814089430596844E-2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0.14542715951983354</v>
      </c>
      <c r="Y89" s="11">
        <f>IF('OddsRatio_working_3-way'!W89&gt;=0,IF('OddsRatio_working_3-way'!V89+SQRT('OddsRatio_working_3-way'!W89)&gt;0,0,PI()),ACOS('OddsRatio_working_3-way'!V89/(2*'OddsRatio_working_3-way'!X89)))</f>
        <v>0.51901439740920963</v>
      </c>
      <c r="Z89" s="11">
        <f>'OddsRatio_working_3-way'!X89^(1/3)*COS('OddsRatio_working_3-way'!Y89/3)</f>
        <v>0.51802390016358313</v>
      </c>
      <c r="AA89" s="11">
        <f>'OddsRatio_working_3-way'!X89^(1/3)*COS(('OddsRatio_working_3-way'!Y89+2*PI())/3)</f>
        <v>-0.33740941217349085</v>
      </c>
      <c r="AB89" s="11">
        <f>'OddsRatio_working_3-way'!X89^(1/3)*COS(('OddsRatio_working_3-way'!Y89+4*PI())/3)</f>
        <v>-0.18061448799009214</v>
      </c>
      <c r="AC89" s="11">
        <f>'OddsRatio_working_3-way'!X89^(1/3)*SIN('OddsRatio_working_3-way'!Y89/3)</f>
        <v>9.0525591684852164E-2</v>
      </c>
      <c r="AD89" s="11">
        <f>'OddsRatio_working_3-way'!X89^(1/3)*SIN(('OddsRatio_working_3-way'!Y89+2*PI())/3)</f>
        <v>0.40335906146673067</v>
      </c>
      <c r="AE89" s="11">
        <f>'OddsRatio_working_3-way'!X89^(1/3)*SIN(('OddsRatio_working_3-way'!Y89+4*PI())/3)</f>
        <v>-0.49388465315158286</v>
      </c>
      <c r="AF89" s="11">
        <f>-'OddsRatio_working_3-way'!U89/(3*'OddsRatio_working_3-way'!X89^(1/3))*COS(('OddsRatio_working_3-way'!Y89)/3)</f>
        <v>0.51802390016358313</v>
      </c>
      <c r="AG89" s="11">
        <f>-'OddsRatio_working_3-way'!U89/(3*'OddsRatio_working_3-way'!X89^(1/3))*COS(('OddsRatio_working_3-way'!Y89+2*PI())/3)</f>
        <v>-0.33740941217349085</v>
      </c>
      <c r="AH89" s="11">
        <f>-'OddsRatio_working_3-way'!U89/(3*'OddsRatio_working_3-way'!X89^(1/3))*COS(('OddsRatio_working_3-way'!Y89+4*PI())/3)</f>
        <v>-0.18061448799009214</v>
      </c>
      <c r="AI89" s="11">
        <f>'OddsRatio_working_3-way'!U89/(3*'OddsRatio_working_3-way'!X89^(1/3))*SIN(('OddsRatio_working_3-way'!Y89)/3)</f>
        <v>-9.0525591684852164E-2</v>
      </c>
      <c r="AJ89" s="11">
        <f>'OddsRatio_working_3-way'!U89/(3*'OddsRatio_working_3-way'!X89^(1/3))*SIN(('OddsRatio_working_3-way'!Y89+2*PI())/3)</f>
        <v>-0.40335906146673067</v>
      </c>
      <c r="AK89" s="11">
        <f>'OddsRatio_working_3-way'!U89/(3*'OddsRatio_working_3-way'!X89^(1/3))*SIN(('OddsRatio_working_3-way'!Y89+4*PI())/3)</f>
        <v>0.49388465315158286</v>
      </c>
      <c r="AL89" s="11">
        <f>'OddsRatio_working_3-way'!Z89+'OddsRatio_working_3-way'!AF89</f>
        <v>1.0360478003271663</v>
      </c>
      <c r="AM89" s="11">
        <f>'OddsRatio_working_3-way'!AA89+'OddsRatio_working_3-way'!AG89</f>
        <v>-0.6748188243469817</v>
      </c>
      <c r="AN89" s="11">
        <f>'OddsRatio_working_3-way'!AB89+'OddsRatio_working_3-way'!AH89</f>
        <v>-0.36122897598018427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1.0360478003271663</v>
      </c>
      <c r="AS89" s="11">
        <f>IF(('OddsRatio_working_3-way'!X89=0),IF(Q89&gt;0,-Q89^(1/3),(-Q89)^(1/3)),'OddsRatio_working_3-way'!AM89-'OddsRatio_working_3-way'!R89/3)</f>
        <v>-0.6748188243469817</v>
      </c>
      <c r="AT89" s="11">
        <f>IF(('OddsRatio_working_3-way'!X89=0),IF(Q89&gt;0,-Q89^(1/3),(-Q89)^(1/3)),'OddsRatio_working_3-way'!AN89-'OddsRatio_working_3-way'!R89/3)</f>
        <v>-0.36122897598018427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1.42</v>
      </c>
      <c r="B90" s="4">
        <f>IF('True_Odds_Calculator_3-way'!B91="","",'True_Odds_Calculator_3-way'!B91)</f>
        <v>4.9800000000000004</v>
      </c>
      <c r="C90" s="4">
        <f>IF('True_Odds_Calculator_3-way'!C91="","",'True_Odds_Calculator_3-way'!C91)</f>
        <v>8.24</v>
      </c>
      <c r="D90" s="9">
        <f t="shared" si="26"/>
        <v>0.69247031053768082</v>
      </c>
      <c r="E90" s="9">
        <f t="shared" si="27"/>
        <v>0.19199659169788078</v>
      </c>
      <c r="F90" s="9">
        <f t="shared" si="28"/>
        <v>0.11553309776443849</v>
      </c>
      <c r="G90" s="9">
        <f t="shared" si="29"/>
        <v>1.0573934148459241</v>
      </c>
      <c r="H90" s="9">
        <f t="shared" si="30"/>
        <v>1.4441052342352878</v>
      </c>
      <c r="I90" s="9">
        <f t="shared" si="31"/>
        <v>5.2084257910867793</v>
      </c>
      <c r="J90" s="9">
        <f t="shared" si="32"/>
        <v>8.6555283234844911</v>
      </c>
      <c r="K90" s="11">
        <f t="shared" si="33"/>
        <v>0.70422535211267612</v>
      </c>
      <c r="L90" s="11">
        <f t="shared" si="34"/>
        <v>0.20080321285140559</v>
      </c>
      <c r="M90" s="11">
        <f t="shared" si="35"/>
        <v>0.12135922330097088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-0.20769499439025074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0.19975979399616794</v>
      </c>
      <c r="Q90" s="11">
        <f>2*'OddsRatio_working_3-way'!K90*'OddsRatio_working_3-way'!L90*'OddsRatio_working_3-way'!M90</f>
        <v>3.4322988659135377E-2</v>
      </c>
      <c r="R90" s="11">
        <f t="shared" si="36"/>
        <v>0</v>
      </c>
      <c r="S90" s="11">
        <f t="shared" si="37"/>
        <v>-0.9617939738154071</v>
      </c>
      <c r="T90" s="11">
        <f t="shared" si="38"/>
        <v>-0.16525669653185684</v>
      </c>
      <c r="U90" s="11">
        <f>'OddsRatio_working_3-way'!S90-'OddsRatio_working_3-way'!R90^2/3</f>
        <v>-0.9617939738154071</v>
      </c>
      <c r="V90" s="11">
        <f>'OddsRatio_working_3-way'!S90*'OddsRatio_working_3-way'!R90/3-2*'OddsRatio_working_3-way'!R90^3/27-'OddsRatio_working_3-way'!T90</f>
        <v>0.16525669653185684</v>
      </c>
      <c r="W90" s="11">
        <f>'OddsRatio_working_3-way'!V90^2+4*'OddsRatio_working_3-way'!U90^3/27</f>
        <v>-0.10449840994079465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0.18152698538331491</v>
      </c>
      <c r="Y90" s="11">
        <f>IF('OddsRatio_working_3-way'!W90&gt;=0,IF('OddsRatio_working_3-way'!V90+SQRT('OddsRatio_working_3-way'!W90)&gt;0,0,PI()),ACOS('OddsRatio_working_3-way'!V90/(2*'OddsRatio_working_3-way'!X90)))</f>
        <v>1.0982164289888079</v>
      </c>
      <c r="Z90" s="11">
        <f>'OddsRatio_working_3-way'!X90^(1/3)*COS('OddsRatio_working_3-way'!Y90/3)</f>
        <v>0.52869670742296204</v>
      </c>
      <c r="AA90" s="11">
        <f>'OddsRatio_working_3-way'!X90^(1/3)*COS(('OddsRatio_working_3-way'!Y90+2*PI())/3)</f>
        <v>-0.43987139243842688</v>
      </c>
      <c r="AB90" s="11">
        <f>'OddsRatio_working_3-way'!X90^(1/3)*COS(('OddsRatio_working_3-way'!Y90+4*PI())/3)</f>
        <v>-8.8825314984535012E-2</v>
      </c>
      <c r="AC90" s="11">
        <f>'OddsRatio_working_3-way'!X90^(1/3)*SIN('OddsRatio_working_3-way'!Y90/3)</f>
        <v>0.20267654731596663</v>
      </c>
      <c r="AD90" s="11">
        <f>'OddsRatio_working_3-way'!X90^(1/3)*SIN(('OddsRatio_working_3-way'!Y90+2*PI())/3)</f>
        <v>0.35652650586749063</v>
      </c>
      <c r="AE90" s="11">
        <f>'OddsRatio_working_3-way'!X90^(1/3)*SIN(('OddsRatio_working_3-way'!Y90+4*PI())/3)</f>
        <v>-0.5592030531834572</v>
      </c>
      <c r="AF90" s="11">
        <f>-'OddsRatio_working_3-way'!U90/(3*'OddsRatio_working_3-way'!X90^(1/3))*COS(('OddsRatio_working_3-way'!Y90)/3)</f>
        <v>0.52869670742296204</v>
      </c>
      <c r="AG90" s="11">
        <f>-'OddsRatio_working_3-way'!U90/(3*'OddsRatio_working_3-way'!X90^(1/3))*COS(('OddsRatio_working_3-way'!Y90+2*PI())/3)</f>
        <v>-0.43987139243842688</v>
      </c>
      <c r="AH90" s="11">
        <f>-'OddsRatio_working_3-way'!U90/(3*'OddsRatio_working_3-way'!X90^(1/3))*COS(('OddsRatio_working_3-way'!Y90+4*PI())/3)</f>
        <v>-8.8825314984535012E-2</v>
      </c>
      <c r="AI90" s="11">
        <f>'OddsRatio_working_3-way'!U90/(3*'OddsRatio_working_3-way'!X90^(1/3))*SIN(('OddsRatio_working_3-way'!Y90)/3)</f>
        <v>-0.20267654731596663</v>
      </c>
      <c r="AJ90" s="11">
        <f>'OddsRatio_working_3-way'!U90/(3*'OddsRatio_working_3-way'!X90^(1/3))*SIN(('OddsRatio_working_3-way'!Y90+2*PI())/3)</f>
        <v>-0.35652650586749063</v>
      </c>
      <c r="AK90" s="11">
        <f>'OddsRatio_working_3-way'!U90/(3*'OddsRatio_working_3-way'!X90^(1/3))*SIN(('OddsRatio_working_3-way'!Y90+4*PI())/3)</f>
        <v>0.5592030531834572</v>
      </c>
      <c r="AL90" s="11">
        <f>'OddsRatio_working_3-way'!Z90+'OddsRatio_working_3-way'!AF90</f>
        <v>1.0573934148459241</v>
      </c>
      <c r="AM90" s="11">
        <f>'OddsRatio_working_3-way'!AA90+'OddsRatio_working_3-way'!AG90</f>
        <v>-0.87974278487685376</v>
      </c>
      <c r="AN90" s="11">
        <f>'OddsRatio_working_3-way'!AB90+'OddsRatio_working_3-way'!AH90</f>
        <v>-0.17765062996907002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1.0573934148459241</v>
      </c>
      <c r="AS90" s="11">
        <f>IF(('OddsRatio_working_3-way'!X90=0),IF(Q90&gt;0,-Q90^(1/3),(-Q90)^(1/3)),'OddsRatio_working_3-way'!AM90-'OddsRatio_working_3-way'!R90/3)</f>
        <v>-0.87974278487685376</v>
      </c>
      <c r="AT90" s="11">
        <f>IF(('OddsRatio_working_3-way'!X90=0),IF(Q90&gt;0,-Q90^(1/3),(-Q90)^(1/3)),'OddsRatio_working_3-way'!AN90-'OddsRatio_working_3-way'!R90/3)</f>
        <v>-0.17765062996907002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3.83</v>
      </c>
      <c r="B91" s="4">
        <f>IF('True_Odds_Calculator_3-way'!B92="","",'True_Odds_Calculator_3-way'!B92)</f>
        <v>3.58</v>
      </c>
      <c r="C91" s="4">
        <f>IF('True_Odds_Calculator_3-way'!C92="","",'True_Odds_Calculator_3-way'!C92)</f>
        <v>2.08</v>
      </c>
      <c r="D91" s="9">
        <f t="shared" si="26"/>
        <v>0.25476464978191671</v>
      </c>
      <c r="E91" s="9">
        <f t="shared" si="27"/>
        <v>0.27271867800772026</v>
      </c>
      <c r="F91" s="9">
        <f t="shared" si="28"/>
        <v>0.47251667221036303</v>
      </c>
      <c r="G91" s="9">
        <f t="shared" si="29"/>
        <v>1.0336365199758906</v>
      </c>
      <c r="H91" s="9">
        <f t="shared" si="30"/>
        <v>3.9251913515317711</v>
      </c>
      <c r="I91" s="9">
        <f t="shared" si="31"/>
        <v>3.6667822215377983</v>
      </c>
      <c r="J91" s="9">
        <f t="shared" si="32"/>
        <v>2.1163274415739619</v>
      </c>
      <c r="K91" s="11">
        <f t="shared" si="33"/>
        <v>0.2610966057441253</v>
      </c>
      <c r="L91" s="11">
        <f t="shared" si="34"/>
        <v>0.27932960893854747</v>
      </c>
      <c r="M91" s="11">
        <f t="shared" si="35"/>
        <v>0.48076923076923073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-0.27649339516471982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0.22756190525346115</v>
      </c>
      <c r="Q91" s="11">
        <f>2*'OddsRatio_working_3-way'!K91*'OddsRatio_working_3-way'!L91*'OddsRatio_working_3-way'!M91</f>
        <v>7.0126935363162141E-2</v>
      </c>
      <c r="R91" s="11">
        <f t="shared" si="36"/>
        <v>0</v>
      </c>
      <c r="S91" s="11">
        <f t="shared" si="37"/>
        <v>-0.82302835884340764</v>
      </c>
      <c r="T91" s="11">
        <f t="shared" si="38"/>
        <v>-0.25362969455883133</v>
      </c>
      <c r="U91" s="11">
        <f>'OddsRatio_working_3-way'!S91-'OddsRatio_working_3-way'!R91^2/3</f>
        <v>-0.82302835884340764</v>
      </c>
      <c r="V91" s="11">
        <f>'OddsRatio_working_3-way'!S91*'OddsRatio_working_3-way'!R91/3-2*'OddsRatio_working_3-way'!R91^3/27-'OddsRatio_working_3-way'!T91</f>
        <v>0.25362969455883133</v>
      </c>
      <c r="W91" s="11">
        <f>'OddsRatio_working_3-way'!V91^2+4*'OddsRatio_working_3-way'!U91^3/27</f>
        <v>-1.8264480821222243E-2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0.14369455694565147</v>
      </c>
      <c r="Y91" s="11">
        <f>IF('OddsRatio_working_3-way'!W91&gt;=0,IF('OddsRatio_working_3-way'!V91+SQRT('OddsRatio_working_3-way'!W91)&gt;0,0,PI()),ACOS('OddsRatio_working_3-way'!V91/(2*'OddsRatio_working_3-way'!X91)))</f>
        <v>0.48957961246001669</v>
      </c>
      <c r="Z91" s="11">
        <f>'OddsRatio_working_3-way'!X91^(1/3)*COS('OddsRatio_working_3-way'!Y91/3)</f>
        <v>0.51681825998794528</v>
      </c>
      <c r="AA91" s="11">
        <f>'OddsRatio_working_3-way'!X91^(1/3)*COS(('OddsRatio_working_3-way'!Y91+2*PI())/3)</f>
        <v>-0.33210617415536592</v>
      </c>
      <c r="AB91" s="11">
        <f>'OddsRatio_working_3-way'!X91^(1/3)*COS(('OddsRatio_working_3-way'!Y91+4*PI())/3)</f>
        <v>-0.1847120858325795</v>
      </c>
      <c r="AC91" s="11">
        <f>'OddsRatio_working_3-way'!X91^(1/3)*SIN('OddsRatio_working_3-way'!Y91/3)</f>
        <v>8.5098016570120213E-2</v>
      </c>
      <c r="AD91" s="11">
        <f>'OddsRatio_working_3-way'!X91^(1/3)*SIN(('OddsRatio_working_3-way'!Y91+2*PI())/3)</f>
        <v>0.40502873400417116</v>
      </c>
      <c r="AE91" s="11">
        <f>'OddsRatio_working_3-way'!X91^(1/3)*SIN(('OddsRatio_working_3-way'!Y91+4*PI())/3)</f>
        <v>-0.49012675057429145</v>
      </c>
      <c r="AF91" s="11">
        <f>-'OddsRatio_working_3-way'!U91/(3*'OddsRatio_working_3-way'!X91^(1/3))*COS(('OddsRatio_working_3-way'!Y91)/3)</f>
        <v>0.51681825998794528</v>
      </c>
      <c r="AG91" s="11">
        <f>-'OddsRatio_working_3-way'!U91/(3*'OddsRatio_working_3-way'!X91^(1/3))*COS(('OddsRatio_working_3-way'!Y91+2*PI())/3)</f>
        <v>-0.33210617415536592</v>
      </c>
      <c r="AH91" s="11">
        <f>-'OddsRatio_working_3-way'!U91/(3*'OddsRatio_working_3-way'!X91^(1/3))*COS(('OddsRatio_working_3-way'!Y91+4*PI())/3)</f>
        <v>-0.1847120858325795</v>
      </c>
      <c r="AI91" s="11">
        <f>'OddsRatio_working_3-way'!U91/(3*'OddsRatio_working_3-way'!X91^(1/3))*SIN(('OddsRatio_working_3-way'!Y91)/3)</f>
        <v>-8.5098016570120213E-2</v>
      </c>
      <c r="AJ91" s="11">
        <f>'OddsRatio_working_3-way'!U91/(3*'OddsRatio_working_3-way'!X91^(1/3))*SIN(('OddsRatio_working_3-way'!Y91+2*PI())/3)</f>
        <v>-0.40502873400417116</v>
      </c>
      <c r="AK91" s="11">
        <f>'OddsRatio_working_3-way'!U91/(3*'OddsRatio_working_3-way'!X91^(1/3))*SIN(('OddsRatio_working_3-way'!Y91+4*PI())/3)</f>
        <v>0.49012675057429145</v>
      </c>
      <c r="AL91" s="11">
        <f>'OddsRatio_working_3-way'!Z91+'OddsRatio_working_3-way'!AF91</f>
        <v>1.0336365199758906</v>
      </c>
      <c r="AM91" s="11">
        <f>'OddsRatio_working_3-way'!AA91+'OddsRatio_working_3-way'!AG91</f>
        <v>-0.66421234831073184</v>
      </c>
      <c r="AN91" s="11">
        <f>'OddsRatio_working_3-way'!AB91+'OddsRatio_working_3-way'!AH91</f>
        <v>-0.36942417166515901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1.0336365199758906</v>
      </c>
      <c r="AS91" s="11">
        <f>IF(('OddsRatio_working_3-way'!X91=0),IF(Q91&gt;0,-Q91^(1/3),(-Q91)^(1/3)),'OddsRatio_working_3-way'!AM91-'OddsRatio_working_3-way'!R91/3)</f>
        <v>-0.66421234831073184</v>
      </c>
      <c r="AT91" s="11">
        <f>IF(('OddsRatio_working_3-way'!X91=0),IF(Q91&gt;0,-Q91^(1/3),(-Q91)^(1/3)),'OddsRatio_working_3-way'!AN91-'OddsRatio_working_3-way'!R91/3)</f>
        <v>-0.36942417166515901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2.34</v>
      </c>
      <c r="B92" s="4">
        <f>IF('True_Odds_Calculator_3-way'!B93="","",'True_Odds_Calculator_3-way'!B93)</f>
        <v>3.5</v>
      </c>
      <c r="C92" s="4">
        <f>IF('True_Odds_Calculator_3-way'!C93="","",'True_Odds_Calculator_3-way'!C93)</f>
        <v>3.17</v>
      </c>
      <c r="D92" s="9">
        <f t="shared" si="26"/>
        <v>0.41681419862429814</v>
      </c>
      <c r="E92" s="9">
        <f t="shared" si="27"/>
        <v>0.27698103861827622</v>
      </c>
      <c r="F92" s="9">
        <f t="shared" si="28"/>
        <v>0.30620476275742564</v>
      </c>
      <c r="G92" s="9">
        <f t="shared" si="29"/>
        <v>1.0441421766464796</v>
      </c>
      <c r="H92" s="9">
        <f t="shared" si="30"/>
        <v>2.3991505167062828</v>
      </c>
      <c r="I92" s="9">
        <f t="shared" si="31"/>
        <v>3.6103554416161985</v>
      </c>
      <c r="J92" s="9">
        <f t="shared" si="32"/>
        <v>3.2657885233228607</v>
      </c>
      <c r="K92" s="11">
        <f t="shared" si="33"/>
        <v>0.42735042735042739</v>
      </c>
      <c r="L92" s="11">
        <f t="shared" si="34"/>
        <v>0.2857142857142857</v>
      </c>
      <c r="M92" s="11">
        <f t="shared" si="35"/>
        <v>0.31545741324921134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-0.28000215697376585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0.23148950593745546</v>
      </c>
      <c r="Q92" s="11">
        <f>2*'OddsRatio_working_3-way'!K92*'OddsRatio_working_3-way'!L92*'OddsRatio_working_3-way'!M92</f>
        <v>7.703477735023477E-2</v>
      </c>
      <c r="R92" s="11">
        <f t="shared" si="36"/>
        <v>0</v>
      </c>
      <c r="S92" s="11">
        <f t="shared" si="37"/>
        <v>-0.82674186670334948</v>
      </c>
      <c r="T92" s="11">
        <f t="shared" si="38"/>
        <v>-0.2751220854254075</v>
      </c>
      <c r="U92" s="11">
        <f>'OddsRatio_working_3-way'!S92-'OddsRatio_working_3-way'!R92^2/3</f>
        <v>-0.82674186670334948</v>
      </c>
      <c r="V92" s="11">
        <f>'OddsRatio_working_3-way'!S92*'OddsRatio_working_3-way'!R92/3-2*'OddsRatio_working_3-way'!R92^3/27-'OddsRatio_working_3-way'!T92</f>
        <v>0.2751220854254075</v>
      </c>
      <c r="W92" s="11">
        <f>'OddsRatio_working_3-way'!V92^2+4*'OddsRatio_working_3-way'!U92^3/27</f>
        <v>-8.023366075091673E-3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0.14466817891637132</v>
      </c>
      <c r="Y92" s="11">
        <f>IF('OddsRatio_working_3-way'!W92&gt;=0,IF('OddsRatio_working_3-way'!V92+SQRT('OddsRatio_working_3-way'!W92)&gt;0,0,PI()),ACOS('OddsRatio_working_3-way'!V92/(2*'OddsRatio_working_3-way'!X92)))</f>
        <v>0.31475309899129789</v>
      </c>
      <c r="Z92" s="11">
        <f>'OddsRatio_working_3-way'!X92^(1/3)*COS('OddsRatio_working_3-way'!Y92/3)</f>
        <v>0.52207108832323978</v>
      </c>
      <c r="AA92" s="11">
        <f>'OddsRatio_working_3-way'!X92^(1/3)*COS(('OddsRatio_working_3-way'!Y92+2*PI())/3)</f>
        <v>-0.3086464749294423</v>
      </c>
      <c r="AB92" s="11">
        <f>'OddsRatio_working_3-way'!X92^(1/3)*COS(('OddsRatio_working_3-way'!Y92+4*PI())/3)</f>
        <v>-0.21342461339379754</v>
      </c>
      <c r="AC92" s="11">
        <f>'OddsRatio_working_3-way'!X92^(1/3)*SIN('OddsRatio_working_3-way'!Y92/3)</f>
        <v>5.4976367390341736E-2</v>
      </c>
      <c r="AD92" s="11">
        <f>'OddsRatio_working_3-way'!X92^(1/3)*SIN(('OddsRatio_working_3-way'!Y92+2*PI())/3)</f>
        <v>0.42463864137414409</v>
      </c>
      <c r="AE92" s="11">
        <f>'OddsRatio_working_3-way'!X92^(1/3)*SIN(('OddsRatio_working_3-way'!Y92+4*PI())/3)</f>
        <v>-0.47961500876448593</v>
      </c>
      <c r="AF92" s="11">
        <f>-'OddsRatio_working_3-way'!U92/(3*'OddsRatio_working_3-way'!X92^(1/3))*COS(('OddsRatio_working_3-way'!Y92)/3)</f>
        <v>0.52207108832323978</v>
      </c>
      <c r="AG92" s="11">
        <f>-'OddsRatio_working_3-way'!U92/(3*'OddsRatio_working_3-way'!X92^(1/3))*COS(('OddsRatio_working_3-way'!Y92+2*PI())/3)</f>
        <v>-0.3086464749294423</v>
      </c>
      <c r="AH92" s="11">
        <f>-'OddsRatio_working_3-way'!U92/(3*'OddsRatio_working_3-way'!X92^(1/3))*COS(('OddsRatio_working_3-way'!Y92+4*PI())/3)</f>
        <v>-0.21342461339379754</v>
      </c>
      <c r="AI92" s="11">
        <f>'OddsRatio_working_3-way'!U92/(3*'OddsRatio_working_3-way'!X92^(1/3))*SIN(('OddsRatio_working_3-way'!Y92)/3)</f>
        <v>-5.4976367390341736E-2</v>
      </c>
      <c r="AJ92" s="11">
        <f>'OddsRatio_working_3-way'!U92/(3*'OddsRatio_working_3-way'!X92^(1/3))*SIN(('OddsRatio_working_3-way'!Y92+2*PI())/3)</f>
        <v>-0.42463864137414409</v>
      </c>
      <c r="AK92" s="11">
        <f>'OddsRatio_working_3-way'!U92/(3*'OddsRatio_working_3-way'!X92^(1/3))*SIN(('OddsRatio_working_3-way'!Y92+4*PI())/3)</f>
        <v>0.47961500876448593</v>
      </c>
      <c r="AL92" s="11">
        <f>'OddsRatio_working_3-way'!Z92+'OddsRatio_working_3-way'!AF92</f>
        <v>1.0441421766464796</v>
      </c>
      <c r="AM92" s="11">
        <f>'OddsRatio_working_3-way'!AA92+'OddsRatio_working_3-way'!AG92</f>
        <v>-0.61729294985888461</v>
      </c>
      <c r="AN92" s="11">
        <f>'OddsRatio_working_3-way'!AB92+'OddsRatio_working_3-way'!AH92</f>
        <v>-0.42684922678759507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1.0441421766464796</v>
      </c>
      <c r="AS92" s="11">
        <f>IF(('OddsRatio_working_3-way'!X92=0),IF(Q92&gt;0,-Q92^(1/3),(-Q92)^(1/3)),'OddsRatio_working_3-way'!AM92-'OddsRatio_working_3-way'!R92/3)</f>
        <v>-0.61729294985888461</v>
      </c>
      <c r="AT92" s="11">
        <f>IF(('OddsRatio_working_3-way'!X92=0),IF(Q92&gt;0,-Q92^(1/3),(-Q92)^(1/3)),'OddsRatio_working_3-way'!AN92-'OddsRatio_working_3-way'!R92/3)</f>
        <v>-0.42684922678759507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2.75</v>
      </c>
      <c r="B93" s="4">
        <f>IF('True_Odds_Calculator_3-way'!B94="","",'True_Odds_Calculator_3-way'!B94)</f>
        <v>3.3</v>
      </c>
      <c r="C93" s="4">
        <f>IF('True_Odds_Calculator_3-way'!C94="","",'True_Odds_Calculator_3-way'!C94)</f>
        <v>2.77</v>
      </c>
      <c r="D93" s="9">
        <f t="shared" si="26"/>
        <v>0.35411602434892109</v>
      </c>
      <c r="E93" s="9">
        <f t="shared" si="27"/>
        <v>0.29436271642711154</v>
      </c>
      <c r="F93" s="9">
        <f t="shared" si="28"/>
        <v>0.35152125922396738</v>
      </c>
      <c r="G93" s="9">
        <f t="shared" si="29"/>
        <v>1.0422475463895984</v>
      </c>
      <c r="H93" s="9">
        <f t="shared" si="30"/>
        <v>2.8239332061817968</v>
      </c>
      <c r="I93" s="9">
        <f t="shared" si="31"/>
        <v>3.3971693566960761</v>
      </c>
      <c r="J93" s="9">
        <f t="shared" si="32"/>
        <v>2.8447781571095891</v>
      </c>
      <c r="K93" s="11">
        <f t="shared" si="33"/>
        <v>0.36363636363636365</v>
      </c>
      <c r="L93" s="11">
        <f t="shared" si="34"/>
        <v>0.30303030303030304</v>
      </c>
      <c r="M93" s="11">
        <f t="shared" si="35"/>
        <v>0.36101083032490977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-0.28340841960796004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0.23152430110093386</v>
      </c>
      <c r="Q93" s="11">
        <f>2*'OddsRatio_working_3-way'!K93*'OddsRatio_working_3-way'!L93*'OddsRatio_working_3-way'!M93</f>
        <v>7.9561615498602703E-2</v>
      </c>
      <c r="R93" s="11">
        <f t="shared" si="36"/>
        <v>0</v>
      </c>
      <c r="S93" s="11">
        <f t="shared" si="37"/>
        <v>-0.81692809769449448</v>
      </c>
      <c r="T93" s="11">
        <f t="shared" si="38"/>
        <v>-0.28073130504965449</v>
      </c>
      <c r="U93" s="11">
        <f>'OddsRatio_working_3-way'!S93-'OddsRatio_working_3-way'!R93^2/3</f>
        <v>-0.81692809769449448</v>
      </c>
      <c r="V93" s="11">
        <f>'OddsRatio_working_3-way'!S93*'OddsRatio_working_3-way'!R93/3-2*'OddsRatio_working_3-way'!R93^3/27-'OddsRatio_working_3-way'!T93</f>
        <v>0.28073130504965449</v>
      </c>
      <c r="W93" s="11">
        <f>'OddsRatio_working_3-way'!V93^2+4*'OddsRatio_working_3-way'!U93^3/27</f>
        <v>-1.9594963913632107E-3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0.14209993140941815</v>
      </c>
      <c r="Y93" s="11">
        <f>IF('OddsRatio_working_3-way'!W93&gt;=0,IF('OddsRatio_working_3-way'!V93+SQRT('OddsRatio_working_3-way'!W93)&gt;0,0,PI()),ACOS('OddsRatio_working_3-way'!V93/(2*'OddsRatio_working_3-way'!X93)))</f>
        <v>0.15639404926886957</v>
      </c>
      <c r="Z93" s="11">
        <f>'OddsRatio_working_3-way'!X93^(1/3)*COS('OddsRatio_working_3-way'!Y93/3)</f>
        <v>0.52112377319479919</v>
      </c>
      <c r="AA93" s="11">
        <f>'OddsRatio_working_3-way'!X93^(1/3)*COS(('OddsRatio_working_3-way'!Y93+2*PI())/3)</f>
        <v>-0.28411043606515229</v>
      </c>
      <c r="AB93" s="11">
        <f>'OddsRatio_working_3-way'!X93^(1/3)*COS(('OddsRatio_working_3-way'!Y93+4*PI())/3)</f>
        <v>-0.23701333712964706</v>
      </c>
      <c r="AC93" s="11">
        <f>'OddsRatio_working_3-way'!X93^(1/3)*SIN('OddsRatio_working_3-way'!Y93/3)</f>
        <v>2.7191522748464547E-2</v>
      </c>
      <c r="AD93" s="11">
        <f>'OddsRatio_working_3-way'!X93^(1/3)*SIN(('OddsRatio_working_3-way'!Y93+2*PI())/3)</f>
        <v>0.43771066472846404</v>
      </c>
      <c r="AE93" s="11">
        <f>'OddsRatio_working_3-way'!X93^(1/3)*SIN(('OddsRatio_working_3-way'!Y93+4*PI())/3)</f>
        <v>-0.46490218747692841</v>
      </c>
      <c r="AF93" s="11">
        <f>-'OddsRatio_working_3-way'!U93/(3*'OddsRatio_working_3-way'!X93^(1/3))*COS(('OddsRatio_working_3-way'!Y93)/3)</f>
        <v>0.52112377319479919</v>
      </c>
      <c r="AG93" s="11">
        <f>-'OddsRatio_working_3-way'!U93/(3*'OddsRatio_working_3-way'!X93^(1/3))*COS(('OddsRatio_working_3-way'!Y93+2*PI())/3)</f>
        <v>-0.28411043606515229</v>
      </c>
      <c r="AH93" s="11">
        <f>-'OddsRatio_working_3-way'!U93/(3*'OddsRatio_working_3-way'!X93^(1/3))*COS(('OddsRatio_working_3-way'!Y93+4*PI())/3)</f>
        <v>-0.23701333712964706</v>
      </c>
      <c r="AI93" s="11">
        <f>'OddsRatio_working_3-way'!U93/(3*'OddsRatio_working_3-way'!X93^(1/3))*SIN(('OddsRatio_working_3-way'!Y93)/3)</f>
        <v>-2.7191522748464547E-2</v>
      </c>
      <c r="AJ93" s="11">
        <f>'OddsRatio_working_3-way'!U93/(3*'OddsRatio_working_3-way'!X93^(1/3))*SIN(('OddsRatio_working_3-way'!Y93+2*PI())/3)</f>
        <v>-0.43771066472846404</v>
      </c>
      <c r="AK93" s="11">
        <f>'OddsRatio_working_3-way'!U93/(3*'OddsRatio_working_3-way'!X93^(1/3))*SIN(('OddsRatio_working_3-way'!Y93+4*PI())/3)</f>
        <v>0.46490218747692841</v>
      </c>
      <c r="AL93" s="11">
        <f>'OddsRatio_working_3-way'!Z93+'OddsRatio_working_3-way'!AF93</f>
        <v>1.0422475463895984</v>
      </c>
      <c r="AM93" s="11">
        <f>'OddsRatio_working_3-way'!AA93+'OddsRatio_working_3-way'!AG93</f>
        <v>-0.56822087213030459</v>
      </c>
      <c r="AN93" s="11">
        <f>'OddsRatio_working_3-way'!AB93+'OddsRatio_working_3-way'!AH93</f>
        <v>-0.47402667425929412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1.0422475463895984</v>
      </c>
      <c r="AS93" s="11">
        <f>IF(('OddsRatio_working_3-way'!X93=0),IF(Q93&gt;0,-Q93^(1/3),(-Q93)^(1/3)),'OddsRatio_working_3-way'!AM93-'OddsRatio_working_3-way'!R93/3)</f>
        <v>-0.56822087213030459</v>
      </c>
      <c r="AT93" s="11">
        <f>IF(('OddsRatio_working_3-way'!X93=0),IF(Q93&gt;0,-Q93^(1/3),(-Q93)^(1/3)),'OddsRatio_working_3-way'!AN93-'OddsRatio_working_3-way'!R93/3)</f>
        <v>-0.47402667425929412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4.37</v>
      </c>
      <c r="D94" s="9">
        <f t="shared" si="26"/>
        <v>0.50380484534979708</v>
      </c>
      <c r="E94" s="9">
        <f t="shared" si="27"/>
        <v>0.27549114813601466</v>
      </c>
      <c r="F94" s="9">
        <f t="shared" si="28"/>
        <v>0.22070400651418848</v>
      </c>
      <c r="G94" s="9">
        <f t="shared" si="29"/>
        <v>1.0477612326883925</v>
      </c>
      <c r="H94" s="9">
        <f t="shared" si="30"/>
        <v>1.9848955587270887</v>
      </c>
      <c r="I94" s="9">
        <f t="shared" si="31"/>
        <v>3.6298806940478645</v>
      </c>
      <c r="J94" s="9">
        <f t="shared" si="32"/>
        <v>4.5309553541598833</v>
      </c>
      <c r="K94" s="11">
        <f t="shared" si="33"/>
        <v>0.51546391752577325</v>
      </c>
      <c r="L94" s="11">
        <f t="shared" si="34"/>
        <v>0.28490028490028491</v>
      </c>
      <c r="M94" s="11">
        <f t="shared" si="35"/>
        <v>0.22883295194508008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-0.26720291555508247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0.22918916971619319</v>
      </c>
      <c r="Q94" s="11">
        <f>2*'OddsRatio_working_3-way'!K94*'OddsRatio_working_3-way'!L94*'OddsRatio_working_3-way'!M94</f>
        <v>6.7210900210027347E-2</v>
      </c>
      <c r="R94" s="11">
        <f t="shared" si="36"/>
        <v>0</v>
      </c>
      <c r="S94" s="11">
        <f t="shared" si="37"/>
        <v>-0.85773453946069333</v>
      </c>
      <c r="T94" s="11">
        <f t="shared" si="38"/>
        <v>-0.25153505556032069</v>
      </c>
      <c r="U94" s="11">
        <f>'OddsRatio_working_3-way'!S94-'OddsRatio_working_3-way'!R94^2/3</f>
        <v>-0.85773453946069333</v>
      </c>
      <c r="V94" s="11">
        <f>'OddsRatio_working_3-way'!S94*'OddsRatio_working_3-way'!R94/3-2*'OddsRatio_working_3-way'!R94^3/27-'OddsRatio_working_3-way'!T94</f>
        <v>0.25153505556032069</v>
      </c>
      <c r="W94" s="11">
        <f>'OddsRatio_working_3-way'!V94^2+4*'OddsRatio_working_3-way'!U94^3/27</f>
        <v>-3.0217912252694767E-2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0.1528788707019616</v>
      </c>
      <c r="Y94" s="11">
        <f>IF('OddsRatio_working_3-way'!W94&gt;=0,IF('OddsRatio_working_3-way'!V94+SQRT('OddsRatio_working_3-way'!W94)&gt;0,0,PI()),ACOS('OddsRatio_working_3-way'!V94/(2*'OddsRatio_working_3-way'!X94)))</f>
        <v>0.60472006447013071</v>
      </c>
      <c r="Z94" s="11">
        <f>'OddsRatio_working_3-way'!X94^(1/3)*COS('OddsRatio_working_3-way'!Y94/3)</f>
        <v>0.52388061634419625</v>
      </c>
      <c r="AA94" s="11">
        <f>'OddsRatio_working_3-way'!X94^(1/3)*COS(('OddsRatio_working_3-way'!Y94+2*PI())/3)</f>
        <v>-0.35465201039620847</v>
      </c>
      <c r="AB94" s="11">
        <f>'OddsRatio_working_3-way'!X94^(1/3)*COS(('OddsRatio_working_3-way'!Y94+4*PI())/3)</f>
        <v>-0.16922860594798772</v>
      </c>
      <c r="AC94" s="11">
        <f>'OddsRatio_working_3-way'!X94^(1/3)*SIN('OddsRatio_working_3-way'!Y94/3)</f>
        <v>0.10705425247223707</v>
      </c>
      <c r="AD94" s="11">
        <f>'OddsRatio_working_3-way'!X94^(1/3)*SIN(('OddsRatio_working_3-way'!Y94+2*PI())/3)</f>
        <v>0.40016679606820466</v>
      </c>
      <c r="AE94" s="11">
        <f>'OddsRatio_working_3-way'!X94^(1/3)*SIN(('OddsRatio_working_3-way'!Y94+4*PI())/3)</f>
        <v>-0.50722104854044181</v>
      </c>
      <c r="AF94" s="11">
        <f>-'OddsRatio_working_3-way'!U94/(3*'OddsRatio_working_3-way'!X94^(1/3))*COS(('OddsRatio_working_3-way'!Y94)/3)</f>
        <v>0.52388061634419614</v>
      </c>
      <c r="AG94" s="11">
        <f>-'OddsRatio_working_3-way'!U94/(3*'OddsRatio_working_3-way'!X94^(1/3))*COS(('OddsRatio_working_3-way'!Y94+2*PI())/3)</f>
        <v>-0.35465201039620842</v>
      </c>
      <c r="AH94" s="11">
        <f>-'OddsRatio_working_3-way'!U94/(3*'OddsRatio_working_3-way'!X94^(1/3))*COS(('OddsRatio_working_3-way'!Y94+4*PI())/3)</f>
        <v>-0.16922860594798766</v>
      </c>
      <c r="AI94" s="11">
        <f>'OddsRatio_working_3-way'!U94/(3*'OddsRatio_working_3-way'!X94^(1/3))*SIN(('OddsRatio_working_3-way'!Y94)/3)</f>
        <v>-0.10705425247223706</v>
      </c>
      <c r="AJ94" s="11">
        <f>'OddsRatio_working_3-way'!U94/(3*'OddsRatio_working_3-way'!X94^(1/3))*SIN(('OddsRatio_working_3-way'!Y94+2*PI())/3)</f>
        <v>-0.4001667960682046</v>
      </c>
      <c r="AK94" s="11">
        <f>'OddsRatio_working_3-way'!U94/(3*'OddsRatio_working_3-way'!X94^(1/3))*SIN(('OddsRatio_working_3-way'!Y94+4*PI())/3)</f>
        <v>0.5072210485404417</v>
      </c>
      <c r="AL94" s="11">
        <f>'OddsRatio_working_3-way'!Z94+'OddsRatio_working_3-way'!AF94</f>
        <v>1.0477612326883925</v>
      </c>
      <c r="AM94" s="11">
        <f>'OddsRatio_working_3-way'!AA94+'OddsRatio_working_3-way'!AG94</f>
        <v>-0.70930402079241683</v>
      </c>
      <c r="AN94" s="11">
        <f>'OddsRatio_working_3-way'!AB94+'OddsRatio_working_3-way'!AH94</f>
        <v>-0.33845721189597539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1.0477612326883925</v>
      </c>
      <c r="AS94" s="11">
        <f>IF(('OddsRatio_working_3-way'!X94=0),IF(Q94&gt;0,-Q94^(1/3),(-Q94)^(1/3)),'OddsRatio_working_3-way'!AM94-'OddsRatio_working_3-way'!R94/3)</f>
        <v>-0.70930402079241683</v>
      </c>
      <c r="AT94" s="11">
        <f>IF(('OddsRatio_working_3-way'!X94=0),IF(Q94&gt;0,-Q94^(1/3),(-Q94)^(1/3)),'OddsRatio_working_3-way'!AN94-'OddsRatio_working_3-way'!R94/3)</f>
        <v>-0.33845721189597539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1.98</v>
      </c>
      <c r="B95" s="4">
        <f>IF('True_Odds_Calculator_3-way'!B96="","",'True_Odds_Calculator_3-way'!B96)</f>
        <v>3.38</v>
      </c>
      <c r="C95" s="4">
        <f>IF('True_Odds_Calculator_3-way'!C96="","",'True_Odds_Calculator_3-way'!C96)</f>
        <v>4.37</v>
      </c>
      <c r="D95" s="9">
        <f t="shared" si="26"/>
        <v>0.49325822131934338</v>
      </c>
      <c r="E95" s="9">
        <f t="shared" si="27"/>
        <v>0.28612646137190967</v>
      </c>
      <c r="F95" s="9">
        <f t="shared" si="28"/>
        <v>0.22061531730874706</v>
      </c>
      <c r="G95" s="9">
        <f t="shared" si="29"/>
        <v>1.0483017317993264</v>
      </c>
      <c r="H95" s="9">
        <f t="shared" si="30"/>
        <v>2.0273356971633398</v>
      </c>
      <c r="I95" s="9">
        <f t="shared" si="31"/>
        <v>3.4949581216823957</v>
      </c>
      <c r="J95" s="9">
        <f t="shared" si="32"/>
        <v>4.5327768361637304</v>
      </c>
      <c r="K95" s="11">
        <f t="shared" si="33"/>
        <v>0.50505050505050508</v>
      </c>
      <c r="L95" s="11">
        <f t="shared" si="34"/>
        <v>0.29585798816568049</v>
      </c>
      <c r="M95" s="11">
        <f t="shared" si="35"/>
        <v>0.22883295194508008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-0.26876307795160115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0.23011860716490184</v>
      </c>
      <c r="Q95" s="11">
        <f>2*'OddsRatio_working_3-way'!K95*'OddsRatio_working_3-way'!L95*'OddsRatio_working_3-way'!M95</f>
        <v>6.8385915947964879E-2</v>
      </c>
      <c r="R95" s="11">
        <f t="shared" si="36"/>
        <v>0</v>
      </c>
      <c r="S95" s="11">
        <f t="shared" si="37"/>
        <v>-0.85621361728243639</v>
      </c>
      <c r="T95" s="11">
        <f t="shared" si="38"/>
        <v>-0.25444684020280423</v>
      </c>
      <c r="U95" s="11">
        <f>'OddsRatio_working_3-way'!S95-'OddsRatio_working_3-way'!R95^2/3</f>
        <v>-0.85621361728243639</v>
      </c>
      <c r="V95" s="11">
        <f>'OddsRatio_working_3-way'!S95*'OddsRatio_working_3-way'!R95/3-2*'OddsRatio_working_3-way'!R95^3/27-'OddsRatio_working_3-way'!T95</f>
        <v>0.25444684020280423</v>
      </c>
      <c r="W95" s="11">
        <f>'OddsRatio_working_3-way'!V95^2+4*'OddsRatio_working_3-way'!U95^3/27</f>
        <v>-2.8248169720111654E-2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0.15247242718710083</v>
      </c>
      <c r="Y95" s="11">
        <f>IF('OddsRatio_working_3-way'!W95&gt;=0,IF('OddsRatio_working_3-way'!V95+SQRT('OddsRatio_working_3-way'!W95)&gt;0,0,PI()),ACOS('OddsRatio_working_3-way'!V95/(2*'OddsRatio_working_3-way'!X95)))</f>
        <v>0.58374797522398725</v>
      </c>
      <c r="Z95" s="11">
        <f>'OddsRatio_working_3-way'!X95^(1/3)*COS('OddsRatio_working_3-way'!Y95/3)</f>
        <v>0.52415086589966331</v>
      </c>
      <c r="AA95" s="11">
        <f>'OddsRatio_working_3-way'!X95^(1/3)*COS(('OddsRatio_working_3-way'!Y95+2*PI())/3)</f>
        <v>-0.35153384034166968</v>
      </c>
      <c r="AB95" s="11">
        <f>'OddsRatio_working_3-way'!X95^(1/3)*COS(('OddsRatio_working_3-way'!Y95+4*PI())/3)</f>
        <v>-0.17261702555799366</v>
      </c>
      <c r="AC95" s="11">
        <f>'OddsRatio_working_3-way'!X95^(1/3)*SIN('OddsRatio_working_3-way'!Y95/3)</f>
        <v>0.10329767117790578</v>
      </c>
      <c r="AD95" s="11">
        <f>'OddsRatio_working_3-way'!X95^(1/3)*SIN(('OddsRatio_working_3-way'!Y95+2*PI())/3)</f>
        <v>0.40227912969576612</v>
      </c>
      <c r="AE95" s="11">
        <f>'OddsRatio_working_3-way'!X95^(1/3)*SIN(('OddsRatio_working_3-way'!Y95+4*PI())/3)</f>
        <v>-0.50557680087367196</v>
      </c>
      <c r="AF95" s="11">
        <f>-'OddsRatio_working_3-way'!U95/(3*'OddsRatio_working_3-way'!X95^(1/3))*COS(('OddsRatio_working_3-way'!Y95)/3)</f>
        <v>0.5241508658996632</v>
      </c>
      <c r="AG95" s="11">
        <f>-'OddsRatio_working_3-way'!U95/(3*'OddsRatio_working_3-way'!X95^(1/3))*COS(('OddsRatio_working_3-way'!Y95+2*PI())/3)</f>
        <v>-0.35153384034166962</v>
      </c>
      <c r="AH95" s="11">
        <f>-'OddsRatio_working_3-way'!U95/(3*'OddsRatio_working_3-way'!X95^(1/3))*COS(('OddsRatio_working_3-way'!Y95+4*PI())/3)</f>
        <v>-0.1726170255579936</v>
      </c>
      <c r="AI95" s="11">
        <f>'OddsRatio_working_3-way'!U95/(3*'OddsRatio_working_3-way'!X95^(1/3))*SIN(('OddsRatio_working_3-way'!Y95)/3)</f>
        <v>-0.10329767117790575</v>
      </c>
      <c r="AJ95" s="11">
        <f>'OddsRatio_working_3-way'!U95/(3*'OddsRatio_working_3-way'!X95^(1/3))*SIN(('OddsRatio_working_3-way'!Y95+2*PI())/3)</f>
        <v>-0.40227912969576601</v>
      </c>
      <c r="AK95" s="11">
        <f>'OddsRatio_working_3-way'!U95/(3*'OddsRatio_working_3-way'!X95^(1/3))*SIN(('OddsRatio_working_3-way'!Y95+4*PI())/3)</f>
        <v>0.50557680087367185</v>
      </c>
      <c r="AL95" s="11">
        <f>'OddsRatio_working_3-way'!Z95+'OddsRatio_working_3-way'!AF95</f>
        <v>1.0483017317993264</v>
      </c>
      <c r="AM95" s="11">
        <f>'OddsRatio_working_3-way'!AA95+'OddsRatio_working_3-way'!AG95</f>
        <v>-0.70306768068333936</v>
      </c>
      <c r="AN95" s="11">
        <f>'OddsRatio_working_3-way'!AB95+'OddsRatio_working_3-way'!AH95</f>
        <v>-0.34523405111598726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1.0483017317993264</v>
      </c>
      <c r="AS95" s="11">
        <f>IF(('OddsRatio_working_3-way'!X95=0),IF(Q95&gt;0,-Q95^(1/3),(-Q95)^(1/3)),'OddsRatio_working_3-way'!AM95-'OddsRatio_working_3-way'!R95/3)</f>
        <v>-0.70306768068333936</v>
      </c>
      <c r="AT95" s="11">
        <f>IF(('OddsRatio_working_3-way'!X95=0),IF(Q95&gt;0,-Q95^(1/3),(-Q95)^(1/3)),'OddsRatio_working_3-way'!AN95-'OddsRatio_working_3-way'!R95/3)</f>
        <v>-0.34523405111598726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1.78</v>
      </c>
      <c r="B96" s="4">
        <f>IF('True_Odds_Calculator_3-way'!B97="","",'True_Odds_Calculator_3-way'!B97)</f>
        <v>3.56</v>
      </c>
      <c r="C96" s="4">
        <f>IF('True_Odds_Calculator_3-way'!C97="","",'True_Odds_Calculator_3-way'!C97)</f>
        <v>5.35</v>
      </c>
      <c r="D96" s="9">
        <f t="shared" si="26"/>
        <v>0.5495369640244967</v>
      </c>
      <c r="E96" s="9">
        <f t="shared" si="27"/>
        <v>0.27097754026353554</v>
      </c>
      <c r="F96" s="9">
        <f t="shared" si="28"/>
        <v>0.1794854957119677</v>
      </c>
      <c r="G96" s="9">
        <f t="shared" si="29"/>
        <v>1.0509151350979236</v>
      </c>
      <c r="H96" s="9">
        <f t="shared" si="30"/>
        <v>1.8197138053763806</v>
      </c>
      <c r="I96" s="9">
        <f t="shared" si="31"/>
        <v>3.6903427458506837</v>
      </c>
      <c r="J96" s="9">
        <f t="shared" si="32"/>
        <v>5.571480837675967</v>
      </c>
      <c r="K96" s="11">
        <f t="shared" si="33"/>
        <v>0.5617977528089888</v>
      </c>
      <c r="L96" s="11">
        <f t="shared" si="34"/>
        <v>0.2808988764044944</v>
      </c>
      <c r="M96" s="11">
        <f t="shared" si="35"/>
        <v>0.18691588785046731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-0.25621233984663971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0.2268310783944725</v>
      </c>
      <c r="Q96" s="11">
        <f>2*'OddsRatio_working_3-way'!K96*'OddsRatio_working_3-way'!L96*'OddsRatio_working_3-way'!M96</f>
        <v>5.8993778516117701E-2</v>
      </c>
      <c r="R96" s="11">
        <f t="shared" si="36"/>
        <v>0</v>
      </c>
      <c r="S96" s="11">
        <f t="shared" si="37"/>
        <v>-0.88532456528146197</v>
      </c>
      <c r="T96" s="11">
        <f t="shared" si="38"/>
        <v>-0.2302534630120838</v>
      </c>
      <c r="U96" s="11">
        <f>'OddsRatio_working_3-way'!S96-'OddsRatio_working_3-way'!R96^2/3</f>
        <v>-0.88532456528146197</v>
      </c>
      <c r="V96" s="11">
        <f>'OddsRatio_working_3-way'!S96*'OddsRatio_working_3-way'!R96/3-2*'OddsRatio_working_3-way'!R96^3/27-'OddsRatio_working_3-way'!T96</f>
        <v>0.2302534630120838</v>
      </c>
      <c r="W96" s="11">
        <f>'OddsRatio_working_3-way'!V96^2+4*'OddsRatio_working_3-way'!U96^3/27</f>
        <v>-4.9785865385249782E-2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0.16031416236121096</v>
      </c>
      <c r="Y96" s="11">
        <f>IF('OddsRatio_working_3-way'!W96&gt;=0,IF('OddsRatio_working_3-way'!V96+SQRT('OddsRatio_working_3-way'!W96)&gt;0,0,PI()),ACOS('OddsRatio_working_3-way'!V96/(2*'OddsRatio_working_3-way'!X96)))</f>
        <v>0.7696819931012534</v>
      </c>
      <c r="Z96" s="11">
        <f>'OddsRatio_working_3-way'!X96^(1/3)*COS('OddsRatio_working_3-way'!Y96/3)</f>
        <v>0.52545756754896178</v>
      </c>
      <c r="AA96" s="11">
        <f>'OddsRatio_working_3-way'!X96^(1/3)*COS(('OddsRatio_working_3-way'!Y96+2*PI())/3)</f>
        <v>-0.38211010496633102</v>
      </c>
      <c r="AB96" s="11">
        <f>'OddsRatio_working_3-way'!X96^(1/3)*COS(('OddsRatio_working_3-way'!Y96+4*PI())/3)</f>
        <v>-0.14334746258263098</v>
      </c>
      <c r="AC96" s="11">
        <f>'OddsRatio_working_3-way'!X96^(1/3)*SIN('OddsRatio_working_3-way'!Y96/3)</f>
        <v>0.13784967585265578</v>
      </c>
      <c r="AD96" s="11">
        <f>'OddsRatio_working_3-way'!X96^(1/3)*SIN(('OddsRatio_working_3-way'!Y96+2*PI())/3)</f>
        <v>0.38613476418185078</v>
      </c>
      <c r="AE96" s="11">
        <f>'OddsRatio_working_3-way'!X96^(1/3)*SIN(('OddsRatio_working_3-way'!Y96+4*PI())/3)</f>
        <v>-0.52398444003450639</v>
      </c>
      <c r="AF96" s="11">
        <f>-'OddsRatio_working_3-way'!U96/(3*'OddsRatio_working_3-way'!X96^(1/3))*COS(('OddsRatio_working_3-way'!Y96)/3)</f>
        <v>0.52545756754896178</v>
      </c>
      <c r="AG96" s="11">
        <f>-'OddsRatio_working_3-way'!U96/(3*'OddsRatio_working_3-way'!X96^(1/3))*COS(('OddsRatio_working_3-way'!Y96+2*PI())/3)</f>
        <v>-0.38211010496633102</v>
      </c>
      <c r="AH96" s="11">
        <f>-'OddsRatio_working_3-way'!U96/(3*'OddsRatio_working_3-way'!X96^(1/3))*COS(('OddsRatio_working_3-way'!Y96+4*PI())/3)</f>
        <v>-0.14334746258263098</v>
      </c>
      <c r="AI96" s="11">
        <f>'OddsRatio_working_3-way'!U96/(3*'OddsRatio_working_3-way'!X96^(1/3))*SIN(('OddsRatio_working_3-way'!Y96)/3)</f>
        <v>-0.13784967585265578</v>
      </c>
      <c r="AJ96" s="11">
        <f>'OddsRatio_working_3-way'!U96/(3*'OddsRatio_working_3-way'!X96^(1/3))*SIN(('OddsRatio_working_3-way'!Y96+2*PI())/3)</f>
        <v>-0.38613476418185078</v>
      </c>
      <c r="AK96" s="11">
        <f>'OddsRatio_working_3-way'!U96/(3*'OddsRatio_working_3-way'!X96^(1/3))*SIN(('OddsRatio_working_3-way'!Y96+4*PI())/3)</f>
        <v>0.52398444003450639</v>
      </c>
      <c r="AL96" s="11">
        <f>'OddsRatio_working_3-way'!Z96+'OddsRatio_working_3-way'!AF96</f>
        <v>1.0509151350979236</v>
      </c>
      <c r="AM96" s="11">
        <f>'OddsRatio_working_3-way'!AA96+'OddsRatio_working_3-way'!AG96</f>
        <v>-0.76422020993266204</v>
      </c>
      <c r="AN96" s="11">
        <f>'OddsRatio_working_3-way'!AB96+'OddsRatio_working_3-way'!AH96</f>
        <v>-0.28669492516526196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1.0509151350979236</v>
      </c>
      <c r="AS96" s="11">
        <f>IF(('OddsRatio_working_3-way'!X96=0),IF(Q96&gt;0,-Q96^(1/3),(-Q96)^(1/3)),'OddsRatio_working_3-way'!AM96-'OddsRatio_working_3-way'!R96/3)</f>
        <v>-0.76422020993266204</v>
      </c>
      <c r="AT96" s="11">
        <f>IF(('OddsRatio_working_3-way'!X96=0),IF(Q96&gt;0,-Q96^(1/3),(-Q96)^(1/3)),'OddsRatio_working_3-way'!AN96-'OddsRatio_working_3-way'!R96/3)</f>
        <v>-0.28669492516526196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3.11</v>
      </c>
      <c r="B97" s="4">
        <f>IF('True_Odds_Calculator_3-way'!B98="","",'True_Odds_Calculator_3-way'!B98)</f>
        <v>3.17</v>
      </c>
      <c r="C97" s="4">
        <f>IF('True_Odds_Calculator_3-way'!C98="","",'True_Odds_Calculator_3-way'!C98)</f>
        <v>2.56</v>
      </c>
      <c r="D97" s="9">
        <f t="shared" si="26"/>
        <v>0.31258525969844947</v>
      </c>
      <c r="E97" s="9">
        <f t="shared" si="27"/>
        <v>0.30659219819232092</v>
      </c>
      <c r="F97" s="9">
        <f t="shared" si="28"/>
        <v>0.38082254210922956</v>
      </c>
      <c r="G97" s="9">
        <f t="shared" si="29"/>
        <v>1.0422403691092808</v>
      </c>
      <c r="H97" s="9">
        <f t="shared" si="30"/>
        <v>3.1991271788205831</v>
      </c>
      <c r="I97" s="9">
        <f t="shared" si="31"/>
        <v>3.2616616009671398</v>
      </c>
      <c r="J97" s="9">
        <f t="shared" si="32"/>
        <v>2.6258949758104779</v>
      </c>
      <c r="K97" s="11">
        <f t="shared" si="33"/>
        <v>0.32154340836012862</v>
      </c>
      <c r="L97" s="11">
        <f t="shared" si="34"/>
        <v>0.31545741324921134</v>
      </c>
      <c r="M97" s="11">
        <f t="shared" si="35"/>
        <v>0.390625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-0.28301351217706183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0.2313946057796667</v>
      </c>
      <c r="Q97" s="11">
        <f>2*'OddsRatio_working_3-way'!K97*'OddsRatio_working_3-way'!L97*'OddsRatio_working_3-way'!M97</f>
        <v>7.9244728006735168E-2</v>
      </c>
      <c r="R97" s="11">
        <f t="shared" si="36"/>
        <v>0</v>
      </c>
      <c r="S97" s="11">
        <f t="shared" si="37"/>
        <v>-0.81760974590817137</v>
      </c>
      <c r="T97" s="11">
        <f t="shared" si="38"/>
        <v>-0.28000333763978474</v>
      </c>
      <c r="U97" s="11">
        <f>'OddsRatio_working_3-way'!S97-'OddsRatio_working_3-way'!R97^2/3</f>
        <v>-0.81760974590817137</v>
      </c>
      <c r="V97" s="11">
        <f>'OddsRatio_working_3-way'!S97*'OddsRatio_working_3-way'!R97/3-2*'OddsRatio_working_3-way'!R97^3/27-'OddsRatio_working_3-way'!T97</f>
        <v>0.28000333763978474</v>
      </c>
      <c r="W97" s="11">
        <f>'OddsRatio_working_3-way'!V97^2+4*'OddsRatio_working_3-way'!U97^3/27</f>
        <v>-2.570045065197521E-3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0.14227782166822137</v>
      </c>
      <c r="Y97" s="11">
        <f>IF('OddsRatio_working_3-way'!W97&gt;=0,IF('OddsRatio_working_3-way'!V97+SQRT('OddsRatio_working_3-way'!W97)&gt;0,0,PI()),ACOS('OddsRatio_working_3-way'!V97/(2*'OddsRatio_working_3-way'!X97)))</f>
        <v>0.17911328374063795</v>
      </c>
      <c r="Z97" s="11">
        <f>'OddsRatio_working_3-way'!X97^(1/3)*COS('OddsRatio_working_3-way'!Y97/3)</f>
        <v>0.52112018455464038</v>
      </c>
      <c r="AA97" s="11">
        <f>'OddsRatio_working_3-way'!X97^(1/3)*COS(('OddsRatio_working_3-way'!Y97+2*PI())/3)</f>
        <v>-0.28753696041181565</v>
      </c>
      <c r="AB97" s="11">
        <f>'OddsRatio_working_3-way'!X97^(1/3)*COS(('OddsRatio_working_3-way'!Y97+4*PI())/3)</f>
        <v>-0.2335832241428249</v>
      </c>
      <c r="AC97" s="11">
        <f>'OddsRatio_working_3-way'!X97^(1/3)*SIN('OddsRatio_working_3-way'!Y97/3)</f>
        <v>3.1150204158687876E-2</v>
      </c>
      <c r="AD97" s="11">
        <f>'OddsRatio_working_3-way'!X97^(1/3)*SIN(('OddsRatio_working_3-way'!Y97+2*PI())/3)</f>
        <v>0.43572821616980972</v>
      </c>
      <c r="AE97" s="11">
        <f>'OddsRatio_working_3-way'!X97^(1/3)*SIN(('OddsRatio_working_3-way'!Y97+4*PI())/3)</f>
        <v>-0.46687842032849758</v>
      </c>
      <c r="AF97" s="11">
        <f>-'OddsRatio_working_3-way'!U97/(3*'OddsRatio_working_3-way'!X97^(1/3))*COS(('OddsRatio_working_3-way'!Y97)/3)</f>
        <v>0.52112018455464038</v>
      </c>
      <c r="AG97" s="11">
        <f>-'OddsRatio_working_3-way'!U97/(3*'OddsRatio_working_3-way'!X97^(1/3))*COS(('OddsRatio_working_3-way'!Y97+2*PI())/3)</f>
        <v>-0.28753696041181565</v>
      </c>
      <c r="AH97" s="11">
        <f>-'OddsRatio_working_3-way'!U97/(3*'OddsRatio_working_3-way'!X97^(1/3))*COS(('OddsRatio_working_3-way'!Y97+4*PI())/3)</f>
        <v>-0.2335832241428249</v>
      </c>
      <c r="AI97" s="11">
        <f>'OddsRatio_working_3-way'!U97/(3*'OddsRatio_working_3-way'!X97^(1/3))*SIN(('OddsRatio_working_3-way'!Y97)/3)</f>
        <v>-3.1150204158687876E-2</v>
      </c>
      <c r="AJ97" s="11">
        <f>'OddsRatio_working_3-way'!U97/(3*'OddsRatio_working_3-way'!X97^(1/3))*SIN(('OddsRatio_working_3-way'!Y97+2*PI())/3)</f>
        <v>-0.43572821616980972</v>
      </c>
      <c r="AK97" s="11">
        <f>'OddsRatio_working_3-way'!U97/(3*'OddsRatio_working_3-way'!X97^(1/3))*SIN(('OddsRatio_working_3-way'!Y97+4*PI())/3)</f>
        <v>0.46687842032849758</v>
      </c>
      <c r="AL97" s="11">
        <f>'OddsRatio_working_3-way'!Z97+'OddsRatio_working_3-way'!AF97</f>
        <v>1.0422403691092808</v>
      </c>
      <c r="AM97" s="11">
        <f>'OddsRatio_working_3-way'!AA97+'OddsRatio_working_3-way'!AG97</f>
        <v>-0.57507392082363129</v>
      </c>
      <c r="AN97" s="11">
        <f>'OddsRatio_working_3-way'!AB97+'OddsRatio_working_3-way'!AH97</f>
        <v>-0.46716644828564979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1.0422403691092808</v>
      </c>
      <c r="AS97" s="11">
        <f>IF(('OddsRatio_working_3-way'!X97=0),IF(Q97&gt;0,-Q97^(1/3),(-Q97)^(1/3)),'OddsRatio_working_3-way'!AM97-'OddsRatio_working_3-way'!R97/3)</f>
        <v>-0.57507392082363129</v>
      </c>
      <c r="AT97" s="11">
        <f>IF(('OddsRatio_working_3-way'!X97=0),IF(Q97&gt;0,-Q97^(1/3),(-Q97)^(1/3)),'OddsRatio_working_3-way'!AN97-'OddsRatio_working_3-way'!R97/3)</f>
        <v>-0.46716644828564979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3.91</v>
      </c>
      <c r="B98" s="4">
        <f>IF('True_Odds_Calculator_3-way'!B99="","",'True_Odds_Calculator_3-way'!B99)</f>
        <v>3.61</v>
      </c>
      <c r="C98" s="4">
        <f>IF('True_Odds_Calculator_3-way'!C99="","",'True_Odds_Calculator_3-way'!C99)</f>
        <v>2.02</v>
      </c>
      <c r="D98" s="9">
        <f t="shared" si="26"/>
        <v>0.24752634754771341</v>
      </c>
      <c r="E98" s="9">
        <f t="shared" si="27"/>
        <v>0.26834294507228512</v>
      </c>
      <c r="F98" s="9">
        <f t="shared" si="28"/>
        <v>0.48413070738000158</v>
      </c>
      <c r="G98" s="9">
        <f t="shared" si="29"/>
        <v>1.0446645931384904</v>
      </c>
      <c r="H98" s="9">
        <f t="shared" si="30"/>
        <v>4.0399739660330063</v>
      </c>
      <c r="I98" s="9">
        <f t="shared" si="31"/>
        <v>3.7265745880914594</v>
      </c>
      <c r="J98" s="9">
        <f t="shared" si="32"/>
        <v>2.0655578850012599</v>
      </c>
      <c r="K98" s="11">
        <f t="shared" si="33"/>
        <v>0.25575447570332482</v>
      </c>
      <c r="L98" s="11">
        <f t="shared" si="34"/>
        <v>0.2770083102493075</v>
      </c>
      <c r="M98" s="11">
        <f t="shared" si="35"/>
        <v>0.49504950495049505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-0.27170544345775061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0.22937306589228823</v>
      </c>
      <c r="Q98" s="11">
        <f>2*'OddsRatio_working_3-way'!K98*'OddsRatio_working_3-way'!L98*'OddsRatio_working_3-way'!M98</f>
        <v>7.0144668468589674E-2</v>
      </c>
      <c r="R98" s="11">
        <f t="shared" si="36"/>
        <v>0</v>
      </c>
      <c r="S98" s="11">
        <f t="shared" si="37"/>
        <v>-0.84419753602748504</v>
      </c>
      <c r="T98" s="11">
        <f t="shared" si="38"/>
        <v>-0.25816438410626458</v>
      </c>
      <c r="U98" s="11">
        <f>'OddsRatio_working_3-way'!S98-'OddsRatio_working_3-way'!R98^2/3</f>
        <v>-0.84419753602748504</v>
      </c>
      <c r="V98" s="11">
        <f>'OddsRatio_working_3-way'!S98*'OddsRatio_working_3-way'!R98/3-2*'OddsRatio_working_3-way'!R98^3/27-'OddsRatio_working_3-way'!T98</f>
        <v>0.25816438410626458</v>
      </c>
      <c r="W98" s="11">
        <f>'OddsRatio_working_3-way'!V98^2+4*'OddsRatio_working_3-way'!U98^3/27</f>
        <v>-2.2482086909194954E-2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0.14927402330124442</v>
      </c>
      <c r="Y98" s="11">
        <f>IF('OddsRatio_working_3-way'!W98&gt;=0,IF('OddsRatio_working_3-way'!V98+SQRT('OddsRatio_working_3-way'!W98)&gt;0,0,PI()),ACOS('OddsRatio_working_3-way'!V98/(2*'OddsRatio_working_3-way'!X98)))</f>
        <v>0.52617758474258292</v>
      </c>
      <c r="Z98" s="11">
        <f>'OddsRatio_working_3-way'!X98^(1/3)*COS('OddsRatio_working_3-way'!Y98/3)</f>
        <v>0.52233229656924518</v>
      </c>
      <c r="AA98" s="11">
        <f>'OddsRatio_working_3-way'!X98^(1/3)*COS(('OddsRatio_working_3-way'!Y98+2*PI())/3)</f>
        <v>-0.34132918825563963</v>
      </c>
      <c r="AB98" s="11">
        <f>'OddsRatio_working_3-way'!X98^(1/3)*COS(('OddsRatio_working_3-way'!Y98+4*PI())/3)</f>
        <v>-0.18100310831360564</v>
      </c>
      <c r="AC98" s="11">
        <f>'OddsRatio_working_3-way'!X98^(1/3)*SIN('OddsRatio_working_3-way'!Y98/3)</f>
        <v>9.2564305412650802E-2</v>
      </c>
      <c r="AD98" s="11">
        <f>'OddsRatio_working_3-way'!X98^(1/3)*SIN(('OddsRatio_working_3-way'!Y98+2*PI())/3)</f>
        <v>0.40607088533970825</v>
      </c>
      <c r="AE98" s="11">
        <f>'OddsRatio_working_3-way'!X98^(1/3)*SIN(('OddsRatio_working_3-way'!Y98+4*PI())/3)</f>
        <v>-0.49863519075235907</v>
      </c>
      <c r="AF98" s="11">
        <f>-'OddsRatio_working_3-way'!U98/(3*'OddsRatio_working_3-way'!X98^(1/3))*COS(('OddsRatio_working_3-way'!Y98)/3)</f>
        <v>0.52233229656924518</v>
      </c>
      <c r="AG98" s="11">
        <f>-'OddsRatio_working_3-way'!U98/(3*'OddsRatio_working_3-way'!X98^(1/3))*COS(('OddsRatio_working_3-way'!Y98+2*PI())/3)</f>
        <v>-0.34132918825563963</v>
      </c>
      <c r="AH98" s="11">
        <f>-'OddsRatio_working_3-way'!U98/(3*'OddsRatio_working_3-way'!X98^(1/3))*COS(('OddsRatio_working_3-way'!Y98+4*PI())/3)</f>
        <v>-0.18100310831360564</v>
      </c>
      <c r="AI98" s="11">
        <f>'OddsRatio_working_3-way'!U98/(3*'OddsRatio_working_3-way'!X98^(1/3))*SIN(('OddsRatio_working_3-way'!Y98)/3)</f>
        <v>-9.2564305412650802E-2</v>
      </c>
      <c r="AJ98" s="11">
        <f>'OddsRatio_working_3-way'!U98/(3*'OddsRatio_working_3-way'!X98^(1/3))*SIN(('OddsRatio_working_3-way'!Y98+2*PI())/3)</f>
        <v>-0.40607088533970825</v>
      </c>
      <c r="AK98" s="11">
        <f>'OddsRatio_working_3-way'!U98/(3*'OddsRatio_working_3-way'!X98^(1/3))*SIN(('OddsRatio_working_3-way'!Y98+4*PI())/3)</f>
        <v>0.49863519075235907</v>
      </c>
      <c r="AL98" s="11">
        <f>'OddsRatio_working_3-way'!Z98+'OddsRatio_working_3-way'!AF98</f>
        <v>1.0446645931384904</v>
      </c>
      <c r="AM98" s="11">
        <f>'OddsRatio_working_3-way'!AA98+'OddsRatio_working_3-way'!AG98</f>
        <v>-0.68265837651127925</v>
      </c>
      <c r="AN98" s="11">
        <f>'OddsRatio_working_3-way'!AB98+'OddsRatio_working_3-way'!AH98</f>
        <v>-0.36200621662721127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1.0446645931384904</v>
      </c>
      <c r="AS98" s="11">
        <f>IF(('OddsRatio_working_3-way'!X98=0),IF(Q98&gt;0,-Q98^(1/3),(-Q98)^(1/3)),'OddsRatio_working_3-way'!AM98-'OddsRatio_working_3-way'!R98/3)</f>
        <v>-0.68265837651127925</v>
      </c>
      <c r="AT98" s="11">
        <f>IF(('OddsRatio_working_3-way'!X98=0),IF(Q98&gt;0,-Q98^(1/3),(-Q98)^(1/3)),'OddsRatio_working_3-way'!AN98-'OddsRatio_working_3-way'!R98/3)</f>
        <v>-0.36200621662721127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1.23</v>
      </c>
      <c r="B99" s="4">
        <f>IF('True_Odds_Calculator_3-way'!B100="","",'True_Odds_Calculator_3-way'!B100)</f>
        <v>7.4</v>
      </c>
      <c r="C99" s="4">
        <f>IF('True_Odds_Calculator_3-way'!C100="","",'True_Odds_Calculator_3-way'!C100)</f>
        <v>10.94</v>
      </c>
      <c r="D99" s="9">
        <f t="shared" si="26"/>
        <v>0.79515805379648796</v>
      </c>
      <c r="E99" s="9">
        <f t="shared" si="27"/>
        <v>0.12242414918876425</v>
      </c>
      <c r="F99" s="9">
        <f t="shared" si="28"/>
        <v>8.2417797014747746E-2</v>
      </c>
      <c r="G99" s="9">
        <f t="shared" si="29"/>
        <v>1.1200504769514885</v>
      </c>
      <c r="H99" s="9">
        <f t="shared" si="30"/>
        <v>1.2576116096988426</v>
      </c>
      <c r="I99" s="9">
        <f t="shared" si="31"/>
        <v>8.1683230524895265</v>
      </c>
      <c r="J99" s="9">
        <f t="shared" si="32"/>
        <v>12.133301740897796</v>
      </c>
      <c r="K99" s="11">
        <f t="shared" si="33"/>
        <v>0.81300813008130079</v>
      </c>
      <c r="L99" s="11">
        <f t="shared" si="34"/>
        <v>0.13513513513513511</v>
      </c>
      <c r="M99" s="11">
        <f t="shared" si="35"/>
        <v>9.1407678244972576E-2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-0.14694000193621182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0.16640576010977756</v>
      </c>
      <c r="Q99" s="11">
        <f>2*'OddsRatio_working_3-way'!K99*'OddsRatio_working_3-way'!L99*'OddsRatio_working_3-way'!M99</f>
        <v>2.0085185287842797E-2</v>
      </c>
      <c r="R99" s="11">
        <f t="shared" si="36"/>
        <v>0</v>
      </c>
      <c r="S99" s="11">
        <f t="shared" si="37"/>
        <v>-1.132474192983991</v>
      </c>
      <c r="T99" s="11">
        <f t="shared" si="38"/>
        <v>-0.13668970343801945</v>
      </c>
      <c r="U99" s="11">
        <f>'OddsRatio_working_3-way'!S99-'OddsRatio_working_3-way'!R99^2/3</f>
        <v>-1.132474192983991</v>
      </c>
      <c r="V99" s="11">
        <f>'OddsRatio_working_3-way'!S99*'OddsRatio_working_3-way'!R99/3-2*'OddsRatio_working_3-way'!R99^3/27-'OddsRatio_working_3-way'!T99</f>
        <v>0.13668970343801945</v>
      </c>
      <c r="W99" s="11">
        <f>'OddsRatio_working_3-way'!V99^2+4*'OddsRatio_working_3-way'!U99^3/27</f>
        <v>-0.19648565216494424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0.2319319551026324</v>
      </c>
      <c r="Y99" s="11">
        <f>IF('OddsRatio_working_3-way'!W99&gt;=0,IF('OddsRatio_working_3-way'!V99+SQRT('OddsRatio_working_3-way'!W99)&gt;0,0,PI()),ACOS('OddsRatio_working_3-way'!V99/(2*'OddsRatio_working_3-way'!X99)))</f>
        <v>1.2716795608652323</v>
      </c>
      <c r="Z99" s="11">
        <f>'OddsRatio_working_3-way'!X99^(1/3)*COS('OddsRatio_working_3-way'!Y99/3)</f>
        <v>0.56002523847574437</v>
      </c>
      <c r="AA99" s="11">
        <f>'OddsRatio_working_3-way'!X99^(1/3)*COS(('OddsRatio_working_3-way'!Y99+2*PI())/3)</f>
        <v>-0.49886724552810402</v>
      </c>
      <c r="AB99" s="11">
        <f>'OddsRatio_working_3-way'!X99^(1/3)*COS(('OddsRatio_working_3-way'!Y99+4*PI())/3)</f>
        <v>-6.1157992947640502E-2</v>
      </c>
      <c r="AC99" s="11">
        <f>'OddsRatio_working_3-way'!X99^(1/3)*SIN('OddsRatio_working_3-way'!Y99/3)</f>
        <v>0.25271155480412055</v>
      </c>
      <c r="AD99" s="11">
        <f>'OddsRatio_working_3-way'!X99^(1/3)*SIN(('OddsRatio_working_3-way'!Y99+2*PI())/3)</f>
        <v>0.35864030587837276</v>
      </c>
      <c r="AE99" s="11">
        <f>'OddsRatio_working_3-way'!X99^(1/3)*SIN(('OddsRatio_working_3-way'!Y99+4*PI())/3)</f>
        <v>-0.61135186068249325</v>
      </c>
      <c r="AF99" s="11">
        <f>-'OddsRatio_working_3-way'!U99/(3*'OddsRatio_working_3-way'!X99^(1/3))*COS(('OddsRatio_working_3-way'!Y99)/3)</f>
        <v>0.56002523847574426</v>
      </c>
      <c r="AG99" s="11">
        <f>-'OddsRatio_working_3-way'!U99/(3*'OddsRatio_working_3-way'!X99^(1/3))*COS(('OddsRatio_working_3-way'!Y99+2*PI())/3)</f>
        <v>-0.49886724552810391</v>
      </c>
      <c r="AH99" s="11">
        <f>-'OddsRatio_working_3-way'!U99/(3*'OddsRatio_working_3-way'!X99^(1/3))*COS(('OddsRatio_working_3-way'!Y99+4*PI())/3)</f>
        <v>-6.1157992947640488E-2</v>
      </c>
      <c r="AI99" s="11">
        <f>'OddsRatio_working_3-way'!U99/(3*'OddsRatio_working_3-way'!X99^(1/3))*SIN(('OddsRatio_working_3-way'!Y99)/3)</f>
        <v>-0.2527115548041205</v>
      </c>
      <c r="AJ99" s="11">
        <f>'OddsRatio_working_3-way'!U99/(3*'OddsRatio_working_3-way'!X99^(1/3))*SIN(('OddsRatio_working_3-way'!Y99+2*PI())/3)</f>
        <v>-0.3586403058783727</v>
      </c>
      <c r="AK99" s="11">
        <f>'OddsRatio_working_3-way'!U99/(3*'OddsRatio_working_3-way'!X99^(1/3))*SIN(('OddsRatio_working_3-way'!Y99+4*PI())/3)</f>
        <v>0.61135186068249314</v>
      </c>
      <c r="AL99" s="11">
        <f>'OddsRatio_working_3-way'!Z99+'OddsRatio_working_3-way'!AF99</f>
        <v>1.1200504769514885</v>
      </c>
      <c r="AM99" s="11">
        <f>'OddsRatio_working_3-way'!AA99+'OddsRatio_working_3-way'!AG99</f>
        <v>-0.99773449105620793</v>
      </c>
      <c r="AN99" s="11">
        <f>'OddsRatio_working_3-way'!AB99+'OddsRatio_working_3-way'!AH99</f>
        <v>-0.12231598589528099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1.1200504769514885</v>
      </c>
      <c r="AS99" s="11">
        <f>IF(('OddsRatio_working_3-way'!X99=0),IF(Q99&gt;0,-Q99^(1/3),(-Q99)^(1/3)),'OddsRatio_working_3-way'!AM99-'OddsRatio_working_3-way'!R99/3)</f>
        <v>-0.99773449105620793</v>
      </c>
      <c r="AT99" s="11">
        <f>IF(('OddsRatio_working_3-way'!X99=0),IF(Q99&gt;0,-Q99^(1/3),(-Q99)^(1/3)),'OddsRatio_working_3-way'!AN99-'OddsRatio_working_3-way'!R99/3)</f>
        <v>-0.12231598589528099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9.06</v>
      </c>
      <c r="B100" s="4">
        <f>IF('True_Odds_Calculator_3-way'!B101="","",'True_Odds_Calculator_3-way'!B101)</f>
        <v>6.83</v>
      </c>
      <c r="C100" s="4">
        <f>IF('True_Odds_Calculator_3-way'!C101="","",'True_Odds_Calculator_3-way'!C101)</f>
        <v>1.28</v>
      </c>
      <c r="D100" s="9">
        <f t="shared" si="26"/>
        <v>0.10117456929549035</v>
      </c>
      <c r="E100" s="9">
        <f t="shared" si="27"/>
        <v>0.13466286262937871</v>
      </c>
      <c r="F100" s="9">
        <f t="shared" si="28"/>
        <v>0.76416256807513117</v>
      </c>
      <c r="G100" s="9">
        <f t="shared" si="29"/>
        <v>1.1022216708552603</v>
      </c>
      <c r="H100" s="9">
        <f t="shared" si="30"/>
        <v>9.883906667093397</v>
      </c>
      <c r="I100" s="9">
        <f t="shared" si="31"/>
        <v>7.4259523410861688</v>
      </c>
      <c r="J100" s="9">
        <f t="shared" si="32"/>
        <v>1.3086220678394727</v>
      </c>
      <c r="K100" s="11">
        <f t="shared" si="33"/>
        <v>0.11037527593818984</v>
      </c>
      <c r="L100" s="11">
        <f t="shared" si="34"/>
        <v>0.14641288433382138</v>
      </c>
      <c r="M100" s="11">
        <f t="shared" si="35"/>
        <v>0.78125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-0.16611266923939649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0.17890026309070164</v>
      </c>
      <c r="Q100" s="11">
        <f>2*'OddsRatio_working_3-way'!K100*'OddsRatio_working_3-way'!L100*'OddsRatio_working_3-way'!M100</f>
        <v>2.5250566420705951E-2</v>
      </c>
      <c r="R100" s="11">
        <f t="shared" si="36"/>
        <v>0</v>
      </c>
      <c r="S100" s="11">
        <f t="shared" si="37"/>
        <v>-1.0769814482535107</v>
      </c>
      <c r="T100" s="11">
        <f t="shared" si="38"/>
        <v>-0.15200867300684698</v>
      </c>
      <c r="U100" s="11">
        <f>'OddsRatio_working_3-way'!S100-'OddsRatio_working_3-way'!R100^2/3</f>
        <v>-1.0769814482535107</v>
      </c>
      <c r="V100" s="11">
        <f>'OddsRatio_working_3-way'!S100*'OddsRatio_working_3-way'!R100/3-2*'OddsRatio_working_3-way'!R100^3/27-'OddsRatio_working_3-way'!T100</f>
        <v>0.15200867300684698</v>
      </c>
      <c r="W100" s="11">
        <f>'OddsRatio_working_3-way'!V100^2+4*'OddsRatio_working_3-way'!U100^3/27</f>
        <v>-0.16195691562488085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0.21509506752491059</v>
      </c>
      <c r="Y100" s="11">
        <f>IF('OddsRatio_working_3-way'!W100&gt;=0,IF('OddsRatio_working_3-way'!V100+SQRT('OddsRatio_working_3-way'!W100)&gt;0,0,PI()),ACOS('OddsRatio_working_3-way'!V100/(2*'OddsRatio_working_3-way'!X100)))</f>
        <v>1.2096441706596144</v>
      </c>
      <c r="Z100" s="11">
        <f>'OddsRatio_working_3-way'!X100^(1/3)*COS('OddsRatio_working_3-way'!Y100/3)</f>
        <v>0.55111083542763029</v>
      </c>
      <c r="AA100" s="11">
        <f>'OddsRatio_working_3-way'!X100^(1/3)*COS(('OddsRatio_working_3-way'!Y100+2*PI())/3)</f>
        <v>-0.47915550948460073</v>
      </c>
      <c r="AB100" s="11">
        <f>'OddsRatio_working_3-way'!X100^(1/3)*COS(('OddsRatio_working_3-way'!Y100+4*PI())/3)</f>
        <v>-7.1955325943029586E-2</v>
      </c>
      <c r="AC100" s="11">
        <f>'OddsRatio_working_3-way'!X100^(1/3)*SIN('OddsRatio_working_3-way'!Y100/3)</f>
        <v>0.23509713558179121</v>
      </c>
      <c r="AD100" s="11">
        <f>'OddsRatio_working_3-way'!X100^(1/3)*SIN(('OddsRatio_working_3-way'!Y100+2*PI())/3)</f>
        <v>0.35972741599029717</v>
      </c>
      <c r="AE100" s="11">
        <f>'OddsRatio_working_3-way'!X100^(1/3)*SIN(('OddsRatio_working_3-way'!Y100+4*PI())/3)</f>
        <v>-0.59482455157208836</v>
      </c>
      <c r="AF100" s="11">
        <f>-'OddsRatio_working_3-way'!U100/(3*'OddsRatio_working_3-way'!X100^(1/3))*COS(('OddsRatio_working_3-way'!Y100)/3)</f>
        <v>0.55111083542763017</v>
      </c>
      <c r="AG100" s="11">
        <f>-'OddsRatio_working_3-way'!U100/(3*'OddsRatio_working_3-way'!X100^(1/3))*COS(('OddsRatio_working_3-way'!Y100+2*PI())/3)</f>
        <v>-0.47915550948460067</v>
      </c>
      <c r="AH100" s="11">
        <f>-'OddsRatio_working_3-way'!U100/(3*'OddsRatio_working_3-way'!X100^(1/3))*COS(('OddsRatio_working_3-way'!Y100+4*PI())/3)</f>
        <v>-7.1955325943029572E-2</v>
      </c>
      <c r="AI100" s="11">
        <f>'OddsRatio_working_3-way'!U100/(3*'OddsRatio_working_3-way'!X100^(1/3))*SIN(('OddsRatio_working_3-way'!Y100)/3)</f>
        <v>-0.23509713558179116</v>
      </c>
      <c r="AJ100" s="11">
        <f>'OddsRatio_working_3-way'!U100/(3*'OddsRatio_working_3-way'!X100^(1/3))*SIN(('OddsRatio_working_3-way'!Y100+2*PI())/3)</f>
        <v>-0.35972741599029706</v>
      </c>
      <c r="AK100" s="11">
        <f>'OddsRatio_working_3-way'!U100/(3*'OddsRatio_working_3-way'!X100^(1/3))*SIN(('OddsRatio_working_3-way'!Y100+4*PI())/3)</f>
        <v>0.59482455157208824</v>
      </c>
      <c r="AL100" s="11">
        <f>'OddsRatio_working_3-way'!Z100+'OddsRatio_working_3-way'!AF100</f>
        <v>1.1022216708552603</v>
      </c>
      <c r="AM100" s="11">
        <f>'OddsRatio_working_3-way'!AA100+'OddsRatio_working_3-way'!AG100</f>
        <v>-0.95831101896920146</v>
      </c>
      <c r="AN100" s="11">
        <f>'OddsRatio_working_3-way'!AB100+'OddsRatio_working_3-way'!AH100</f>
        <v>-0.14391065188605917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1.1022216708552603</v>
      </c>
      <c r="AS100" s="11">
        <f>IF(('OddsRatio_working_3-way'!X100=0),IF(Q100&gt;0,-Q100^(1/3),(-Q100)^(1/3)),'OddsRatio_working_3-way'!AM100-'OddsRatio_working_3-way'!R100/3)</f>
        <v>-0.95831101896920146</v>
      </c>
      <c r="AT100" s="11">
        <f>IF(('OddsRatio_working_3-way'!X100=0),IF(Q100&gt;0,-Q100^(1/3),(-Q100)^(1/3)),'OddsRatio_working_3-way'!AN100-'OddsRatio_working_3-way'!R100/3)</f>
        <v>-0.14391065188605917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1.85</v>
      </c>
      <c r="B101" s="4">
        <f>IF('True_Odds_Calculator_3-way'!B102="","",'True_Odds_Calculator_3-way'!B102)</f>
        <v>3.83</v>
      </c>
      <c r="C101" s="4">
        <f>IF('True_Odds_Calculator_3-way'!C102="","",'True_Odds_Calculator_3-way'!C102)</f>
        <v>4.3899999999999997</v>
      </c>
      <c r="D101" s="9">
        <f t="shared" si="26"/>
        <v>0.52859888373965724</v>
      </c>
      <c r="E101" s="9">
        <f t="shared" si="27"/>
        <v>0.25194322571787076</v>
      </c>
      <c r="F101" s="9">
        <f t="shared" si="28"/>
        <v>0.21945789054247189</v>
      </c>
      <c r="G101" s="9">
        <f t="shared" si="29"/>
        <v>1.0491689740584522</v>
      </c>
      <c r="H101" s="9">
        <f t="shared" si="30"/>
        <v>1.8917936279496852</v>
      </c>
      <c r="I101" s="9">
        <f t="shared" si="31"/>
        <v>3.9691481965854196</v>
      </c>
      <c r="J101" s="9">
        <f t="shared" si="32"/>
        <v>4.5566828220581526</v>
      </c>
      <c r="K101" s="11">
        <f t="shared" si="33"/>
        <v>0.54054054054054046</v>
      </c>
      <c r="L101" s="11">
        <f t="shared" si="34"/>
        <v>0.2610966057441253</v>
      </c>
      <c r="M101" s="11">
        <f t="shared" si="35"/>
        <v>0.22779043280182235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-0.26216217823657006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0.22729212616031097</v>
      </c>
      <c r="Q101" s="11">
        <f>2*'OddsRatio_working_3-way'!K101*'OddsRatio_working_3-way'!L101*'OddsRatio_working_3-way'!M101</f>
        <v>6.4297631162747101E-2</v>
      </c>
      <c r="R101" s="11">
        <f t="shared" si="36"/>
        <v>0</v>
      </c>
      <c r="S101" s="11">
        <f t="shared" si="37"/>
        <v>-0.86699053116352642</v>
      </c>
      <c r="T101" s="11">
        <f t="shared" si="38"/>
        <v>-0.24525899042815461</v>
      </c>
      <c r="U101" s="11">
        <f>'OddsRatio_working_3-way'!S101-'OddsRatio_working_3-way'!R101^2/3</f>
        <v>-0.86699053116352642</v>
      </c>
      <c r="V101" s="11">
        <f>'OddsRatio_working_3-way'!S101*'OddsRatio_working_3-way'!R101/3-2*'OddsRatio_working_3-way'!R101^3/27-'OddsRatio_working_3-way'!T101</f>
        <v>0.24525899042815461</v>
      </c>
      <c r="W101" s="11">
        <f>'OddsRatio_working_3-way'!V101^2+4*'OddsRatio_working_3-way'!U101^3/27</f>
        <v>-3.6395140261946353E-2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0.15536015628836755</v>
      </c>
      <c r="Y101" s="11">
        <f>IF('OddsRatio_working_3-way'!W101&gt;=0,IF('OddsRatio_working_3-way'!V101+SQRT('OddsRatio_working_3-way'!W101)&gt;0,0,PI()),ACOS('OddsRatio_working_3-way'!V101/(2*'OddsRatio_working_3-way'!X101)))</f>
        <v>0.6610891787732438</v>
      </c>
      <c r="Z101" s="11">
        <f>'OddsRatio_working_3-way'!X101^(1/3)*COS('OddsRatio_working_3-way'!Y101/3)</f>
        <v>0.524584487029226</v>
      </c>
      <c r="AA101" s="11">
        <f>'OddsRatio_working_3-way'!X101^(1/3)*COS(('OddsRatio_working_3-way'!Y101+2*PI())/3)</f>
        <v>-0.36405652883659828</v>
      </c>
      <c r="AB101" s="11">
        <f>'OddsRatio_working_3-way'!X101^(1/3)*COS(('OddsRatio_working_3-way'!Y101+4*PI())/3)</f>
        <v>-0.1605279581926278</v>
      </c>
      <c r="AC101" s="11">
        <f>'OddsRatio_working_3-way'!X101^(1/3)*SIN('OddsRatio_working_3-way'!Y101/3)</f>
        <v>0.11750727504907632</v>
      </c>
      <c r="AD101" s="11">
        <f>'OddsRatio_working_3-way'!X101^(1/3)*SIN(('OddsRatio_working_3-way'!Y101+2*PI())/3)</f>
        <v>0.39554985467399995</v>
      </c>
      <c r="AE101" s="11">
        <f>'OddsRatio_working_3-way'!X101^(1/3)*SIN(('OddsRatio_working_3-way'!Y101+4*PI())/3)</f>
        <v>-0.51305712972307604</v>
      </c>
      <c r="AF101" s="11">
        <f>-'OddsRatio_working_3-way'!U101/(3*'OddsRatio_working_3-way'!X101^(1/3))*COS(('OddsRatio_working_3-way'!Y101)/3)</f>
        <v>0.52458448702922622</v>
      </c>
      <c r="AG101" s="11">
        <f>-'OddsRatio_working_3-way'!U101/(3*'OddsRatio_working_3-way'!X101^(1/3))*COS(('OddsRatio_working_3-way'!Y101+2*PI())/3)</f>
        <v>-0.36405652883659845</v>
      </c>
      <c r="AH101" s="11">
        <f>-'OddsRatio_working_3-way'!U101/(3*'OddsRatio_working_3-way'!X101^(1/3))*COS(('OddsRatio_working_3-way'!Y101+4*PI())/3)</f>
        <v>-0.16052795819262788</v>
      </c>
      <c r="AI101" s="11">
        <f>'OddsRatio_working_3-way'!U101/(3*'OddsRatio_working_3-way'!X101^(1/3))*SIN(('OddsRatio_working_3-way'!Y101)/3)</f>
        <v>-0.11750727504907636</v>
      </c>
      <c r="AJ101" s="11">
        <f>'OddsRatio_working_3-way'!U101/(3*'OddsRatio_working_3-way'!X101^(1/3))*SIN(('OddsRatio_working_3-way'!Y101+2*PI())/3)</f>
        <v>-0.39554985467400011</v>
      </c>
      <c r="AK101" s="11">
        <f>'OddsRatio_working_3-way'!U101/(3*'OddsRatio_working_3-way'!X101^(1/3))*SIN(('OddsRatio_working_3-way'!Y101+4*PI())/3)</f>
        <v>0.51305712972307627</v>
      </c>
      <c r="AL101" s="11">
        <f>'OddsRatio_working_3-way'!Z101+'OddsRatio_working_3-way'!AF101</f>
        <v>1.0491689740584522</v>
      </c>
      <c r="AM101" s="11">
        <f>'OddsRatio_working_3-way'!AA101+'OddsRatio_working_3-way'!AG101</f>
        <v>-0.72811305767319667</v>
      </c>
      <c r="AN101" s="11">
        <f>'OddsRatio_working_3-way'!AB101+'OddsRatio_working_3-way'!AH101</f>
        <v>-0.32105591638525566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1.0491689740584522</v>
      </c>
      <c r="AS101" s="11">
        <f>IF(('OddsRatio_working_3-way'!X101=0),IF(Q101&gt;0,-Q101^(1/3),(-Q101)^(1/3)),'OddsRatio_working_3-way'!AM101-'OddsRatio_working_3-way'!R101/3)</f>
        <v>-0.72811305767319667</v>
      </c>
      <c r="AT101" s="11">
        <f>IF(('OddsRatio_working_3-way'!X101=0),IF(Q101&gt;0,-Q101^(1/3),(-Q101)^(1/3)),'OddsRatio_working_3-way'!AN101-'OddsRatio_working_3-way'!R101/3)</f>
        <v>-0.32105591638525566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1.71</v>
      </c>
      <c r="B102" s="4">
        <f>IF('True_Odds_Calculator_3-way'!B103="","",'True_Odds_Calculator_3-way'!B103)</f>
        <v>3.69</v>
      </c>
      <c r="C102" s="4">
        <f>IF('True_Odds_Calculator_3-way'!C103="","",'True_Odds_Calculator_3-way'!C103)</f>
        <v>5.68</v>
      </c>
      <c r="D102" s="9">
        <f t="shared" si="26"/>
        <v>0.57143423055420073</v>
      </c>
      <c r="E102" s="9">
        <f t="shared" si="27"/>
        <v>0.26031609018076829</v>
      </c>
      <c r="F102" s="9">
        <f t="shared" si="28"/>
        <v>0.16824967926503084</v>
      </c>
      <c r="G102" s="9">
        <f t="shared" si="29"/>
        <v>1.0563136184498536</v>
      </c>
      <c r="H102" s="9">
        <f t="shared" si="30"/>
        <v>1.7499826690993963</v>
      </c>
      <c r="I102" s="9">
        <f t="shared" si="31"/>
        <v>3.8414836336301055</v>
      </c>
      <c r="J102" s="9">
        <f t="shared" si="32"/>
        <v>5.9435477343453149</v>
      </c>
      <c r="K102" s="11">
        <f t="shared" si="33"/>
        <v>0.58479532163742687</v>
      </c>
      <c r="L102" s="11">
        <f t="shared" si="34"/>
        <v>0.2710027100271003</v>
      </c>
      <c r="M102" s="11">
        <f t="shared" si="35"/>
        <v>0.17605633802816903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-0.24939380972757097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0.22544496921783325</v>
      </c>
      <c r="Q102" s="11">
        <f>2*'OddsRatio_working_3-way'!K102*'OddsRatio_working_3-way'!L102*'OddsRatio_working_3-way'!M102</f>
        <v>5.5803210202433971E-2</v>
      </c>
      <c r="R102" s="11">
        <f t="shared" si="36"/>
        <v>0</v>
      </c>
      <c r="S102" s="11">
        <f t="shared" si="37"/>
        <v>-0.90397179249998794</v>
      </c>
      <c r="T102" s="11">
        <f t="shared" si="38"/>
        <v>-0.22375539418316531</v>
      </c>
      <c r="U102" s="11">
        <f>'OddsRatio_working_3-way'!S102-'OddsRatio_working_3-way'!R102^2/3</f>
        <v>-0.90397179249998794</v>
      </c>
      <c r="V102" s="11">
        <f>'OddsRatio_working_3-way'!S102*'OddsRatio_working_3-way'!R102/3-2*'OddsRatio_working_3-way'!R102^3/27-'OddsRatio_working_3-way'!T102</f>
        <v>0.22375539418316531</v>
      </c>
      <c r="W102" s="11">
        <f>'OddsRatio_working_3-way'!V102^2+4*'OddsRatio_working_3-way'!U102^3/27</f>
        <v>-5.9369688210503153E-2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0.165405686598562</v>
      </c>
      <c r="Y102" s="11">
        <f>IF('OddsRatio_working_3-way'!W102&gt;=0,IF('OddsRatio_working_3-way'!V102+SQRT('OddsRatio_working_3-way'!W102)&gt;0,0,PI()),ACOS('OddsRatio_working_3-way'!V102/(2*'OddsRatio_working_3-way'!X102)))</f>
        <v>0.8279547248935476</v>
      </c>
      <c r="Z102" s="11">
        <f>'OddsRatio_working_3-way'!X102^(1/3)*COS('OddsRatio_working_3-way'!Y102/3)</f>
        <v>0.5281568092249268</v>
      </c>
      <c r="AA102" s="11">
        <f>'OddsRatio_working_3-way'!X102^(1/3)*COS(('OddsRatio_working_3-way'!Y102+2*PI())/3)</f>
        <v>-0.39361888777122439</v>
      </c>
      <c r="AB102" s="11">
        <f>'OddsRatio_working_3-way'!X102^(1/3)*COS(('OddsRatio_working_3-way'!Y102+4*PI())/3)</f>
        <v>-0.13453792145370255</v>
      </c>
      <c r="AC102" s="11">
        <f>'OddsRatio_working_3-way'!X102^(1/3)*SIN('OddsRatio_working_3-way'!Y102/3)</f>
        <v>0.14958046564532956</v>
      </c>
      <c r="AD102" s="11">
        <f>'OddsRatio_working_3-way'!X102^(1/3)*SIN(('OddsRatio_working_3-way'!Y102+2*PI())/3)</f>
        <v>0.38260698114785313</v>
      </c>
      <c r="AE102" s="11">
        <f>'OddsRatio_working_3-way'!X102^(1/3)*SIN(('OddsRatio_working_3-way'!Y102+4*PI())/3)</f>
        <v>-0.53218744679318275</v>
      </c>
      <c r="AF102" s="11">
        <f>-'OddsRatio_working_3-way'!U102/(3*'OddsRatio_working_3-way'!X102^(1/3))*COS(('OddsRatio_working_3-way'!Y102)/3)</f>
        <v>0.5281568092249268</v>
      </c>
      <c r="AG102" s="11">
        <f>-'OddsRatio_working_3-way'!U102/(3*'OddsRatio_working_3-way'!X102^(1/3))*COS(('OddsRatio_working_3-way'!Y102+2*PI())/3)</f>
        <v>-0.39361888777122439</v>
      </c>
      <c r="AH102" s="11">
        <f>-'OddsRatio_working_3-way'!U102/(3*'OddsRatio_working_3-way'!X102^(1/3))*COS(('OddsRatio_working_3-way'!Y102+4*PI())/3)</f>
        <v>-0.13453792145370255</v>
      </c>
      <c r="AI102" s="11">
        <f>'OddsRatio_working_3-way'!U102/(3*'OddsRatio_working_3-way'!X102^(1/3))*SIN(('OddsRatio_working_3-way'!Y102)/3)</f>
        <v>-0.14958046564532956</v>
      </c>
      <c r="AJ102" s="11">
        <f>'OddsRatio_working_3-way'!U102/(3*'OddsRatio_working_3-way'!X102^(1/3))*SIN(('OddsRatio_working_3-way'!Y102+2*PI())/3)</f>
        <v>-0.38260698114785313</v>
      </c>
      <c r="AK102" s="11">
        <f>'OddsRatio_working_3-way'!U102/(3*'OddsRatio_working_3-way'!X102^(1/3))*SIN(('OddsRatio_working_3-way'!Y102+4*PI())/3)</f>
        <v>0.53218744679318275</v>
      </c>
      <c r="AL102" s="11">
        <f>'OddsRatio_working_3-way'!Z102+'OddsRatio_working_3-way'!AF102</f>
        <v>1.0563136184498536</v>
      </c>
      <c r="AM102" s="11">
        <f>'OddsRatio_working_3-way'!AA102+'OddsRatio_working_3-way'!AG102</f>
        <v>-0.78723777554244878</v>
      </c>
      <c r="AN102" s="11">
        <f>'OddsRatio_working_3-way'!AB102+'OddsRatio_working_3-way'!AH102</f>
        <v>-0.26907584290740511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1.0563136184498536</v>
      </c>
      <c r="AS102" s="11">
        <f>IF(('OddsRatio_working_3-way'!X102=0),IF(Q102&gt;0,-Q102^(1/3),(-Q102)^(1/3)),'OddsRatio_working_3-way'!AM102-'OddsRatio_working_3-way'!R102/3)</f>
        <v>-0.78723777554244878</v>
      </c>
      <c r="AT102" s="11">
        <f>IF(('OddsRatio_working_3-way'!X102=0),IF(Q102&gt;0,-Q102^(1/3),(-Q102)^(1/3)),'OddsRatio_working_3-way'!AN102-'OddsRatio_working_3-way'!R102/3)</f>
        <v>-0.26907584290740511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4.97</v>
      </c>
      <c r="B103" s="4">
        <f>IF('True_Odds_Calculator_3-way'!B104="","",'True_Odds_Calculator_3-way'!B104)</f>
        <v>4.09</v>
      </c>
      <c r="C103" s="4">
        <f>IF('True_Odds_Calculator_3-way'!C104="","",'True_Odds_Calculator_3-way'!C104)</f>
        <v>1.71</v>
      </c>
      <c r="D103" s="9">
        <f t="shared" si="26"/>
        <v>0.19294796299127451</v>
      </c>
      <c r="E103" s="9">
        <f t="shared" si="27"/>
        <v>0.23498520591541458</v>
      </c>
      <c r="F103" s="9">
        <f t="shared" si="28"/>
        <v>0.57206683109331102</v>
      </c>
      <c r="G103" s="9">
        <f t="shared" si="29"/>
        <v>1.05358804312446</v>
      </c>
      <c r="H103" s="9">
        <f t="shared" si="30"/>
        <v>5.1827445312041052</v>
      </c>
      <c r="I103" s="9">
        <f t="shared" si="31"/>
        <v>4.2555870532545805</v>
      </c>
      <c r="J103" s="9">
        <f t="shared" si="32"/>
        <v>1.7480475106183666</v>
      </c>
      <c r="K103" s="11">
        <f t="shared" si="33"/>
        <v>0.2012072434607646</v>
      </c>
      <c r="L103" s="11">
        <f t="shared" si="34"/>
        <v>0.24449877750611249</v>
      </c>
      <c r="M103" s="11">
        <f t="shared" si="35"/>
        <v>0.58479532163742687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-0.25057141631585078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0.22353483488327552</v>
      </c>
      <c r="Q103" s="11">
        <f>2*'OddsRatio_working_3-way'!K103*'OddsRatio_working_3-way'!L103*'OddsRatio_working_3-way'!M103</f>
        <v>5.7537924036879164E-2</v>
      </c>
      <c r="R103" s="11">
        <f t="shared" si="36"/>
        <v>0</v>
      </c>
      <c r="S103" s="11">
        <f t="shared" si="37"/>
        <v>-0.89210029687306769</v>
      </c>
      <c r="T103" s="11">
        <f t="shared" si="38"/>
        <v>-0.2296268460419737</v>
      </c>
      <c r="U103" s="11">
        <f>'OddsRatio_working_3-way'!S103-'OddsRatio_working_3-way'!R103^2/3</f>
        <v>-0.89210029687306769</v>
      </c>
      <c r="V103" s="11">
        <f>'OddsRatio_working_3-way'!S103*'OddsRatio_working_3-way'!R103/3-2*'OddsRatio_working_3-way'!R103^3/27-'OddsRatio_working_3-way'!T103</f>
        <v>0.2296268460419737</v>
      </c>
      <c r="W103" s="11">
        <f>'OddsRatio_working_3-way'!V103^2+4*'OddsRatio_working_3-way'!U103^3/27</f>
        <v>-5.2452507540337028E-2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0.16215809875205225</v>
      </c>
      <c r="Y103" s="11">
        <f>IF('OddsRatio_working_3-way'!W103&gt;=0,IF('OddsRatio_working_3-way'!V103+SQRT('OddsRatio_working_3-way'!W103)&gt;0,0,PI()),ACOS('OddsRatio_working_3-way'!V103/(2*'OddsRatio_working_3-way'!X103)))</f>
        <v>0.78408622868437006</v>
      </c>
      <c r="Z103" s="11">
        <f>'OddsRatio_working_3-way'!X103^(1/3)*COS('OddsRatio_working_3-way'!Y103/3)</f>
        <v>0.5267940215622301</v>
      </c>
      <c r="AA103" s="11">
        <f>'OddsRatio_working_3-way'!X103^(1/3)*COS(('OddsRatio_working_3-way'!Y103+2*PI())/3)</f>
        <v>-0.38542618087165725</v>
      </c>
      <c r="AB103" s="11">
        <f>'OddsRatio_working_3-way'!X103^(1/3)*COS(('OddsRatio_working_3-way'!Y103+4*PI())/3)</f>
        <v>-0.14136784069057301</v>
      </c>
      <c r="AC103" s="11">
        <f>'OddsRatio_working_3-way'!X103^(1/3)*SIN('OddsRatio_working_3-way'!Y103/3)</f>
        <v>0.14090714840152235</v>
      </c>
      <c r="AD103" s="11">
        <f>'OddsRatio_working_3-way'!X103^(1/3)*SIN(('OddsRatio_working_3-way'!Y103+2*PI())/3)</f>
        <v>0.38576343103389743</v>
      </c>
      <c r="AE103" s="11">
        <f>'OddsRatio_working_3-way'!X103^(1/3)*SIN(('OddsRatio_working_3-way'!Y103+4*PI())/3)</f>
        <v>-0.52667057943541973</v>
      </c>
      <c r="AF103" s="11">
        <f>-'OddsRatio_working_3-way'!U103/(3*'OddsRatio_working_3-way'!X103^(1/3))*COS(('OddsRatio_working_3-way'!Y103)/3)</f>
        <v>0.52679402156222999</v>
      </c>
      <c r="AG103" s="11">
        <f>-'OddsRatio_working_3-way'!U103/(3*'OddsRatio_working_3-way'!X103^(1/3))*COS(('OddsRatio_working_3-way'!Y103+2*PI())/3)</f>
        <v>-0.38542618087165714</v>
      </c>
      <c r="AH103" s="11">
        <f>-'OddsRatio_working_3-way'!U103/(3*'OddsRatio_working_3-way'!X103^(1/3))*COS(('OddsRatio_working_3-way'!Y103+4*PI())/3)</f>
        <v>-0.14136784069057298</v>
      </c>
      <c r="AI103" s="11">
        <f>'OddsRatio_working_3-way'!U103/(3*'OddsRatio_working_3-way'!X103^(1/3))*SIN(('OddsRatio_working_3-way'!Y103)/3)</f>
        <v>-0.14090714840152233</v>
      </c>
      <c r="AJ103" s="11">
        <f>'OddsRatio_working_3-way'!U103/(3*'OddsRatio_working_3-way'!X103^(1/3))*SIN(('OddsRatio_working_3-way'!Y103+2*PI())/3)</f>
        <v>-0.38576343103389737</v>
      </c>
      <c r="AK103" s="11">
        <f>'OddsRatio_working_3-way'!U103/(3*'OddsRatio_working_3-way'!X103^(1/3))*SIN(('OddsRatio_working_3-way'!Y103+4*PI())/3)</f>
        <v>0.52667057943541962</v>
      </c>
      <c r="AL103" s="11">
        <f>'OddsRatio_working_3-way'!Z103+'OddsRatio_working_3-way'!AF103</f>
        <v>1.05358804312446</v>
      </c>
      <c r="AM103" s="11">
        <f>'OddsRatio_working_3-way'!AA103+'OddsRatio_working_3-way'!AG103</f>
        <v>-0.7708523617433144</v>
      </c>
      <c r="AN103" s="11">
        <f>'OddsRatio_working_3-way'!AB103+'OddsRatio_working_3-way'!AH103</f>
        <v>-0.28273568138114602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1.05358804312446</v>
      </c>
      <c r="AS103" s="11">
        <f>IF(('OddsRatio_working_3-way'!X103=0),IF(Q103&gt;0,-Q103^(1/3),(-Q103)^(1/3)),'OddsRatio_working_3-way'!AM103-'OddsRatio_working_3-way'!R103/3)</f>
        <v>-0.7708523617433144</v>
      </c>
      <c r="AT103" s="11">
        <f>IF(('OddsRatio_working_3-way'!X103=0),IF(Q103&gt;0,-Q103^(1/3),(-Q103)^(1/3)),'OddsRatio_working_3-way'!AN103-'OddsRatio_working_3-way'!R103/3)</f>
        <v>-0.28273568138114602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1.29</v>
      </c>
      <c r="B104" s="4">
        <f>IF('True_Odds_Calculator_3-way'!B105="","",'True_Odds_Calculator_3-way'!B105)</f>
        <v>5.83</v>
      </c>
      <c r="C104" s="4">
        <f>IF('True_Odds_Calculator_3-way'!C105="","",'True_Odds_Calculator_3-way'!C105)</f>
        <v>11.58</v>
      </c>
      <c r="D104" s="9">
        <f t="shared" si="26"/>
        <v>0.76017616171050895</v>
      </c>
      <c r="E104" s="9">
        <f t="shared" si="27"/>
        <v>0.1598861697042851</v>
      </c>
      <c r="F104" s="9">
        <f t="shared" si="28"/>
        <v>7.9937668585205748E-2</v>
      </c>
      <c r="G104" s="9">
        <f t="shared" si="29"/>
        <v>1.0878777767268542</v>
      </c>
      <c r="H104" s="9">
        <f t="shared" si="30"/>
        <v>1.3154845552507881</v>
      </c>
      <c r="I104" s="9">
        <f t="shared" si="31"/>
        <v>6.254449661590705</v>
      </c>
      <c r="J104" s="9">
        <f t="shared" si="32"/>
        <v>12.509746877770118</v>
      </c>
      <c r="K104" s="11">
        <f t="shared" si="33"/>
        <v>0.77519379844961234</v>
      </c>
      <c r="L104" s="11">
        <f t="shared" si="34"/>
        <v>0.17152658662092624</v>
      </c>
      <c r="M104" s="11">
        <f t="shared" si="35"/>
        <v>8.6355785837651119E-2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-0.17016254481327564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0.18027388908627157</v>
      </c>
      <c r="Q104" s="11">
        <f>2*'OddsRatio_working_3-way'!K104*'OddsRatio_working_3-way'!L104*'OddsRatio_working_3-way'!M104</f>
        <v>2.2964826635193825E-2</v>
      </c>
      <c r="R104" s="11">
        <f t="shared" si="36"/>
        <v>0</v>
      </c>
      <c r="S104" s="11">
        <f t="shared" si="37"/>
        <v>-1.059421679924283</v>
      </c>
      <c r="T104" s="11">
        <f t="shared" si="38"/>
        <v>-0.13495817578653282</v>
      </c>
      <c r="U104" s="11">
        <f>'OddsRatio_working_3-way'!S104-'OddsRatio_working_3-way'!R104^2/3</f>
        <v>-1.059421679924283</v>
      </c>
      <c r="V104" s="11">
        <f>'OddsRatio_working_3-way'!S104*'OddsRatio_working_3-way'!R104/3-2*'OddsRatio_working_3-way'!R104^3/27-'OddsRatio_working_3-way'!T104</f>
        <v>0.13495817578653282</v>
      </c>
      <c r="W104" s="11">
        <f>'OddsRatio_working_3-way'!V104^2+4*'OddsRatio_working_3-way'!U104^3/27</f>
        <v>-0.15794446294532266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0.20985600548766251</v>
      </c>
      <c r="Y104" s="11">
        <f>IF('OddsRatio_working_3-way'!W104&gt;=0,IF('OddsRatio_working_3-way'!V104+SQRT('OddsRatio_working_3-way'!W104)&gt;0,0,PI()),ACOS('OddsRatio_working_3-way'!V104/(2*'OddsRatio_working_3-way'!X104)))</f>
        <v>1.2434309171613827</v>
      </c>
      <c r="Z104" s="11">
        <f>'OddsRatio_working_3-way'!X104^(1/3)*COS('OddsRatio_working_3-way'!Y104/3)</f>
        <v>0.54393888836342708</v>
      </c>
      <c r="AA104" s="11">
        <f>'OddsRatio_working_3-way'!X104^(1/3)*COS(('OddsRatio_working_3-way'!Y104+2*PI())/3)</f>
        <v>-0.47922118549053877</v>
      </c>
      <c r="AB104" s="11">
        <f>'OddsRatio_working_3-way'!X104^(1/3)*COS(('OddsRatio_working_3-way'!Y104+4*PI())/3)</f>
        <v>-6.4717702872888472E-2</v>
      </c>
      <c r="AC104" s="11">
        <f>'OddsRatio_working_3-way'!X104^(1/3)*SIN('OddsRatio_working_3-way'!Y104/3)</f>
        <v>0.23931369726933785</v>
      </c>
      <c r="AD104" s="11">
        <f>'OddsRatio_working_3-way'!X104^(1/3)*SIN(('OddsRatio_working_3-way'!Y104+2*PI())/3)</f>
        <v>0.35140804679432674</v>
      </c>
      <c r="AE104" s="11">
        <f>'OddsRatio_working_3-way'!X104^(1/3)*SIN(('OddsRatio_working_3-way'!Y104+4*PI())/3)</f>
        <v>-0.59072174406366451</v>
      </c>
      <c r="AF104" s="11">
        <f>-'OddsRatio_working_3-way'!U104/(3*'OddsRatio_working_3-way'!X104^(1/3))*COS(('OddsRatio_working_3-way'!Y104)/3)</f>
        <v>0.54393888836342696</v>
      </c>
      <c r="AG104" s="11">
        <f>-'OddsRatio_working_3-way'!U104/(3*'OddsRatio_working_3-way'!X104^(1/3))*COS(('OddsRatio_working_3-way'!Y104+2*PI())/3)</f>
        <v>-0.47922118549053866</v>
      </c>
      <c r="AH104" s="11">
        <f>-'OddsRatio_working_3-way'!U104/(3*'OddsRatio_working_3-way'!X104^(1/3))*COS(('OddsRatio_working_3-way'!Y104+4*PI())/3)</f>
        <v>-6.4717702872888458E-2</v>
      </c>
      <c r="AI104" s="11">
        <f>'OddsRatio_working_3-way'!U104/(3*'OddsRatio_working_3-way'!X104^(1/3))*SIN(('OddsRatio_working_3-way'!Y104)/3)</f>
        <v>-0.23931369726933779</v>
      </c>
      <c r="AJ104" s="11">
        <f>'OddsRatio_working_3-way'!U104/(3*'OddsRatio_working_3-way'!X104^(1/3))*SIN(('OddsRatio_working_3-way'!Y104+2*PI())/3)</f>
        <v>-0.35140804679432663</v>
      </c>
      <c r="AK104" s="11">
        <f>'OddsRatio_working_3-way'!U104/(3*'OddsRatio_working_3-way'!X104^(1/3))*SIN(('OddsRatio_working_3-way'!Y104+4*PI())/3)</f>
        <v>0.5907217440636644</v>
      </c>
      <c r="AL104" s="11">
        <f>'OddsRatio_working_3-way'!Z104+'OddsRatio_working_3-way'!AF104</f>
        <v>1.0878777767268542</v>
      </c>
      <c r="AM104" s="11">
        <f>'OddsRatio_working_3-way'!AA104+'OddsRatio_working_3-way'!AG104</f>
        <v>-0.95844237098107743</v>
      </c>
      <c r="AN104" s="11">
        <f>'OddsRatio_working_3-way'!AB104+'OddsRatio_working_3-way'!AH104</f>
        <v>-0.12943540574577694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1.0878777767268542</v>
      </c>
      <c r="AS104" s="11">
        <f>IF(('OddsRatio_working_3-way'!X104=0),IF(Q104&gt;0,-Q104^(1/3),(-Q104)^(1/3)),'OddsRatio_working_3-way'!AM104-'OddsRatio_working_3-way'!R104/3)</f>
        <v>-0.95844237098107743</v>
      </c>
      <c r="AT104" s="11">
        <f>IF(('OddsRatio_working_3-way'!X104=0),IF(Q104&gt;0,-Q104^(1/3),(-Q104)^(1/3)),'OddsRatio_working_3-way'!AN104-'OddsRatio_working_3-way'!R104/3)</f>
        <v>-0.12943540574577694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8.8000000000000007</v>
      </c>
      <c r="B105" s="4">
        <f>IF('True_Odds_Calculator_3-way'!B106="","",'True_Odds_Calculator_3-way'!B106)</f>
        <v>5.71</v>
      </c>
      <c r="C105" s="4">
        <f>IF('True_Odds_Calculator_3-way'!C106="","",'True_Odds_Calculator_3-way'!C106)</f>
        <v>1.34</v>
      </c>
      <c r="D105" s="9">
        <f t="shared" si="26"/>
        <v>0.10570893656857483</v>
      </c>
      <c r="E105" s="9">
        <f t="shared" si="27"/>
        <v>0.16370628131447457</v>
      </c>
      <c r="F105" s="9">
        <f t="shared" si="28"/>
        <v>0.73058478211695066</v>
      </c>
      <c r="G105" s="9">
        <f t="shared" si="29"/>
        <v>1.0846074528954279</v>
      </c>
      <c r="H105" s="9">
        <f t="shared" si="30"/>
        <v>9.4599381325843375</v>
      </c>
      <c r="I105" s="9">
        <f t="shared" si="31"/>
        <v>6.1085011031374643</v>
      </c>
      <c r="J105" s="9">
        <f t="shared" si="32"/>
        <v>1.3687665339844457</v>
      </c>
      <c r="K105" s="11">
        <f t="shared" si="33"/>
        <v>0.11363636363636363</v>
      </c>
      <c r="L105" s="11">
        <f t="shared" si="34"/>
        <v>0.17513134851138354</v>
      </c>
      <c r="M105" s="11">
        <f t="shared" si="35"/>
        <v>0.74626865671641784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-0.18551150472759603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0.19084445627300528</v>
      </c>
      <c r="Q105" s="11">
        <f>2*'OddsRatio_working_3-way'!K105*'OddsRatio_working_3-way'!L105*'OddsRatio_working_3-way'!M105</f>
        <v>2.9703417318755684E-2</v>
      </c>
      <c r="R105" s="11">
        <f t="shared" si="36"/>
        <v>0</v>
      </c>
      <c r="S105" s="11">
        <f t="shared" si="37"/>
        <v>-1.0287472820256627</v>
      </c>
      <c r="T105" s="11">
        <f t="shared" si="38"/>
        <v>-0.16011630848648445</v>
      </c>
      <c r="U105" s="11">
        <f>'OddsRatio_working_3-way'!S105-'OddsRatio_working_3-way'!R105^2/3</f>
        <v>-1.0287472820256627</v>
      </c>
      <c r="V105" s="11">
        <f>'OddsRatio_working_3-way'!S105*'OddsRatio_working_3-way'!R105/3-2*'OddsRatio_working_3-way'!R105^3/27-'OddsRatio_working_3-way'!T105</f>
        <v>0.16011630848648445</v>
      </c>
      <c r="W105" s="11">
        <f>'OddsRatio_working_3-way'!V105^2+4*'OddsRatio_working_3-way'!U105^3/27</f>
        <v>-0.13565829689464054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0.20080807325527253</v>
      </c>
      <c r="Y105" s="11">
        <f>IF('OddsRatio_working_3-way'!W105&gt;=0,IF('OddsRatio_working_3-way'!V105+SQRT('OddsRatio_working_3-way'!W105)&gt;0,0,PI()),ACOS('OddsRatio_working_3-way'!V105/(2*'OddsRatio_working_3-way'!X105)))</f>
        <v>1.1607193125627355</v>
      </c>
      <c r="Z105" s="11">
        <f>'OddsRatio_working_3-way'!X105^(1/3)*COS('OddsRatio_working_3-way'!Y105/3)</f>
        <v>0.54230372644771407</v>
      </c>
      <c r="AA105" s="11">
        <f>'OddsRatio_working_3-way'!X105^(1/3)*COS(('OddsRatio_working_3-way'!Y105+2*PI())/3)</f>
        <v>-0.46250708713245042</v>
      </c>
      <c r="AB105" s="11">
        <f>'OddsRatio_working_3-way'!X105^(1/3)*COS(('OddsRatio_working_3-way'!Y105+4*PI())/3)</f>
        <v>-7.9796639315263845E-2</v>
      </c>
      <c r="AC105" s="11">
        <f>'OddsRatio_working_3-way'!X105^(1/3)*SIN('OddsRatio_working_3-way'!Y105/3)</f>
        <v>0.22095798006893516</v>
      </c>
      <c r="AD105" s="11">
        <f>'OddsRatio_working_3-way'!X105^(1/3)*SIN(('OddsRatio_working_3-way'!Y105+2*PI())/3)</f>
        <v>0.35916981363621986</v>
      </c>
      <c r="AE105" s="11">
        <f>'OddsRatio_working_3-way'!X105^(1/3)*SIN(('OddsRatio_working_3-way'!Y105+4*PI())/3)</f>
        <v>-0.58012779370515477</v>
      </c>
      <c r="AF105" s="11">
        <f>-'OddsRatio_working_3-way'!U105/(3*'OddsRatio_working_3-way'!X105^(1/3))*COS(('OddsRatio_working_3-way'!Y105)/3)</f>
        <v>0.54230372644771385</v>
      </c>
      <c r="AG105" s="11">
        <f>-'OddsRatio_working_3-way'!U105/(3*'OddsRatio_working_3-way'!X105^(1/3))*COS(('OddsRatio_working_3-way'!Y105+2*PI())/3)</f>
        <v>-0.4625070871324502</v>
      </c>
      <c r="AH105" s="11">
        <f>-'OddsRatio_working_3-way'!U105/(3*'OddsRatio_working_3-way'!X105^(1/3))*COS(('OddsRatio_working_3-way'!Y105+4*PI())/3)</f>
        <v>-7.9796639315263818E-2</v>
      </c>
      <c r="AI105" s="11">
        <f>'OddsRatio_working_3-way'!U105/(3*'OddsRatio_working_3-way'!X105^(1/3))*SIN(('OddsRatio_working_3-way'!Y105)/3)</f>
        <v>-0.22095798006893508</v>
      </c>
      <c r="AJ105" s="11">
        <f>'OddsRatio_working_3-way'!U105/(3*'OddsRatio_working_3-way'!X105^(1/3))*SIN(('OddsRatio_working_3-way'!Y105+2*PI())/3)</f>
        <v>-0.35916981363621975</v>
      </c>
      <c r="AK105" s="11">
        <f>'OddsRatio_working_3-way'!U105/(3*'OddsRatio_working_3-way'!X105^(1/3))*SIN(('OddsRatio_working_3-way'!Y105+4*PI())/3)</f>
        <v>0.58012779370515455</v>
      </c>
      <c r="AL105" s="11">
        <f>'OddsRatio_working_3-way'!Z105+'OddsRatio_working_3-way'!AF105</f>
        <v>1.0846074528954279</v>
      </c>
      <c r="AM105" s="11">
        <f>'OddsRatio_working_3-way'!AA105+'OddsRatio_working_3-way'!AG105</f>
        <v>-0.92501417426490062</v>
      </c>
      <c r="AN105" s="11">
        <f>'OddsRatio_working_3-way'!AB105+'OddsRatio_working_3-way'!AH105</f>
        <v>-0.15959327863052766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1.0846074528954279</v>
      </c>
      <c r="AS105" s="11">
        <f>IF(('OddsRatio_working_3-way'!X105=0),IF(Q105&gt;0,-Q105^(1/3),(-Q105)^(1/3)),'OddsRatio_working_3-way'!AM105-'OddsRatio_working_3-way'!R105/3)</f>
        <v>-0.92501417426490062</v>
      </c>
      <c r="AT105" s="11">
        <f>IF(('OddsRatio_working_3-way'!X105=0),IF(Q105&gt;0,-Q105^(1/3),(-Q105)^(1/3)),'OddsRatio_working_3-way'!AN105-'OddsRatio_working_3-way'!R105/3)</f>
        <v>-0.15959327863052766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2.04</v>
      </c>
      <c r="B106" s="4">
        <f>IF('True_Odds_Calculator_3-way'!B107="","",'True_Odds_Calculator_3-way'!B107)</f>
        <v>3.36</v>
      </c>
      <c r="C106" s="4">
        <f>IF('True_Odds_Calculator_3-way'!C107="","",'True_Odds_Calculator_3-way'!C107)</f>
        <v>4.13</v>
      </c>
      <c r="D106" s="9">
        <f t="shared" si="26"/>
        <v>0.47847490172255025</v>
      </c>
      <c r="E106" s="9">
        <f t="shared" si="27"/>
        <v>0.28790217410016444</v>
      </c>
      <c r="F106" s="9">
        <f t="shared" si="28"/>
        <v>0.23362292417728509</v>
      </c>
      <c r="G106" s="9">
        <f t="shared" si="29"/>
        <v>1.0480517135717511</v>
      </c>
      <c r="H106" s="9">
        <f t="shared" si="30"/>
        <v>2.0899737821146211</v>
      </c>
      <c r="I106" s="9">
        <f t="shared" si="31"/>
        <v>3.4734020440293327</v>
      </c>
      <c r="J106" s="9">
        <f t="shared" si="32"/>
        <v>4.2804018634795815</v>
      </c>
      <c r="K106" s="11">
        <f t="shared" si="33"/>
        <v>0.49019607843137253</v>
      </c>
      <c r="L106" s="11">
        <f t="shared" si="34"/>
        <v>0.29761904761904762</v>
      </c>
      <c r="M106" s="11">
        <f t="shared" si="35"/>
        <v>0.24213075060532688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-0.27137521675336795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0.23067136459103416</v>
      </c>
      <c r="Q106" s="11">
        <f>2*'OddsRatio_working_3-way'!K106*'OddsRatio_working_3-way'!L106*'OddsRatio_working_3-way'!M106</f>
        <v>7.064972881808089E-2</v>
      </c>
      <c r="R106" s="11">
        <f t="shared" si="36"/>
        <v>0</v>
      </c>
      <c r="S106" s="11">
        <f t="shared" si="37"/>
        <v>-0.85000895568394375</v>
      </c>
      <c r="T106" s="11">
        <f t="shared" si="38"/>
        <v>-0.26033964952035021</v>
      </c>
      <c r="U106" s="11">
        <f>'OddsRatio_working_3-way'!S106-'OddsRatio_working_3-way'!R106^2/3</f>
        <v>-0.85000895568394375</v>
      </c>
      <c r="V106" s="11">
        <f>'OddsRatio_working_3-way'!S106*'OddsRatio_working_3-way'!R106/3-2*'OddsRatio_working_3-way'!R106^3/27-'OddsRatio_working_3-way'!T106</f>
        <v>0.26033964952035021</v>
      </c>
      <c r="W106" s="11">
        <f>'OddsRatio_working_3-way'!V106^2+4*'OddsRatio_working_3-way'!U106^3/27</f>
        <v>-2.3207624169024138E-2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0.15081806695602065</v>
      </c>
      <c r="Y106" s="11">
        <f>IF('OddsRatio_working_3-way'!W106&gt;=0,IF('OddsRatio_working_3-way'!V106+SQRT('OddsRatio_working_3-way'!W106)&gt;0,0,PI()),ACOS('OddsRatio_working_3-way'!V106/(2*'OddsRatio_working_3-way'!X106)))</f>
        <v>0.52943666221068941</v>
      </c>
      <c r="Z106" s="11">
        <f>'OddsRatio_working_3-way'!X106^(1/3)*COS('OddsRatio_working_3-way'!Y106/3)</f>
        <v>0.52402585678587543</v>
      </c>
      <c r="AA106" s="11">
        <f>'OddsRatio_working_3-way'!X106^(1/3)*COS(('OddsRatio_working_3-way'!Y106+2*PI())/3)</f>
        <v>-0.3429444734533022</v>
      </c>
      <c r="AB106" s="11">
        <f>'OddsRatio_working_3-way'!X106^(1/3)*COS(('OddsRatio_working_3-way'!Y106+4*PI())/3)</f>
        <v>-0.18108138333257334</v>
      </c>
      <c r="AC106" s="11">
        <f>'OddsRatio_working_3-way'!X106^(1/3)*SIN('OddsRatio_working_3-way'!Y106/3)</f>
        <v>9.3451698653067503E-2</v>
      </c>
      <c r="AD106" s="11">
        <f>'OddsRatio_working_3-way'!X106^(1/3)*SIN(('OddsRatio_working_3-way'!Y106+2*PI())/3)</f>
        <v>0.40709385488994038</v>
      </c>
      <c r="AE106" s="11">
        <f>'OddsRatio_working_3-way'!X106^(1/3)*SIN(('OddsRatio_working_3-way'!Y106+4*PI())/3)</f>
        <v>-0.50054555354300789</v>
      </c>
      <c r="AF106" s="11">
        <f>-'OddsRatio_working_3-way'!U106/(3*'OddsRatio_working_3-way'!X106^(1/3))*COS(('OddsRatio_working_3-way'!Y106)/3)</f>
        <v>0.52402585678587554</v>
      </c>
      <c r="AG106" s="11">
        <f>-'OddsRatio_working_3-way'!U106/(3*'OddsRatio_working_3-way'!X106^(1/3))*COS(('OddsRatio_working_3-way'!Y106+2*PI())/3)</f>
        <v>-0.34294447345330231</v>
      </c>
      <c r="AH106" s="11">
        <f>-'OddsRatio_working_3-way'!U106/(3*'OddsRatio_working_3-way'!X106^(1/3))*COS(('OddsRatio_working_3-way'!Y106+4*PI())/3)</f>
        <v>-0.18108138333257337</v>
      </c>
      <c r="AI106" s="11">
        <f>'OddsRatio_working_3-way'!U106/(3*'OddsRatio_working_3-way'!X106^(1/3))*SIN(('OddsRatio_working_3-way'!Y106)/3)</f>
        <v>-9.345169865306753E-2</v>
      </c>
      <c r="AJ106" s="11">
        <f>'OddsRatio_working_3-way'!U106/(3*'OddsRatio_working_3-way'!X106^(1/3))*SIN(('OddsRatio_working_3-way'!Y106+2*PI())/3)</f>
        <v>-0.40709385488994049</v>
      </c>
      <c r="AK106" s="11">
        <f>'OddsRatio_working_3-way'!U106/(3*'OddsRatio_working_3-way'!X106^(1/3))*SIN(('OddsRatio_working_3-way'!Y106+4*PI())/3)</f>
        <v>0.500545553543008</v>
      </c>
      <c r="AL106" s="11">
        <f>'OddsRatio_working_3-way'!Z106+'OddsRatio_working_3-way'!AF106</f>
        <v>1.0480517135717511</v>
      </c>
      <c r="AM106" s="11">
        <f>'OddsRatio_working_3-way'!AA106+'OddsRatio_working_3-way'!AG106</f>
        <v>-0.68588894690660451</v>
      </c>
      <c r="AN106" s="11">
        <f>'OddsRatio_working_3-way'!AB106+'OddsRatio_working_3-way'!AH106</f>
        <v>-0.36216276666514668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1.0480517135717511</v>
      </c>
      <c r="AS106" s="11">
        <f>IF(('OddsRatio_working_3-way'!X106=0),IF(Q106&gt;0,-Q106^(1/3),(-Q106)^(1/3)),'OddsRatio_working_3-way'!AM106-'OddsRatio_working_3-way'!R106/3)</f>
        <v>-0.68588894690660451</v>
      </c>
      <c r="AT106" s="11">
        <f>IF(('OddsRatio_working_3-way'!X106=0),IF(Q106&gt;0,-Q106^(1/3),(-Q106)^(1/3)),'OddsRatio_working_3-way'!AN106-'OddsRatio_working_3-way'!R106/3)</f>
        <v>-0.36216276666514668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3.39</v>
      </c>
      <c r="C107" s="4">
        <f>IF('True_Odds_Calculator_3-way'!C108="","",'True_Odds_Calculator_3-way'!C108)</f>
        <v>2.58</v>
      </c>
      <c r="D107" s="9">
        <f t="shared" si="26"/>
        <v>0.33638315946541586</v>
      </c>
      <c r="E107" s="9">
        <f t="shared" si="27"/>
        <v>0.28614716083988517</v>
      </c>
      <c r="F107" s="9">
        <f t="shared" si="28"/>
        <v>0.37746967969469902</v>
      </c>
      <c r="G107" s="9">
        <f t="shared" si="29"/>
        <v>1.0438097495869711</v>
      </c>
      <c r="H107" s="9">
        <f t="shared" si="30"/>
        <v>2.9728004267193753</v>
      </c>
      <c r="I107" s="9">
        <f t="shared" si="31"/>
        <v>3.4947053015128606</v>
      </c>
      <c r="J107" s="9">
        <f t="shared" si="32"/>
        <v>2.6492194043474147</v>
      </c>
      <c r="K107" s="11">
        <f t="shared" si="33"/>
        <v>0.34602076124567471</v>
      </c>
      <c r="L107" s="11">
        <f t="shared" si="34"/>
        <v>0.29498525073746312</v>
      </c>
      <c r="M107" s="11">
        <f t="shared" si="35"/>
        <v>0.38759689922480617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-0.28235764119092666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0.23183572990551937</v>
      </c>
      <c r="Q107" s="11">
        <f>2*'OddsRatio_working_3-way'!K107*'OddsRatio_working_3-way'!L107*'OddsRatio_working_3-way'!M107</f>
        <v>7.9124822493351329E-2</v>
      </c>
      <c r="R107" s="11">
        <f t="shared" si="36"/>
        <v>0</v>
      </c>
      <c r="S107" s="11">
        <f t="shared" si="37"/>
        <v>-0.82107120929217214</v>
      </c>
      <c r="T107" s="11">
        <f t="shared" si="38"/>
        <v>-0.28022908166968336</v>
      </c>
      <c r="U107" s="11">
        <f>'OddsRatio_working_3-way'!S107-'OddsRatio_working_3-way'!R107^2/3</f>
        <v>-0.82107120929217214</v>
      </c>
      <c r="V107" s="11">
        <f>'OddsRatio_working_3-way'!S107*'OddsRatio_working_3-way'!R107/3-2*'OddsRatio_working_3-way'!R107^3/27-'OddsRatio_working_3-way'!T107</f>
        <v>0.28022908166968336</v>
      </c>
      <c r="W107" s="11">
        <f>'OddsRatio_working_3-way'!V107^2+4*'OddsRatio_working_3-way'!U107^3/27</f>
        <v>-3.4763532587386847E-3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0.14318230640705293</v>
      </c>
      <c r="Y107" s="11">
        <f>IF('OddsRatio_working_3-way'!W107&gt;=0,IF('OddsRatio_working_3-way'!V107+SQRT('OddsRatio_working_3-way'!W107)&gt;0,0,PI()),ACOS('OddsRatio_working_3-way'!V107/(2*'OddsRatio_working_3-way'!X107)))</f>
        <v>0.20737666576551161</v>
      </c>
      <c r="Z107" s="11">
        <f>'OddsRatio_working_3-way'!X107^(1/3)*COS('OddsRatio_working_3-way'!Y107/3)</f>
        <v>0.52190487479348568</v>
      </c>
      <c r="AA107" s="11">
        <f>'OddsRatio_working_3-way'!X107^(1/3)*COS(('OddsRatio_working_3-way'!Y107+2*PI())/3)</f>
        <v>-0.29224586439252093</v>
      </c>
      <c r="AB107" s="11">
        <f>'OddsRatio_working_3-way'!X107^(1/3)*COS(('OddsRatio_working_3-way'!Y107+4*PI())/3)</f>
        <v>-0.2296590104009647</v>
      </c>
      <c r="AC107" s="11">
        <f>'OddsRatio_working_3-way'!X107^(1/3)*SIN('OddsRatio_working_3-way'!Y107/3)</f>
        <v>3.6134536999756724E-2</v>
      </c>
      <c r="AD107" s="11">
        <f>'OddsRatio_working_3-way'!X107^(1/3)*SIN(('OddsRatio_working_3-way'!Y107+2*PI())/3)</f>
        <v>0.43391561143021695</v>
      </c>
      <c r="AE107" s="11">
        <f>'OddsRatio_working_3-way'!X107^(1/3)*SIN(('OddsRatio_working_3-way'!Y107+4*PI())/3)</f>
        <v>-0.47005014842997378</v>
      </c>
      <c r="AF107" s="11">
        <f>-'OddsRatio_working_3-way'!U107/(3*'OddsRatio_working_3-way'!X107^(1/3))*COS(('OddsRatio_working_3-way'!Y107)/3)</f>
        <v>0.52190487479348557</v>
      </c>
      <c r="AG107" s="11">
        <f>-'OddsRatio_working_3-way'!U107/(3*'OddsRatio_working_3-way'!X107^(1/3))*COS(('OddsRatio_working_3-way'!Y107+2*PI())/3)</f>
        <v>-0.29224586439252087</v>
      </c>
      <c r="AH107" s="11">
        <f>-'OddsRatio_working_3-way'!U107/(3*'OddsRatio_working_3-way'!X107^(1/3))*COS(('OddsRatio_working_3-way'!Y107+4*PI())/3)</f>
        <v>-0.22965901040096465</v>
      </c>
      <c r="AI107" s="11">
        <f>'OddsRatio_working_3-way'!U107/(3*'OddsRatio_working_3-way'!X107^(1/3))*SIN(('OddsRatio_working_3-way'!Y107)/3)</f>
        <v>-3.613453699975671E-2</v>
      </c>
      <c r="AJ107" s="11">
        <f>'OddsRatio_working_3-way'!U107/(3*'OddsRatio_working_3-way'!X107^(1/3))*SIN(('OddsRatio_working_3-way'!Y107+2*PI())/3)</f>
        <v>-0.4339156114302169</v>
      </c>
      <c r="AK107" s="11">
        <f>'OddsRatio_working_3-way'!U107/(3*'OddsRatio_working_3-way'!X107^(1/3))*SIN(('OddsRatio_working_3-way'!Y107+4*PI())/3)</f>
        <v>0.47005014842997367</v>
      </c>
      <c r="AL107" s="11">
        <f>'OddsRatio_working_3-way'!Z107+'OddsRatio_working_3-way'!AF107</f>
        <v>1.0438097495869711</v>
      </c>
      <c r="AM107" s="11">
        <f>'OddsRatio_working_3-way'!AA107+'OddsRatio_working_3-way'!AG107</f>
        <v>-0.58449172878504174</v>
      </c>
      <c r="AN107" s="11">
        <f>'OddsRatio_working_3-way'!AB107+'OddsRatio_working_3-way'!AH107</f>
        <v>-0.45931802080192935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1.0438097495869711</v>
      </c>
      <c r="AS107" s="11">
        <f>IF(('OddsRatio_working_3-way'!X107=0),IF(Q107&gt;0,-Q107^(1/3),(-Q107)^(1/3)),'OddsRatio_working_3-way'!AM107-'OddsRatio_working_3-way'!R107/3)</f>
        <v>-0.58449172878504174</v>
      </c>
      <c r="AT107" s="11">
        <f>IF(('OddsRatio_working_3-way'!X107=0),IF(Q107&gt;0,-Q107^(1/3),(-Q107)^(1/3)),'OddsRatio_working_3-way'!AN107-'OddsRatio_working_3-way'!R107/3)</f>
        <v>-0.45931802080192935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1.2</v>
      </c>
      <c r="B108" s="4">
        <f>IF('True_Odds_Calculator_3-way'!B109="","",'True_Odds_Calculator_3-way'!B109)</f>
        <v>7.15</v>
      </c>
      <c r="C108" s="4">
        <f>IF('True_Odds_Calculator_3-way'!C109="","",'True_Odds_Calculator_3-way'!C109)</f>
        <v>15.59</v>
      </c>
      <c r="D108" s="9">
        <f t="shared" si="26"/>
        <v>0.81630985154274571</v>
      </c>
      <c r="E108" s="9">
        <f t="shared" si="27"/>
        <v>0.12627028445402633</v>
      </c>
      <c r="F108" s="9">
        <f t="shared" si="28"/>
        <v>5.7419864003227856E-2</v>
      </c>
      <c r="G108" s="9">
        <f t="shared" si="29"/>
        <v>1.1251251477003357</v>
      </c>
      <c r="H108" s="9">
        <f t="shared" si="30"/>
        <v>1.2250250295400673</v>
      </c>
      <c r="I108" s="9">
        <f t="shared" si="31"/>
        <v>7.9195196583570651</v>
      </c>
      <c r="J108" s="9">
        <f t="shared" si="32"/>
        <v>17.415575904947893</v>
      </c>
      <c r="K108" s="11">
        <f t="shared" si="33"/>
        <v>0.83333333333333337</v>
      </c>
      <c r="L108" s="11">
        <f t="shared" si="34"/>
        <v>0.13986013986013984</v>
      </c>
      <c r="M108" s="11">
        <f t="shared" si="35"/>
        <v>6.4143681847338041E-2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-0.13416122043447254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0.15654646828476207</v>
      </c>
      <c r="Q108" s="11">
        <f>2*'OddsRatio_working_3-way'!K108*'OddsRatio_working_3-way'!L108*'OddsRatio_working_3-way'!M108</f>
        <v>1.4951907190521687E-2</v>
      </c>
      <c r="R108" s="11">
        <f t="shared" si="36"/>
        <v>0</v>
      </c>
      <c r="S108" s="11">
        <f t="shared" si="37"/>
        <v>-1.1668533409117503</v>
      </c>
      <c r="T108" s="11">
        <f t="shared" si="38"/>
        <v>-0.11144731049777939</v>
      </c>
      <c r="U108" s="11">
        <f>'OddsRatio_working_3-way'!S108-'OddsRatio_working_3-way'!R108^2/3</f>
        <v>-1.1668533409117503</v>
      </c>
      <c r="V108" s="11">
        <f>'OddsRatio_working_3-way'!S108*'OddsRatio_working_3-way'!R108/3-2*'OddsRatio_working_3-way'!R108^3/27-'OddsRatio_working_3-way'!T108</f>
        <v>0.11144731049777939</v>
      </c>
      <c r="W108" s="11">
        <f>'OddsRatio_working_3-way'!V108^2+4*'OddsRatio_working_3-way'!U108^3/27</f>
        <v>-0.2229462137387154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0.24257303887484272</v>
      </c>
      <c r="Y108" s="11">
        <f>IF('OddsRatio_working_3-way'!W108&gt;=0,IF('OddsRatio_working_3-way'!V108+SQRT('OddsRatio_working_3-way'!W108)&gt;0,0,PI()),ACOS('OddsRatio_working_3-way'!V108/(2*'OddsRatio_working_3-way'!X108)))</f>
        <v>1.3390072931649626</v>
      </c>
      <c r="Z108" s="11">
        <f>'OddsRatio_working_3-way'!X108^(1/3)*COS('OddsRatio_working_3-way'!Y108/3)</f>
        <v>0.56256257385016784</v>
      </c>
      <c r="AA108" s="11">
        <f>'OddsRatio_working_3-way'!X108^(1/3)*COS(('OddsRatio_working_3-way'!Y108+2*PI())/3)</f>
        <v>-0.51442469366274712</v>
      </c>
      <c r="AB108" s="11">
        <f>'OddsRatio_working_3-way'!X108^(1/3)*COS(('OddsRatio_working_3-way'!Y108+4*PI())/3)</f>
        <v>-4.8137880187420913E-2</v>
      </c>
      <c r="AC108" s="11">
        <f>'OddsRatio_working_3-way'!X108^(1/3)*SIN('OddsRatio_working_3-way'!Y108/3)</f>
        <v>0.26921081727955248</v>
      </c>
      <c r="AD108" s="11">
        <f>'OddsRatio_working_3-way'!X108^(1/3)*SIN(('OddsRatio_working_3-way'!Y108+2*PI())/3)</f>
        <v>0.35258807153282845</v>
      </c>
      <c r="AE108" s="11">
        <f>'OddsRatio_working_3-way'!X108^(1/3)*SIN(('OddsRatio_working_3-way'!Y108+4*PI())/3)</f>
        <v>-0.62179888881238088</v>
      </c>
      <c r="AF108" s="11">
        <f>-'OddsRatio_working_3-way'!U108/(3*'OddsRatio_working_3-way'!X108^(1/3))*COS(('OddsRatio_working_3-way'!Y108)/3)</f>
        <v>0.56256257385016772</v>
      </c>
      <c r="AG108" s="11">
        <f>-'OddsRatio_working_3-way'!U108/(3*'OddsRatio_working_3-way'!X108^(1/3))*COS(('OddsRatio_working_3-way'!Y108+2*PI())/3)</f>
        <v>-0.51442469366274701</v>
      </c>
      <c r="AH108" s="11">
        <f>-'OddsRatio_working_3-way'!U108/(3*'OddsRatio_working_3-way'!X108^(1/3))*COS(('OddsRatio_working_3-way'!Y108+4*PI())/3)</f>
        <v>-4.8137880187420906E-2</v>
      </c>
      <c r="AI108" s="11">
        <f>'OddsRatio_working_3-way'!U108/(3*'OddsRatio_working_3-way'!X108^(1/3))*SIN(('OddsRatio_working_3-way'!Y108)/3)</f>
        <v>-0.26921081727955248</v>
      </c>
      <c r="AJ108" s="11">
        <f>'OddsRatio_working_3-way'!U108/(3*'OddsRatio_working_3-way'!X108^(1/3))*SIN(('OddsRatio_working_3-way'!Y108+2*PI())/3)</f>
        <v>-0.3525880715328284</v>
      </c>
      <c r="AK108" s="11">
        <f>'OddsRatio_working_3-way'!U108/(3*'OddsRatio_working_3-way'!X108^(1/3))*SIN(('OddsRatio_working_3-way'!Y108+4*PI())/3)</f>
        <v>0.62179888881238077</v>
      </c>
      <c r="AL108" s="11">
        <f>'OddsRatio_working_3-way'!Z108+'OddsRatio_working_3-way'!AF108</f>
        <v>1.1251251477003357</v>
      </c>
      <c r="AM108" s="11">
        <f>'OddsRatio_working_3-way'!AA108+'OddsRatio_working_3-way'!AG108</f>
        <v>-1.028849387325494</v>
      </c>
      <c r="AN108" s="11">
        <f>'OddsRatio_working_3-way'!AB108+'OddsRatio_working_3-way'!AH108</f>
        <v>-9.6275760374841812E-2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1.1251251477003357</v>
      </c>
      <c r="AS108" s="11">
        <f>IF(('OddsRatio_working_3-way'!X108=0),IF(Q108&gt;0,-Q108^(1/3),(-Q108)^(1/3)),'OddsRatio_working_3-way'!AM108-'OddsRatio_working_3-way'!R108/3)</f>
        <v>-1.028849387325494</v>
      </c>
      <c r="AT108" s="11">
        <f>IF(('OddsRatio_working_3-way'!X108=0),IF(Q108&gt;0,-Q108^(1/3),(-Q108)^(1/3)),'OddsRatio_working_3-way'!AN108-'OddsRatio_working_3-way'!R108/3)</f>
        <v>-9.6275760374841812E-2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2.14</v>
      </c>
      <c r="B109" s="4">
        <f>IF('True_Odds_Calculator_3-way'!B110="","",'True_Odds_Calculator_3-way'!B110)</f>
        <v>3.41</v>
      </c>
      <c r="C109" s="4">
        <f>IF('True_Odds_Calculator_3-way'!C110="","",'True_Odds_Calculator_3-way'!C110)</f>
        <v>3.73</v>
      </c>
      <c r="D109" s="9">
        <f t="shared" si="26"/>
        <v>0.45630605862926216</v>
      </c>
      <c r="E109" s="9">
        <f t="shared" si="27"/>
        <v>0.28417993861143404</v>
      </c>
      <c r="F109" s="9">
        <f t="shared" si="28"/>
        <v>0.2595140027593037</v>
      </c>
      <c r="G109" s="9">
        <f t="shared" si="29"/>
        <v>1.0451855743642913</v>
      </c>
      <c r="H109" s="9">
        <f t="shared" si="30"/>
        <v>2.1915115547752921</v>
      </c>
      <c r="I109" s="9">
        <f t="shared" si="31"/>
        <v>3.5188972342179428</v>
      </c>
      <c r="J109" s="9">
        <f t="shared" si="32"/>
        <v>3.8533566180145149</v>
      </c>
      <c r="K109" s="11">
        <f t="shared" si="33"/>
        <v>0.46728971962616822</v>
      </c>
      <c r="L109" s="11">
        <f t="shared" si="34"/>
        <v>0.29325513196480935</v>
      </c>
      <c r="M109" s="11">
        <f t="shared" si="35"/>
        <v>0.26809651474530832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-0.27555453111913009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0.23071862753864886</v>
      </c>
      <c r="Q109" s="11">
        <f>2*'OddsRatio_working_3-way'!K109*'OddsRatio_working_3-way'!L109*'OddsRatio_working_3-way'!M109</f>
        <v>7.3477269916767146E-2</v>
      </c>
      <c r="R109" s="11">
        <f t="shared" si="36"/>
        <v>0</v>
      </c>
      <c r="S109" s="11">
        <f t="shared" si="37"/>
        <v>-0.83728845467216295</v>
      </c>
      <c r="T109" s="11">
        <f t="shared" si="38"/>
        <v>-0.26665237409941495</v>
      </c>
      <c r="U109" s="11">
        <f>'OddsRatio_working_3-way'!S109-'OddsRatio_working_3-way'!R109^2/3</f>
        <v>-0.83728845467216295</v>
      </c>
      <c r="V109" s="11">
        <f>'OddsRatio_working_3-way'!S109*'OddsRatio_working_3-way'!R109/3-2*'OddsRatio_working_3-way'!R109^3/27-'OddsRatio_working_3-way'!T109</f>
        <v>0.26665237409941495</v>
      </c>
      <c r="W109" s="11">
        <f>'OddsRatio_working_3-way'!V109^2+4*'OddsRatio_working_3-way'!U109^3/27</f>
        <v>-1.585691274391314E-2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0.14744524522408944</v>
      </c>
      <c r="Y109" s="11">
        <f>IF('OddsRatio_working_3-way'!W109&gt;=0,IF('OddsRatio_working_3-way'!V109+SQRT('OddsRatio_working_3-way'!W109)&gt;0,0,PI()),ACOS('OddsRatio_working_3-way'!V109/(2*'OddsRatio_working_3-way'!X109)))</f>
        <v>0.44119498861871365</v>
      </c>
      <c r="Z109" s="11">
        <f>'OddsRatio_working_3-way'!X109^(1/3)*COS('OddsRatio_working_3-way'!Y109/3)</f>
        <v>0.52259278718214563</v>
      </c>
      <c r="AA109" s="11">
        <f>'OddsRatio_working_3-way'!X109^(1/3)*COS(('OddsRatio_working_3-way'!Y109+2*PI())/3)</f>
        <v>-0.32833890068126292</v>
      </c>
      <c r="AB109" s="11">
        <f>'OddsRatio_working_3-way'!X109^(1/3)*COS(('OddsRatio_working_3-way'!Y109+4*PI())/3)</f>
        <v>-0.19425388650088285</v>
      </c>
      <c r="AC109" s="11">
        <f>'OddsRatio_working_3-way'!X109^(1/3)*SIN('OddsRatio_working_3-way'!Y109/3)</f>
        <v>7.7414019031337447E-2</v>
      </c>
      <c r="AD109" s="11">
        <f>'OddsRatio_working_3-way'!X109^(1/3)*SIN(('OddsRatio_working_3-way'!Y109+2*PI())/3)</f>
        <v>0.41387162001858424</v>
      </c>
      <c r="AE109" s="11">
        <f>'OddsRatio_working_3-way'!X109^(1/3)*SIN(('OddsRatio_working_3-way'!Y109+4*PI())/3)</f>
        <v>-0.49128563904992151</v>
      </c>
      <c r="AF109" s="11">
        <f>-'OddsRatio_working_3-way'!U109/(3*'OddsRatio_working_3-way'!X109^(1/3))*COS(('OddsRatio_working_3-way'!Y109)/3)</f>
        <v>0.52259278718214563</v>
      </c>
      <c r="AG109" s="11">
        <f>-'OddsRatio_working_3-way'!U109/(3*'OddsRatio_working_3-way'!X109^(1/3))*COS(('OddsRatio_working_3-way'!Y109+2*PI())/3)</f>
        <v>-0.32833890068126292</v>
      </c>
      <c r="AH109" s="11">
        <f>-'OddsRatio_working_3-way'!U109/(3*'OddsRatio_working_3-way'!X109^(1/3))*COS(('OddsRatio_working_3-way'!Y109+4*PI())/3)</f>
        <v>-0.19425388650088285</v>
      </c>
      <c r="AI109" s="11">
        <f>'OddsRatio_working_3-way'!U109/(3*'OddsRatio_working_3-way'!X109^(1/3))*SIN(('OddsRatio_working_3-way'!Y109)/3)</f>
        <v>-7.7414019031337447E-2</v>
      </c>
      <c r="AJ109" s="11">
        <f>'OddsRatio_working_3-way'!U109/(3*'OddsRatio_working_3-way'!X109^(1/3))*SIN(('OddsRatio_working_3-way'!Y109+2*PI())/3)</f>
        <v>-0.41387162001858424</v>
      </c>
      <c r="AK109" s="11">
        <f>'OddsRatio_working_3-way'!U109/(3*'OddsRatio_working_3-way'!X109^(1/3))*SIN(('OddsRatio_working_3-way'!Y109+4*PI())/3)</f>
        <v>0.49128563904992151</v>
      </c>
      <c r="AL109" s="11">
        <f>'OddsRatio_working_3-way'!Z109+'OddsRatio_working_3-way'!AF109</f>
        <v>1.0451855743642913</v>
      </c>
      <c r="AM109" s="11">
        <f>'OddsRatio_working_3-way'!AA109+'OddsRatio_working_3-way'!AG109</f>
        <v>-0.65667780136252585</v>
      </c>
      <c r="AN109" s="11">
        <f>'OddsRatio_working_3-way'!AB109+'OddsRatio_working_3-way'!AH109</f>
        <v>-0.3885077730017657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1.0451855743642913</v>
      </c>
      <c r="AS109" s="11">
        <f>IF(('OddsRatio_working_3-way'!X109=0),IF(Q109&gt;0,-Q109^(1/3),(-Q109)^(1/3)),'OddsRatio_working_3-way'!AM109-'OddsRatio_working_3-way'!R109/3)</f>
        <v>-0.65667780136252585</v>
      </c>
      <c r="AT109" s="11">
        <f>IF(('OddsRatio_working_3-way'!X109=0),IF(Q109&gt;0,-Q109^(1/3),(-Q109)^(1/3)),'OddsRatio_working_3-way'!AN109-'OddsRatio_working_3-way'!R109/3)</f>
        <v>-0.3885077730017657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2.1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3.55</v>
      </c>
      <c r="D110" s="9">
        <f t="shared" si="26"/>
        <v>0.45886330002970582</v>
      </c>
      <c r="E110" s="9">
        <f t="shared" si="27"/>
        <v>0.27331503116924843</v>
      </c>
      <c r="F110" s="9">
        <f t="shared" si="28"/>
        <v>0.26782166880104596</v>
      </c>
      <c r="G110" s="9">
        <f t="shared" si="29"/>
        <v>1.0720893444444173</v>
      </c>
      <c r="H110" s="9">
        <f t="shared" si="30"/>
        <v>2.1792982788888589</v>
      </c>
      <c r="I110" s="9">
        <f t="shared" si="31"/>
        <v>3.6587815742221546</v>
      </c>
      <c r="J110" s="9">
        <f t="shared" si="32"/>
        <v>3.7338278283332635</v>
      </c>
      <c r="K110" s="11">
        <f t="shared" si="33"/>
        <v>0.47619047619047616</v>
      </c>
      <c r="L110" s="11">
        <f t="shared" si="34"/>
        <v>0.28735632183908044</v>
      </c>
      <c r="M110" s="11">
        <f t="shared" si="35"/>
        <v>0.28169014084507044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-0.2681375609981731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0.23628360199511245</v>
      </c>
      <c r="Q110" s="11">
        <f>2*'OddsRatio_working_3-way'!K110*'OddsRatio_working_3-way'!L110*'OddsRatio_working_3-way'!M110</f>
        <v>7.7090897877687581E-2</v>
      </c>
      <c r="R110" s="11">
        <f t="shared" si="36"/>
        <v>0</v>
      </c>
      <c r="S110" s="11">
        <f t="shared" si="37"/>
        <v>-0.88120292105111797</v>
      </c>
      <c r="T110" s="11">
        <f t="shared" si="38"/>
        <v>-0.28750503133804828</v>
      </c>
      <c r="U110" s="11">
        <f>'OddsRatio_working_3-way'!S110-'OddsRatio_working_3-way'!R110^2/3</f>
        <v>-0.88120292105111797</v>
      </c>
      <c r="V110" s="11">
        <f>'OddsRatio_working_3-way'!S110*'OddsRatio_working_3-way'!R110/3-2*'OddsRatio_working_3-way'!R110^3/27-'OddsRatio_working_3-way'!T110</f>
        <v>0.28750503133804828</v>
      </c>
      <c r="W110" s="11">
        <f>'OddsRatio_working_3-way'!V110^2+4*'OddsRatio_working_3-way'!U110^3/27</f>
        <v>-1.8714256667443085E-2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0.15919594821487701</v>
      </c>
      <c r="Y110" s="11">
        <f>IF('OddsRatio_working_3-way'!W110&gt;=0,IF('OddsRatio_working_3-way'!V110+SQRT('OddsRatio_working_3-way'!W110)&gt;0,0,PI()),ACOS('OddsRatio_working_3-way'!V110/(2*'OddsRatio_working_3-way'!X110)))</f>
        <v>0.44411551646519465</v>
      </c>
      <c r="Z110" s="11">
        <f>'OddsRatio_working_3-way'!X110^(1/3)*COS('OddsRatio_working_3-way'!Y110/3)</f>
        <v>0.53604467222220864</v>
      </c>
      <c r="AA110" s="11">
        <f>'OddsRatio_working_3-way'!X110^(1/3)*COS(('OddsRatio_working_3-way'!Y110+2*PI())/3)</f>
        <v>-0.33725247621942822</v>
      </c>
      <c r="AB110" s="11">
        <f>'OddsRatio_working_3-way'!X110^(1/3)*COS(('OddsRatio_working_3-way'!Y110+4*PI())/3)</f>
        <v>-0.19879219600278059</v>
      </c>
      <c r="AC110" s="11">
        <f>'OddsRatio_working_3-way'!X110^(1/3)*SIN('OddsRatio_working_3-way'!Y110/3)</f>
        <v>7.9940080055152643E-2</v>
      </c>
      <c r="AD110" s="11">
        <f>'OddsRatio_working_3-way'!X110^(1/3)*SIN(('OddsRatio_working_3-way'!Y110+2*PI())/3)</f>
        <v>0.42425826368015901</v>
      </c>
      <c r="AE110" s="11">
        <f>'OddsRatio_working_3-way'!X110^(1/3)*SIN(('OddsRatio_working_3-way'!Y110+4*PI())/3)</f>
        <v>-0.50419834373531158</v>
      </c>
      <c r="AF110" s="11">
        <f>-'OddsRatio_working_3-way'!U110/(3*'OddsRatio_working_3-way'!X110^(1/3))*COS(('OddsRatio_working_3-way'!Y110)/3)</f>
        <v>0.53604467222220864</v>
      </c>
      <c r="AG110" s="11">
        <f>-'OddsRatio_working_3-way'!U110/(3*'OddsRatio_working_3-way'!X110^(1/3))*COS(('OddsRatio_working_3-way'!Y110+2*PI())/3)</f>
        <v>-0.33725247621942822</v>
      </c>
      <c r="AH110" s="11">
        <f>-'OddsRatio_working_3-way'!U110/(3*'OddsRatio_working_3-way'!X110^(1/3))*COS(('OddsRatio_working_3-way'!Y110+4*PI())/3)</f>
        <v>-0.19879219600278059</v>
      </c>
      <c r="AI110" s="11">
        <f>'OddsRatio_working_3-way'!U110/(3*'OddsRatio_working_3-way'!X110^(1/3))*SIN(('OddsRatio_working_3-way'!Y110)/3)</f>
        <v>-7.9940080055152643E-2</v>
      </c>
      <c r="AJ110" s="11">
        <f>'OddsRatio_working_3-way'!U110/(3*'OddsRatio_working_3-way'!X110^(1/3))*SIN(('OddsRatio_working_3-way'!Y110+2*PI())/3)</f>
        <v>-0.42425826368015901</v>
      </c>
      <c r="AK110" s="11">
        <f>'OddsRatio_working_3-way'!U110/(3*'OddsRatio_working_3-way'!X110^(1/3))*SIN(('OddsRatio_working_3-way'!Y110+4*PI())/3)</f>
        <v>0.50419834373531158</v>
      </c>
      <c r="AL110" s="11">
        <f>'OddsRatio_working_3-way'!Z110+'OddsRatio_working_3-way'!AF110</f>
        <v>1.0720893444444173</v>
      </c>
      <c r="AM110" s="11">
        <f>'OddsRatio_working_3-way'!AA110+'OddsRatio_working_3-way'!AG110</f>
        <v>-0.67450495243885644</v>
      </c>
      <c r="AN110" s="11">
        <f>'OddsRatio_working_3-way'!AB110+'OddsRatio_working_3-way'!AH110</f>
        <v>-0.39758439200556117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1.0720893444444173</v>
      </c>
      <c r="AS110" s="11">
        <f>IF(('OddsRatio_working_3-way'!X110=0),IF(Q110&gt;0,-Q110^(1/3),(-Q110)^(1/3)),'OddsRatio_working_3-way'!AM110-'OddsRatio_working_3-way'!R110/3)</f>
        <v>-0.67450495243885644</v>
      </c>
      <c r="AT110" s="11">
        <f>IF(('OddsRatio_working_3-way'!X110=0),IF(Q110&gt;0,-Q110^(1/3),(-Q110)^(1/3)),'OddsRatio_working_3-way'!AN110-'OddsRatio_working_3-way'!R110/3)</f>
        <v>-0.39758439200556117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1.73</v>
      </c>
      <c r="B111" s="4">
        <f>IF('True_Odds_Calculator_3-way'!B112="","",'True_Odds_Calculator_3-way'!B112)</f>
        <v>4.01</v>
      </c>
      <c r="C111" s="4">
        <f>IF('True_Odds_Calculator_3-way'!C112="","",'True_Odds_Calculator_3-way'!C112)</f>
        <v>4.5199999999999996</v>
      </c>
      <c r="D111" s="9">
        <f t="shared" si="26"/>
        <v>0.55804380985604096</v>
      </c>
      <c r="E111" s="9">
        <f t="shared" si="27"/>
        <v>0.23443709044328728</v>
      </c>
      <c r="F111" s="9">
        <f t="shared" si="28"/>
        <v>0.20751909970067187</v>
      </c>
      <c r="G111" s="9">
        <f t="shared" si="29"/>
        <v>1.0848958950186178</v>
      </c>
      <c r="H111" s="9">
        <f t="shared" si="30"/>
        <v>1.7919740033635905</v>
      </c>
      <c r="I111" s="9">
        <f t="shared" si="31"/>
        <v>4.2655366440060396</v>
      </c>
      <c r="J111" s="9">
        <f t="shared" si="32"/>
        <v>4.8188335504655351</v>
      </c>
      <c r="K111" s="11">
        <f t="shared" si="33"/>
        <v>0.5780346820809249</v>
      </c>
      <c r="L111" s="11">
        <f t="shared" si="34"/>
        <v>0.24937655860349128</v>
      </c>
      <c r="M111" s="11">
        <f t="shared" si="35"/>
        <v>0.22123893805309736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-0.24666248849205441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0.2315302337026634</v>
      </c>
      <c r="Q111" s="11">
        <f>2*'OddsRatio_working_3-way'!K111*'OddsRatio_working_3-way'!L111*'OddsRatio_working_3-way'!M111</f>
        <v>6.3782433526904533E-2</v>
      </c>
      <c r="R111" s="11">
        <f t="shared" si="36"/>
        <v>0</v>
      </c>
      <c r="S111" s="11">
        <f t="shared" si="37"/>
        <v>-0.93865198197788213</v>
      </c>
      <c r="T111" s="11">
        <f t="shared" si="38"/>
        <v>-0.25858181321704748</v>
      </c>
      <c r="U111" s="11">
        <f>'OddsRatio_working_3-way'!S111-'OddsRatio_working_3-way'!R111^2/3</f>
        <v>-0.93865198197788213</v>
      </c>
      <c r="V111" s="11">
        <f>'OddsRatio_working_3-way'!S111*'OddsRatio_working_3-way'!R111/3-2*'OddsRatio_working_3-way'!R111^3/27-'OddsRatio_working_3-way'!T111</f>
        <v>0.25858181321704748</v>
      </c>
      <c r="W111" s="11">
        <f>'OddsRatio_working_3-way'!V111^2+4*'OddsRatio_working_3-way'!U111^3/27</f>
        <v>-5.5656304502674864E-2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0.17501489838674514</v>
      </c>
      <c r="Y111" s="11">
        <f>IF('OddsRatio_working_3-way'!W111&gt;=0,IF('OddsRatio_working_3-way'!V111+SQRT('OddsRatio_working_3-way'!W111)&gt;0,0,PI()),ACOS('OddsRatio_working_3-way'!V111/(2*'OddsRatio_working_3-way'!X111)))</f>
        <v>0.73959395541455353</v>
      </c>
      <c r="Z111" s="11">
        <f>'OddsRatio_working_3-way'!X111^(1/3)*COS('OddsRatio_working_3-way'!Y111/3)</f>
        <v>0.54244794750930891</v>
      </c>
      <c r="AA111" s="11">
        <f>'OddsRatio_working_3-way'!X111^(1/3)*COS(('OddsRatio_working_3-way'!Y111+2*PI())/3)</f>
        <v>-0.38944268494993883</v>
      </c>
      <c r="AB111" s="11">
        <f>'OddsRatio_working_3-way'!X111^(1/3)*COS(('OddsRatio_working_3-way'!Y111+4*PI())/3)</f>
        <v>-0.15300526255937</v>
      </c>
      <c r="AC111" s="11">
        <f>'OddsRatio_working_3-way'!X111^(1/3)*SIN('OddsRatio_working_3-way'!Y111/3)</f>
        <v>0.13650720946369604</v>
      </c>
      <c r="AD111" s="11">
        <f>'OddsRatio_working_3-way'!X111^(1/3)*SIN(('OddsRatio_working_3-way'!Y111+2*PI())/3)</f>
        <v>0.40152009804194122</v>
      </c>
      <c r="AE111" s="11">
        <f>'OddsRatio_working_3-way'!X111^(1/3)*SIN(('OddsRatio_working_3-way'!Y111+4*PI())/3)</f>
        <v>-0.53802730750563732</v>
      </c>
      <c r="AF111" s="11">
        <f>-'OddsRatio_working_3-way'!U111/(3*'OddsRatio_working_3-way'!X111^(1/3))*COS(('OddsRatio_working_3-way'!Y111)/3)</f>
        <v>0.54244794750930891</v>
      </c>
      <c r="AG111" s="11">
        <f>-'OddsRatio_working_3-way'!U111/(3*'OddsRatio_working_3-way'!X111^(1/3))*COS(('OddsRatio_working_3-way'!Y111+2*PI())/3)</f>
        <v>-0.38944268494993883</v>
      </c>
      <c r="AH111" s="11">
        <f>-'OddsRatio_working_3-way'!U111/(3*'OddsRatio_working_3-way'!X111^(1/3))*COS(('OddsRatio_working_3-way'!Y111+4*PI())/3)</f>
        <v>-0.15300526255937</v>
      </c>
      <c r="AI111" s="11">
        <f>'OddsRatio_working_3-way'!U111/(3*'OddsRatio_working_3-way'!X111^(1/3))*SIN(('OddsRatio_working_3-way'!Y111)/3)</f>
        <v>-0.13650720946369604</v>
      </c>
      <c r="AJ111" s="11">
        <f>'OddsRatio_working_3-way'!U111/(3*'OddsRatio_working_3-way'!X111^(1/3))*SIN(('OddsRatio_working_3-way'!Y111+2*PI())/3)</f>
        <v>-0.40152009804194122</v>
      </c>
      <c r="AK111" s="11">
        <f>'OddsRatio_working_3-way'!U111/(3*'OddsRatio_working_3-way'!X111^(1/3))*SIN(('OddsRatio_working_3-way'!Y111+4*PI())/3)</f>
        <v>0.53802730750563732</v>
      </c>
      <c r="AL111" s="11">
        <f>'OddsRatio_working_3-way'!Z111+'OddsRatio_working_3-way'!AF111</f>
        <v>1.0848958950186178</v>
      </c>
      <c r="AM111" s="11">
        <f>'OddsRatio_working_3-way'!AA111+'OddsRatio_working_3-way'!AG111</f>
        <v>-0.77888536989987767</v>
      </c>
      <c r="AN111" s="11">
        <f>'OddsRatio_working_3-way'!AB111+'OddsRatio_working_3-way'!AH111</f>
        <v>-0.30601052511874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1.0848958950186178</v>
      </c>
      <c r="AS111" s="11">
        <f>IF(('OddsRatio_working_3-way'!X111=0),IF(Q111&gt;0,-Q111^(1/3),(-Q111)^(1/3)),'OddsRatio_working_3-way'!AM111-'OddsRatio_working_3-way'!R111/3)</f>
        <v>-0.77888536989987767</v>
      </c>
      <c r="AT111" s="11">
        <f>IF(('OddsRatio_working_3-way'!X111=0),IF(Q111&gt;0,-Q111^(1/3),(-Q111)^(1/3)),'OddsRatio_working_3-way'!AN111-'OddsRatio_working_3-way'!R111/3)</f>
        <v>-0.30601052511874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1.63</v>
      </c>
      <c r="B112" s="4">
        <f>IF('True_Odds_Calculator_3-way'!B113="","",'True_Odds_Calculator_3-way'!B113)</f>
        <v>4.01</v>
      </c>
      <c r="C112" s="4">
        <f>IF('True_Odds_Calculator_3-way'!C113="","",'True_Odds_Calculator_3-way'!C113)</f>
        <v>5.32</v>
      </c>
      <c r="D112" s="9">
        <f t="shared" si="26"/>
        <v>0.59217348746869169</v>
      </c>
      <c r="E112" s="9">
        <f t="shared" si="27"/>
        <v>0.23307695911569765</v>
      </c>
      <c r="F112" s="9">
        <f t="shared" si="28"/>
        <v>0.17474955341561038</v>
      </c>
      <c r="G112" s="9">
        <f t="shared" si="29"/>
        <v>1.0931655745882094</v>
      </c>
      <c r="H112" s="9">
        <f t="shared" si="30"/>
        <v>1.6886943119905722</v>
      </c>
      <c r="I112" s="9">
        <f t="shared" si="31"/>
        <v>4.2904283795105096</v>
      </c>
      <c r="J112" s="9">
        <f t="shared" si="32"/>
        <v>5.7224752822210645</v>
      </c>
      <c r="K112" s="11">
        <f t="shared" si="33"/>
        <v>0.61349693251533743</v>
      </c>
      <c r="L112" s="11">
        <f t="shared" si="34"/>
        <v>0.24937655860349128</v>
      </c>
      <c r="M112" s="11">
        <f t="shared" si="35"/>
        <v>0.18796992481203006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-0.23558475461330508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0.22891247364774558</v>
      </c>
      <c r="Q112" s="11">
        <f>2*'OddsRatio_working_3-way'!K112*'OddsRatio_working_3-way'!L112*'OddsRatio_working_3-way'!M112</f>
        <v>5.7515696896418486E-2</v>
      </c>
      <c r="R112" s="11">
        <f t="shared" si="36"/>
        <v>0</v>
      </c>
      <c r="S112" s="11">
        <f t="shared" si="37"/>
        <v>-0.97167778969181795</v>
      </c>
      <c r="T112" s="11">
        <f t="shared" si="38"/>
        <v>-0.24414014816377333</v>
      </c>
      <c r="U112" s="11">
        <f>'OddsRatio_working_3-way'!S112-'OddsRatio_working_3-way'!R112^2/3</f>
        <v>-0.97167778969181795</v>
      </c>
      <c r="V112" s="11">
        <f>'OddsRatio_working_3-way'!S112*'OddsRatio_working_3-way'!R112/3-2*'OddsRatio_working_3-way'!R112^3/27-'OddsRatio_working_3-way'!T112</f>
        <v>0.24414014816377333</v>
      </c>
      <c r="W112" s="11">
        <f>'OddsRatio_working_3-way'!V112^2+4*'OddsRatio_working_3-way'!U112^3/27</f>
        <v>-7.6309231502384639E-2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0.18433233807976684</v>
      </c>
      <c r="Y112" s="11">
        <f>IF('OddsRatio_working_3-way'!W112&gt;=0,IF('OddsRatio_working_3-way'!V112+SQRT('OddsRatio_working_3-way'!W112)&gt;0,0,PI()),ACOS('OddsRatio_working_3-way'!V112/(2*'OddsRatio_working_3-way'!X112)))</f>
        <v>0.84700774714880245</v>
      </c>
      <c r="Z112" s="11">
        <f>'OddsRatio_working_3-way'!X112^(1/3)*COS('OddsRatio_working_3-way'!Y112/3)</f>
        <v>0.5465827872941047</v>
      </c>
      <c r="AA112" s="11">
        <f>'OddsRatio_working_3-way'!X112^(1/3)*COS(('OddsRatio_working_3-way'!Y112+2*PI())/3)</f>
        <v>-0.41060450262907977</v>
      </c>
      <c r="AB112" s="11">
        <f>'OddsRatio_working_3-way'!X112^(1/3)*COS(('OddsRatio_working_3-way'!Y112+4*PI())/3)</f>
        <v>-0.13597828466502507</v>
      </c>
      <c r="AC112" s="11">
        <f>'OddsRatio_working_3-way'!X112^(1/3)*SIN('OddsRatio_working_3-way'!Y112/3)</f>
        <v>0.15855552086807578</v>
      </c>
      <c r="AD112" s="11">
        <f>'OddsRatio_working_3-way'!X112^(1/3)*SIN(('OddsRatio_working_3-way'!Y112+2*PI())/3)</f>
        <v>0.39407681863396304</v>
      </c>
      <c r="AE112" s="11">
        <f>'OddsRatio_working_3-way'!X112^(1/3)*SIN(('OddsRatio_working_3-way'!Y112+4*PI())/3)</f>
        <v>-0.55263233950203894</v>
      </c>
      <c r="AF112" s="11">
        <f>-'OddsRatio_working_3-way'!U112/(3*'OddsRatio_working_3-way'!X112^(1/3))*COS(('OddsRatio_working_3-way'!Y112)/3)</f>
        <v>0.5465827872941047</v>
      </c>
      <c r="AG112" s="11">
        <f>-'OddsRatio_working_3-way'!U112/(3*'OddsRatio_working_3-way'!X112^(1/3))*COS(('OddsRatio_working_3-way'!Y112+2*PI())/3)</f>
        <v>-0.41060450262907972</v>
      </c>
      <c r="AH112" s="11">
        <f>-'OddsRatio_working_3-way'!U112/(3*'OddsRatio_working_3-way'!X112^(1/3))*COS(('OddsRatio_working_3-way'!Y112+4*PI())/3)</f>
        <v>-0.13597828466502504</v>
      </c>
      <c r="AI112" s="11">
        <f>'OddsRatio_working_3-way'!U112/(3*'OddsRatio_working_3-way'!X112^(1/3))*SIN(('OddsRatio_working_3-way'!Y112)/3)</f>
        <v>-0.15855552086807576</v>
      </c>
      <c r="AJ112" s="11">
        <f>'OddsRatio_working_3-way'!U112/(3*'OddsRatio_working_3-way'!X112^(1/3))*SIN(('OddsRatio_working_3-way'!Y112+2*PI())/3)</f>
        <v>-0.39407681863396299</v>
      </c>
      <c r="AK112" s="11">
        <f>'OddsRatio_working_3-way'!U112/(3*'OddsRatio_working_3-way'!X112^(1/3))*SIN(('OddsRatio_working_3-way'!Y112+4*PI())/3)</f>
        <v>0.55263233950203883</v>
      </c>
      <c r="AL112" s="11">
        <f>'OddsRatio_working_3-way'!Z112+'OddsRatio_working_3-way'!AF112</f>
        <v>1.0931655745882094</v>
      </c>
      <c r="AM112" s="11">
        <f>'OddsRatio_working_3-way'!AA112+'OddsRatio_working_3-way'!AG112</f>
        <v>-0.82120900525815954</v>
      </c>
      <c r="AN112" s="11">
        <f>'OddsRatio_working_3-way'!AB112+'OddsRatio_working_3-way'!AH112</f>
        <v>-0.27195656933005008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1.0931655745882094</v>
      </c>
      <c r="AS112" s="11">
        <f>IF(('OddsRatio_working_3-way'!X112=0),IF(Q112&gt;0,-Q112^(1/3),(-Q112)^(1/3)),'OddsRatio_working_3-way'!AM112-'OddsRatio_working_3-way'!R112/3)</f>
        <v>-0.82120900525815954</v>
      </c>
      <c r="AT112" s="11">
        <f>IF(('OddsRatio_working_3-way'!X112=0),IF(Q112&gt;0,-Q112^(1/3),(-Q112)^(1/3)),'OddsRatio_working_3-way'!AN112-'OddsRatio_working_3-way'!R112/3)</f>
        <v>-0.27195656933005008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</v>
      </c>
      <c r="B113" s="4">
        <f>IF('True_Odds_Calculator_3-way'!B114="","",'True_Odds_Calculator_3-way'!B114)</f>
        <v>3.49</v>
      </c>
      <c r="C113" s="4">
        <f>IF('True_Odds_Calculator_3-way'!C114="","",'True_Odds_Calculator_3-way'!C114)</f>
        <v>3.87</v>
      </c>
      <c r="D113" s="9">
        <f t="shared" si="26"/>
        <v>0.48244460015941032</v>
      </c>
      <c r="E113" s="9">
        <f t="shared" si="27"/>
        <v>0.27238943329105103</v>
      </c>
      <c r="F113" s="9">
        <f t="shared" si="28"/>
        <v>0.24516596654953868</v>
      </c>
      <c r="G113" s="9">
        <f t="shared" si="29"/>
        <v>1.0727768528647186</v>
      </c>
      <c r="H113" s="9">
        <f t="shared" si="30"/>
        <v>2.0727768528647186</v>
      </c>
      <c r="I113" s="9">
        <f t="shared" si="31"/>
        <v>3.6712143636331489</v>
      </c>
      <c r="J113" s="9">
        <f t="shared" si="32"/>
        <v>4.0788695677217426</v>
      </c>
      <c r="K113" s="11">
        <f t="shared" si="33"/>
        <v>0.5</v>
      </c>
      <c r="L113" s="11">
        <f t="shared" si="34"/>
        <v>0.28653295128939826</v>
      </c>
      <c r="M113" s="11">
        <f t="shared" si="35"/>
        <v>0.25839793281653745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-0.26455431909553317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0.23544568090446677</v>
      </c>
      <c r="Q113" s="11">
        <f>2*'OddsRatio_working_3-way'!K113*'OddsRatio_working_3-way'!L113*'OddsRatio_working_3-way'!M113</f>
        <v>7.4039522297002128E-2</v>
      </c>
      <c r="R113" s="11">
        <f t="shared" si="36"/>
        <v>0</v>
      </c>
      <c r="S113" s="11">
        <f t="shared" si="37"/>
        <v>-0.88997103396163046</v>
      </c>
      <c r="T113" s="11">
        <f t="shared" si="38"/>
        <v>-0.27986510501938061</v>
      </c>
      <c r="U113" s="11">
        <f>'OddsRatio_working_3-way'!S113-'OddsRatio_working_3-way'!R113^2/3</f>
        <v>-0.88997103396163046</v>
      </c>
      <c r="V113" s="11">
        <f>'OddsRatio_working_3-way'!S113*'OddsRatio_working_3-way'!R113/3-2*'OddsRatio_working_3-way'!R113^3/27-'OddsRatio_working_3-way'!T113</f>
        <v>0.27986510501938061</v>
      </c>
      <c r="W113" s="11">
        <f>'OddsRatio_working_3-way'!V113^2+4*'OddsRatio_working_3-way'!U113^3/27</f>
        <v>-2.6105177843337268E-2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0.16157788744971124</v>
      </c>
      <c r="Y113" s="11">
        <f>IF('OddsRatio_working_3-way'!W113&gt;=0,IF('OddsRatio_working_3-way'!V113+SQRT('OddsRatio_working_3-way'!W113)&gt;0,0,PI()),ACOS('OddsRatio_working_3-way'!V113/(2*'OddsRatio_working_3-way'!X113)))</f>
        <v>0.52357405277002922</v>
      </c>
      <c r="Z113" s="11">
        <f>'OddsRatio_working_3-way'!X113^(1/3)*COS('OddsRatio_working_3-way'!Y113/3)</f>
        <v>0.53638842643235929</v>
      </c>
      <c r="AA113" s="11">
        <f>'OddsRatio_working_3-way'!X113^(1/3)*COS(('OddsRatio_working_3-way'!Y113+2*PI())/3)</f>
        <v>-0.35009873374142741</v>
      </c>
      <c r="AB113" s="11">
        <f>'OddsRatio_working_3-way'!X113^(1/3)*COS(('OddsRatio_working_3-way'!Y113+4*PI())/3)</f>
        <v>-0.18628969269093174</v>
      </c>
      <c r="AC113" s="11">
        <f>'OddsRatio_working_3-way'!X113^(1/3)*SIN('OddsRatio_working_3-way'!Y113/3)</f>
        <v>9.4575193946198122E-2</v>
      </c>
      <c r="AD113" s="11">
        <f>'OddsRatio_working_3-way'!X113^(1/3)*SIN(('OddsRatio_working_3-way'!Y113+2*PI())/3)</f>
        <v>0.41723840661328454</v>
      </c>
      <c r="AE113" s="11">
        <f>'OddsRatio_working_3-way'!X113^(1/3)*SIN(('OddsRatio_working_3-way'!Y113+4*PI())/3)</f>
        <v>-0.51181360055948266</v>
      </c>
      <c r="AF113" s="11">
        <f>-'OddsRatio_working_3-way'!U113/(3*'OddsRatio_working_3-way'!X113^(1/3))*COS(('OddsRatio_working_3-way'!Y113)/3)</f>
        <v>0.53638842643235929</v>
      </c>
      <c r="AG113" s="11">
        <f>-'OddsRatio_working_3-way'!U113/(3*'OddsRatio_working_3-way'!X113^(1/3))*COS(('OddsRatio_working_3-way'!Y113+2*PI())/3)</f>
        <v>-0.35009873374142741</v>
      </c>
      <c r="AH113" s="11">
        <f>-'OddsRatio_working_3-way'!U113/(3*'OddsRatio_working_3-way'!X113^(1/3))*COS(('OddsRatio_working_3-way'!Y113+4*PI())/3)</f>
        <v>-0.18628969269093174</v>
      </c>
      <c r="AI113" s="11">
        <f>'OddsRatio_working_3-way'!U113/(3*'OddsRatio_working_3-way'!X113^(1/3))*SIN(('OddsRatio_working_3-way'!Y113)/3)</f>
        <v>-9.4575193946198122E-2</v>
      </c>
      <c r="AJ113" s="11">
        <f>'OddsRatio_working_3-way'!U113/(3*'OddsRatio_working_3-way'!X113^(1/3))*SIN(('OddsRatio_working_3-way'!Y113+2*PI())/3)</f>
        <v>-0.41723840661328454</v>
      </c>
      <c r="AK113" s="11">
        <f>'OddsRatio_working_3-way'!U113/(3*'OddsRatio_working_3-way'!X113^(1/3))*SIN(('OddsRatio_working_3-way'!Y113+4*PI())/3)</f>
        <v>0.51181360055948266</v>
      </c>
      <c r="AL113" s="11">
        <f>'OddsRatio_working_3-way'!Z113+'OddsRatio_working_3-way'!AF113</f>
        <v>1.0727768528647186</v>
      </c>
      <c r="AM113" s="11">
        <f>'OddsRatio_working_3-way'!AA113+'OddsRatio_working_3-way'!AG113</f>
        <v>-0.70019746748285483</v>
      </c>
      <c r="AN113" s="11">
        <f>'OddsRatio_working_3-way'!AB113+'OddsRatio_working_3-way'!AH113</f>
        <v>-0.37257938538186347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1.0727768528647186</v>
      </c>
      <c r="AS113" s="11">
        <f>IF(('OddsRatio_working_3-way'!X113=0),IF(Q113&gt;0,-Q113^(1/3),(-Q113)^(1/3)),'OddsRatio_working_3-way'!AM113-'OddsRatio_working_3-way'!R113/3)</f>
        <v>-0.70019746748285483</v>
      </c>
      <c r="AT113" s="11">
        <f>IF(('OddsRatio_working_3-way'!X113=0),IF(Q113&gt;0,-Q113^(1/3),(-Q113)^(1/3)),'OddsRatio_working_3-way'!AN113-'OddsRatio_working_3-way'!R113/3)</f>
        <v>-0.37257938538186347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1.64</v>
      </c>
      <c r="B114" s="4">
        <f>IF('True_Odds_Calculator_3-way'!B115="","",'True_Odds_Calculator_3-way'!B115)</f>
        <v>4.01</v>
      </c>
      <c r="C114" s="4">
        <f>IF('True_Odds_Calculator_3-way'!C115="","",'True_Odds_Calculator_3-way'!C115)</f>
        <v>5.3</v>
      </c>
      <c r="D114" s="9">
        <f t="shared" si="26"/>
        <v>0.58970707069509898</v>
      </c>
      <c r="E114" s="9">
        <f t="shared" si="27"/>
        <v>0.23406963093020022</v>
      </c>
      <c r="F114" s="9">
        <f t="shared" si="28"/>
        <v>0.1762232983747008</v>
      </c>
      <c r="G114" s="9">
        <f t="shared" si="29"/>
        <v>1.0871205957955552</v>
      </c>
      <c r="H114" s="9">
        <f t="shared" si="30"/>
        <v>1.6957571813091556</v>
      </c>
      <c r="I114" s="9">
        <f t="shared" si="31"/>
        <v>4.2722329933446215</v>
      </c>
      <c r="J114" s="9">
        <f t="shared" si="32"/>
        <v>5.6746185619208864</v>
      </c>
      <c r="K114" s="11">
        <f t="shared" si="33"/>
        <v>0.6097560975609756</v>
      </c>
      <c r="L114" s="11">
        <f t="shared" si="34"/>
        <v>0.24937655860349128</v>
      </c>
      <c r="M114" s="11">
        <f t="shared" si="35"/>
        <v>0.18867924528301888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-0.2376571227247114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0.22808831579587616</v>
      </c>
      <c r="Q114" s="11">
        <f>2*'OddsRatio_working_3-way'!K114*'OddsRatio_working_3-way'!L114*'OddsRatio_working_3-way'!M114</f>
        <v>5.7380708376321053E-2</v>
      </c>
      <c r="R114" s="11">
        <f t="shared" si="36"/>
        <v>0</v>
      </c>
      <c r="S114" s="11">
        <f t="shared" si="37"/>
        <v>-0.95973692343351635</v>
      </c>
      <c r="T114" s="11">
        <f t="shared" si="38"/>
        <v>-0.24144325117824314</v>
      </c>
      <c r="U114" s="11">
        <f>'OddsRatio_working_3-way'!S114-'OddsRatio_working_3-way'!R114^2/3</f>
        <v>-0.95973692343351635</v>
      </c>
      <c r="V114" s="11">
        <f>'OddsRatio_working_3-way'!S114*'OddsRatio_working_3-way'!R114/3-2*'OddsRatio_working_3-way'!R114^3/27-'OddsRatio_working_3-way'!T114</f>
        <v>0.24144325117824314</v>
      </c>
      <c r="W114" s="11">
        <f>'OddsRatio_working_3-way'!V114^2+4*'OddsRatio_working_3-way'!U114^3/27</f>
        <v>-7.266942982544343E-2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0.18094493179208118</v>
      </c>
      <c r="Y114" s="11">
        <f>IF('OddsRatio_working_3-way'!W114&gt;=0,IF('OddsRatio_working_3-way'!V114+SQRT('OddsRatio_working_3-way'!W114)&gt;0,0,PI()),ACOS('OddsRatio_working_3-way'!V114/(2*'OddsRatio_working_3-way'!X114)))</f>
        <v>0.84038875623605414</v>
      </c>
      <c r="Z114" s="11">
        <f>'OddsRatio_working_3-way'!X114^(1/3)*COS('OddsRatio_working_3-way'!Y114/3)</f>
        <v>0.54356029789777771</v>
      </c>
      <c r="AA114" s="11">
        <f>'OddsRatio_working_3-way'!X114^(1/3)*COS(('OddsRatio_working_3-way'!Y114+2*PI())/3)</f>
        <v>-0.40720866430048835</v>
      </c>
      <c r="AB114" s="11">
        <f>'OddsRatio_working_3-way'!X114^(1/3)*COS(('OddsRatio_working_3-way'!Y114+4*PI())/3)</f>
        <v>-0.13635163359728955</v>
      </c>
      <c r="AC114" s="11">
        <f>'OddsRatio_working_3-way'!X114^(1/3)*SIN('OddsRatio_working_3-way'!Y114/3)</f>
        <v>0.15637937958839473</v>
      </c>
      <c r="AD114" s="11">
        <f>'OddsRatio_working_3-way'!X114^(1/3)*SIN(('OddsRatio_working_3-way'!Y114+2*PI())/3)</f>
        <v>0.39254733667391545</v>
      </c>
      <c r="AE114" s="11">
        <f>'OddsRatio_working_3-way'!X114^(1/3)*SIN(('OddsRatio_working_3-way'!Y114+4*PI())/3)</f>
        <v>-0.54892671626231004</v>
      </c>
      <c r="AF114" s="11">
        <f>-'OddsRatio_working_3-way'!U114/(3*'OddsRatio_working_3-way'!X114^(1/3))*COS(('OddsRatio_working_3-way'!Y114)/3)</f>
        <v>0.5435602978977776</v>
      </c>
      <c r="AG114" s="11">
        <f>-'OddsRatio_working_3-way'!U114/(3*'OddsRatio_working_3-way'!X114^(1/3))*COS(('OddsRatio_working_3-way'!Y114+2*PI())/3)</f>
        <v>-0.40720866430048824</v>
      </c>
      <c r="AH114" s="11">
        <f>-'OddsRatio_working_3-way'!U114/(3*'OddsRatio_working_3-way'!X114^(1/3))*COS(('OddsRatio_working_3-way'!Y114+4*PI())/3)</f>
        <v>-0.13635163359728952</v>
      </c>
      <c r="AI114" s="11">
        <f>'OddsRatio_working_3-way'!U114/(3*'OddsRatio_working_3-way'!X114^(1/3))*SIN(('OddsRatio_working_3-way'!Y114)/3)</f>
        <v>-0.15637937958839471</v>
      </c>
      <c r="AJ114" s="11">
        <f>'OddsRatio_working_3-way'!U114/(3*'OddsRatio_working_3-way'!X114^(1/3))*SIN(('OddsRatio_working_3-way'!Y114+2*PI())/3)</f>
        <v>-0.39254733667391539</v>
      </c>
      <c r="AK114" s="11">
        <f>'OddsRatio_working_3-way'!U114/(3*'OddsRatio_working_3-way'!X114^(1/3))*SIN(('OddsRatio_working_3-way'!Y114+4*PI())/3)</f>
        <v>0.54892671626230993</v>
      </c>
      <c r="AL114" s="11">
        <f>'OddsRatio_working_3-way'!Z114+'OddsRatio_working_3-way'!AF114</f>
        <v>1.0871205957955552</v>
      </c>
      <c r="AM114" s="11">
        <f>'OddsRatio_working_3-way'!AA114+'OddsRatio_working_3-way'!AG114</f>
        <v>-0.8144173286009766</v>
      </c>
      <c r="AN114" s="11">
        <f>'OddsRatio_working_3-way'!AB114+'OddsRatio_working_3-way'!AH114</f>
        <v>-0.27270326719457905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1.0871205957955552</v>
      </c>
      <c r="AS114" s="11">
        <f>IF(('OddsRatio_working_3-way'!X114=0),IF(Q114&gt;0,-Q114^(1/3),(-Q114)^(1/3)),'OddsRatio_working_3-way'!AM114-'OddsRatio_working_3-way'!R114/3)</f>
        <v>-0.8144173286009766</v>
      </c>
      <c r="AT114" s="11">
        <f>IF(('OddsRatio_working_3-way'!X114=0),IF(Q114&gt;0,-Q114^(1/3),(-Q114)^(1/3)),'OddsRatio_working_3-way'!AN114-'OddsRatio_working_3-way'!R114/3)</f>
        <v>-0.27270326719457905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3.65</v>
      </c>
      <c r="B115" s="4">
        <f>IF('True_Odds_Calculator_3-way'!B116="","",'True_Odds_Calculator_3-way'!B116)</f>
        <v>3.65</v>
      </c>
      <c r="C115" s="4">
        <f>IF('True_Odds_Calculator_3-way'!C116="","",'True_Odds_Calculator_3-way'!C116)</f>
        <v>1.93</v>
      </c>
      <c r="D115" s="9">
        <f t="shared" si="26"/>
        <v>0.25386884924588982</v>
      </c>
      <c r="E115" s="9">
        <f t="shared" si="27"/>
        <v>0.25386884924588982</v>
      </c>
      <c r="F115" s="9">
        <f t="shared" si="28"/>
        <v>0.49226230150822026</v>
      </c>
      <c r="G115" s="9">
        <f t="shared" si="29"/>
        <v>1.1090723641330338</v>
      </c>
      <c r="H115" s="9">
        <f t="shared" si="30"/>
        <v>3.9390417649525395</v>
      </c>
      <c r="I115" s="9">
        <f t="shared" si="31"/>
        <v>3.9390417649525395</v>
      </c>
      <c r="J115" s="9">
        <f t="shared" si="32"/>
        <v>2.0314372986437212</v>
      </c>
      <c r="K115" s="11">
        <f t="shared" si="33"/>
        <v>0.27397260273972601</v>
      </c>
      <c r="L115" s="11">
        <f t="shared" si="34"/>
        <v>0.27397260273972601</v>
      </c>
      <c r="M115" s="11">
        <f t="shared" si="35"/>
        <v>0.5181347150259068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-0.2539987963017879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0.24229531053566516</v>
      </c>
      <c r="Q115" s="11">
        <f>2*'OddsRatio_working_3-way'!K115*'OddsRatio_working_3-way'!L115*'OddsRatio_working_3-way'!M115</f>
        <v>7.7783406271481587E-2</v>
      </c>
      <c r="R115" s="11">
        <f t="shared" si="36"/>
        <v>0</v>
      </c>
      <c r="S115" s="11">
        <f t="shared" si="37"/>
        <v>-0.95392306602816623</v>
      </c>
      <c r="T115" s="11">
        <f t="shared" si="38"/>
        <v>-0.30623533419844823</v>
      </c>
      <c r="U115" s="11">
        <f>'OddsRatio_working_3-way'!S115-'OddsRatio_working_3-way'!R115^2/3</f>
        <v>-0.95392306602816623</v>
      </c>
      <c r="V115" s="11">
        <f>'OddsRatio_working_3-way'!S115*'OddsRatio_working_3-way'!R115/3-2*'OddsRatio_working_3-way'!R115^3/27-'OddsRatio_working_3-way'!T115</f>
        <v>0.30623533419844823</v>
      </c>
      <c r="W115" s="11">
        <f>'OddsRatio_working_3-way'!V115^2+4*'OddsRatio_working_3-way'!U115^3/27</f>
        <v>-3.4818531114012882E-2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0.17930324245928192</v>
      </c>
      <c r="Y115" s="11">
        <f>IF('OddsRatio_working_3-way'!W115&gt;=0,IF('OddsRatio_working_3-way'!V115+SQRT('OddsRatio_working_3-way'!W115)&gt;0,0,PI()),ACOS('OddsRatio_working_3-way'!V115/(2*'OddsRatio_working_3-way'!X115)))</f>
        <v>0.547248867296938</v>
      </c>
      <c r="Z115" s="11">
        <f>'OddsRatio_working_3-way'!X115^(1/3)*COS('OddsRatio_working_3-way'!Y115/3)</f>
        <v>0.55453618206651689</v>
      </c>
      <c r="AA115" s="11">
        <f>'OddsRatio_working_3-way'!X115^(1/3)*COS(('OddsRatio_working_3-way'!Y115+2*PI())/3)</f>
        <v>-0.3658569367834979</v>
      </c>
      <c r="AB115" s="11">
        <f>'OddsRatio_working_3-way'!X115^(1/3)*COS(('OddsRatio_working_3-way'!Y115+4*PI())/3)</f>
        <v>-0.18867924528301913</v>
      </c>
      <c r="AC115" s="11">
        <f>'OddsRatio_working_3-way'!X115^(1/3)*SIN('OddsRatio_working_3-way'!Y115/3)</f>
        <v>0.1022935878821981</v>
      </c>
      <c r="AD115" s="11">
        <f>'OddsRatio_working_3-way'!X115^(1/3)*SIN(('OddsRatio_working_3-way'!Y115+2*PI())/3)</f>
        <v>0.42909562704613735</v>
      </c>
      <c r="AE115" s="11">
        <f>'OddsRatio_working_3-way'!X115^(1/3)*SIN(('OddsRatio_working_3-way'!Y115+4*PI())/3)</f>
        <v>-0.53138921492833524</v>
      </c>
      <c r="AF115" s="11">
        <f>-'OddsRatio_working_3-way'!U115/(3*'OddsRatio_working_3-way'!X115^(1/3))*COS(('OddsRatio_working_3-way'!Y115)/3)</f>
        <v>0.55453618206651678</v>
      </c>
      <c r="AG115" s="11">
        <f>-'OddsRatio_working_3-way'!U115/(3*'OddsRatio_working_3-way'!X115^(1/3))*COS(('OddsRatio_working_3-way'!Y115+2*PI())/3)</f>
        <v>-0.36585693678349779</v>
      </c>
      <c r="AH115" s="11">
        <f>-'OddsRatio_working_3-way'!U115/(3*'OddsRatio_working_3-way'!X115^(1/3))*COS(('OddsRatio_working_3-way'!Y115+4*PI())/3)</f>
        <v>-0.18867924528301908</v>
      </c>
      <c r="AI115" s="11">
        <f>'OddsRatio_working_3-way'!U115/(3*'OddsRatio_working_3-way'!X115^(1/3))*SIN(('OddsRatio_working_3-way'!Y115)/3)</f>
        <v>-0.10229358788219807</v>
      </c>
      <c r="AJ115" s="11">
        <f>'OddsRatio_working_3-way'!U115/(3*'OddsRatio_working_3-way'!X115^(1/3))*SIN(('OddsRatio_working_3-way'!Y115+2*PI())/3)</f>
        <v>-0.42909562704613724</v>
      </c>
      <c r="AK115" s="11">
        <f>'OddsRatio_working_3-way'!U115/(3*'OddsRatio_working_3-way'!X115^(1/3))*SIN(('OddsRatio_working_3-way'!Y115+4*PI())/3)</f>
        <v>0.53138921492833513</v>
      </c>
      <c r="AL115" s="11">
        <f>'OddsRatio_working_3-way'!Z115+'OddsRatio_working_3-way'!AF115</f>
        <v>1.1090723641330338</v>
      </c>
      <c r="AM115" s="11">
        <f>'OddsRatio_working_3-way'!AA115+'OddsRatio_working_3-way'!AG115</f>
        <v>-0.73171387356699569</v>
      </c>
      <c r="AN115" s="11">
        <f>'OddsRatio_working_3-way'!AB115+'OddsRatio_working_3-way'!AH115</f>
        <v>-0.37735849056603821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1.1090723641330338</v>
      </c>
      <c r="AS115" s="11">
        <f>IF(('OddsRatio_working_3-way'!X115=0),IF(Q115&gt;0,-Q115^(1/3),(-Q115)^(1/3)),'OddsRatio_working_3-way'!AM115-'OddsRatio_working_3-way'!R115/3)</f>
        <v>-0.73171387356699569</v>
      </c>
      <c r="AT115" s="11">
        <f>IF(('OddsRatio_working_3-way'!X115=0),IF(Q115&gt;0,-Q115^(1/3),(-Q115)^(1/3)),'OddsRatio_working_3-way'!AN115-'OddsRatio_working_3-way'!R115/3)</f>
        <v>-0.37735849056603821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1.73</v>
      </c>
      <c r="B116" s="4">
        <f>IF('True_Odds_Calculator_3-way'!B117="","",'True_Odds_Calculator_3-way'!B117)</f>
        <v>3.92</v>
      </c>
      <c r="C116" s="4">
        <f>IF('True_Odds_Calculator_3-way'!C117="","",'True_Odds_Calculator_3-way'!C117)</f>
        <v>4.34</v>
      </c>
      <c r="D116" s="9">
        <f t="shared" si="26"/>
        <v>0.5521416311979831</v>
      </c>
      <c r="E116" s="9">
        <f t="shared" si="27"/>
        <v>0.23559800993308477</v>
      </c>
      <c r="F116" s="9">
        <f t="shared" si="28"/>
        <v>0.21226035886893188</v>
      </c>
      <c r="G116" s="9">
        <f t="shared" si="29"/>
        <v>1.1111363102002674</v>
      </c>
      <c r="H116" s="9">
        <f t="shared" si="30"/>
        <v>1.8111295064461947</v>
      </c>
      <c r="I116" s="9">
        <f t="shared" si="31"/>
        <v>4.2445180257847799</v>
      </c>
      <c r="J116" s="9">
        <f t="shared" si="32"/>
        <v>4.711195276068894</v>
      </c>
      <c r="K116" s="11">
        <f t="shared" si="33"/>
        <v>0.5780346820809249</v>
      </c>
      <c r="L116" s="11">
        <f t="shared" si="34"/>
        <v>0.25510204081632654</v>
      </c>
      <c r="M116" s="11">
        <f t="shared" si="35"/>
        <v>0.2304147465437788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-0.24189688661485187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0.23749544035935677</v>
      </c>
      <c r="Q116" s="11">
        <f>2*'OddsRatio_working_3-way'!K116*'OddsRatio_working_3-way'!L116*'OddsRatio_working_3-way'!M116</f>
        <v>6.7952915696525548E-2</v>
      </c>
      <c r="R116" s="11">
        <f t="shared" si="36"/>
        <v>0</v>
      </c>
      <c r="S116" s="11">
        <f t="shared" si="37"/>
        <v>-0.98180445264472094</v>
      </c>
      <c r="T116" s="11">
        <f t="shared" si="38"/>
        <v>-0.2809168677095053</v>
      </c>
      <c r="U116" s="11">
        <f>'OddsRatio_working_3-way'!S116-'OddsRatio_working_3-way'!R116^2/3</f>
        <v>-0.98180445264472094</v>
      </c>
      <c r="V116" s="11">
        <f>'OddsRatio_working_3-way'!S116*'OddsRatio_working_3-way'!R116/3-2*'OddsRatio_working_3-way'!R116^3/27-'OddsRatio_working_3-way'!T116</f>
        <v>0.2809168677095053</v>
      </c>
      <c r="W116" s="11">
        <f>'OddsRatio_working_3-way'!V116^2+4*'OddsRatio_working_3-way'!U116^3/27</f>
        <v>-6.129320493560432E-2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0.18722145409869834</v>
      </c>
      <c r="Y116" s="11">
        <f>IF('OddsRatio_working_3-way'!W116&gt;=0,IF('OddsRatio_working_3-way'!V116+SQRT('OddsRatio_working_3-way'!W116)&gt;0,0,PI()),ACOS('OddsRatio_working_3-way'!V116/(2*'OddsRatio_working_3-way'!X116)))</f>
        <v>0.72239224940473434</v>
      </c>
      <c r="Z116" s="11">
        <f>'OddsRatio_working_3-way'!X116^(1/3)*COS('OddsRatio_working_3-way'!Y116/3)</f>
        <v>0.55556815510013369</v>
      </c>
      <c r="AA116" s="11">
        <f>'OddsRatio_working_3-way'!X116^(1/3)*COS(('OddsRatio_working_3-way'!Y116+2*PI())/3)</f>
        <v>-0.39593284792096683</v>
      </c>
      <c r="AB116" s="11">
        <f>'OddsRatio_working_3-way'!X116^(1/3)*COS(('OddsRatio_working_3-way'!Y116+4*PI())/3)</f>
        <v>-0.15963530717916666</v>
      </c>
      <c r="AC116" s="11">
        <f>'OddsRatio_working_3-way'!X116^(1/3)*SIN('OddsRatio_working_3-way'!Y116/3)</f>
        <v>0.13642644875612489</v>
      </c>
      <c r="AD116" s="11">
        <f>'OddsRatio_working_3-way'!X116^(1/3)*SIN(('OddsRatio_working_3-way'!Y116+2*PI())/3)</f>
        <v>0.41292291147230648</v>
      </c>
      <c r="AE116" s="11">
        <f>'OddsRatio_working_3-way'!X116^(1/3)*SIN(('OddsRatio_working_3-way'!Y116+4*PI())/3)</f>
        <v>-0.54934936022843139</v>
      </c>
      <c r="AF116" s="11">
        <f>-'OddsRatio_working_3-way'!U116/(3*'OddsRatio_working_3-way'!X116^(1/3))*COS(('OddsRatio_working_3-way'!Y116)/3)</f>
        <v>0.55556815510013358</v>
      </c>
      <c r="AG116" s="11">
        <f>-'OddsRatio_working_3-way'!U116/(3*'OddsRatio_working_3-way'!X116^(1/3))*COS(('OddsRatio_working_3-way'!Y116+2*PI())/3)</f>
        <v>-0.39593284792096678</v>
      </c>
      <c r="AH116" s="11">
        <f>-'OddsRatio_working_3-way'!U116/(3*'OddsRatio_working_3-way'!X116^(1/3))*COS(('OddsRatio_working_3-way'!Y116+4*PI())/3)</f>
        <v>-0.15963530717916663</v>
      </c>
      <c r="AI116" s="11">
        <f>'OddsRatio_working_3-way'!U116/(3*'OddsRatio_working_3-way'!X116^(1/3))*SIN(('OddsRatio_working_3-way'!Y116)/3)</f>
        <v>-0.13642644875612486</v>
      </c>
      <c r="AJ116" s="11">
        <f>'OddsRatio_working_3-way'!U116/(3*'OddsRatio_working_3-way'!X116^(1/3))*SIN(('OddsRatio_working_3-way'!Y116+2*PI())/3)</f>
        <v>-0.41292291147230636</v>
      </c>
      <c r="AK116" s="11">
        <f>'OddsRatio_working_3-way'!U116/(3*'OddsRatio_working_3-way'!X116^(1/3))*SIN(('OddsRatio_working_3-way'!Y116+4*PI())/3)</f>
        <v>0.54934936022843128</v>
      </c>
      <c r="AL116" s="11">
        <f>'OddsRatio_working_3-way'!Z116+'OddsRatio_working_3-way'!AF116</f>
        <v>1.1111363102002674</v>
      </c>
      <c r="AM116" s="11">
        <f>'OddsRatio_working_3-way'!AA116+'OddsRatio_working_3-way'!AG116</f>
        <v>-0.79186569584193367</v>
      </c>
      <c r="AN116" s="11">
        <f>'OddsRatio_working_3-way'!AB116+'OddsRatio_working_3-way'!AH116</f>
        <v>-0.31927061435833326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1.1111363102002674</v>
      </c>
      <c r="AS116" s="11">
        <f>IF(('OddsRatio_working_3-way'!X116=0),IF(Q116&gt;0,-Q116^(1/3),(-Q116)^(1/3)),'OddsRatio_working_3-way'!AM116-'OddsRatio_working_3-way'!R116/3)</f>
        <v>-0.79186569584193367</v>
      </c>
      <c r="AT116" s="11">
        <f>IF(('OddsRatio_working_3-way'!X116=0),IF(Q116&gt;0,-Q116^(1/3),(-Q116)^(1/3)),'OddsRatio_working_3-way'!AN116-'OddsRatio_working_3-way'!R116/3)</f>
        <v>-0.31927061435833326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3.48</v>
      </c>
      <c r="B117" s="4">
        <f>IF('True_Odds_Calculator_3-way'!B118="","",'True_Odds_Calculator_3-way'!B118)</f>
        <v>3.64</v>
      </c>
      <c r="C117" s="4">
        <f>IF('True_Odds_Calculator_3-way'!C118="","",'True_Odds_Calculator_3-way'!C118)</f>
        <v>1.99</v>
      </c>
      <c r="D117" s="9">
        <f t="shared" si="26"/>
        <v>0.26728888833813003</v>
      </c>
      <c r="E117" s="9">
        <f t="shared" si="27"/>
        <v>0.25522401900349384</v>
      </c>
      <c r="F117" s="9">
        <f t="shared" si="28"/>
        <v>0.47748709265837624</v>
      </c>
      <c r="G117" s="9">
        <f t="shared" si="29"/>
        <v>1.1053509584063328</v>
      </c>
      <c r="H117" s="9">
        <f t="shared" si="30"/>
        <v>3.7412703768477056</v>
      </c>
      <c r="I117" s="9">
        <f t="shared" si="31"/>
        <v>3.9181265301927195</v>
      </c>
      <c r="J117" s="9">
        <f t="shared" si="32"/>
        <v>2.0942974488222696</v>
      </c>
      <c r="K117" s="11">
        <f t="shared" si="33"/>
        <v>0.28735632183908044</v>
      </c>
      <c r="L117" s="11">
        <f t="shared" si="34"/>
        <v>0.27472527472527469</v>
      </c>
      <c r="M117" s="11">
        <f t="shared" si="35"/>
        <v>0.50251256281407031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-0.25713257458189021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0.24238598575801829</v>
      </c>
      <c r="Q117" s="11">
        <f>2*'OddsRatio_working_3-way'!K117*'OddsRatio_working_3-way'!L117*'OddsRatio_working_3-way'!M117</f>
        <v>7.9340748202297293E-2</v>
      </c>
      <c r="R117" s="11">
        <f t="shared" si="36"/>
        <v>0</v>
      </c>
      <c r="S117" s="11">
        <f t="shared" si="37"/>
        <v>-0.9426498612715617</v>
      </c>
      <c r="T117" s="11">
        <f t="shared" si="38"/>
        <v>-0.30855969272391537</v>
      </c>
      <c r="U117" s="11">
        <f>'OddsRatio_working_3-way'!S117-'OddsRatio_working_3-way'!R117^2/3</f>
        <v>-0.9426498612715617</v>
      </c>
      <c r="V117" s="11">
        <f>'OddsRatio_working_3-way'!S117*'OddsRatio_working_3-way'!R117/3-2*'OddsRatio_working_3-way'!R117^3/27-'OddsRatio_working_3-way'!T117</f>
        <v>0.30855969272391537</v>
      </c>
      <c r="W117" s="11">
        <f>'OddsRatio_working_3-way'!V117^2+4*'OddsRatio_working_3-way'!U117^3/27</f>
        <v>-2.8883963765675105E-2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0.17613421568476706</v>
      </c>
      <c r="Y117" s="11">
        <f>IF('OddsRatio_working_3-way'!W117&gt;=0,IF('OddsRatio_working_3-way'!V117+SQRT('OddsRatio_working_3-way'!W117)&gt;0,0,PI()),ACOS('OddsRatio_working_3-way'!V117/(2*'OddsRatio_working_3-way'!X117)))</f>
        <v>0.50345260512147472</v>
      </c>
      <c r="Z117" s="11">
        <f>'OddsRatio_working_3-way'!X117^(1/3)*COS('OddsRatio_working_3-way'!Y117/3)</f>
        <v>0.5526754792031664</v>
      </c>
      <c r="AA117" s="11">
        <f>'OddsRatio_working_3-way'!X117^(1/3)*COS(('OddsRatio_working_3-way'!Y117+2*PI())/3)</f>
        <v>-0.35742304242245931</v>
      </c>
      <c r="AB117" s="11">
        <f>'OddsRatio_working_3-way'!X117^(1/3)*COS(('OddsRatio_working_3-way'!Y117+4*PI())/3)</f>
        <v>-0.19525243678070744</v>
      </c>
      <c r="AC117" s="11">
        <f>'OddsRatio_working_3-way'!X117^(1/3)*SIN('OddsRatio_working_3-way'!Y117/3)</f>
        <v>9.3629242821910277E-2</v>
      </c>
      <c r="AD117" s="11">
        <f>'OddsRatio_working_3-way'!X117^(1/3)*SIN(('OddsRatio_working_3-way'!Y117+2*PI())/3)</f>
        <v>0.43181638362772518</v>
      </c>
      <c r="AE117" s="11">
        <f>'OddsRatio_working_3-way'!X117^(1/3)*SIN(('OddsRatio_working_3-way'!Y117+4*PI())/3)</f>
        <v>-0.52544562644963533</v>
      </c>
      <c r="AF117" s="11">
        <f>-'OddsRatio_working_3-way'!U117/(3*'OddsRatio_working_3-way'!X117^(1/3))*COS(('OddsRatio_working_3-way'!Y117)/3)</f>
        <v>0.5526754792031664</v>
      </c>
      <c r="AG117" s="11">
        <f>-'OddsRatio_working_3-way'!U117/(3*'OddsRatio_working_3-way'!X117^(1/3))*COS(('OddsRatio_working_3-way'!Y117+2*PI())/3)</f>
        <v>-0.35742304242245931</v>
      </c>
      <c r="AH117" s="11">
        <f>-'OddsRatio_working_3-way'!U117/(3*'OddsRatio_working_3-way'!X117^(1/3))*COS(('OddsRatio_working_3-way'!Y117+4*PI())/3)</f>
        <v>-0.19525243678070744</v>
      </c>
      <c r="AI117" s="11">
        <f>'OddsRatio_working_3-way'!U117/(3*'OddsRatio_working_3-way'!X117^(1/3))*SIN(('OddsRatio_working_3-way'!Y117)/3)</f>
        <v>-9.3629242821910277E-2</v>
      </c>
      <c r="AJ117" s="11">
        <f>'OddsRatio_working_3-way'!U117/(3*'OddsRatio_working_3-way'!X117^(1/3))*SIN(('OddsRatio_working_3-way'!Y117+2*PI())/3)</f>
        <v>-0.43181638362772518</v>
      </c>
      <c r="AK117" s="11">
        <f>'OddsRatio_working_3-way'!U117/(3*'OddsRatio_working_3-way'!X117^(1/3))*SIN(('OddsRatio_working_3-way'!Y117+4*PI())/3)</f>
        <v>0.52544562644963533</v>
      </c>
      <c r="AL117" s="11">
        <f>'OddsRatio_working_3-way'!Z117+'OddsRatio_working_3-way'!AF117</f>
        <v>1.1053509584063328</v>
      </c>
      <c r="AM117" s="11">
        <f>'OddsRatio_working_3-way'!AA117+'OddsRatio_working_3-way'!AG117</f>
        <v>-0.71484608484491863</v>
      </c>
      <c r="AN117" s="11">
        <f>'OddsRatio_working_3-way'!AB117+'OddsRatio_working_3-way'!AH117</f>
        <v>-0.39050487356141489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1.1053509584063328</v>
      </c>
      <c r="AS117" s="11">
        <f>IF(('OddsRatio_working_3-way'!X117=0),IF(Q117&gt;0,-Q117^(1/3),(-Q117)^(1/3)),'OddsRatio_working_3-way'!AM117-'OddsRatio_working_3-way'!R117/3)</f>
        <v>-0.71484608484491863</v>
      </c>
      <c r="AT117" s="11">
        <f>IF(('OddsRatio_working_3-way'!X117=0),IF(Q117&gt;0,-Q117^(1/3),(-Q117)^(1/3)),'OddsRatio_working_3-way'!AN117-'OddsRatio_working_3-way'!R117/3)</f>
        <v>-0.39050487356141489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2.78</v>
      </c>
      <c r="B118" s="4">
        <f>IF('True_Odds_Calculator_3-way'!B119="","",'True_Odds_Calculator_3-way'!B119)</f>
        <v>3.55</v>
      </c>
      <c r="C118" s="4">
        <f>IF('True_Odds_Calculator_3-way'!C119="","",'True_Odds_Calculator_3-way'!C119)</f>
        <v>2.36</v>
      </c>
      <c r="D118" s="9">
        <f t="shared" si="26"/>
        <v>0.33754926404630126</v>
      </c>
      <c r="E118" s="9">
        <f t="shared" si="27"/>
        <v>0.26236456191699548</v>
      </c>
      <c r="F118" s="9">
        <f t="shared" si="28"/>
        <v>0.40008617403670338</v>
      </c>
      <c r="G118" s="9">
        <f t="shared" si="29"/>
        <v>1.1025452413796393</v>
      </c>
      <c r="H118" s="9">
        <f t="shared" si="30"/>
        <v>2.9625305296557576</v>
      </c>
      <c r="I118" s="9">
        <f t="shared" si="31"/>
        <v>3.8114903655180798</v>
      </c>
      <c r="J118" s="9">
        <f t="shared" si="32"/>
        <v>2.4994615282763091</v>
      </c>
      <c r="K118" s="11">
        <f t="shared" si="33"/>
        <v>0.35971223021582738</v>
      </c>
      <c r="L118" s="11">
        <f t="shared" si="34"/>
        <v>0.28169014084507044</v>
      </c>
      <c r="M118" s="11">
        <f t="shared" si="35"/>
        <v>0.42372881355932207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-0.26504153564233834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0.24430205179375236</v>
      </c>
      <c r="Q118" s="11">
        <f>2*'OddsRatio_working_3-way'!K118*'OddsRatio_working_3-way'!L118*'OddsRatio_working_3-way'!M118</f>
        <v>8.5870668468805783E-2</v>
      </c>
      <c r="R118" s="11">
        <f t="shared" si="36"/>
        <v>0</v>
      </c>
      <c r="S118" s="11">
        <f t="shared" si="37"/>
        <v>-0.92175006155800054</v>
      </c>
      <c r="T118" s="11">
        <f t="shared" si="38"/>
        <v>-0.32398947682179291</v>
      </c>
      <c r="U118" s="11">
        <f>'OddsRatio_working_3-way'!S118-'OddsRatio_working_3-way'!R118^2/3</f>
        <v>-0.92175006155800054</v>
      </c>
      <c r="V118" s="11">
        <f>'OddsRatio_working_3-way'!S118*'OddsRatio_working_3-way'!R118/3-2*'OddsRatio_working_3-way'!R118^3/27-'OddsRatio_working_3-way'!T118</f>
        <v>0.32398947682179291</v>
      </c>
      <c r="W118" s="11">
        <f>'OddsRatio_working_3-way'!V118^2+4*'OddsRatio_working_3-way'!U118^3/27</f>
        <v>-1.105159146617446E-2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0.17030911055888462</v>
      </c>
      <c r="Y118" s="11">
        <f>IF('OddsRatio_working_3-way'!W118&gt;=0,IF('OddsRatio_working_3-way'!V118+SQRT('OddsRatio_working_3-way'!W118)&gt;0,0,PI()),ACOS('OddsRatio_working_3-way'!V118/(2*'OddsRatio_working_3-way'!X118)))</f>
        <v>0.31375716077657856</v>
      </c>
      <c r="Z118" s="11">
        <f>'OddsRatio_working_3-way'!X118^(1/3)*COS('OddsRatio_working_3-way'!Y118/3)</f>
        <v>0.55127262068981964</v>
      </c>
      <c r="AA118" s="11">
        <f>'OddsRatio_working_3-way'!X118^(1/3)*COS(('OddsRatio_working_3-way'!Y118+2*PI())/3)</f>
        <v>-0.32575006741653462</v>
      </c>
      <c r="AB118" s="11">
        <f>'OddsRatio_working_3-way'!X118^(1/3)*COS(('OddsRatio_working_3-way'!Y118+4*PI())/3)</f>
        <v>-0.22552255327328513</v>
      </c>
      <c r="AC118" s="11">
        <f>'OddsRatio_working_3-way'!X118^(1/3)*SIN('OddsRatio_working_3-way'!Y118/3)</f>
        <v>5.7866382270812131E-2</v>
      </c>
      <c r="AD118" s="11">
        <f>'OddsRatio_working_3-way'!X118^(1/3)*SIN(('OddsRatio_working_3-way'!Y118+2*PI())/3)</f>
        <v>0.44848290279280062</v>
      </c>
      <c r="AE118" s="11">
        <f>'OddsRatio_working_3-way'!X118^(1/3)*SIN(('OddsRatio_working_3-way'!Y118+4*PI())/3)</f>
        <v>-0.50634928506361276</v>
      </c>
      <c r="AF118" s="11">
        <f>-'OddsRatio_working_3-way'!U118/(3*'OddsRatio_working_3-way'!X118^(1/3))*COS(('OddsRatio_working_3-way'!Y118)/3)</f>
        <v>0.55127262068981964</v>
      </c>
      <c r="AG118" s="11">
        <f>-'OddsRatio_working_3-way'!U118/(3*'OddsRatio_working_3-way'!X118^(1/3))*COS(('OddsRatio_working_3-way'!Y118+2*PI())/3)</f>
        <v>-0.32575006741653462</v>
      </c>
      <c r="AH118" s="11">
        <f>-'OddsRatio_working_3-way'!U118/(3*'OddsRatio_working_3-way'!X118^(1/3))*COS(('OddsRatio_working_3-way'!Y118+4*PI())/3)</f>
        <v>-0.22552255327328513</v>
      </c>
      <c r="AI118" s="11">
        <f>'OddsRatio_working_3-way'!U118/(3*'OddsRatio_working_3-way'!X118^(1/3))*SIN(('OddsRatio_working_3-way'!Y118)/3)</f>
        <v>-5.7866382270812131E-2</v>
      </c>
      <c r="AJ118" s="11">
        <f>'OddsRatio_working_3-way'!U118/(3*'OddsRatio_working_3-way'!X118^(1/3))*SIN(('OddsRatio_working_3-way'!Y118+2*PI())/3)</f>
        <v>-0.44848290279280062</v>
      </c>
      <c r="AK118" s="11">
        <f>'OddsRatio_working_3-way'!U118/(3*'OddsRatio_working_3-way'!X118^(1/3))*SIN(('OddsRatio_working_3-way'!Y118+4*PI())/3)</f>
        <v>0.50634928506361276</v>
      </c>
      <c r="AL118" s="11">
        <f>'OddsRatio_working_3-way'!Z118+'OddsRatio_working_3-way'!AF118</f>
        <v>1.1025452413796393</v>
      </c>
      <c r="AM118" s="11">
        <f>'OddsRatio_working_3-way'!AA118+'OddsRatio_working_3-way'!AG118</f>
        <v>-0.65150013483306923</v>
      </c>
      <c r="AN118" s="11">
        <f>'OddsRatio_working_3-way'!AB118+'OddsRatio_working_3-way'!AH118</f>
        <v>-0.45104510654657026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1.1025452413796393</v>
      </c>
      <c r="AS118" s="11">
        <f>IF(('OddsRatio_working_3-way'!X118=0),IF(Q118&gt;0,-Q118^(1/3),(-Q118)^(1/3)),'OddsRatio_working_3-way'!AM118-'OddsRatio_working_3-way'!R118/3)</f>
        <v>-0.65150013483306923</v>
      </c>
      <c r="AT118" s="11">
        <f>IF(('OddsRatio_working_3-way'!X118=0),IF(Q118&gt;0,-Q118^(1/3),(-Q118)^(1/3)),'OddsRatio_working_3-way'!AN118-'OddsRatio_working_3-way'!R118/3)</f>
        <v>-0.45104510654657026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3.99</v>
      </c>
      <c r="B119" s="4">
        <f>IF('True_Odds_Calculator_3-way'!B120="","",'True_Odds_Calculator_3-way'!B120)</f>
        <v>3.85</v>
      </c>
      <c r="C119" s="4">
        <f>IF('True_Odds_Calculator_3-way'!C120="","",'True_Odds_Calculator_3-way'!C120)</f>
        <v>1.81</v>
      </c>
      <c r="D119" s="9">
        <f t="shared" si="26"/>
        <v>0.23204015487138083</v>
      </c>
      <c r="E119" s="9">
        <f t="shared" si="27"/>
        <v>0.24069506465068891</v>
      </c>
      <c r="F119" s="9">
        <f t="shared" si="28"/>
        <v>0.52726478047793024</v>
      </c>
      <c r="G119" s="9">
        <f t="shared" si="29"/>
        <v>1.1068892697062163</v>
      </c>
      <c r="H119" s="9">
        <f t="shared" si="30"/>
        <v>4.3095989164215869</v>
      </c>
      <c r="I119" s="9">
        <f t="shared" si="31"/>
        <v>4.1546344186627167</v>
      </c>
      <c r="J119" s="9">
        <f t="shared" si="32"/>
        <v>1.8965803084620347</v>
      </c>
      <c r="K119" s="11">
        <f t="shared" si="33"/>
        <v>0.25062656641604009</v>
      </c>
      <c r="L119" s="11">
        <f t="shared" si="34"/>
        <v>0.25974025974025972</v>
      </c>
      <c r="M119" s="11">
        <f t="shared" si="35"/>
        <v>0.5524861878453039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-0.24824977705798545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0.23917150988974195</v>
      </c>
      <c r="Q119" s="11">
        <f>2*'OddsRatio_working_3-way'!K119*'OddsRatio_working_3-way'!L119*'OddsRatio_working_3-way'!M119</f>
        <v>7.1931281169847192E-2</v>
      </c>
      <c r="R119" s="11">
        <f t="shared" si="36"/>
        <v>0</v>
      </c>
      <c r="S119" s="11">
        <f t="shared" si="37"/>
        <v>-0.96343091512173629</v>
      </c>
      <c r="T119" s="11">
        <f t="shared" si="38"/>
        <v>-0.28975365868322894</v>
      </c>
      <c r="U119" s="11">
        <f>'OddsRatio_working_3-way'!S119-'OddsRatio_working_3-way'!R119^2/3</f>
        <v>-0.96343091512173629</v>
      </c>
      <c r="V119" s="11">
        <f>'OddsRatio_working_3-way'!S119*'OddsRatio_working_3-way'!R119/3-2*'OddsRatio_working_3-way'!R119^3/27-'OddsRatio_working_3-way'!T119</f>
        <v>0.28975365868322894</v>
      </c>
      <c r="W119" s="11">
        <f>'OddsRatio_working_3-way'!V119^2+4*'OddsRatio_working_3-way'!U119^3/27</f>
        <v>-4.8525148466168788E-2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0.18199061183649415</v>
      </c>
      <c r="Y119" s="11">
        <f>IF('OddsRatio_working_3-way'!W119&gt;=0,IF('OddsRatio_working_3-way'!V119+SQRT('OddsRatio_working_3-way'!W119)&gt;0,0,PI()),ACOS('OddsRatio_working_3-way'!V119/(2*'OddsRatio_working_3-way'!X119)))</f>
        <v>0.65002676797295866</v>
      </c>
      <c r="Z119" s="11">
        <f>'OddsRatio_working_3-way'!X119^(1/3)*COS('OddsRatio_working_3-way'!Y119/3)</f>
        <v>0.55344463485310813</v>
      </c>
      <c r="AA119" s="11">
        <f>'OddsRatio_working_3-way'!X119^(1/3)*COS(('OddsRatio_working_3-way'!Y119+2*PI())/3)</f>
        <v>-0.38223063887404218</v>
      </c>
      <c r="AB119" s="11">
        <f>'OddsRatio_working_3-way'!X119^(1/3)*COS(('OddsRatio_working_3-way'!Y119+4*PI())/3)</f>
        <v>-0.17121399597906609</v>
      </c>
      <c r="AC119" s="11">
        <f>'OddsRatio_working_3-way'!X119^(1/3)*SIN('OddsRatio_working_3-way'!Y119/3)</f>
        <v>0.1218305155789058</v>
      </c>
      <c r="AD119" s="11">
        <f>'OddsRatio_working_3-way'!X119^(1/3)*SIN(('OddsRatio_working_3-way'!Y119+2*PI())/3)</f>
        <v>0.41838185558154134</v>
      </c>
      <c r="AE119" s="11">
        <f>'OddsRatio_working_3-way'!X119^(1/3)*SIN(('OddsRatio_working_3-way'!Y119+4*PI())/3)</f>
        <v>-0.54021237116044696</v>
      </c>
      <c r="AF119" s="11">
        <f>-'OddsRatio_working_3-way'!U119/(3*'OddsRatio_working_3-way'!X119^(1/3))*COS(('OddsRatio_working_3-way'!Y119)/3)</f>
        <v>0.55344463485310802</v>
      </c>
      <c r="AG119" s="11">
        <f>-'OddsRatio_working_3-way'!U119/(3*'OddsRatio_working_3-way'!X119^(1/3))*COS(('OddsRatio_working_3-way'!Y119+2*PI())/3)</f>
        <v>-0.38223063887404213</v>
      </c>
      <c r="AH119" s="11">
        <f>-'OddsRatio_working_3-way'!U119/(3*'OddsRatio_working_3-way'!X119^(1/3))*COS(('OddsRatio_working_3-way'!Y119+4*PI())/3)</f>
        <v>-0.17121399597906606</v>
      </c>
      <c r="AI119" s="11">
        <f>'OddsRatio_working_3-way'!U119/(3*'OddsRatio_working_3-way'!X119^(1/3))*SIN(('OddsRatio_working_3-way'!Y119)/3)</f>
        <v>-0.12183051557890577</v>
      </c>
      <c r="AJ119" s="11">
        <f>'OddsRatio_working_3-way'!U119/(3*'OddsRatio_working_3-way'!X119^(1/3))*SIN(('OddsRatio_working_3-way'!Y119+2*PI())/3)</f>
        <v>-0.41838185558154123</v>
      </c>
      <c r="AK119" s="11">
        <f>'OddsRatio_working_3-way'!U119/(3*'OddsRatio_working_3-way'!X119^(1/3))*SIN(('OddsRatio_working_3-way'!Y119+4*PI())/3)</f>
        <v>0.54021237116044685</v>
      </c>
      <c r="AL119" s="11">
        <f>'OddsRatio_working_3-way'!Z119+'OddsRatio_working_3-way'!AF119</f>
        <v>1.1068892697062163</v>
      </c>
      <c r="AM119" s="11">
        <f>'OddsRatio_working_3-way'!AA119+'OddsRatio_working_3-way'!AG119</f>
        <v>-0.76446127774808437</v>
      </c>
      <c r="AN119" s="11">
        <f>'OddsRatio_working_3-way'!AB119+'OddsRatio_working_3-way'!AH119</f>
        <v>-0.34242799195813212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1.1068892697062163</v>
      </c>
      <c r="AS119" s="11">
        <f>IF(('OddsRatio_working_3-way'!X119=0),IF(Q119&gt;0,-Q119^(1/3),(-Q119)^(1/3)),'OddsRatio_working_3-way'!AM119-'OddsRatio_working_3-way'!R119/3)</f>
        <v>-0.76446127774808437</v>
      </c>
      <c r="AT119" s="11">
        <f>IF(('OddsRatio_working_3-way'!X119=0),IF(Q119&gt;0,-Q119^(1/3),(-Q119)^(1/3)),'OddsRatio_working_3-way'!AN119-'OddsRatio_working_3-way'!R119/3)</f>
        <v>-0.34242799195813212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1.76</v>
      </c>
      <c r="B120" s="4">
        <f>IF('True_Odds_Calculator_3-way'!B121="","",'True_Odds_Calculator_3-way'!B121)</f>
        <v>3.64</v>
      </c>
      <c r="C120" s="4">
        <f>IF('True_Odds_Calculator_3-way'!C121="","",'True_Odds_Calculator_3-way'!C121)</f>
        <v>5.52</v>
      </c>
      <c r="D120" s="9">
        <f t="shared" si="26"/>
        <v>0.55814429210066574</v>
      </c>
      <c r="E120" s="9">
        <f t="shared" si="27"/>
        <v>0.26667043889198644</v>
      </c>
      <c r="F120" s="9">
        <f t="shared" si="28"/>
        <v>0.17518526900734793</v>
      </c>
      <c r="G120" s="9">
        <f t="shared" si="29"/>
        <v>1.0416465734211453</v>
      </c>
      <c r="H120" s="9">
        <f t="shared" si="30"/>
        <v>1.7916513958000704</v>
      </c>
      <c r="I120" s="9">
        <f t="shared" si="31"/>
        <v>3.7499469538318237</v>
      </c>
      <c r="J120" s="9">
        <f t="shared" si="32"/>
        <v>5.7082425118635758</v>
      </c>
      <c r="K120" s="11">
        <f t="shared" si="33"/>
        <v>0.56818181818181823</v>
      </c>
      <c r="L120" s="11">
        <f t="shared" si="34"/>
        <v>0.27472527472527469</v>
      </c>
      <c r="M120" s="11">
        <f t="shared" si="35"/>
        <v>0.1811594202898551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-0.25645007166746303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0.22396082178690874</v>
      </c>
      <c r="Q120" s="11">
        <f>2*'OddsRatio_working_3-way'!K120*'OddsRatio_working_3-way'!L120*'OddsRatio_working_3-way'!M120</f>
        <v>5.6555763077502215E-2</v>
      </c>
      <c r="R120" s="11">
        <f t="shared" si="36"/>
        <v>0</v>
      </c>
      <c r="S120" s="11">
        <f t="shared" si="37"/>
        <v>-0.87331159757801557</v>
      </c>
      <c r="T120" s="11">
        <f t="shared" si="38"/>
        <v>-0.22053323171162015</v>
      </c>
      <c r="U120" s="11">
        <f>'OddsRatio_working_3-way'!S120-'OddsRatio_working_3-way'!R120^2/3</f>
        <v>-0.87331159757801557</v>
      </c>
      <c r="V120" s="11">
        <f>'OddsRatio_working_3-way'!S120*'OddsRatio_working_3-way'!R120/3-2*'OddsRatio_working_3-way'!R120^3/27-'OddsRatio_working_3-way'!T120</f>
        <v>0.22053323171162015</v>
      </c>
      <c r="W120" s="11">
        <f>'OddsRatio_working_3-way'!V120^2+4*'OddsRatio_working_3-way'!U120^3/27</f>
        <v>-5.0039360965430331E-2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0.1570623023314327</v>
      </c>
      <c r="Y120" s="11">
        <f>IF('OddsRatio_working_3-way'!W120&gt;=0,IF('OddsRatio_working_3-way'!V120+SQRT('OddsRatio_working_3-way'!W120)&gt;0,0,PI()),ACOS('OddsRatio_working_3-way'!V120/(2*'OddsRatio_working_3-way'!X120)))</f>
        <v>0.79251502445930389</v>
      </c>
      <c r="Z120" s="11">
        <f>'OddsRatio_working_3-way'!X120^(1/3)*COS('OddsRatio_working_3-way'!Y120/3)</f>
        <v>0.52082328671057265</v>
      </c>
      <c r="AA120" s="11">
        <f>'OddsRatio_working_3-way'!X120^(1/3)*COS(('OddsRatio_working_3-way'!Y120+2*PI())/3)</f>
        <v>-0.38241667361839216</v>
      </c>
      <c r="AB120" s="11">
        <f>'OddsRatio_working_3-way'!X120^(1/3)*COS(('OddsRatio_working_3-way'!Y120+4*PI())/3)</f>
        <v>-0.13840661309218064</v>
      </c>
      <c r="AC120" s="11">
        <f>'OddsRatio_working_3-way'!X120^(1/3)*SIN('OddsRatio_working_3-way'!Y120/3)</f>
        <v>0.14087927412978515</v>
      </c>
      <c r="AD120" s="11">
        <f>'OddsRatio_working_3-way'!X120^(1/3)*SIN(('OddsRatio_working_3-way'!Y120+2*PI())/3)</f>
        <v>0.38060656010896959</v>
      </c>
      <c r="AE120" s="11">
        <f>'OddsRatio_working_3-way'!X120^(1/3)*SIN(('OddsRatio_working_3-way'!Y120+4*PI())/3)</f>
        <v>-0.52148583423875472</v>
      </c>
      <c r="AF120" s="11">
        <f>-'OddsRatio_working_3-way'!U120/(3*'OddsRatio_working_3-way'!X120^(1/3))*COS(('OddsRatio_working_3-way'!Y120)/3)</f>
        <v>0.52082328671057254</v>
      </c>
      <c r="AG120" s="11">
        <f>-'OddsRatio_working_3-way'!U120/(3*'OddsRatio_working_3-way'!X120^(1/3))*COS(('OddsRatio_working_3-way'!Y120+2*PI())/3)</f>
        <v>-0.3824166736183921</v>
      </c>
      <c r="AH120" s="11">
        <f>-'OddsRatio_working_3-way'!U120/(3*'OddsRatio_working_3-way'!X120^(1/3))*COS(('OddsRatio_working_3-way'!Y120+4*PI())/3)</f>
        <v>-0.13840661309218061</v>
      </c>
      <c r="AI120" s="11">
        <f>'OddsRatio_working_3-way'!U120/(3*'OddsRatio_working_3-way'!X120^(1/3))*SIN(('OddsRatio_working_3-way'!Y120)/3)</f>
        <v>-0.14087927412978513</v>
      </c>
      <c r="AJ120" s="11">
        <f>'OddsRatio_working_3-way'!U120/(3*'OddsRatio_working_3-way'!X120^(1/3))*SIN(('OddsRatio_working_3-way'!Y120+2*PI())/3)</f>
        <v>-0.38060656010896948</v>
      </c>
      <c r="AK120" s="11">
        <f>'OddsRatio_working_3-way'!U120/(3*'OddsRatio_working_3-way'!X120^(1/3))*SIN(('OddsRatio_working_3-way'!Y120+4*PI())/3)</f>
        <v>0.52148583423875461</v>
      </c>
      <c r="AL120" s="11">
        <f>'OddsRatio_working_3-way'!Z120+'OddsRatio_working_3-way'!AF120</f>
        <v>1.0416465734211453</v>
      </c>
      <c r="AM120" s="11">
        <f>'OddsRatio_working_3-way'!AA120+'OddsRatio_working_3-way'!AG120</f>
        <v>-0.76483334723678431</v>
      </c>
      <c r="AN120" s="11">
        <f>'OddsRatio_working_3-way'!AB120+'OddsRatio_working_3-way'!AH120</f>
        <v>-0.27681322618436122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1.0416465734211453</v>
      </c>
      <c r="AS120" s="11">
        <f>IF(('OddsRatio_working_3-way'!X120=0),IF(Q120&gt;0,-Q120^(1/3),(-Q120)^(1/3)),'OddsRatio_working_3-way'!AM120-'OddsRatio_working_3-way'!R120/3)</f>
        <v>-0.76483334723678431</v>
      </c>
      <c r="AT120" s="11">
        <f>IF(('OddsRatio_working_3-way'!X120=0),IF(Q120&gt;0,-Q120^(1/3),(-Q120)^(1/3)),'OddsRatio_working_3-way'!AN120-'OddsRatio_working_3-way'!R120/3)</f>
        <v>-0.27681322618436122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3.76</v>
      </c>
      <c r="B121" s="4">
        <f>IF('True_Odds_Calculator_3-way'!B122="","",'True_Odds_Calculator_3-way'!B122)</f>
        <v>3.46</v>
      </c>
      <c r="C121" s="4">
        <f>IF('True_Odds_Calculator_3-way'!C122="","",'True_Odds_Calculator_3-way'!C122)</f>
        <v>2.14</v>
      </c>
      <c r="D121" s="9">
        <f t="shared" si="26"/>
        <v>0.25928609177353168</v>
      </c>
      <c r="E121" s="9">
        <f t="shared" si="27"/>
        <v>0.28198975876182647</v>
      </c>
      <c r="F121" s="9">
        <f t="shared" si="28"/>
        <v>0.45872414946464196</v>
      </c>
      <c r="G121" s="9">
        <f t="shared" si="29"/>
        <v>1.0350520638966101</v>
      </c>
      <c r="H121" s="9">
        <f t="shared" si="30"/>
        <v>3.856743696354644</v>
      </c>
      <c r="I121" s="9">
        <f t="shared" si="31"/>
        <v>3.5462280771856598</v>
      </c>
      <c r="J121" s="9">
        <f t="shared" si="32"/>
        <v>2.1799593528421357</v>
      </c>
      <c r="K121" s="11">
        <f t="shared" si="33"/>
        <v>0.26595744680851063</v>
      </c>
      <c r="L121" s="11">
        <f t="shared" si="34"/>
        <v>0.28901734104046245</v>
      </c>
      <c r="M121" s="11">
        <f t="shared" si="35"/>
        <v>0.46728971962616822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-0.2780169812773774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0.22844381201746639</v>
      </c>
      <c r="Q121" s="11">
        <f>2*'OddsRatio_working_3-way'!K121*'OddsRatio_working_3-way'!L121*'OddsRatio_working_3-way'!M121</f>
        <v>7.1837676735052314E-2</v>
      </c>
      <c r="R121" s="11">
        <f t="shared" si="36"/>
        <v>0</v>
      </c>
      <c r="S121" s="11">
        <f t="shared" si="37"/>
        <v>-0.82169013909818733</v>
      </c>
      <c r="T121" s="11">
        <f t="shared" si="38"/>
        <v>-0.25839312550257459</v>
      </c>
      <c r="U121" s="11">
        <f>'OddsRatio_working_3-way'!S121-'OddsRatio_working_3-way'!R121^2/3</f>
        <v>-0.82169013909818733</v>
      </c>
      <c r="V121" s="11">
        <f>'OddsRatio_working_3-way'!S121*'OddsRatio_working_3-way'!R121/3-2*'OddsRatio_working_3-way'!R121^3/27-'OddsRatio_working_3-way'!T121</f>
        <v>0.25839312550257459</v>
      </c>
      <c r="W121" s="11">
        <f>'OddsRatio_working_3-way'!V121^2+4*'OddsRatio_working_3-way'!U121^3/27</f>
        <v>-1.5423271297378971E-2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0.14334423480242259</v>
      </c>
      <c r="Y121" s="11">
        <f>IF('OddsRatio_working_3-way'!W121&gt;=0,IF('OddsRatio_working_3-way'!V121+SQRT('OddsRatio_working_3-way'!W121)&gt;0,0,PI()),ACOS('OddsRatio_working_3-way'!V121/(2*'OddsRatio_working_3-way'!X121)))</f>
        <v>0.4480286582555939</v>
      </c>
      <c r="Z121" s="11">
        <f>'OddsRatio_working_3-way'!X121^(1/3)*COS('OddsRatio_working_3-way'!Y121/3)</f>
        <v>0.51752603194830504</v>
      </c>
      <c r="AA121" s="11">
        <f>'OddsRatio_working_3-way'!X121^(1/3)*COS(('OddsRatio_working_3-way'!Y121+2*PI())/3)</f>
        <v>-0.32619920408134195</v>
      </c>
      <c r="AB121" s="11">
        <f>'OddsRatio_working_3-way'!X121^(1/3)*COS(('OddsRatio_working_3-way'!Y121+4*PI())/3)</f>
        <v>-0.19132682786696284</v>
      </c>
      <c r="AC121" s="11">
        <f>'OddsRatio_working_3-way'!X121^(1/3)*SIN('OddsRatio_working_3-way'!Y121/3)</f>
        <v>7.7868602713616175E-2</v>
      </c>
      <c r="AD121" s="11">
        <f>'OddsRatio_working_3-way'!X121^(1/3)*SIN(('OddsRatio_working_3-way'!Y121+2*PI())/3)</f>
        <v>0.40925638943018117</v>
      </c>
      <c r="AE121" s="11">
        <f>'OddsRatio_working_3-way'!X121^(1/3)*SIN(('OddsRatio_working_3-way'!Y121+4*PI())/3)</f>
        <v>-0.4871249921437974</v>
      </c>
      <c r="AF121" s="11">
        <f>-'OddsRatio_working_3-way'!U121/(3*'OddsRatio_working_3-way'!X121^(1/3))*COS(('OddsRatio_working_3-way'!Y121)/3)</f>
        <v>0.51752603194830504</v>
      </c>
      <c r="AG121" s="11">
        <f>-'OddsRatio_working_3-way'!U121/(3*'OddsRatio_working_3-way'!X121^(1/3))*COS(('OddsRatio_working_3-way'!Y121+2*PI())/3)</f>
        <v>-0.32619920408134195</v>
      </c>
      <c r="AH121" s="11">
        <f>-'OddsRatio_working_3-way'!U121/(3*'OddsRatio_working_3-way'!X121^(1/3))*COS(('OddsRatio_working_3-way'!Y121+4*PI())/3)</f>
        <v>-0.19132682786696284</v>
      </c>
      <c r="AI121" s="11">
        <f>'OddsRatio_working_3-way'!U121/(3*'OddsRatio_working_3-way'!X121^(1/3))*SIN(('OddsRatio_working_3-way'!Y121)/3)</f>
        <v>-7.7868602713616175E-2</v>
      </c>
      <c r="AJ121" s="11">
        <f>'OddsRatio_working_3-way'!U121/(3*'OddsRatio_working_3-way'!X121^(1/3))*SIN(('OddsRatio_working_3-way'!Y121+2*PI())/3)</f>
        <v>-0.40925638943018117</v>
      </c>
      <c r="AK121" s="11">
        <f>'OddsRatio_working_3-way'!U121/(3*'OddsRatio_working_3-way'!X121^(1/3))*SIN(('OddsRatio_working_3-way'!Y121+4*PI())/3)</f>
        <v>0.4871249921437974</v>
      </c>
      <c r="AL121" s="11">
        <f>'OddsRatio_working_3-way'!Z121+'OddsRatio_working_3-way'!AF121</f>
        <v>1.0350520638966101</v>
      </c>
      <c r="AM121" s="11">
        <f>'OddsRatio_working_3-way'!AA121+'OddsRatio_working_3-way'!AG121</f>
        <v>-0.65239840816268391</v>
      </c>
      <c r="AN121" s="11">
        <f>'OddsRatio_working_3-way'!AB121+'OddsRatio_working_3-way'!AH121</f>
        <v>-0.38265365573392568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1.0350520638966101</v>
      </c>
      <c r="AS121" s="11">
        <f>IF(('OddsRatio_working_3-way'!X121=0),IF(Q121&gt;0,-Q121^(1/3),(-Q121)^(1/3)),'OddsRatio_working_3-way'!AM121-'OddsRatio_working_3-way'!R121/3)</f>
        <v>-0.65239840816268391</v>
      </c>
      <c r="AT121" s="11">
        <f>IF(('OddsRatio_working_3-way'!X121=0),IF(Q121&gt;0,-Q121^(1/3),(-Q121)^(1/3)),'OddsRatio_working_3-way'!AN121-'OddsRatio_working_3-way'!R121/3)</f>
        <v>-0.38265365573392568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1.77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5.36</v>
      </c>
      <c r="D122" s="9">
        <f t="shared" si="26"/>
        <v>0.55529025972815971</v>
      </c>
      <c r="E122" s="9">
        <f t="shared" si="27"/>
        <v>0.26403276565397721</v>
      </c>
      <c r="F122" s="9">
        <f t="shared" si="28"/>
        <v>0.18067697461786314</v>
      </c>
      <c r="G122" s="9">
        <f t="shared" si="29"/>
        <v>1.0400778820051539</v>
      </c>
      <c r="H122" s="9">
        <f t="shared" si="30"/>
        <v>1.8008599691439686</v>
      </c>
      <c r="I122" s="9">
        <f t="shared" si="31"/>
        <v>3.7874087237738125</v>
      </c>
      <c r="J122" s="9">
        <f t="shared" si="32"/>
        <v>5.5347395655424716</v>
      </c>
      <c r="K122" s="11">
        <f t="shared" si="33"/>
        <v>0.56497175141242939</v>
      </c>
      <c r="L122" s="11">
        <f t="shared" si="34"/>
        <v>0.27173913043478259</v>
      </c>
      <c r="M122" s="11">
        <f t="shared" si="35"/>
        <v>0.18656716417910446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-0.25770695160894141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0.22369957507964966</v>
      </c>
      <c r="Q122" s="11">
        <f>2*'OddsRatio_working_3-way'!K122*'OddsRatio_working_3-way'!L122*'OddsRatio_working_3-way'!M122</f>
        <v>5.7285422555608097E-2</v>
      </c>
      <c r="R122" s="11">
        <f t="shared" si="36"/>
        <v>0</v>
      </c>
      <c r="S122" s="11">
        <f t="shared" si="37"/>
        <v>-0.8680385751452433</v>
      </c>
      <c r="T122" s="11">
        <f t="shared" si="38"/>
        <v>-0.22228900771965251</v>
      </c>
      <c r="U122" s="11">
        <f>'OddsRatio_working_3-way'!S122-'OddsRatio_working_3-way'!R122^2/3</f>
        <v>-0.8680385751452433</v>
      </c>
      <c r="V122" s="11">
        <f>'OddsRatio_working_3-way'!S122*'OddsRatio_working_3-way'!R122/3-2*'OddsRatio_working_3-way'!R122^3/27-'OddsRatio_working_3-way'!T122</f>
        <v>0.22228900771965251</v>
      </c>
      <c r="W122" s="11">
        <f>'OddsRatio_working_3-way'!V122^2+4*'OddsRatio_working_3-way'!U122^3/27</f>
        <v>-4.7485260187102293E-2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0.15564194738251802</v>
      </c>
      <c r="Y122" s="11">
        <f>IF('OddsRatio_working_3-way'!W122&gt;=0,IF('OddsRatio_working_3-way'!V122+SQRT('OddsRatio_working_3-way'!W122)&gt;0,0,PI()),ACOS('OddsRatio_working_3-way'!V122/(2*'OddsRatio_working_3-way'!X122)))</f>
        <v>0.77545329077166758</v>
      </c>
      <c r="Z122" s="11">
        <f>'OddsRatio_working_3-way'!X122^(1/3)*COS('OddsRatio_working_3-way'!Y122/3)</f>
        <v>0.52003894100257708</v>
      </c>
      <c r="AA122" s="11">
        <f>'OddsRatio_working_3-way'!X122^(1/3)*COS(('OddsRatio_working_3-way'!Y122+2*PI())/3)</f>
        <v>-0.37909620486614903</v>
      </c>
      <c r="AB122" s="11">
        <f>'OddsRatio_working_3-way'!X122^(1/3)*COS(('OddsRatio_working_3-way'!Y122+4*PI())/3)</f>
        <v>-0.1409427361364281</v>
      </c>
      <c r="AC122" s="11">
        <f>'OddsRatio_working_3-way'!X122^(1/3)*SIN('OddsRatio_working_3-way'!Y122/3)</f>
        <v>0.13749796927954749</v>
      </c>
      <c r="AD122" s="11">
        <f>'OddsRatio_working_3-way'!X122^(1/3)*SIN(('OddsRatio_working_3-way'!Y122+2*PI())/3)</f>
        <v>0.38161794922561487</v>
      </c>
      <c r="AE122" s="11">
        <f>'OddsRatio_working_3-way'!X122^(1/3)*SIN(('OddsRatio_working_3-way'!Y122+4*PI())/3)</f>
        <v>-0.51911591850516237</v>
      </c>
      <c r="AF122" s="11">
        <f>-'OddsRatio_working_3-way'!U122/(3*'OddsRatio_working_3-way'!X122^(1/3))*COS(('OddsRatio_working_3-way'!Y122)/3)</f>
        <v>0.52003894100257686</v>
      </c>
      <c r="AG122" s="11">
        <f>-'OddsRatio_working_3-way'!U122/(3*'OddsRatio_working_3-way'!X122^(1/3))*COS(('OddsRatio_working_3-way'!Y122+2*PI())/3)</f>
        <v>-0.37909620486614887</v>
      </c>
      <c r="AH122" s="11">
        <f>-'OddsRatio_working_3-way'!U122/(3*'OddsRatio_working_3-way'!X122^(1/3))*COS(('OddsRatio_working_3-way'!Y122+4*PI())/3)</f>
        <v>-0.14094273613642805</v>
      </c>
      <c r="AI122" s="11">
        <f>'OddsRatio_working_3-way'!U122/(3*'OddsRatio_working_3-way'!X122^(1/3))*SIN(('OddsRatio_working_3-way'!Y122)/3)</f>
        <v>-0.13749796927954744</v>
      </c>
      <c r="AJ122" s="11">
        <f>'OddsRatio_working_3-way'!U122/(3*'OddsRatio_working_3-way'!X122^(1/3))*SIN(('OddsRatio_working_3-way'!Y122+2*PI())/3)</f>
        <v>-0.38161794922561471</v>
      </c>
      <c r="AK122" s="11">
        <f>'OddsRatio_working_3-way'!U122/(3*'OddsRatio_working_3-way'!X122^(1/3))*SIN(('OddsRatio_working_3-way'!Y122+4*PI())/3)</f>
        <v>0.51911591850516214</v>
      </c>
      <c r="AL122" s="11">
        <f>'OddsRatio_working_3-way'!Z122+'OddsRatio_working_3-way'!AF122</f>
        <v>1.0400778820051539</v>
      </c>
      <c r="AM122" s="11">
        <f>'OddsRatio_working_3-way'!AA122+'OddsRatio_working_3-way'!AG122</f>
        <v>-0.75819240973229785</v>
      </c>
      <c r="AN122" s="11">
        <f>'OddsRatio_working_3-way'!AB122+'OddsRatio_working_3-way'!AH122</f>
        <v>-0.28188547227285615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1.0400778820051539</v>
      </c>
      <c r="AS122" s="11">
        <f>IF(('OddsRatio_working_3-way'!X122=0),IF(Q122&gt;0,-Q122^(1/3),(-Q122)^(1/3)),'OddsRatio_working_3-way'!AM122-'OddsRatio_working_3-way'!R122/3)</f>
        <v>-0.75819240973229785</v>
      </c>
      <c r="AT122" s="11">
        <f>IF(('OddsRatio_working_3-way'!X122=0),IF(Q122&gt;0,-Q122^(1/3),(-Q122)^(1/3)),'OddsRatio_working_3-way'!AN122-'OddsRatio_working_3-way'!R122/3)</f>
        <v>-0.28188547227285615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1.39</v>
      </c>
      <c r="B123" s="4">
        <f>IF('True_Odds_Calculator_3-way'!B124="","",'True_Odds_Calculator_3-way'!B124)</f>
        <v>5.03</v>
      </c>
      <c r="C123" s="4">
        <f>IF('True_Odds_Calculator_3-way'!C124="","",'True_Odds_Calculator_3-way'!C124)</f>
        <v>9.33</v>
      </c>
      <c r="D123" s="9">
        <f t="shared" si="26"/>
        <v>0.70800156046768692</v>
      </c>
      <c r="E123" s="9">
        <f t="shared" si="27"/>
        <v>0.19005126926729313</v>
      </c>
      <c r="F123" s="9">
        <f t="shared" si="28"/>
        <v>0.10194717026502012</v>
      </c>
      <c r="G123" s="9">
        <f t="shared" si="29"/>
        <v>1.0575032448010018</v>
      </c>
      <c r="H123" s="9">
        <f t="shared" si="30"/>
        <v>1.4124262654723907</v>
      </c>
      <c r="I123" s="9">
        <f t="shared" si="31"/>
        <v>5.2617380765480366</v>
      </c>
      <c r="J123" s="9">
        <f t="shared" si="32"/>
        <v>9.8090020291923459</v>
      </c>
      <c r="K123" s="11">
        <f t="shared" si="33"/>
        <v>0.71942446043165476</v>
      </c>
      <c r="L123" s="11">
        <f t="shared" si="34"/>
        <v>0.19880715705765406</v>
      </c>
      <c r="M123" s="11">
        <f t="shared" si="35"/>
        <v>0.10718113612004287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-0.20070131847192096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0.19545453688381176</v>
      </c>
      <c r="Q123" s="11">
        <f>2*'OddsRatio_working_3-way'!K123*'OddsRatio_working_3-way'!L123*'OddsRatio_working_3-way'!M123</f>
        <v>3.0659535197460668E-2</v>
      </c>
      <c r="R123" s="11">
        <f t="shared" si="36"/>
        <v>0</v>
      </c>
      <c r="S123" s="11">
        <f t="shared" si="37"/>
        <v>-0.97385776223067888</v>
      </c>
      <c r="T123" s="11">
        <f t="shared" si="38"/>
        <v>-0.15276200191853787</v>
      </c>
      <c r="U123" s="11">
        <f>'OddsRatio_working_3-way'!S123-'OddsRatio_working_3-way'!R123^2/3</f>
        <v>-0.97385776223067888</v>
      </c>
      <c r="V123" s="11">
        <f>'OddsRatio_working_3-way'!S123*'OddsRatio_working_3-way'!R123/3-2*'OddsRatio_working_3-way'!R123^3/27-'OddsRatio_working_3-way'!T123</f>
        <v>0.15276200191853787</v>
      </c>
      <c r="W123" s="11">
        <f>'OddsRatio_working_3-way'!V123^2+4*'OddsRatio_working_3-way'!U123^3/27</f>
        <v>-0.11349424046460545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0.18495301409734097</v>
      </c>
      <c r="Y123" s="11">
        <f>IF('OddsRatio_working_3-way'!W123&gt;=0,IF('OddsRatio_working_3-way'!V123+SQRT('OddsRatio_working_3-way'!W123)&gt;0,0,PI()),ACOS('OddsRatio_working_3-way'!V123/(2*'OddsRatio_working_3-way'!X123)))</f>
        <v>1.1450779306528889</v>
      </c>
      <c r="Z123" s="11">
        <f>'OddsRatio_working_3-way'!X123^(1/3)*COS('OddsRatio_working_3-way'!Y123/3)</f>
        <v>0.52875162240050089</v>
      </c>
      <c r="AA123" s="11">
        <f>'OddsRatio_working_3-way'!X123^(1/3)*COS(('OddsRatio_working_3-way'!Y123+2*PI())/3)</f>
        <v>-0.44817116455364259</v>
      </c>
      <c r="AB123" s="11">
        <f>'OddsRatio_working_3-way'!X123^(1/3)*COS(('OddsRatio_working_3-way'!Y123+4*PI())/3)</f>
        <v>-8.0580457846858453E-2</v>
      </c>
      <c r="AC123" s="11">
        <f>'OddsRatio_working_3-way'!X123^(1/3)*SIN('OddsRatio_working_3-way'!Y123/3)</f>
        <v>0.21222859346876682</v>
      </c>
      <c r="AD123" s="11">
        <f>'OddsRatio_working_3-way'!X123^(1/3)*SIN(('OddsRatio_working_3-way'!Y123+2*PI())/3)</f>
        <v>0.35179804055668751</v>
      </c>
      <c r="AE123" s="11">
        <f>'OddsRatio_working_3-way'!X123^(1/3)*SIN(('OddsRatio_working_3-way'!Y123+4*PI())/3)</f>
        <v>-0.56402663402545417</v>
      </c>
      <c r="AF123" s="11">
        <f>-'OddsRatio_working_3-way'!U123/(3*'OddsRatio_working_3-way'!X123^(1/3))*COS(('OddsRatio_working_3-way'!Y123)/3)</f>
        <v>0.52875162240050089</v>
      </c>
      <c r="AG123" s="11">
        <f>-'OddsRatio_working_3-way'!U123/(3*'OddsRatio_working_3-way'!X123^(1/3))*COS(('OddsRatio_working_3-way'!Y123+2*PI())/3)</f>
        <v>-0.44817116455364259</v>
      </c>
      <c r="AH123" s="11">
        <f>-'OddsRatio_working_3-way'!U123/(3*'OddsRatio_working_3-way'!X123^(1/3))*COS(('OddsRatio_working_3-way'!Y123+4*PI())/3)</f>
        <v>-8.0580457846858453E-2</v>
      </c>
      <c r="AI123" s="11">
        <f>'OddsRatio_working_3-way'!U123/(3*'OddsRatio_working_3-way'!X123^(1/3))*SIN(('OddsRatio_working_3-way'!Y123)/3)</f>
        <v>-0.21222859346876682</v>
      </c>
      <c r="AJ123" s="11">
        <f>'OddsRatio_working_3-way'!U123/(3*'OddsRatio_working_3-way'!X123^(1/3))*SIN(('OddsRatio_working_3-way'!Y123+2*PI())/3)</f>
        <v>-0.35179804055668751</v>
      </c>
      <c r="AK123" s="11">
        <f>'OddsRatio_working_3-way'!U123/(3*'OddsRatio_working_3-way'!X123^(1/3))*SIN(('OddsRatio_working_3-way'!Y123+4*PI())/3)</f>
        <v>0.56402663402545417</v>
      </c>
      <c r="AL123" s="11">
        <f>'OddsRatio_working_3-way'!Z123+'OddsRatio_working_3-way'!AF123</f>
        <v>1.0575032448010018</v>
      </c>
      <c r="AM123" s="11">
        <f>'OddsRatio_working_3-way'!AA123+'OddsRatio_working_3-way'!AG123</f>
        <v>-0.89634232910728517</v>
      </c>
      <c r="AN123" s="11">
        <f>'OddsRatio_working_3-way'!AB123+'OddsRatio_working_3-way'!AH123</f>
        <v>-0.16116091569371691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1.0575032448010018</v>
      </c>
      <c r="AS123" s="11">
        <f>IF(('OddsRatio_working_3-way'!X123=0),IF(Q123&gt;0,-Q123^(1/3),(-Q123)^(1/3)),'OddsRatio_working_3-way'!AM123-'OddsRatio_working_3-way'!R123/3)</f>
        <v>-0.89634232910728517</v>
      </c>
      <c r="AT123" s="11">
        <f>IF(('OddsRatio_working_3-way'!X123=0),IF(Q123&gt;0,-Q123^(1/3),(-Q123)^(1/3)),'OddsRatio_working_3-way'!AN123-'OddsRatio_working_3-way'!R123/3)</f>
        <v>-0.16116091569371691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2.39</v>
      </c>
      <c r="B124" s="4">
        <f>IF('True_Odds_Calculator_3-way'!B125="","",'True_Odds_Calculator_3-way'!B125)</f>
        <v>3.45</v>
      </c>
      <c r="C124" s="4">
        <f>IF('True_Odds_Calculator_3-way'!C125="","",'True_Odds_Calculator_3-way'!C125)</f>
        <v>3.08</v>
      </c>
      <c r="D124" s="9">
        <f t="shared" si="26"/>
        <v>0.40637664101487997</v>
      </c>
      <c r="E124" s="9">
        <f t="shared" si="27"/>
        <v>0.27974055499158784</v>
      </c>
      <c r="F124" s="9">
        <f t="shared" si="28"/>
        <v>0.31388280399353241</v>
      </c>
      <c r="G124" s="9">
        <f t="shared" si="29"/>
        <v>1.0509146482212763</v>
      </c>
      <c r="H124" s="9">
        <f t="shared" si="30"/>
        <v>2.4607713610275739</v>
      </c>
      <c r="I124" s="9">
        <f t="shared" si="31"/>
        <v>3.5747408881421263</v>
      </c>
      <c r="J124" s="9">
        <f t="shared" si="32"/>
        <v>3.185902468300255</v>
      </c>
      <c r="K124" s="11">
        <f t="shared" si="33"/>
        <v>0.41841004184100417</v>
      </c>
      <c r="L124" s="11">
        <f t="shared" si="34"/>
        <v>0.28985507246376813</v>
      </c>
      <c r="M124" s="11">
        <f t="shared" si="35"/>
        <v>0.32467532467532467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-0.27891797729891243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0.2331062909560272</v>
      </c>
      <c r="Q124" s="11">
        <f>2*'OddsRatio_working_3-way'!K124*'OddsRatio_working_3-way'!L124*'OddsRatio_working_3-way'!M124</f>
        <v>7.8752125322982161E-2</v>
      </c>
      <c r="R124" s="11">
        <f t="shared" si="36"/>
        <v>0</v>
      </c>
      <c r="S124" s="11">
        <f t="shared" si="37"/>
        <v>-0.83575212043865676</v>
      </c>
      <c r="T124" s="11">
        <f t="shared" si="38"/>
        <v>-0.28234868933738405</v>
      </c>
      <c r="U124" s="11">
        <f>'OddsRatio_working_3-way'!S124-'OddsRatio_working_3-way'!R124^2/3</f>
        <v>-0.83575212043865676</v>
      </c>
      <c r="V124" s="11">
        <f>'OddsRatio_working_3-way'!S124*'OddsRatio_working_3-way'!R124/3-2*'OddsRatio_working_3-way'!R124^3/27-'OddsRatio_working_3-way'!T124</f>
        <v>0.28234868933738405</v>
      </c>
      <c r="W124" s="11">
        <f>'OddsRatio_working_3-way'!V124^2+4*'OddsRatio_working_3-way'!U124^3/27</f>
        <v>-6.7618078495061545E-3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0.14703961219688791</v>
      </c>
      <c r="Y124" s="11">
        <f>IF('OddsRatio_working_3-way'!W124&gt;=0,IF('OddsRatio_working_3-way'!V124+SQRT('OddsRatio_working_3-way'!W124)&gt;0,0,PI()),ACOS('OddsRatio_working_3-way'!V124/(2*'OddsRatio_working_3-way'!X124)))</f>
        <v>0.28339751877329178</v>
      </c>
      <c r="Z124" s="11">
        <f>'OddsRatio_working_3-way'!X124^(1/3)*COS('OddsRatio_working_3-way'!Y124/3)</f>
        <v>0.52545732411063817</v>
      </c>
      <c r="AA124" s="11">
        <f>'OddsRatio_working_3-way'!X124^(1/3)*COS(('OddsRatio_working_3-way'!Y124+2*PI())/3)</f>
        <v>-0.30584455835274005</v>
      </c>
      <c r="AB124" s="11">
        <f>'OddsRatio_working_3-way'!X124^(1/3)*COS(('OddsRatio_working_3-way'!Y124+4*PI())/3)</f>
        <v>-0.21961276575789826</v>
      </c>
      <c r="AC124" s="11">
        <f>'OddsRatio_working_3-way'!X124^(1/3)*SIN('OddsRatio_working_3-way'!Y124/3)</f>
        <v>4.9785948667335898E-2</v>
      </c>
      <c r="AD124" s="11">
        <f>'OddsRatio_working_3-way'!X124^(1/3)*SIN(('OddsRatio_working_3-way'!Y124+2*PI())/3)</f>
        <v>0.43016641695073815</v>
      </c>
      <c r="AE124" s="11">
        <f>'OddsRatio_working_3-way'!X124^(1/3)*SIN(('OddsRatio_working_3-way'!Y124+4*PI())/3)</f>
        <v>-0.47995236561807403</v>
      </c>
      <c r="AF124" s="11">
        <f>-'OddsRatio_working_3-way'!U124/(3*'OddsRatio_working_3-way'!X124^(1/3))*COS(('OddsRatio_working_3-way'!Y124)/3)</f>
        <v>0.52545732411063828</v>
      </c>
      <c r="AG124" s="11">
        <f>-'OddsRatio_working_3-way'!U124/(3*'OddsRatio_working_3-way'!X124^(1/3))*COS(('OddsRatio_working_3-way'!Y124+2*PI())/3)</f>
        <v>-0.3058445583527401</v>
      </c>
      <c r="AH124" s="11">
        <f>-'OddsRatio_working_3-way'!U124/(3*'OddsRatio_working_3-way'!X124^(1/3))*COS(('OddsRatio_working_3-way'!Y124+4*PI())/3)</f>
        <v>-0.21961276575789831</v>
      </c>
      <c r="AI124" s="11">
        <f>'OddsRatio_working_3-way'!U124/(3*'OddsRatio_working_3-way'!X124^(1/3))*SIN(('OddsRatio_working_3-way'!Y124)/3)</f>
        <v>-4.9785948667335912E-2</v>
      </c>
      <c r="AJ124" s="11">
        <f>'OddsRatio_working_3-way'!U124/(3*'OddsRatio_working_3-way'!X124^(1/3))*SIN(('OddsRatio_working_3-way'!Y124+2*PI())/3)</f>
        <v>-0.43016641695073826</v>
      </c>
      <c r="AK124" s="11">
        <f>'OddsRatio_working_3-way'!U124/(3*'OddsRatio_working_3-way'!X124^(1/3))*SIN(('OddsRatio_working_3-way'!Y124+4*PI())/3)</f>
        <v>0.47995236561807408</v>
      </c>
      <c r="AL124" s="11">
        <f>'OddsRatio_working_3-way'!Z124+'OddsRatio_working_3-way'!AF124</f>
        <v>1.0509146482212763</v>
      </c>
      <c r="AM124" s="11">
        <f>'OddsRatio_working_3-way'!AA124+'OddsRatio_working_3-way'!AG124</f>
        <v>-0.6116891167054801</v>
      </c>
      <c r="AN124" s="11">
        <f>'OddsRatio_working_3-way'!AB124+'OddsRatio_working_3-way'!AH124</f>
        <v>-0.43922553151579657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1.0509146482212763</v>
      </c>
      <c r="AS124" s="11">
        <f>IF(('OddsRatio_working_3-way'!X124=0),IF(Q124&gt;0,-Q124^(1/3),(-Q124)^(1/3)),'OddsRatio_working_3-way'!AM124-'OddsRatio_working_3-way'!R124/3)</f>
        <v>-0.6116891167054801</v>
      </c>
      <c r="AT124" s="11">
        <f>IF(('OddsRatio_working_3-way'!X124=0),IF(Q124&gt;0,-Q124^(1/3),(-Q124)^(1/3)),'OddsRatio_working_3-way'!AN124-'OddsRatio_working_3-way'!R124/3)</f>
        <v>-0.43922553151579657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2.2999999999999998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3.64</v>
      </c>
      <c r="D125" s="9">
        <f t="shared" si="26"/>
        <v>0.42284910974058565</v>
      </c>
      <c r="E125" s="9">
        <f t="shared" si="27"/>
        <v>0.3120266673676968</v>
      </c>
      <c r="F125" s="9">
        <f t="shared" si="28"/>
        <v>0.26512422289171739</v>
      </c>
      <c r="G125" s="9">
        <f t="shared" si="29"/>
        <v>1.0499306089324385</v>
      </c>
      <c r="H125" s="9">
        <f t="shared" si="30"/>
        <v>2.36490979161217</v>
      </c>
      <c r="I125" s="9">
        <f t="shared" si="31"/>
        <v>3.2048542787581207</v>
      </c>
      <c r="J125" s="9">
        <f t="shared" si="32"/>
        <v>3.7718168075816374</v>
      </c>
      <c r="K125" s="11">
        <f t="shared" si="33"/>
        <v>0.43478260869565222</v>
      </c>
      <c r="L125" s="11">
        <f t="shared" si="34"/>
        <v>0.32258064516129031</v>
      </c>
      <c r="M125" s="11">
        <f t="shared" si="35"/>
        <v>0.27472527472527469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-0.27769985974754541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0.23272660018803076</v>
      </c>
      <c r="Q125" s="11">
        <f>2*'OddsRatio_working_3-way'!K125*'OddsRatio_working_3-way'!L125*'OddsRatio_working_3-way'!M125</f>
        <v>7.7061788141732049E-2</v>
      </c>
      <c r="R125" s="11">
        <f t="shared" si="36"/>
        <v>0</v>
      </c>
      <c r="S125" s="11">
        <f t="shared" si="37"/>
        <v>-0.83805083805083858</v>
      </c>
      <c r="T125" s="11">
        <f t="shared" si="38"/>
        <v>-0.27750027750027773</v>
      </c>
      <c r="U125" s="11">
        <f>'OddsRatio_working_3-way'!S125-'OddsRatio_working_3-way'!R125^2/3</f>
        <v>-0.83805083805083858</v>
      </c>
      <c r="V125" s="11">
        <f>'OddsRatio_working_3-way'!S125*'OddsRatio_working_3-way'!R125/3-2*'OddsRatio_working_3-way'!R125^3/27-'OddsRatio_working_3-way'!T125</f>
        <v>0.27750027750027773</v>
      </c>
      <c r="W125" s="11">
        <f>'OddsRatio_working_3-way'!V125^2+4*'OddsRatio_working_3-way'!U125^3/27</f>
        <v>-1.019175608298771E-2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0.1476466729185921</v>
      </c>
      <c r="Y125" s="11">
        <f>IF('OddsRatio_working_3-way'!W125&gt;=0,IF('OddsRatio_working_3-way'!V125+SQRT('OddsRatio_working_3-way'!W125)&gt;0,0,PI()),ACOS('OddsRatio_working_3-way'!V125/(2*'OddsRatio_working_3-way'!X125)))</f>
        <v>0.34891433356820234</v>
      </c>
      <c r="Z125" s="11">
        <f>'OddsRatio_working_3-way'!X125^(1/3)*COS('OddsRatio_working_3-way'!Y125/3)</f>
        <v>0.52496530446621936</v>
      </c>
      <c r="AA125" s="11">
        <f>'OddsRatio_working_3-way'!X125^(1/3)*COS(('OddsRatio_working_3-way'!Y125+2*PI())/3)</f>
        <v>-0.3155983875921059</v>
      </c>
      <c r="AB125" s="11">
        <f>'OddsRatio_working_3-way'!X125^(1/3)*COS(('OddsRatio_working_3-way'!Y125+4*PI())/3)</f>
        <v>-0.20936691687411332</v>
      </c>
      <c r="AC125" s="11">
        <f>'OddsRatio_working_3-way'!X125^(1/3)*SIN('OddsRatio_working_3-way'!Y125/3)</f>
        <v>6.1332768215442868E-2</v>
      </c>
      <c r="AD125" s="11">
        <f>'OddsRatio_working_3-way'!X125^(1/3)*SIN(('OddsRatio_working_3-way'!Y125+2*PI())/3)</f>
        <v>0.42396690566545697</v>
      </c>
      <c r="AE125" s="11">
        <f>'OddsRatio_working_3-way'!X125^(1/3)*SIN(('OddsRatio_working_3-way'!Y125+4*PI())/3)</f>
        <v>-0.48529967388089978</v>
      </c>
      <c r="AF125" s="11">
        <f>-'OddsRatio_working_3-way'!U125/(3*'OddsRatio_working_3-way'!X125^(1/3))*COS(('OddsRatio_working_3-way'!Y125)/3)</f>
        <v>0.52496530446621925</v>
      </c>
      <c r="AG125" s="11">
        <f>-'OddsRatio_working_3-way'!U125/(3*'OddsRatio_working_3-way'!X125^(1/3))*COS(('OddsRatio_working_3-way'!Y125+2*PI())/3)</f>
        <v>-0.31559838759210584</v>
      </c>
      <c r="AH125" s="11">
        <f>-'OddsRatio_working_3-way'!U125/(3*'OddsRatio_working_3-way'!X125^(1/3))*COS(('OddsRatio_working_3-way'!Y125+4*PI())/3)</f>
        <v>-0.2093669168741133</v>
      </c>
      <c r="AI125" s="11">
        <f>'OddsRatio_working_3-way'!U125/(3*'OddsRatio_working_3-way'!X125^(1/3))*SIN(('OddsRatio_working_3-way'!Y125)/3)</f>
        <v>-6.1332768215442854E-2</v>
      </c>
      <c r="AJ125" s="11">
        <f>'OddsRatio_working_3-way'!U125/(3*'OddsRatio_working_3-way'!X125^(1/3))*SIN(('OddsRatio_working_3-way'!Y125+2*PI())/3)</f>
        <v>-0.42396690566545686</v>
      </c>
      <c r="AK125" s="11">
        <f>'OddsRatio_working_3-way'!U125/(3*'OddsRatio_working_3-way'!X125^(1/3))*SIN(('OddsRatio_working_3-way'!Y125+4*PI())/3)</f>
        <v>0.48529967388089967</v>
      </c>
      <c r="AL125" s="11">
        <f>'OddsRatio_working_3-way'!Z125+'OddsRatio_working_3-way'!AF125</f>
        <v>1.0499306089324385</v>
      </c>
      <c r="AM125" s="11">
        <f>'OddsRatio_working_3-way'!AA125+'OddsRatio_working_3-way'!AG125</f>
        <v>-0.6311967751842118</v>
      </c>
      <c r="AN125" s="11">
        <f>'OddsRatio_working_3-way'!AB125+'OddsRatio_working_3-way'!AH125</f>
        <v>-0.41873383374822659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1.0499306089324385</v>
      </c>
      <c r="AS125" s="11">
        <f>IF(('OddsRatio_working_3-way'!X125=0),IF(Q125&gt;0,-Q125^(1/3),(-Q125)^(1/3)),'OddsRatio_working_3-way'!AM125-'OddsRatio_working_3-way'!R125/3)</f>
        <v>-0.6311967751842118</v>
      </c>
      <c r="AT125" s="11">
        <f>IF(('OddsRatio_working_3-way'!X125=0),IF(Q125&gt;0,-Q125^(1/3),(-Q125)^(1/3)),'OddsRatio_working_3-way'!AN125-'OddsRatio_working_3-way'!R125/3)</f>
        <v>-0.41873383374822659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2.31</v>
      </c>
      <c r="B126" s="4">
        <f>IF('True_Odds_Calculator_3-way'!B127="","",'True_Odds_Calculator_3-way'!B127)</f>
        <v>3.25</v>
      </c>
      <c r="C126" s="4">
        <f>IF('True_Odds_Calculator_3-way'!C127="","",'True_Odds_Calculator_3-way'!C127)</f>
        <v>3.41</v>
      </c>
      <c r="D126" s="9">
        <f t="shared" si="26"/>
        <v>0.42036622560417131</v>
      </c>
      <c r="E126" s="9">
        <f t="shared" si="27"/>
        <v>0.29688548888796346</v>
      </c>
      <c r="F126" s="9">
        <f t="shared" si="28"/>
        <v>0.28274828550786529</v>
      </c>
      <c r="G126" s="9">
        <f t="shared" si="29"/>
        <v>1.05257868763651</v>
      </c>
      <c r="H126" s="9">
        <f t="shared" si="30"/>
        <v>2.3788780808038279</v>
      </c>
      <c r="I126" s="9">
        <f t="shared" si="31"/>
        <v>3.3683020471821474</v>
      </c>
      <c r="J126" s="9">
        <f t="shared" si="32"/>
        <v>3.5367146372039899</v>
      </c>
      <c r="K126" s="11">
        <f t="shared" si="33"/>
        <v>0.4329004329004329</v>
      </c>
      <c r="L126" s="11">
        <f t="shared" si="34"/>
        <v>0.30769230769230771</v>
      </c>
      <c r="M126" s="11">
        <f t="shared" si="35"/>
        <v>0.29325513196480935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-0.27747325987795202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0.23319788715683143</v>
      </c>
      <c r="Q126" s="11">
        <f>2*'OddsRatio_working_3-way'!K126*'OddsRatio_working_3-way'!L126*'OddsRatio_working_3-way'!M126</f>
        <v>7.8123245278670497E-2</v>
      </c>
      <c r="R126" s="11">
        <f t="shared" si="36"/>
        <v>0</v>
      </c>
      <c r="S126" s="11">
        <f t="shared" si="37"/>
        <v>-0.84043373137795219</v>
      </c>
      <c r="T126" s="11">
        <f t="shared" si="38"/>
        <v>-0.28155233882008446</v>
      </c>
      <c r="U126" s="11">
        <f>'OddsRatio_working_3-way'!S126-'OddsRatio_working_3-way'!R126^2/3</f>
        <v>-0.84043373137795219</v>
      </c>
      <c r="V126" s="11">
        <f>'OddsRatio_working_3-way'!S126*'OddsRatio_working_3-way'!R126/3-2*'OddsRatio_working_3-way'!R126^3/27-'OddsRatio_working_3-way'!T126</f>
        <v>0.28155233882008446</v>
      </c>
      <c r="W126" s="11">
        <f>'OddsRatio_working_3-way'!V126^2+4*'OddsRatio_working_3-way'!U126^3/27</f>
        <v>-8.6723689097066986E-3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0.14827684276781586</v>
      </c>
      <c r="Y126" s="11">
        <f>IF('OddsRatio_working_3-way'!W126&gt;=0,IF('OddsRatio_working_3-way'!V126+SQRT('OddsRatio_working_3-way'!W126)&gt;0,0,PI()),ACOS('OddsRatio_working_3-way'!V126/(2*'OddsRatio_working_3-way'!X126)))</f>
        <v>0.31943053764381513</v>
      </c>
      <c r="Z126" s="11">
        <f>'OddsRatio_working_3-way'!X126^(1/3)*COS('OddsRatio_working_3-way'!Y126/3)</f>
        <v>0.5262893438182551</v>
      </c>
      <c r="AA126" s="11">
        <f>'OddsRatio_working_3-way'!X126^(1/3)*COS(('OddsRatio_working_3-way'!Y126+2*PI())/3)</f>
        <v>-0.31185891810057503</v>
      </c>
      <c r="AB126" s="11">
        <f>'OddsRatio_working_3-way'!X126^(1/3)*COS(('OddsRatio_working_3-way'!Y126+4*PI())/3)</f>
        <v>-0.2144304257176804</v>
      </c>
      <c r="AC126" s="11">
        <f>'OddsRatio_working_3-way'!X126^(1/3)*SIN('OddsRatio_working_3-way'!Y126/3)</f>
        <v>5.6250366304003811E-2</v>
      </c>
      <c r="AD126" s="11">
        <f>'OddsRatio_working_3-way'!X126^(1/3)*SIN(('OddsRatio_working_3-way'!Y126+2*PI())/3)</f>
        <v>0.42765475833564975</v>
      </c>
      <c r="AE126" s="11">
        <f>'OddsRatio_working_3-way'!X126^(1/3)*SIN(('OddsRatio_working_3-way'!Y126+4*PI())/3)</f>
        <v>-0.48390512463965341</v>
      </c>
      <c r="AF126" s="11">
        <f>-'OddsRatio_working_3-way'!U126/(3*'OddsRatio_working_3-way'!X126^(1/3))*COS(('OddsRatio_working_3-way'!Y126)/3)</f>
        <v>0.52628934381825498</v>
      </c>
      <c r="AG126" s="11">
        <f>-'OddsRatio_working_3-way'!U126/(3*'OddsRatio_working_3-way'!X126^(1/3))*COS(('OddsRatio_working_3-way'!Y126+2*PI())/3)</f>
        <v>-0.31185891810057492</v>
      </c>
      <c r="AH126" s="11">
        <f>-'OddsRatio_working_3-way'!U126/(3*'OddsRatio_working_3-way'!X126^(1/3))*COS(('OddsRatio_working_3-way'!Y126+4*PI())/3)</f>
        <v>-0.21443042571768034</v>
      </c>
      <c r="AI126" s="11">
        <f>'OddsRatio_working_3-way'!U126/(3*'OddsRatio_working_3-way'!X126^(1/3))*SIN(('OddsRatio_working_3-way'!Y126)/3)</f>
        <v>-5.6250366304003797E-2</v>
      </c>
      <c r="AJ126" s="11">
        <f>'OddsRatio_working_3-way'!U126/(3*'OddsRatio_working_3-way'!X126^(1/3))*SIN(('OddsRatio_working_3-way'!Y126+2*PI())/3)</f>
        <v>-0.42765475833564964</v>
      </c>
      <c r="AK126" s="11">
        <f>'OddsRatio_working_3-way'!U126/(3*'OddsRatio_working_3-way'!X126^(1/3))*SIN(('OddsRatio_working_3-way'!Y126+4*PI())/3)</f>
        <v>0.48390512463965329</v>
      </c>
      <c r="AL126" s="11">
        <f>'OddsRatio_working_3-way'!Z126+'OddsRatio_working_3-way'!AF126</f>
        <v>1.05257868763651</v>
      </c>
      <c r="AM126" s="11">
        <f>'OddsRatio_working_3-way'!AA126+'OddsRatio_working_3-way'!AG126</f>
        <v>-0.62371783620114996</v>
      </c>
      <c r="AN126" s="11">
        <f>'OddsRatio_working_3-way'!AB126+'OddsRatio_working_3-way'!AH126</f>
        <v>-0.42886085143536073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1.05257868763651</v>
      </c>
      <c r="AS126" s="11">
        <f>IF(('OddsRatio_working_3-way'!X126=0),IF(Q126&gt;0,-Q126^(1/3),(-Q126)^(1/3)),'OddsRatio_working_3-way'!AM126-'OddsRatio_working_3-way'!R126/3)</f>
        <v>-0.62371783620114996</v>
      </c>
      <c r="AT126" s="11">
        <f>IF(('OddsRatio_working_3-way'!X126=0),IF(Q126&gt;0,-Q126^(1/3),(-Q126)^(1/3)),'OddsRatio_working_3-way'!AN126-'OddsRatio_working_3-way'!R126/3)</f>
        <v>-0.42886085143536073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3.4</v>
      </c>
      <c r="B127" s="4">
        <f>IF('True_Odds_Calculator_3-way'!B128="","",'True_Odds_Calculator_3-way'!B128)</f>
        <v>3.5</v>
      </c>
      <c r="C127" s="4">
        <f>IF('True_Odds_Calculator_3-way'!C128="","",'True_Odds_Calculator_3-way'!C128)</f>
        <v>2.2000000000000002</v>
      </c>
      <c r="D127" s="9">
        <f t="shared" si="26"/>
        <v>0.28333027407730249</v>
      </c>
      <c r="E127" s="9">
        <f t="shared" si="27"/>
        <v>0.27511499944199758</v>
      </c>
      <c r="F127" s="9">
        <f t="shared" si="28"/>
        <v>0.44155472648069999</v>
      </c>
      <c r="G127" s="9">
        <f t="shared" si="29"/>
        <v>1.0539374472904082</v>
      </c>
      <c r="H127" s="9">
        <f t="shared" si="30"/>
        <v>3.5294498734969801</v>
      </c>
      <c r="I127" s="9">
        <f t="shared" si="31"/>
        <v>3.6348436182260202</v>
      </c>
      <c r="J127" s="9">
        <f t="shared" si="32"/>
        <v>2.2647249367484896</v>
      </c>
      <c r="K127" s="11">
        <f t="shared" si="33"/>
        <v>0.29411764705882354</v>
      </c>
      <c r="L127" s="11">
        <f t="shared" si="34"/>
        <v>0.2857142857142857</v>
      </c>
      <c r="M127" s="11">
        <f t="shared" si="35"/>
        <v>0.45454545454545453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-0.27501909854851037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0.23300229182582124</v>
      </c>
      <c r="Q127" s="11">
        <f>2*'OddsRatio_working_3-way'!K127*'OddsRatio_working_3-way'!L127*'OddsRatio_working_3-way'!M127</f>
        <v>7.6394194041252861E-2</v>
      </c>
      <c r="R127" s="11">
        <f t="shared" si="36"/>
        <v>0</v>
      </c>
      <c r="S127" s="11">
        <f t="shared" si="37"/>
        <v>-0.8472222222222221</v>
      </c>
      <c r="T127" s="11">
        <f t="shared" si="38"/>
        <v>-0.27777777777777773</v>
      </c>
      <c r="U127" s="11">
        <f>'OddsRatio_working_3-way'!S127-'OddsRatio_working_3-way'!R127^2/3</f>
        <v>-0.8472222222222221</v>
      </c>
      <c r="V127" s="11">
        <f>'OddsRatio_working_3-way'!S127*'OddsRatio_working_3-way'!R127/3-2*'OddsRatio_working_3-way'!R127^3/27-'OddsRatio_working_3-way'!T127</f>
        <v>0.27777777777777773</v>
      </c>
      <c r="W127" s="11">
        <f>'OddsRatio_working_3-way'!V127^2+4*'OddsRatio_working_3-way'!U127^3/27</f>
        <v>-1.2931924122339053E-2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0.15007699519704837</v>
      </c>
      <c r="Y127" s="11">
        <f>IF('OddsRatio_working_3-way'!W127&gt;=0,IF('OddsRatio_working_3-way'!V127+SQRT('OddsRatio_working_3-way'!W127)&gt;0,0,PI()),ACOS('OddsRatio_working_3-way'!V127/(2*'OddsRatio_working_3-way'!X127)))</f>
        <v>0.38857235614544039</v>
      </c>
      <c r="Z127" s="11">
        <f>'OddsRatio_working_3-way'!X127^(1/3)*COS('OddsRatio_working_3-way'!Y127/3)</f>
        <v>0.52696872364520408</v>
      </c>
      <c r="AA127" s="11">
        <f>'OddsRatio_working_3-way'!X127^(1/3)*COS(('OddsRatio_working_3-way'!Y127+2*PI())/3)</f>
        <v>-0.32292785415240954</v>
      </c>
      <c r="AB127" s="11">
        <f>'OddsRatio_working_3-way'!X127^(1/3)*COS(('OddsRatio_working_3-way'!Y127+4*PI())/3)</f>
        <v>-0.20404086949279465</v>
      </c>
      <c r="AC127" s="11">
        <f>'OddsRatio_working_3-way'!X127^(1/3)*SIN('OddsRatio_working_3-way'!Y127/3)</f>
        <v>6.8639432596371647E-2</v>
      </c>
      <c r="AD127" s="11">
        <f>'OddsRatio_working_3-way'!X127^(1/3)*SIN(('OddsRatio_working_3-way'!Y127+2*PI())/3)</f>
        <v>0.42204858537842233</v>
      </c>
      <c r="AE127" s="11">
        <f>'OddsRatio_working_3-way'!X127^(1/3)*SIN(('OddsRatio_working_3-way'!Y127+4*PI())/3)</f>
        <v>-0.49068801797479394</v>
      </c>
      <c r="AF127" s="11">
        <f>-'OddsRatio_working_3-way'!U127/(3*'OddsRatio_working_3-way'!X127^(1/3))*COS(('OddsRatio_working_3-way'!Y127)/3)</f>
        <v>0.52696872364520408</v>
      </c>
      <c r="AG127" s="11">
        <f>-'OddsRatio_working_3-way'!U127/(3*'OddsRatio_working_3-way'!X127^(1/3))*COS(('OddsRatio_working_3-way'!Y127+2*PI())/3)</f>
        <v>-0.32292785415240954</v>
      </c>
      <c r="AH127" s="11">
        <f>-'OddsRatio_working_3-way'!U127/(3*'OddsRatio_working_3-way'!X127^(1/3))*COS(('OddsRatio_working_3-way'!Y127+4*PI())/3)</f>
        <v>-0.20404086949279465</v>
      </c>
      <c r="AI127" s="11">
        <f>'OddsRatio_working_3-way'!U127/(3*'OddsRatio_working_3-way'!X127^(1/3))*SIN(('OddsRatio_working_3-way'!Y127)/3)</f>
        <v>-6.8639432596371647E-2</v>
      </c>
      <c r="AJ127" s="11">
        <f>'OddsRatio_working_3-way'!U127/(3*'OddsRatio_working_3-way'!X127^(1/3))*SIN(('OddsRatio_working_3-way'!Y127+2*PI())/3)</f>
        <v>-0.42204858537842233</v>
      </c>
      <c r="AK127" s="11">
        <f>'OddsRatio_working_3-way'!U127/(3*'OddsRatio_working_3-way'!X127^(1/3))*SIN(('OddsRatio_working_3-way'!Y127+4*PI())/3)</f>
        <v>0.49068801797479394</v>
      </c>
      <c r="AL127" s="11">
        <f>'OddsRatio_working_3-way'!Z127+'OddsRatio_working_3-way'!AF127</f>
        <v>1.0539374472904082</v>
      </c>
      <c r="AM127" s="11">
        <f>'OddsRatio_working_3-way'!AA127+'OddsRatio_working_3-way'!AG127</f>
        <v>-0.64585570830481909</v>
      </c>
      <c r="AN127" s="11">
        <f>'OddsRatio_working_3-way'!AB127+'OddsRatio_working_3-way'!AH127</f>
        <v>-0.4080817389855893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1.0539374472904082</v>
      </c>
      <c r="AS127" s="11">
        <f>IF(('OddsRatio_working_3-way'!X127=0),IF(Q127&gt;0,-Q127^(1/3),(-Q127)^(1/3)),'OddsRatio_working_3-way'!AM127-'OddsRatio_working_3-way'!R127/3)</f>
        <v>-0.64585570830481909</v>
      </c>
      <c r="AT127" s="11">
        <f>IF(('OddsRatio_working_3-way'!X127=0),IF(Q127&gt;0,-Q127^(1/3),(-Q127)^(1/3)),'OddsRatio_working_3-way'!AN127-'OddsRatio_working_3-way'!R127/3)</f>
        <v>-0.4080817389855893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2.5299999999999998</v>
      </c>
      <c r="B128" s="4">
        <f>IF('True_Odds_Calculator_3-way'!B129="","",'True_Odds_Calculator_3-way'!B129)</f>
        <v>3.55</v>
      </c>
      <c r="C128" s="4">
        <f>IF('True_Odds_Calculator_3-way'!C129="","",'True_Odds_Calculator_3-way'!C129)</f>
        <v>2.8</v>
      </c>
      <c r="D128" s="9">
        <f t="shared" si="26"/>
        <v>0.38308326150666749</v>
      </c>
      <c r="E128" s="9">
        <f t="shared" si="27"/>
        <v>0.27144425749544471</v>
      </c>
      <c r="F128" s="9">
        <f t="shared" si="28"/>
        <v>0.34547248099788791</v>
      </c>
      <c r="G128" s="9">
        <f t="shared" si="29"/>
        <v>1.0525480883319354</v>
      </c>
      <c r="H128" s="9">
        <f t="shared" si="30"/>
        <v>2.6103985751478604</v>
      </c>
      <c r="I128" s="9">
        <f t="shared" si="31"/>
        <v>3.6839976252464344</v>
      </c>
      <c r="J128" s="9">
        <f t="shared" si="32"/>
        <v>2.8945865589974837</v>
      </c>
      <c r="K128" s="11">
        <f t="shared" si="33"/>
        <v>0.39525691699604748</v>
      </c>
      <c r="L128" s="11">
        <f t="shared" si="34"/>
        <v>0.28169014084507044</v>
      </c>
      <c r="M128" s="11">
        <f t="shared" si="35"/>
        <v>0.35714285714285715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-0.27925259064267016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0.23381395089907031</v>
      </c>
      <c r="Q128" s="11">
        <f>2*'OddsRatio_working_3-way'!K128*'OddsRatio_working_3-way'!L128*'OddsRatio_working_3-way'!M128</f>
        <v>7.9528554727574946E-2</v>
      </c>
      <c r="R128" s="11">
        <f t="shared" si="36"/>
        <v>0</v>
      </c>
      <c r="S128" s="11">
        <f t="shared" si="37"/>
        <v>-0.83728480498953417</v>
      </c>
      <c r="T128" s="11">
        <f t="shared" si="38"/>
        <v>-0.28479074999644022</v>
      </c>
      <c r="U128" s="11">
        <f>'OddsRatio_working_3-way'!S128-'OddsRatio_working_3-way'!R128^2/3</f>
        <v>-0.83728480498953417</v>
      </c>
      <c r="V128" s="11">
        <f>'OddsRatio_working_3-way'!S128*'OddsRatio_working_3-way'!R128/3-2*'OddsRatio_working_3-way'!R128^3/27-'OddsRatio_working_3-way'!T128</f>
        <v>0.28479074999644022</v>
      </c>
      <c r="W128" s="11">
        <f>'OddsRatio_working_3-way'!V128^2+4*'OddsRatio_working_3-way'!U128^3/27</f>
        <v>-5.8534929150129977E-3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0.14744428116965735</v>
      </c>
      <c r="Y128" s="11">
        <f>IF('OddsRatio_working_3-way'!W128&gt;=0,IF('OddsRatio_working_3-way'!V128+SQRT('OddsRatio_working_3-way'!W128)&gt;0,0,PI()),ACOS('OddsRatio_working_3-way'!V128/(2*'OddsRatio_working_3-way'!X128)))</f>
        <v>0.26245014942950684</v>
      </c>
      <c r="Z128" s="11">
        <f>'OddsRatio_working_3-way'!X128^(1/3)*COS('OddsRatio_working_3-way'!Y128/3)</f>
        <v>0.52627404416596768</v>
      </c>
      <c r="AA128" s="11">
        <f>'OddsRatio_working_3-way'!X128^(1/3)*COS(('OddsRatio_working_3-way'!Y128+2*PI())/3)</f>
        <v>-0.3031110646016148</v>
      </c>
      <c r="AB128" s="11">
        <f>'OddsRatio_working_3-way'!X128^(1/3)*COS(('OddsRatio_working_3-way'!Y128+4*PI())/3)</f>
        <v>-0.22316297956435285</v>
      </c>
      <c r="AC128" s="11">
        <f>'OddsRatio_working_3-way'!X128^(1/3)*SIN('OddsRatio_working_3-way'!Y128/3)</f>
        <v>4.6158048417458339E-2</v>
      </c>
      <c r="AD128" s="11">
        <f>'OddsRatio_working_3-way'!X128^(1/3)*SIN(('OddsRatio_working_3-way'!Y128+2*PI())/3)</f>
        <v>0.43268766739137254</v>
      </c>
      <c r="AE128" s="11">
        <f>'OddsRatio_working_3-way'!X128^(1/3)*SIN(('OddsRatio_working_3-way'!Y128+4*PI())/3)</f>
        <v>-0.47884571580883079</v>
      </c>
      <c r="AF128" s="11">
        <f>-'OddsRatio_working_3-way'!U128/(3*'OddsRatio_working_3-way'!X128^(1/3))*COS(('OddsRatio_working_3-way'!Y128)/3)</f>
        <v>0.52627404416596779</v>
      </c>
      <c r="AG128" s="11">
        <f>-'OddsRatio_working_3-way'!U128/(3*'OddsRatio_working_3-way'!X128^(1/3))*COS(('OddsRatio_working_3-way'!Y128+2*PI())/3)</f>
        <v>-0.30311106460161485</v>
      </c>
      <c r="AH128" s="11">
        <f>-'OddsRatio_working_3-way'!U128/(3*'OddsRatio_working_3-way'!X128^(1/3))*COS(('OddsRatio_working_3-way'!Y128+4*PI())/3)</f>
        <v>-0.22316297956435288</v>
      </c>
      <c r="AI128" s="11">
        <f>'OddsRatio_working_3-way'!U128/(3*'OddsRatio_working_3-way'!X128^(1/3))*SIN(('OddsRatio_working_3-way'!Y128)/3)</f>
        <v>-4.6158048417458346E-2</v>
      </c>
      <c r="AJ128" s="11">
        <f>'OddsRatio_working_3-way'!U128/(3*'OddsRatio_working_3-way'!X128^(1/3))*SIN(('OddsRatio_working_3-way'!Y128+2*PI())/3)</f>
        <v>-0.43268766739137265</v>
      </c>
      <c r="AK128" s="11">
        <f>'OddsRatio_working_3-way'!U128/(3*'OddsRatio_working_3-way'!X128^(1/3))*SIN(('OddsRatio_working_3-way'!Y128+4*PI())/3)</f>
        <v>0.4788457158088309</v>
      </c>
      <c r="AL128" s="11">
        <f>'OddsRatio_working_3-way'!Z128+'OddsRatio_working_3-way'!AF128</f>
        <v>1.0525480883319354</v>
      </c>
      <c r="AM128" s="11">
        <f>'OddsRatio_working_3-way'!AA128+'OddsRatio_working_3-way'!AG128</f>
        <v>-0.60622212920322971</v>
      </c>
      <c r="AN128" s="11">
        <f>'OddsRatio_working_3-way'!AB128+'OddsRatio_working_3-way'!AH128</f>
        <v>-0.44632595912870576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1.0525480883319354</v>
      </c>
      <c r="AS128" s="11">
        <f>IF(('OddsRatio_working_3-way'!X128=0),IF(Q128&gt;0,-Q128^(1/3),(-Q128)^(1/3)),'OddsRatio_working_3-way'!AM128-'OddsRatio_working_3-way'!R128/3)</f>
        <v>-0.60622212920322971</v>
      </c>
      <c r="AT128" s="11">
        <f>IF(('OddsRatio_working_3-way'!X128=0),IF(Q128&gt;0,-Q128^(1/3),(-Q128)^(1/3)),'OddsRatio_working_3-way'!AN128-'OddsRatio_working_3-way'!R128/3)</f>
        <v>-0.44632595912870576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1.62</v>
      </c>
      <c r="B129" s="4">
        <f>IF('True_Odds_Calculator_3-way'!B130="","",'True_Odds_Calculator_3-way'!B130)</f>
        <v>4.22</v>
      </c>
      <c r="C129" s="4">
        <f>IF('True_Odds_Calculator_3-way'!C130="","",'True_Odds_Calculator_3-way'!C130)</f>
        <v>5.63</v>
      </c>
      <c r="D129" s="9">
        <f t="shared" si="26"/>
        <v>0.60373421197482879</v>
      </c>
      <c r="E129" s="9">
        <f t="shared" si="27"/>
        <v>0.22681769478282701</v>
      </c>
      <c r="F129" s="9">
        <f t="shared" si="28"/>
        <v>0.16944809324234392</v>
      </c>
      <c r="G129" s="9">
        <f t="shared" si="29"/>
        <v>1.0586419571816168</v>
      </c>
      <c r="H129" s="9">
        <f t="shared" si="30"/>
        <v>1.6563580134526028</v>
      </c>
      <c r="I129" s="9">
        <f t="shared" si="31"/>
        <v>4.408827102124806</v>
      </c>
      <c r="J129" s="9">
        <f t="shared" si="32"/>
        <v>5.9015122617508853</v>
      </c>
      <c r="K129" s="11">
        <f t="shared" si="33"/>
        <v>0.61728395061728392</v>
      </c>
      <c r="L129" s="11">
        <f t="shared" si="34"/>
        <v>0.23696682464454977</v>
      </c>
      <c r="M129" s="11">
        <f t="shared" si="35"/>
        <v>0.17761989342806395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-0.24015558550702309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0.22006326390142494</v>
      </c>
      <c r="Q129" s="11">
        <f>2*'OddsRatio_working_3-way'!K129*'OddsRatio_working_3-way'!L129*'OddsRatio_working_3-way'!M129</f>
        <v>5.1962990295495851E-2</v>
      </c>
      <c r="R129" s="11">
        <f t="shared" si="36"/>
        <v>0</v>
      </c>
      <c r="S129" s="11">
        <f t="shared" si="37"/>
        <v>-0.9163362302684791</v>
      </c>
      <c r="T129" s="11">
        <f t="shared" si="38"/>
        <v>-0.21637219132667745</v>
      </c>
      <c r="U129" s="11">
        <f>'OddsRatio_working_3-way'!S129-'OddsRatio_working_3-way'!R129^2/3</f>
        <v>-0.9163362302684791</v>
      </c>
      <c r="V129" s="11">
        <f>'OddsRatio_working_3-way'!S129*'OddsRatio_working_3-way'!R129/3-2*'OddsRatio_working_3-way'!R129^3/27-'OddsRatio_working_3-way'!T129</f>
        <v>0.21637219132667745</v>
      </c>
      <c r="W129" s="11">
        <f>'OddsRatio_working_3-way'!V129^2+4*'OddsRatio_working_3-way'!U129^3/27</f>
        <v>-6.7171512564793701E-2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0.16881086883277244</v>
      </c>
      <c r="Y129" s="11">
        <f>IF('OddsRatio_working_3-way'!W129&gt;=0,IF('OddsRatio_working_3-way'!V129+SQRT('OddsRatio_working_3-way'!W129)&gt;0,0,PI()),ACOS('OddsRatio_working_3-way'!V129/(2*'OddsRatio_working_3-way'!X129)))</f>
        <v>0.87516315114263843</v>
      </c>
      <c r="Z129" s="11">
        <f>'OddsRatio_working_3-way'!X129^(1/3)*COS('OddsRatio_working_3-way'!Y129/3)</f>
        <v>0.5293209785908084</v>
      </c>
      <c r="AA129" s="11">
        <f>'OddsRatio_working_3-way'!X129^(1/3)*COS(('OddsRatio_working_3-way'!Y129+2*PI())/3)</f>
        <v>-0.40231416263858666</v>
      </c>
      <c r="AB129" s="11">
        <f>'OddsRatio_working_3-way'!X129^(1/3)*COS(('OddsRatio_working_3-way'!Y129+4*PI())/3)</f>
        <v>-0.1270068159522218</v>
      </c>
      <c r="AC129" s="11">
        <f>'OddsRatio_working_3-way'!X129^(1/3)*SIN('OddsRatio_working_3-way'!Y129/3)</f>
        <v>0.15894877071925437</v>
      </c>
      <c r="AD129" s="11">
        <f>'OddsRatio_working_3-way'!X129^(1/3)*SIN(('OddsRatio_working_3-way'!Y129+2*PI())/3)</f>
        <v>0.37893102885605173</v>
      </c>
      <c r="AE129" s="11">
        <f>'OddsRatio_working_3-way'!X129^(1/3)*SIN(('OddsRatio_working_3-way'!Y129+4*PI())/3)</f>
        <v>-0.53787979957530618</v>
      </c>
      <c r="AF129" s="11">
        <f>-'OddsRatio_working_3-way'!U129/(3*'OddsRatio_working_3-way'!X129^(1/3))*COS(('OddsRatio_working_3-way'!Y129)/3)</f>
        <v>0.52932097859080829</v>
      </c>
      <c r="AG129" s="11">
        <f>-'OddsRatio_working_3-way'!U129/(3*'OddsRatio_working_3-way'!X129^(1/3))*COS(('OddsRatio_working_3-way'!Y129+2*PI())/3)</f>
        <v>-0.4023141626385866</v>
      </c>
      <c r="AH129" s="11">
        <f>-'OddsRatio_working_3-way'!U129/(3*'OddsRatio_working_3-way'!X129^(1/3))*COS(('OddsRatio_working_3-way'!Y129+4*PI())/3)</f>
        <v>-0.12700681595222177</v>
      </c>
      <c r="AI129" s="11">
        <f>'OddsRatio_working_3-way'!U129/(3*'OddsRatio_working_3-way'!X129^(1/3))*SIN(('OddsRatio_working_3-way'!Y129)/3)</f>
        <v>-0.15894877071925434</v>
      </c>
      <c r="AJ129" s="11">
        <f>'OddsRatio_working_3-way'!U129/(3*'OddsRatio_working_3-way'!X129^(1/3))*SIN(('OddsRatio_working_3-way'!Y129+2*PI())/3)</f>
        <v>-0.37893102885605168</v>
      </c>
      <c r="AK129" s="11">
        <f>'OddsRatio_working_3-way'!U129/(3*'OddsRatio_working_3-way'!X129^(1/3))*SIN(('OddsRatio_working_3-way'!Y129+4*PI())/3)</f>
        <v>0.53787979957530607</v>
      </c>
      <c r="AL129" s="11">
        <f>'OddsRatio_working_3-way'!Z129+'OddsRatio_working_3-way'!AF129</f>
        <v>1.0586419571816168</v>
      </c>
      <c r="AM129" s="11">
        <f>'OddsRatio_working_3-way'!AA129+'OddsRatio_working_3-way'!AG129</f>
        <v>-0.80462832527717332</v>
      </c>
      <c r="AN129" s="11">
        <f>'OddsRatio_working_3-way'!AB129+'OddsRatio_working_3-way'!AH129</f>
        <v>-0.25401363190444359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1.0586419571816168</v>
      </c>
      <c r="AS129" s="11">
        <f>IF(('OddsRatio_working_3-way'!X129=0),IF(Q129&gt;0,-Q129^(1/3),(-Q129)^(1/3)),'OddsRatio_working_3-way'!AM129-'OddsRatio_working_3-way'!R129/3)</f>
        <v>-0.80462832527717332</v>
      </c>
      <c r="AT129" s="11">
        <f>IF(('OddsRatio_working_3-way'!X129=0),IF(Q129&gt;0,-Q129^(1/3),(-Q129)^(1/3)),'OddsRatio_working_3-way'!AN129-'OddsRatio_working_3-way'!R129/3)</f>
        <v>-0.25401363190444359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1.95</v>
      </c>
      <c r="B130" s="4">
        <f>IF('True_Odds_Calculator_3-way'!B131="","",'True_Odds_Calculator_3-way'!B131)</f>
        <v>3.79</v>
      </c>
      <c r="C130" s="4">
        <f>IF('True_Odds_Calculator_3-way'!C131="","",'True_Odds_Calculator_3-way'!C131)</f>
        <v>3.96</v>
      </c>
      <c r="D130" s="9">
        <f t="shared" si="26"/>
        <v>0.50121119433144268</v>
      </c>
      <c r="E130" s="9">
        <f t="shared" si="27"/>
        <v>0.25492982385068852</v>
      </c>
      <c r="F130" s="9">
        <f t="shared" si="28"/>
        <v>0.24385898181786869</v>
      </c>
      <c r="G130" s="9">
        <f t="shared" si="29"/>
        <v>1.0475441371027419</v>
      </c>
      <c r="H130" s="9">
        <f t="shared" si="30"/>
        <v>1.9951669302476045</v>
      </c>
      <c r="I130" s="9">
        <f t="shared" si="31"/>
        <v>3.9226481425166497</v>
      </c>
      <c r="J130" s="9">
        <f t="shared" si="32"/>
        <v>4.1007306458241155</v>
      </c>
      <c r="K130" s="11">
        <f t="shared" si="33"/>
        <v>0.51282051282051289</v>
      </c>
      <c r="L130" s="11">
        <f t="shared" si="34"/>
        <v>0.26385224274406333</v>
      </c>
      <c r="M130" s="11">
        <f t="shared" si="35"/>
        <v>0.25252525252525254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-0.26807141846719662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0.22893162734851388</v>
      </c>
      <c r="Q130" s="11">
        <f>2*'OddsRatio_working_3-way'!K130*'OddsRatio_working_3-way'!L130*'OddsRatio_working_3-way'!M130</f>
        <v>6.8337799208511629E-2</v>
      </c>
      <c r="R130" s="11">
        <f t="shared" si="36"/>
        <v>0</v>
      </c>
      <c r="S130" s="11">
        <f t="shared" si="37"/>
        <v>-0.85399491171986996</v>
      </c>
      <c r="T130" s="11">
        <f t="shared" si="38"/>
        <v>-0.25492385424473735</v>
      </c>
      <c r="U130" s="11">
        <f>'OddsRatio_working_3-way'!S130-'OddsRatio_working_3-way'!R130^2/3</f>
        <v>-0.85399491171986996</v>
      </c>
      <c r="V130" s="11">
        <f>'OddsRatio_working_3-way'!S130*'OddsRatio_working_3-way'!R130/3-2*'OddsRatio_working_3-way'!R130^3/27-'OddsRatio_working_3-way'!T130</f>
        <v>0.25492385424473735</v>
      </c>
      <c r="W130" s="11">
        <f>'OddsRatio_working_3-way'!V130^2+4*'OddsRatio_working_3-way'!U130^3/27</f>
        <v>-2.7284159081303855E-2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0.15188015879657876</v>
      </c>
      <c r="Y130" s="11">
        <f>IF('OddsRatio_working_3-way'!W130&gt;=0,IF('OddsRatio_working_3-way'!V130+SQRT('OddsRatio_working_3-way'!W130)&gt;0,0,PI()),ACOS('OddsRatio_working_3-way'!V130/(2*'OddsRatio_working_3-way'!X130)))</f>
        <v>0.57493623032970331</v>
      </c>
      <c r="Z130" s="11">
        <f>'OddsRatio_working_3-way'!X130^(1/3)*COS('OddsRatio_working_3-way'!Y130/3)</f>
        <v>0.52377206855137093</v>
      </c>
      <c r="AA130" s="11">
        <f>'OddsRatio_working_3-way'!X130^(1/3)*COS(('OddsRatio_working_3-way'!Y130+2*PI())/3)</f>
        <v>-0.34989650572102504</v>
      </c>
      <c r="AB130" s="11">
        <f>'OddsRatio_working_3-way'!X130^(1/3)*COS(('OddsRatio_working_3-way'!Y130+4*PI())/3)</f>
        <v>-0.173875562830346</v>
      </c>
      <c r="AC130" s="11">
        <f>'OddsRatio_working_3-way'!X130^(1/3)*SIN('OddsRatio_working_3-way'!Y130/3)</f>
        <v>0.10162573876094554</v>
      </c>
      <c r="AD130" s="11">
        <f>'OddsRatio_working_3-way'!X130^(1/3)*SIN(('OddsRatio_working_3-way'!Y130+2*PI())/3)</f>
        <v>0.40278704777773905</v>
      </c>
      <c r="AE130" s="11">
        <f>'OddsRatio_working_3-way'!X130^(1/3)*SIN(('OddsRatio_working_3-way'!Y130+4*PI())/3)</f>
        <v>-0.50441278653868438</v>
      </c>
      <c r="AF130" s="11">
        <f>-'OddsRatio_working_3-way'!U130/(3*'OddsRatio_working_3-way'!X130^(1/3))*COS(('OddsRatio_working_3-way'!Y130)/3)</f>
        <v>0.52377206855137104</v>
      </c>
      <c r="AG130" s="11">
        <f>-'OddsRatio_working_3-way'!U130/(3*'OddsRatio_working_3-way'!X130^(1/3))*COS(('OddsRatio_working_3-way'!Y130+2*PI())/3)</f>
        <v>-0.34989650572102515</v>
      </c>
      <c r="AH130" s="11">
        <f>-'OddsRatio_working_3-way'!U130/(3*'OddsRatio_working_3-way'!X130^(1/3))*COS(('OddsRatio_working_3-way'!Y130+4*PI())/3)</f>
        <v>-0.17387556283034605</v>
      </c>
      <c r="AI130" s="11">
        <f>'OddsRatio_working_3-way'!U130/(3*'OddsRatio_working_3-way'!X130^(1/3))*SIN(('OddsRatio_working_3-way'!Y130)/3)</f>
        <v>-0.10162573876094555</v>
      </c>
      <c r="AJ130" s="11">
        <f>'OddsRatio_working_3-way'!U130/(3*'OddsRatio_working_3-way'!X130^(1/3))*SIN(('OddsRatio_working_3-way'!Y130+2*PI())/3)</f>
        <v>-0.4027870477777391</v>
      </c>
      <c r="AK130" s="11">
        <f>'OddsRatio_working_3-way'!U130/(3*'OddsRatio_working_3-way'!X130^(1/3))*SIN(('OddsRatio_working_3-way'!Y130+4*PI())/3)</f>
        <v>0.50441278653868449</v>
      </c>
      <c r="AL130" s="11">
        <f>'OddsRatio_working_3-way'!Z130+'OddsRatio_working_3-way'!AF130</f>
        <v>1.0475441371027419</v>
      </c>
      <c r="AM130" s="11">
        <f>'OddsRatio_working_3-way'!AA130+'OddsRatio_working_3-way'!AG130</f>
        <v>-0.69979301144205019</v>
      </c>
      <c r="AN130" s="11">
        <f>'OddsRatio_working_3-way'!AB130+'OddsRatio_working_3-way'!AH130</f>
        <v>-0.34775112566069205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1.0475441371027419</v>
      </c>
      <c r="AS130" s="11">
        <f>IF(('OddsRatio_working_3-way'!X130=0),IF(Q130&gt;0,-Q130^(1/3),(-Q130)^(1/3)),'OddsRatio_working_3-way'!AM130-'OddsRatio_working_3-way'!R130/3)</f>
        <v>-0.69979301144205019</v>
      </c>
      <c r="AT130" s="11">
        <f>IF(('OddsRatio_working_3-way'!X130=0),IF(Q130&gt;0,-Q130^(1/3),(-Q130)^(1/3)),'OddsRatio_working_3-way'!AN130-'OddsRatio_working_3-way'!R130/3)</f>
        <v>-0.34775112566069205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2.74</v>
      </c>
      <c r="B131" s="4">
        <f>IF('True_Odds_Calculator_3-way'!B132="","",'True_Odds_Calculator_3-way'!B132)</f>
        <v>3.49</v>
      </c>
      <c r="C131" s="4">
        <f>IF('True_Odds_Calculator_3-way'!C132="","",'True_Odds_Calculator_3-way'!C132)</f>
        <v>2.63</v>
      </c>
      <c r="D131" s="9">
        <f t="shared" si="26"/>
        <v>0.35401010281831413</v>
      </c>
      <c r="E131" s="9">
        <f t="shared" si="27"/>
        <v>0.27690702497634934</v>
      </c>
      <c r="F131" s="9">
        <f t="shared" si="28"/>
        <v>0.36908287220533664</v>
      </c>
      <c r="G131" s="9">
        <f t="shared" si="29"/>
        <v>1.0487230693221434</v>
      </c>
      <c r="H131" s="9">
        <f t="shared" si="30"/>
        <v>2.8247781406205297</v>
      </c>
      <c r="I131" s="9">
        <f t="shared" si="31"/>
        <v>3.6113204426121372</v>
      </c>
      <c r="J131" s="9">
        <f t="shared" si="32"/>
        <v>2.7094186029950937</v>
      </c>
      <c r="K131" s="11">
        <f t="shared" si="33"/>
        <v>0.36496350364963503</v>
      </c>
      <c r="L131" s="11">
        <f t="shared" si="34"/>
        <v>0.28653295128939826</v>
      </c>
      <c r="M131" s="11">
        <f t="shared" si="35"/>
        <v>0.38022813688212931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-0.28080475750784173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0.23300534186615332</v>
      </c>
      <c r="Q131" s="11">
        <f>2*'OddsRatio_working_3-way'!K131*'OddsRatio_working_3-way'!L131*'OddsRatio_working_3-way'!M131</f>
        <v>7.952400746285096E-2</v>
      </c>
      <c r="R131" s="11">
        <f t="shared" si="36"/>
        <v>0</v>
      </c>
      <c r="S131" s="11">
        <f t="shared" si="37"/>
        <v>-0.82977704485525472</v>
      </c>
      <c r="T131" s="11">
        <f t="shared" si="38"/>
        <v>-0.28320035660588899</v>
      </c>
      <c r="U131" s="11">
        <f>'OddsRatio_working_3-way'!S131-'OddsRatio_working_3-way'!R131^2/3</f>
        <v>-0.82977704485525472</v>
      </c>
      <c r="V131" s="11">
        <f>'OddsRatio_working_3-way'!S131*'OddsRatio_working_3-way'!R131/3-2*'OddsRatio_working_3-way'!R131^3/27-'OddsRatio_working_3-way'!T131</f>
        <v>0.28320035660588899</v>
      </c>
      <c r="W131" s="11">
        <f>'OddsRatio_working_3-way'!V131^2+4*'OddsRatio_working_3-way'!U131^3/27</f>
        <v>-4.4384976281748589E-3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0.14546557978597338</v>
      </c>
      <c r="Y131" s="11">
        <f>IF('OddsRatio_working_3-way'!W131&gt;=0,IF('OddsRatio_working_3-way'!V131+SQRT('OddsRatio_working_3-way'!W131)&gt;0,0,PI()),ACOS('OddsRatio_working_3-way'!V131/(2*'OddsRatio_working_3-way'!X131)))</f>
        <v>0.23104607544627065</v>
      </c>
      <c r="Z131" s="11">
        <f>'OddsRatio_working_3-way'!X131^(1/3)*COS('OddsRatio_working_3-way'!Y131/3)</f>
        <v>0.52436153466107183</v>
      </c>
      <c r="AA131" s="11">
        <f>'OddsRatio_working_3-way'!X131^(1/3)*COS(('OddsRatio_working_3-way'!Y131+2*PI())/3)</f>
        <v>-0.29722355460164018</v>
      </c>
      <c r="AB131" s="11">
        <f>'OddsRatio_working_3-way'!X131^(1/3)*COS(('OddsRatio_working_3-way'!Y131+4*PI())/3)</f>
        <v>-0.22713798005943178</v>
      </c>
      <c r="AC131" s="11">
        <f>'OddsRatio_working_3-way'!X131^(1/3)*SIN('OddsRatio_working_3-way'!Y131/3)</f>
        <v>4.0463925328253658E-2</v>
      </c>
      <c r="AD131" s="11">
        <f>'OddsRatio_working_3-way'!X131^(1/3)*SIN(('OddsRatio_working_3-way'!Y131+2*PI())/3)</f>
        <v>0.43387844711975582</v>
      </c>
      <c r="AE131" s="11">
        <f>'OddsRatio_working_3-way'!X131^(1/3)*SIN(('OddsRatio_working_3-way'!Y131+4*PI())/3)</f>
        <v>-0.47434237244800947</v>
      </c>
      <c r="AF131" s="11">
        <f>-'OddsRatio_working_3-way'!U131/(3*'OddsRatio_working_3-way'!X131^(1/3))*COS(('OddsRatio_working_3-way'!Y131)/3)</f>
        <v>0.52436153466107172</v>
      </c>
      <c r="AG131" s="11">
        <f>-'OddsRatio_working_3-way'!U131/(3*'OddsRatio_working_3-way'!X131^(1/3))*COS(('OddsRatio_working_3-way'!Y131+2*PI())/3)</f>
        <v>-0.29722355460164013</v>
      </c>
      <c r="AH131" s="11">
        <f>-'OddsRatio_working_3-way'!U131/(3*'OddsRatio_working_3-way'!X131^(1/3))*COS(('OddsRatio_working_3-way'!Y131+4*PI())/3)</f>
        <v>-0.22713798005943173</v>
      </c>
      <c r="AI131" s="11">
        <f>'OddsRatio_working_3-way'!U131/(3*'OddsRatio_working_3-way'!X131^(1/3))*SIN(('OddsRatio_working_3-way'!Y131)/3)</f>
        <v>-4.0463925328253651E-2</v>
      </c>
      <c r="AJ131" s="11">
        <f>'OddsRatio_working_3-way'!U131/(3*'OddsRatio_working_3-way'!X131^(1/3))*SIN(('OddsRatio_working_3-way'!Y131+2*PI())/3)</f>
        <v>-0.43387844711975576</v>
      </c>
      <c r="AK131" s="11">
        <f>'OddsRatio_working_3-way'!U131/(3*'OddsRatio_working_3-way'!X131^(1/3))*SIN(('OddsRatio_working_3-way'!Y131+4*PI())/3)</f>
        <v>0.47434237244800936</v>
      </c>
      <c r="AL131" s="11">
        <f>'OddsRatio_working_3-way'!Z131+'OddsRatio_working_3-way'!AF131</f>
        <v>1.0487230693221434</v>
      </c>
      <c r="AM131" s="11">
        <f>'OddsRatio_working_3-way'!AA131+'OddsRatio_working_3-way'!AG131</f>
        <v>-0.59444710920328037</v>
      </c>
      <c r="AN131" s="11">
        <f>'OddsRatio_working_3-way'!AB131+'OddsRatio_working_3-way'!AH131</f>
        <v>-0.45427596011886351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1.0487230693221434</v>
      </c>
      <c r="AS131" s="11">
        <f>IF(('OddsRatio_working_3-way'!X131=0),IF(Q131&gt;0,-Q131^(1/3),(-Q131)^(1/3)),'OddsRatio_working_3-way'!AM131-'OddsRatio_working_3-way'!R131/3)</f>
        <v>-0.59444710920328037</v>
      </c>
      <c r="AT131" s="11">
        <f>IF(('OddsRatio_working_3-way'!X131=0),IF(Q131&gt;0,-Q131^(1/3),(-Q131)^(1/3)),'OddsRatio_working_3-way'!AN131-'OddsRatio_working_3-way'!R131/3)</f>
        <v>-0.45427596011886351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7.08</v>
      </c>
      <c r="D132" s="9">
        <f t="shared" ref="D132:D195" si="39">(K132/(AR132+K132-(AR132*K132)))</f>
        <v>0.69092760393948349</v>
      </c>
      <c r="E132" s="9">
        <f t="shared" ref="E132:E195" si="40">(L132/(AR132+L132-(AR132*L132)))</f>
        <v>0.18085757813448136</v>
      </c>
      <c r="F132" s="9">
        <f t="shared" ref="F132:F195" si="41">(M132/(AR132+M132-(AR132*M132)))</f>
        <v>0.12821481792603515</v>
      </c>
      <c r="G132" s="9">
        <f t="shared" ref="G132:G195" si="42">AR132</f>
        <v>1.118324099002084</v>
      </c>
      <c r="H132" s="9">
        <f t="shared" ref="H132:H195" si="43">IF(A132="","",1/D132)</f>
        <v>1.4473296396008335</v>
      </c>
      <c r="I132" s="9">
        <f t="shared" ref="I132:I195" si="44">IF(B132="","",1/E132)</f>
        <v>5.5292126009584397</v>
      </c>
      <c r="J132" s="9">
        <f t="shared" ref="J132:J195" si="45">IF(C132="","",1/F132)</f>
        <v>7.7994105219326695</v>
      </c>
      <c r="K132" s="11">
        <f t="shared" ref="K132:K195" si="46">1/A132</f>
        <v>0.7142857142857143</v>
      </c>
      <c r="L132" s="11">
        <f t="shared" ref="L132:L195" si="47">1/B132</f>
        <v>0.19801980198019803</v>
      </c>
      <c r="M132" s="11">
        <f t="shared" ref="M132:M195" si="48">1/C132</f>
        <v>0.14124293785310735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-0.19677318821470513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0.21036607292690529</v>
      </c>
      <c r="Q132" s="11">
        <f>2*'OddsRatio_working_3-way'!K132*'OddsRatio_working_3-way'!L132*'OddsRatio_working_3-way'!M132</f>
        <v>3.9955569406819616E-2</v>
      </c>
      <c r="R132" s="11">
        <f t="shared" ref="R132:R195" si="49">O132/N132</f>
        <v>0</v>
      </c>
      <c r="S132" s="11">
        <f t="shared" ref="S132:S195" si="50">P132/N132</f>
        <v>-1.0690789473684217</v>
      </c>
      <c r="T132" s="11">
        <f t="shared" ref="T132:T195" si="51">Q132/N132</f>
        <v>-0.20305393112410669</v>
      </c>
      <c r="U132" s="11">
        <f>'OddsRatio_working_3-way'!S132-'OddsRatio_working_3-way'!R132^2/3</f>
        <v>-1.0690789473684217</v>
      </c>
      <c r="V132" s="11">
        <f>'OddsRatio_working_3-way'!S132*'OddsRatio_working_3-way'!R132/3-2*'OddsRatio_working_3-way'!R132^3/27-'OddsRatio_working_3-way'!T132</f>
        <v>0.20305393112410669</v>
      </c>
      <c r="W132" s="11">
        <f>'OddsRatio_working_3-way'!V132^2+4*'OddsRatio_working_3-way'!U132^3/27</f>
        <v>-0.13978868370834638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0.21273198081935157</v>
      </c>
      <c r="Y132" s="11">
        <f>IF('OddsRatio_working_3-way'!W132&gt;=0,IF('OddsRatio_working_3-way'!V132+SQRT('OddsRatio_working_3-way'!W132)&gt;0,0,PI()),ACOS('OddsRatio_working_3-way'!V132/(2*'OddsRatio_working_3-way'!X132)))</f>
        <v>1.0732703081562132</v>
      </c>
      <c r="Z132" s="11">
        <f>'OddsRatio_working_3-way'!X132^(1/3)*COS('OddsRatio_working_3-way'!Y132/3)</f>
        <v>0.55916204950104209</v>
      </c>
      <c r="AA132" s="11">
        <f>'OddsRatio_working_3-way'!X132^(1/3)*COS(('OddsRatio_working_3-way'!Y132+2*PI())/3)</f>
        <v>-0.46061441570492778</v>
      </c>
      <c r="AB132" s="11">
        <f>'OddsRatio_working_3-way'!X132^(1/3)*COS(('OddsRatio_working_3-way'!Y132+4*PI())/3)</f>
        <v>-9.8547633796114475E-2</v>
      </c>
      <c r="AC132" s="11">
        <f>'OddsRatio_working_3-way'!X132^(1/3)*SIN('OddsRatio_working_3-way'!Y132/3)</f>
        <v>0.20903935399967508</v>
      </c>
      <c r="AD132" s="11">
        <f>'OddsRatio_working_3-way'!X132^(1/3)*SIN(('OddsRatio_working_3-way'!Y132+2*PI())/3)</f>
        <v>0.37972886270023676</v>
      </c>
      <c r="AE132" s="11">
        <f>'OddsRatio_working_3-way'!X132^(1/3)*SIN(('OddsRatio_working_3-way'!Y132+4*PI())/3)</f>
        <v>-0.58876821669991175</v>
      </c>
      <c r="AF132" s="11">
        <f>-'OddsRatio_working_3-way'!U132/(3*'OddsRatio_working_3-way'!X132^(1/3))*COS(('OddsRatio_working_3-way'!Y132)/3)</f>
        <v>0.55916204950104187</v>
      </c>
      <c r="AG132" s="11">
        <f>-'OddsRatio_working_3-way'!U132/(3*'OddsRatio_working_3-way'!X132^(1/3))*COS(('OddsRatio_working_3-way'!Y132+2*PI())/3)</f>
        <v>-0.46061441570492762</v>
      </c>
      <c r="AH132" s="11">
        <f>-'OddsRatio_working_3-way'!U132/(3*'OddsRatio_working_3-way'!X132^(1/3))*COS(('OddsRatio_working_3-way'!Y132+4*PI())/3)</f>
        <v>-9.8547633796114434E-2</v>
      </c>
      <c r="AI132" s="11">
        <f>'OddsRatio_working_3-way'!U132/(3*'OddsRatio_working_3-way'!X132^(1/3))*SIN(('OddsRatio_working_3-way'!Y132)/3)</f>
        <v>-0.20903935399967502</v>
      </c>
      <c r="AJ132" s="11">
        <f>'OddsRatio_working_3-way'!U132/(3*'OddsRatio_working_3-way'!X132^(1/3))*SIN(('OddsRatio_working_3-way'!Y132+2*PI())/3)</f>
        <v>-0.37972886270023665</v>
      </c>
      <c r="AK132" s="11">
        <f>'OddsRatio_working_3-way'!U132/(3*'OddsRatio_working_3-way'!X132^(1/3))*SIN(('OddsRatio_working_3-way'!Y132+4*PI())/3)</f>
        <v>0.58876821669991153</v>
      </c>
      <c r="AL132" s="11">
        <f>'OddsRatio_working_3-way'!Z132+'OddsRatio_working_3-way'!AF132</f>
        <v>1.118324099002084</v>
      </c>
      <c r="AM132" s="11">
        <f>'OddsRatio_working_3-way'!AA132+'OddsRatio_working_3-way'!AG132</f>
        <v>-0.92122883140985534</v>
      </c>
      <c r="AN132" s="11">
        <f>'OddsRatio_working_3-way'!AB132+'OddsRatio_working_3-way'!AH132</f>
        <v>-0.1970952675922289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1.118324099002084</v>
      </c>
      <c r="AS132" s="11">
        <f>IF(('OddsRatio_working_3-way'!X132=0),IF(Q132&gt;0,-Q132^(1/3),(-Q132)^(1/3)),'OddsRatio_working_3-way'!AM132-'OddsRatio_working_3-way'!R132/3)</f>
        <v>-0.92122883140985534</v>
      </c>
      <c r="AT132" s="11">
        <f>IF(('OddsRatio_working_3-way'!X132=0),IF(Q132&gt;0,-Q132^(1/3),(-Q132)^(1/3)),'OddsRatio_working_3-way'!AN132-'OddsRatio_working_3-way'!R132/3)</f>
        <v>-0.1970952675922289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2.99</v>
      </c>
      <c r="B133" s="4">
        <f>IF('True_Odds_Calculator_3-way'!B134="","",'True_Odds_Calculator_3-way'!B134)</f>
        <v>3.74</v>
      </c>
      <c r="C133" s="4">
        <f>IF('True_Odds_Calculator_3-way'!C134="","",'True_Odds_Calculator_3-way'!C134)</f>
        <v>2.2599999999999998</v>
      </c>
      <c r="D133" s="9">
        <f t="shared" si="39"/>
        <v>0.31964210220674771</v>
      </c>
      <c r="E133" s="9">
        <f t="shared" si="40"/>
        <v>0.25440779775974981</v>
      </c>
      <c r="F133" s="9">
        <f t="shared" si="41"/>
        <v>0.42595010003350253</v>
      </c>
      <c r="G133" s="9">
        <f t="shared" si="42"/>
        <v>1.0695974919778988</v>
      </c>
      <c r="H133" s="9">
        <f t="shared" si="43"/>
        <v>3.1284990090360187</v>
      </c>
      <c r="I133" s="9">
        <f t="shared" si="44"/>
        <v>3.9306971280194434</v>
      </c>
      <c r="J133" s="9">
        <f t="shared" si="45"/>
        <v>2.3476928398921526</v>
      </c>
      <c r="K133" s="11">
        <f t="shared" si="46"/>
        <v>0.33444816053511706</v>
      </c>
      <c r="L133" s="11">
        <f t="shared" si="47"/>
        <v>0.26737967914438499</v>
      </c>
      <c r="M133" s="11">
        <f t="shared" si="48"/>
        <v>0.44247787610619471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-0.27184600475232623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0.2370148693395191</v>
      </c>
      <c r="Q133" s="11">
        <f>2*'OddsRatio_working_3-way'!K133*'OddsRatio_working_3-way'!L133*'OddsRatio_working_3-way'!M133</f>
        <v>7.913685119850386E-2</v>
      </c>
      <c r="R133" s="11">
        <f t="shared" si="49"/>
        <v>0</v>
      </c>
      <c r="S133" s="11">
        <f t="shared" si="50"/>
        <v>-0.87187181417456872</v>
      </c>
      <c r="T133" s="11">
        <f t="shared" si="51"/>
        <v>-0.29110911992473076</v>
      </c>
      <c r="U133" s="11">
        <f>'OddsRatio_working_3-way'!S133-'OddsRatio_working_3-way'!R133^2/3</f>
        <v>-0.87187181417456872</v>
      </c>
      <c r="V133" s="11">
        <f>'OddsRatio_working_3-way'!S133*'OddsRatio_working_3-way'!R133/3-2*'OddsRatio_working_3-way'!R133^3/27-'OddsRatio_working_3-way'!T133</f>
        <v>0.29110911992473076</v>
      </c>
      <c r="W133" s="11">
        <f>'OddsRatio_working_3-way'!V133^2+4*'OddsRatio_working_3-way'!U133^3/27</f>
        <v>-1.3442514316044318E-2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0.15667405179176577</v>
      </c>
      <c r="Y133" s="11">
        <f>IF('OddsRatio_working_3-way'!W133&gt;=0,IF('OddsRatio_working_3-way'!V133+SQRT('OddsRatio_working_3-way'!W133)&gt;0,0,PI()),ACOS('OddsRatio_working_3-way'!V133/(2*'OddsRatio_working_3-way'!X133)))</f>
        <v>0.37901952929238503</v>
      </c>
      <c r="Z133" s="11">
        <f>'OddsRatio_working_3-way'!X133^(1/3)*COS('OddsRatio_working_3-way'!Y133/3)</f>
        <v>0.53479874598894939</v>
      </c>
      <c r="AA133" s="11">
        <f>'OddsRatio_working_3-way'!X133^(1/3)*COS(('OddsRatio_working_3-way'!Y133+2*PI())/3)</f>
        <v>-0.32622691339969234</v>
      </c>
      <c r="AB133" s="11">
        <f>'OddsRatio_working_3-way'!X133^(1/3)*COS(('OddsRatio_working_3-way'!Y133+4*PI())/3)</f>
        <v>-0.20857183258925718</v>
      </c>
      <c r="AC133" s="11">
        <f>'OddsRatio_working_3-way'!X133^(1/3)*SIN('OddsRatio_working_3-way'!Y133/3)</f>
        <v>6.7928192577432031E-2</v>
      </c>
      <c r="AD133" s="11">
        <f>'OddsRatio_working_3-way'!X133^(1/3)*SIN(('OddsRatio_working_3-way'!Y133+2*PI())/3)</f>
        <v>0.42918520364977536</v>
      </c>
      <c r="AE133" s="11">
        <f>'OddsRatio_working_3-way'!X133^(1/3)*SIN(('OddsRatio_working_3-way'!Y133+4*PI())/3)</f>
        <v>-0.49711339622720729</v>
      </c>
      <c r="AF133" s="11">
        <f>-'OddsRatio_working_3-way'!U133/(3*'OddsRatio_working_3-way'!X133^(1/3))*COS(('OddsRatio_working_3-way'!Y133)/3)</f>
        <v>0.5347987459889495</v>
      </c>
      <c r="AG133" s="11">
        <f>-'OddsRatio_working_3-way'!U133/(3*'OddsRatio_working_3-way'!X133^(1/3))*COS(('OddsRatio_working_3-way'!Y133+2*PI())/3)</f>
        <v>-0.3262269133996924</v>
      </c>
      <c r="AH133" s="11">
        <f>-'OddsRatio_working_3-way'!U133/(3*'OddsRatio_working_3-way'!X133^(1/3))*COS(('OddsRatio_working_3-way'!Y133+4*PI())/3)</f>
        <v>-0.20857183258925721</v>
      </c>
      <c r="AI133" s="11">
        <f>'OddsRatio_working_3-way'!U133/(3*'OddsRatio_working_3-way'!X133^(1/3))*SIN(('OddsRatio_working_3-way'!Y133)/3)</f>
        <v>-6.7928192577432045E-2</v>
      </c>
      <c r="AJ133" s="11">
        <f>'OddsRatio_working_3-way'!U133/(3*'OddsRatio_working_3-way'!X133^(1/3))*SIN(('OddsRatio_working_3-way'!Y133+2*PI())/3)</f>
        <v>-0.42918520364977547</v>
      </c>
      <c r="AK133" s="11">
        <f>'OddsRatio_working_3-way'!U133/(3*'OddsRatio_working_3-way'!X133^(1/3))*SIN(('OddsRatio_working_3-way'!Y133+4*PI())/3)</f>
        <v>0.4971133962272074</v>
      </c>
      <c r="AL133" s="11">
        <f>'OddsRatio_working_3-way'!Z133+'OddsRatio_working_3-way'!AF133</f>
        <v>1.0695974919778988</v>
      </c>
      <c r="AM133" s="11">
        <f>'OddsRatio_working_3-way'!AA133+'OddsRatio_working_3-way'!AG133</f>
        <v>-0.65245382679938468</v>
      </c>
      <c r="AN133" s="11">
        <f>'OddsRatio_working_3-way'!AB133+'OddsRatio_working_3-way'!AH133</f>
        <v>-0.41714366517851442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1.0695974919778988</v>
      </c>
      <c r="AS133" s="11">
        <f>IF(('OddsRatio_working_3-way'!X133=0),IF(Q133&gt;0,-Q133^(1/3),(-Q133)^(1/3)),'OddsRatio_working_3-way'!AM133-'OddsRatio_working_3-way'!R133/3)</f>
        <v>-0.65245382679938468</v>
      </c>
      <c r="AT133" s="11">
        <f>IF(('OddsRatio_working_3-way'!X133=0),IF(Q133&gt;0,-Q133^(1/3),(-Q133)^(1/3)),'OddsRatio_working_3-way'!AN133-'OddsRatio_working_3-way'!R133/3)</f>
        <v>-0.41714366517851442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2.08</v>
      </c>
      <c r="B134" s="4">
        <f>IF('True_Odds_Calculator_3-way'!B135="","",'True_Odds_Calculator_3-way'!B135)</f>
        <v>3.79</v>
      </c>
      <c r="C134" s="4">
        <f>IF('True_Odds_Calculator_3-way'!C135="","",'True_Odds_Calculator_3-way'!C135)</f>
        <v>3.32</v>
      </c>
      <c r="D134" s="9">
        <f t="shared" si="39"/>
        <v>0.46313664586723985</v>
      </c>
      <c r="E134" s="9">
        <f t="shared" si="40"/>
        <v>0.25033958023324521</v>
      </c>
      <c r="F134" s="9">
        <f t="shared" si="41"/>
        <v>0.28652377389951494</v>
      </c>
      <c r="G134" s="9">
        <f t="shared" si="42"/>
        <v>1.0733240453046955</v>
      </c>
      <c r="H134" s="9">
        <f t="shared" si="43"/>
        <v>2.1591899689290717</v>
      </c>
      <c r="I134" s="9">
        <f t="shared" si="44"/>
        <v>3.9945740864001</v>
      </c>
      <c r="J134" s="9">
        <f t="shared" si="45"/>
        <v>3.4901117851068935</v>
      </c>
      <c r="K134" s="11">
        <f t="shared" si="46"/>
        <v>0.48076923076923073</v>
      </c>
      <c r="L134" s="11">
        <f t="shared" si="47"/>
        <v>0.26385224274406333</v>
      </c>
      <c r="M134" s="11">
        <f t="shared" si="48"/>
        <v>0.30120481927710846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-0.26710087763271484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0.23651027898890059</v>
      </c>
      <c r="Q134" s="11">
        <f>2*'OddsRatio_working_3-way'!K134*'OddsRatio_working_3-way'!L134*'OddsRatio_working_3-way'!M134</f>
        <v>7.6416891434216677E-2</v>
      </c>
      <c r="R134" s="11">
        <f t="shared" si="49"/>
        <v>0</v>
      </c>
      <c r="S134" s="11">
        <f t="shared" si="50"/>
        <v>-0.88547174043404386</v>
      </c>
      <c r="T134" s="11">
        <f t="shared" si="51"/>
        <v>-0.28609749287045039</v>
      </c>
      <c r="U134" s="11">
        <f>'OddsRatio_working_3-way'!S134-'OddsRatio_working_3-way'!R134^2/3</f>
        <v>-0.88547174043404386</v>
      </c>
      <c r="V134" s="11">
        <f>'OddsRatio_working_3-way'!S134*'OddsRatio_working_3-way'!R134/3-2*'OddsRatio_working_3-way'!R134^3/27-'OddsRatio_working_3-way'!T134</f>
        <v>0.28609749287045039</v>
      </c>
      <c r="W134" s="11">
        <f>'OddsRatio_working_3-way'!V134^2+4*'OddsRatio_working_3-way'!U134^3/27</f>
        <v>-2.1002024965907209E-2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0.16035413963526526</v>
      </c>
      <c r="Y134" s="11">
        <f>IF('OddsRatio_working_3-way'!W134&gt;=0,IF('OddsRatio_working_3-way'!V134+SQRT('OddsRatio_working_3-way'!W134)&gt;0,0,PI()),ACOS('OddsRatio_working_3-way'!V134/(2*'OddsRatio_working_3-way'!X134)))</f>
        <v>0.46886849746145365</v>
      </c>
      <c r="Z134" s="11">
        <f>'OddsRatio_working_3-way'!X134^(1/3)*COS('OddsRatio_working_3-way'!Y134/3)</f>
        <v>0.53666202265234775</v>
      </c>
      <c r="AA134" s="11">
        <f>'OddsRatio_working_3-way'!X134^(1/3)*COS(('OddsRatio_working_3-way'!Y134+2*PI())/3)</f>
        <v>-0.3415658404072146</v>
      </c>
      <c r="AB134" s="11">
        <f>'OddsRatio_working_3-way'!X134^(1/3)*COS(('OddsRatio_working_3-way'!Y134+4*PI())/3)</f>
        <v>-0.19509618224513325</v>
      </c>
      <c r="AC134" s="11">
        <f>'OddsRatio_working_3-way'!X134^(1/3)*SIN('OddsRatio_working_3-way'!Y134/3)</f>
        <v>8.4564296567990277E-2</v>
      </c>
      <c r="AD134" s="11">
        <f>'OddsRatio_working_3-way'!X134^(1/3)*SIN(('OddsRatio_working_3-way'!Y134+2*PI())/3)</f>
        <v>0.4224807965792779</v>
      </c>
      <c r="AE134" s="11">
        <f>'OddsRatio_working_3-way'!X134^(1/3)*SIN(('OddsRatio_working_3-way'!Y134+4*PI())/3)</f>
        <v>-0.50704509314726809</v>
      </c>
      <c r="AF134" s="11">
        <f>-'OddsRatio_working_3-way'!U134/(3*'OddsRatio_working_3-way'!X134^(1/3))*COS(('OddsRatio_working_3-way'!Y134)/3)</f>
        <v>0.53666202265234775</v>
      </c>
      <c r="AG134" s="11">
        <f>-'OddsRatio_working_3-way'!U134/(3*'OddsRatio_working_3-way'!X134^(1/3))*COS(('OddsRatio_working_3-way'!Y134+2*PI())/3)</f>
        <v>-0.3415658404072146</v>
      </c>
      <c r="AH134" s="11">
        <f>-'OddsRatio_working_3-way'!U134/(3*'OddsRatio_working_3-way'!X134^(1/3))*COS(('OddsRatio_working_3-way'!Y134+4*PI())/3)</f>
        <v>-0.19509618224513325</v>
      </c>
      <c r="AI134" s="11">
        <f>'OddsRatio_working_3-way'!U134/(3*'OddsRatio_working_3-way'!X134^(1/3))*SIN(('OddsRatio_working_3-way'!Y134)/3)</f>
        <v>-8.4564296567990277E-2</v>
      </c>
      <c r="AJ134" s="11">
        <f>'OddsRatio_working_3-way'!U134/(3*'OddsRatio_working_3-way'!X134^(1/3))*SIN(('OddsRatio_working_3-way'!Y134+2*PI())/3)</f>
        <v>-0.4224807965792779</v>
      </c>
      <c r="AK134" s="11">
        <f>'OddsRatio_working_3-way'!U134/(3*'OddsRatio_working_3-way'!X134^(1/3))*SIN(('OddsRatio_working_3-way'!Y134+4*PI())/3)</f>
        <v>0.50704509314726809</v>
      </c>
      <c r="AL134" s="11">
        <f>'OddsRatio_working_3-way'!Z134+'OddsRatio_working_3-way'!AF134</f>
        <v>1.0733240453046955</v>
      </c>
      <c r="AM134" s="11">
        <f>'OddsRatio_working_3-way'!AA134+'OddsRatio_working_3-way'!AG134</f>
        <v>-0.68313168081442921</v>
      </c>
      <c r="AN134" s="11">
        <f>'OddsRatio_working_3-way'!AB134+'OddsRatio_working_3-way'!AH134</f>
        <v>-0.39019236449026651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1.0733240453046955</v>
      </c>
      <c r="AS134" s="11">
        <f>IF(('OddsRatio_working_3-way'!X134=0),IF(Q134&gt;0,-Q134^(1/3),(-Q134)^(1/3)),'OddsRatio_working_3-way'!AM134-'OddsRatio_working_3-way'!R134/3)</f>
        <v>-0.68313168081442921</v>
      </c>
      <c r="AT134" s="11">
        <f>IF(('OddsRatio_working_3-way'!X134=0),IF(Q134&gt;0,-Q134^(1/3),(-Q134)^(1/3)),'OddsRatio_working_3-way'!AN134-'OddsRatio_working_3-way'!R134/3)</f>
        <v>-0.39019236449026651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4.4800000000000004</v>
      </c>
      <c r="B135" s="4">
        <f>IF('True_Odds_Calculator_3-way'!B136="","",'True_Odds_Calculator_3-way'!B136)</f>
        <v>3.48</v>
      </c>
      <c r="C135" s="4">
        <f>IF('True_Odds_Calculator_3-way'!C136="","",'True_Odds_Calculator_3-way'!C136)</f>
        <v>1.95</v>
      </c>
      <c r="D135" s="9">
        <f t="shared" si="39"/>
        <v>0.21678884464629641</v>
      </c>
      <c r="E135" s="9">
        <f t="shared" si="40"/>
        <v>0.27974944381233519</v>
      </c>
      <c r="F135" s="9">
        <f t="shared" si="41"/>
        <v>0.50346171154136843</v>
      </c>
      <c r="G135" s="9">
        <f t="shared" si="42"/>
        <v>1.0381561707798039</v>
      </c>
      <c r="H135" s="9">
        <f t="shared" si="43"/>
        <v>4.6127834743137175</v>
      </c>
      <c r="I135" s="9">
        <f t="shared" si="44"/>
        <v>3.5746273035339144</v>
      </c>
      <c r="J135" s="9">
        <f t="shared" si="45"/>
        <v>1.9862483622408136</v>
      </c>
      <c r="K135" s="11">
        <f t="shared" si="46"/>
        <v>0.2232142857142857</v>
      </c>
      <c r="L135" s="11">
        <f t="shared" si="47"/>
        <v>0.28735632183908044</v>
      </c>
      <c r="M135" s="11">
        <f t="shared" si="48"/>
        <v>0.51282051282051289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-0.26968864468864473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0.2272930613447855</v>
      </c>
      <c r="Q135" s="11">
        <f>2*'OddsRatio_working_3-way'!K135*'OddsRatio_working_3-way'!L135*'OddsRatio_working_3-way'!M135</f>
        <v>6.5786703717738204E-2</v>
      </c>
      <c r="R135" s="11">
        <f t="shared" si="49"/>
        <v>0</v>
      </c>
      <c r="S135" s="11">
        <f t="shared" si="50"/>
        <v>-0.84279804070799902</v>
      </c>
      <c r="T135" s="11">
        <f t="shared" si="51"/>
        <v>-0.24393575707901566</v>
      </c>
      <c r="U135" s="11">
        <f>'OddsRatio_working_3-way'!S135-'OddsRatio_working_3-way'!R135^2/3</f>
        <v>-0.84279804070799902</v>
      </c>
      <c r="V135" s="11">
        <f>'OddsRatio_working_3-way'!S135*'OddsRatio_working_3-way'!R135/3-2*'OddsRatio_working_3-way'!R135^3/27-'OddsRatio_working_3-way'!T135</f>
        <v>0.24393575707901566</v>
      </c>
      <c r="W135" s="11">
        <f>'OddsRatio_working_3-way'!V135^2+4*'OddsRatio_working_3-way'!U135^3/27</f>
        <v>-2.9183738068181871E-2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0.14890298154326395</v>
      </c>
      <c r="Y135" s="11">
        <f>IF('OddsRatio_working_3-way'!W135&gt;=0,IF('OddsRatio_working_3-way'!V135+SQRT('OddsRatio_working_3-way'!W135)&gt;0,0,PI()),ACOS('OddsRatio_working_3-way'!V135/(2*'OddsRatio_working_3-way'!X135)))</f>
        <v>0.61093903592446863</v>
      </c>
      <c r="Z135" s="11">
        <f>'OddsRatio_working_3-way'!X135^(1/3)*COS('OddsRatio_working_3-way'!Y135/3)</f>
        <v>0.51907808538990197</v>
      </c>
      <c r="AA135" s="11">
        <f>'OddsRatio_working_3-way'!X135^(1/3)*COS(('OddsRatio_working_3-way'!Y135+2*PI())/3)</f>
        <v>-0.35237204398202004</v>
      </c>
      <c r="AB135" s="11">
        <f>'OddsRatio_working_3-way'!X135^(1/3)*COS(('OddsRatio_working_3-way'!Y135+4*PI())/3)</f>
        <v>-0.16670604140788209</v>
      </c>
      <c r="AC135" s="11">
        <f>'OddsRatio_working_3-way'!X135^(1/3)*SIN('OddsRatio_working_3-way'!Y135/3)</f>
        <v>0.10719431656554043</v>
      </c>
      <c r="AD135" s="11">
        <f>'OddsRatio_working_3-way'!X135^(1/3)*SIN(('OddsRatio_working_3-way'!Y135+2*PI())/3)</f>
        <v>0.39593765021267308</v>
      </c>
      <c r="AE135" s="11">
        <f>'OddsRatio_working_3-way'!X135^(1/3)*SIN(('OddsRatio_working_3-way'!Y135+4*PI())/3)</f>
        <v>-0.50313196677821337</v>
      </c>
      <c r="AF135" s="11">
        <f>-'OddsRatio_working_3-way'!U135/(3*'OddsRatio_working_3-way'!X135^(1/3))*COS(('OddsRatio_working_3-way'!Y135)/3)</f>
        <v>0.51907808538990186</v>
      </c>
      <c r="AG135" s="11">
        <f>-'OddsRatio_working_3-way'!U135/(3*'OddsRatio_working_3-way'!X135^(1/3))*COS(('OddsRatio_working_3-way'!Y135+2*PI())/3)</f>
        <v>-0.35237204398201999</v>
      </c>
      <c r="AH135" s="11">
        <f>-'OddsRatio_working_3-way'!U135/(3*'OddsRatio_working_3-way'!X135^(1/3))*COS(('OddsRatio_working_3-way'!Y135+4*PI())/3)</f>
        <v>-0.16670604140788206</v>
      </c>
      <c r="AI135" s="11">
        <f>'OddsRatio_working_3-way'!U135/(3*'OddsRatio_working_3-way'!X135^(1/3))*SIN(('OddsRatio_working_3-way'!Y135)/3)</f>
        <v>-0.10719431656554042</v>
      </c>
      <c r="AJ135" s="11">
        <f>'OddsRatio_working_3-way'!U135/(3*'OddsRatio_working_3-way'!X135^(1/3))*SIN(('OddsRatio_working_3-way'!Y135+2*PI())/3)</f>
        <v>-0.39593765021267302</v>
      </c>
      <c r="AK135" s="11">
        <f>'OddsRatio_working_3-way'!U135/(3*'OddsRatio_working_3-way'!X135^(1/3))*SIN(('OddsRatio_working_3-way'!Y135+4*PI())/3)</f>
        <v>0.50313196677821326</v>
      </c>
      <c r="AL135" s="11">
        <f>'OddsRatio_working_3-way'!Z135+'OddsRatio_working_3-way'!AF135</f>
        <v>1.0381561707798039</v>
      </c>
      <c r="AM135" s="11">
        <f>'OddsRatio_working_3-way'!AA135+'OddsRatio_working_3-way'!AG135</f>
        <v>-0.70474408796404009</v>
      </c>
      <c r="AN135" s="11">
        <f>'OddsRatio_working_3-way'!AB135+'OddsRatio_working_3-way'!AH135</f>
        <v>-0.33341208281576418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1.0381561707798039</v>
      </c>
      <c r="AS135" s="11">
        <f>IF(('OddsRatio_working_3-way'!X135=0),IF(Q135&gt;0,-Q135^(1/3),(-Q135)^(1/3)),'OddsRatio_working_3-way'!AM135-'OddsRatio_working_3-way'!R135/3)</f>
        <v>-0.70474408796404009</v>
      </c>
      <c r="AT135" s="11">
        <f>IF(('OddsRatio_working_3-way'!X135=0),IF(Q135&gt;0,-Q135^(1/3),(-Q135)^(1/3)),'OddsRatio_working_3-way'!AN135-'OddsRatio_working_3-way'!R135/3)</f>
        <v>-0.33341208281576418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3.99</v>
      </c>
      <c r="C136" s="4">
        <f>IF('True_Odds_Calculator_3-way'!C137="","",'True_Odds_Calculator_3-way'!C137)</f>
        <v>4.71</v>
      </c>
      <c r="D136" s="9">
        <f t="shared" si="39"/>
        <v>0.55158704177365636</v>
      </c>
      <c r="E136" s="9">
        <f t="shared" si="40"/>
        <v>0.24293601420444641</v>
      </c>
      <c r="F136" s="9">
        <f t="shared" si="41"/>
        <v>0.20547694402189748</v>
      </c>
      <c r="G136" s="9">
        <f t="shared" si="42"/>
        <v>1.0422442233847788</v>
      </c>
      <c r="H136" s="9">
        <f t="shared" si="43"/>
        <v>1.8129504942401273</v>
      </c>
      <c r="I136" s="9">
        <f t="shared" si="44"/>
        <v>4.1163102279204891</v>
      </c>
      <c r="J136" s="9">
        <f t="shared" si="45"/>
        <v>4.8667260687575293</v>
      </c>
      <c r="K136" s="11">
        <f t="shared" si="46"/>
        <v>0.5617977528089888</v>
      </c>
      <c r="L136" s="11">
        <f t="shared" si="47"/>
        <v>0.25062656641604009</v>
      </c>
      <c r="M136" s="11">
        <f t="shared" si="48"/>
        <v>0.21231422505307856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-0.25865798827563447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0.22360823454662321</v>
      </c>
      <c r="Q136" s="11">
        <f>2*'OddsRatio_working_3-way'!K136*'OddsRatio_working_3-way'!L136*'OddsRatio_working_3-way'!M136</f>
        <v>5.9788298007118518E-2</v>
      </c>
      <c r="R136" s="11">
        <f t="shared" si="49"/>
        <v>0</v>
      </c>
      <c r="S136" s="11">
        <f t="shared" si="50"/>
        <v>-0.86449382846177136</v>
      </c>
      <c r="T136" s="11">
        <f t="shared" si="51"/>
        <v>-0.2311480824764095</v>
      </c>
      <c r="U136" s="11">
        <f>'OddsRatio_working_3-way'!S136-'OddsRatio_working_3-way'!R136^2/3</f>
        <v>-0.86449382846177136</v>
      </c>
      <c r="V136" s="11">
        <f>'OddsRatio_working_3-way'!S136*'OddsRatio_working_3-way'!R136/3-2*'OddsRatio_working_3-way'!R136^3/27-'OddsRatio_working_3-way'!T136</f>
        <v>0.2311480824764095</v>
      </c>
      <c r="W136" s="11">
        <f>'OddsRatio_working_3-way'!V136^2+4*'OddsRatio_working_3-way'!U136^3/27</f>
        <v>-4.2285986061807931E-2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0.15468954561825513</v>
      </c>
      <c r="Y136" s="11">
        <f>IF('OddsRatio_working_3-way'!W136&gt;=0,IF('OddsRatio_working_3-way'!V136+SQRT('OddsRatio_working_3-way'!W136)&gt;0,0,PI()),ACOS('OddsRatio_working_3-way'!V136/(2*'OddsRatio_working_3-way'!X136)))</f>
        <v>0.72705449192597094</v>
      </c>
      <c r="Z136" s="11">
        <f>'OddsRatio_working_3-way'!X136^(1/3)*COS('OddsRatio_working_3-way'!Y136/3)</f>
        <v>0.52112211169238942</v>
      </c>
      <c r="AA136" s="11">
        <f>'OddsRatio_working_3-way'!X136^(1/3)*COS(('OddsRatio_working_3-way'!Y136+2*PI())/3)</f>
        <v>-0.37212837025499207</v>
      </c>
      <c r="AB136" s="11">
        <f>'OddsRatio_working_3-way'!X136^(1/3)*COS(('OddsRatio_working_3-way'!Y136+4*PI())/3)</f>
        <v>-0.14899374143739735</v>
      </c>
      <c r="AC136" s="11">
        <f>'OddsRatio_working_3-way'!X136^(1/3)*SIN('OddsRatio_working_3-way'!Y136/3)</f>
        <v>0.1288268380133655</v>
      </c>
      <c r="AD136" s="11">
        <f>'OddsRatio_working_3-way'!X136^(1/3)*SIN(('OddsRatio_working_3-way'!Y136+2*PI())/3)</f>
        <v>0.38689156819271819</v>
      </c>
      <c r="AE136" s="11">
        <f>'OddsRatio_working_3-way'!X136^(1/3)*SIN(('OddsRatio_working_3-way'!Y136+4*PI())/3)</f>
        <v>-0.51571840620608367</v>
      </c>
      <c r="AF136" s="11">
        <f>-'OddsRatio_working_3-way'!U136/(3*'OddsRatio_working_3-way'!X136^(1/3))*COS(('OddsRatio_working_3-way'!Y136)/3)</f>
        <v>0.52112211169238931</v>
      </c>
      <c r="AG136" s="11">
        <f>-'OddsRatio_working_3-way'!U136/(3*'OddsRatio_working_3-way'!X136^(1/3))*COS(('OddsRatio_working_3-way'!Y136+2*PI())/3)</f>
        <v>-0.37212837025499196</v>
      </c>
      <c r="AH136" s="11">
        <f>-'OddsRatio_working_3-way'!U136/(3*'OddsRatio_working_3-way'!X136^(1/3))*COS(('OddsRatio_working_3-way'!Y136+4*PI())/3)</f>
        <v>-0.14899374143739733</v>
      </c>
      <c r="AI136" s="11">
        <f>'OddsRatio_working_3-way'!U136/(3*'OddsRatio_working_3-way'!X136^(1/3))*SIN(('OddsRatio_working_3-way'!Y136)/3)</f>
        <v>-0.12882683801336547</v>
      </c>
      <c r="AJ136" s="11">
        <f>'OddsRatio_working_3-way'!U136/(3*'OddsRatio_working_3-way'!X136^(1/3))*SIN(('OddsRatio_working_3-way'!Y136+2*PI())/3)</f>
        <v>-0.38689156819271814</v>
      </c>
      <c r="AK136" s="11">
        <f>'OddsRatio_working_3-way'!U136/(3*'OddsRatio_working_3-way'!X136^(1/3))*SIN(('OddsRatio_working_3-way'!Y136+4*PI())/3)</f>
        <v>0.51571840620608356</v>
      </c>
      <c r="AL136" s="11">
        <f>'OddsRatio_working_3-way'!Z136+'OddsRatio_working_3-way'!AF136</f>
        <v>1.0422442233847788</v>
      </c>
      <c r="AM136" s="11">
        <f>'OddsRatio_working_3-way'!AA136+'OddsRatio_working_3-way'!AG136</f>
        <v>-0.74425674050998403</v>
      </c>
      <c r="AN136" s="11">
        <f>'OddsRatio_working_3-way'!AB136+'OddsRatio_working_3-way'!AH136</f>
        <v>-0.29798748287479471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1.0422442233847788</v>
      </c>
      <c r="AS136" s="11">
        <f>IF(('OddsRatio_working_3-way'!X136=0),IF(Q136&gt;0,-Q136^(1/3),(-Q136)^(1/3)),'OddsRatio_working_3-way'!AM136-'OddsRatio_working_3-way'!R136/3)</f>
        <v>-0.74425674050998403</v>
      </c>
      <c r="AT136" s="11">
        <f>IF(('OddsRatio_working_3-way'!X136=0),IF(Q136&gt;0,-Q136^(1/3),(-Q136)^(1/3)),'OddsRatio_working_3-way'!AN136-'OddsRatio_working_3-way'!R136/3)</f>
        <v>-0.29798748287479471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1.51</v>
      </c>
      <c r="B137" s="4">
        <f>IF('True_Odds_Calculator_3-way'!B138="","",'True_Odds_Calculator_3-way'!B138)</f>
        <v>4.67</v>
      </c>
      <c r="C137" s="4">
        <f>IF('True_Odds_Calculator_3-way'!C138="","",'True_Odds_Calculator_3-way'!C138)</f>
        <v>6.46</v>
      </c>
      <c r="D137" s="9">
        <f t="shared" si="39"/>
        <v>0.64869334943590518</v>
      </c>
      <c r="E137" s="9">
        <f t="shared" si="40"/>
        <v>0.20420201415411079</v>
      </c>
      <c r="F137" s="9">
        <f t="shared" si="41"/>
        <v>0.14710463640998384</v>
      </c>
      <c r="G137" s="9">
        <f t="shared" si="42"/>
        <v>1.0618832000243594</v>
      </c>
      <c r="H137" s="9">
        <f t="shared" si="43"/>
        <v>1.5415604320124234</v>
      </c>
      <c r="I137" s="9">
        <f t="shared" si="44"/>
        <v>4.8971113440893994</v>
      </c>
      <c r="J137" s="9">
        <f t="shared" si="45"/>
        <v>6.7978822721330019</v>
      </c>
      <c r="K137" s="11">
        <f t="shared" si="46"/>
        <v>0.66225165562913912</v>
      </c>
      <c r="L137" s="11">
        <f t="shared" si="47"/>
        <v>0.21413276231263384</v>
      </c>
      <c r="M137" s="11">
        <f t="shared" si="48"/>
        <v>0.15479876160990713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-0.22433784164027626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0.21161706566069244</v>
      </c>
      <c r="Q137" s="11">
        <f>2*'OddsRatio_working_3-way'!K137*'OddsRatio_working_3-way'!L137*'OddsRatio_working_3-way'!M137</f>
        <v>4.3903955531263993E-2</v>
      </c>
      <c r="R137" s="11">
        <f t="shared" si="49"/>
        <v>0</v>
      </c>
      <c r="S137" s="11">
        <f t="shared" si="50"/>
        <v>-0.94329634320017453</v>
      </c>
      <c r="T137" s="11">
        <f t="shared" si="51"/>
        <v>-0.19570463551870843</v>
      </c>
      <c r="U137" s="11">
        <f>'OddsRatio_working_3-way'!S137-'OddsRatio_working_3-way'!R137^2/3</f>
        <v>-0.94329634320017453</v>
      </c>
      <c r="V137" s="11">
        <f>'OddsRatio_working_3-way'!S137*'OddsRatio_working_3-way'!R137/3-2*'OddsRatio_working_3-way'!R137^3/27-'OddsRatio_working_3-way'!T137</f>
        <v>0.19570463551870843</v>
      </c>
      <c r="W137" s="11">
        <f>'OddsRatio_working_3-way'!V137^2+4*'OddsRatio_working_3-way'!U137^3/27</f>
        <v>-8.6048232547606296E-2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0.17631543956154039</v>
      </c>
      <c r="Y137" s="11">
        <f>IF('OddsRatio_working_3-way'!W137&gt;=0,IF('OddsRatio_working_3-way'!V137+SQRT('OddsRatio_working_3-way'!W137)&gt;0,0,PI()),ACOS('OddsRatio_working_3-way'!V137/(2*'OddsRatio_working_3-way'!X137)))</f>
        <v>0.98245211852618108</v>
      </c>
      <c r="Z137" s="11">
        <f>'OddsRatio_working_3-way'!X137^(1/3)*COS('OddsRatio_working_3-way'!Y137/3)</f>
        <v>0.53094160001217972</v>
      </c>
      <c r="AA137" s="11">
        <f>'OddsRatio_working_3-way'!X137^(1/3)*COS(('OddsRatio_working_3-way'!Y137+2*PI())/3)</f>
        <v>-0.42167530964785249</v>
      </c>
      <c r="AB137" s="11">
        <f>'OddsRatio_working_3-way'!X137^(1/3)*COS(('OddsRatio_working_3-way'!Y137+4*PI())/3)</f>
        <v>-0.10926629036432743</v>
      </c>
      <c r="AC137" s="11">
        <f>'OddsRatio_working_3-way'!X137^(1/3)*SIN('OddsRatio_working_3-way'!Y137/3)</f>
        <v>0.18036943138061035</v>
      </c>
      <c r="AD137" s="11">
        <f>'OddsRatio_working_3-way'!X137^(1/3)*SIN(('OddsRatio_working_3-way'!Y137+2*PI())/3)</f>
        <v>0.36962419784619877</v>
      </c>
      <c r="AE137" s="11">
        <f>'OddsRatio_working_3-way'!X137^(1/3)*SIN(('OddsRatio_working_3-way'!Y137+4*PI())/3)</f>
        <v>-0.54999362922680906</v>
      </c>
      <c r="AF137" s="11">
        <f>-'OddsRatio_working_3-way'!U137/(3*'OddsRatio_working_3-way'!X137^(1/3))*COS(('OddsRatio_working_3-way'!Y137)/3)</f>
        <v>0.53094160001217972</v>
      </c>
      <c r="AG137" s="11">
        <f>-'OddsRatio_working_3-way'!U137/(3*'OddsRatio_working_3-way'!X137^(1/3))*COS(('OddsRatio_working_3-way'!Y137+2*PI())/3)</f>
        <v>-0.42167530964785249</v>
      </c>
      <c r="AH137" s="11">
        <f>-'OddsRatio_working_3-way'!U137/(3*'OddsRatio_working_3-way'!X137^(1/3))*COS(('OddsRatio_working_3-way'!Y137+4*PI())/3)</f>
        <v>-0.10926629036432743</v>
      </c>
      <c r="AI137" s="11">
        <f>'OddsRatio_working_3-way'!U137/(3*'OddsRatio_working_3-way'!X137^(1/3))*SIN(('OddsRatio_working_3-way'!Y137)/3)</f>
        <v>-0.18036943138061035</v>
      </c>
      <c r="AJ137" s="11">
        <f>'OddsRatio_working_3-way'!U137/(3*'OddsRatio_working_3-way'!X137^(1/3))*SIN(('OddsRatio_working_3-way'!Y137+2*PI())/3)</f>
        <v>-0.36962419784619877</v>
      </c>
      <c r="AK137" s="11">
        <f>'OddsRatio_working_3-way'!U137/(3*'OddsRatio_working_3-way'!X137^(1/3))*SIN(('OddsRatio_working_3-way'!Y137+4*PI())/3)</f>
        <v>0.54999362922680906</v>
      </c>
      <c r="AL137" s="11">
        <f>'OddsRatio_working_3-way'!Z137+'OddsRatio_working_3-way'!AF137</f>
        <v>1.0618832000243594</v>
      </c>
      <c r="AM137" s="11">
        <f>'OddsRatio_working_3-way'!AA137+'OddsRatio_working_3-way'!AG137</f>
        <v>-0.84335061929570498</v>
      </c>
      <c r="AN137" s="11">
        <f>'OddsRatio_working_3-way'!AB137+'OddsRatio_working_3-way'!AH137</f>
        <v>-0.21853258072865486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1.0618832000243594</v>
      </c>
      <c r="AS137" s="11">
        <f>IF(('OddsRatio_working_3-way'!X137=0),IF(Q137&gt;0,-Q137^(1/3),(-Q137)^(1/3)),'OddsRatio_working_3-way'!AM137-'OddsRatio_working_3-way'!R137/3)</f>
        <v>-0.84335061929570498</v>
      </c>
      <c r="AT137" s="11">
        <f>IF(('OddsRatio_working_3-way'!X137=0),IF(Q137&gt;0,-Q137^(1/3),(-Q137)^(1/3)),'OddsRatio_working_3-way'!AN137-'OddsRatio_working_3-way'!R137/3)</f>
        <v>-0.21853258072865486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2.1</v>
      </c>
      <c r="B138" s="4">
        <f>IF('True_Odds_Calculator_3-way'!B139="","",'True_Odds_Calculator_3-way'!B139)</f>
        <v>3.66</v>
      </c>
      <c r="C138" s="4">
        <f>IF('True_Odds_Calculator_3-way'!C139="","",'True_Odds_Calculator_3-way'!C139)</f>
        <v>3.58</v>
      </c>
      <c r="D138" s="9">
        <f t="shared" si="39"/>
        <v>0.46508809757449637</v>
      </c>
      <c r="E138" s="9">
        <f t="shared" si="40"/>
        <v>0.26446461970988472</v>
      </c>
      <c r="F138" s="9">
        <f t="shared" si="41"/>
        <v>0.27044728271561885</v>
      </c>
      <c r="G138" s="9">
        <f t="shared" si="42"/>
        <v>1.0455729789594483</v>
      </c>
      <c r="H138" s="9">
        <f t="shared" si="43"/>
        <v>2.1501302768553932</v>
      </c>
      <c r="I138" s="9">
        <f t="shared" si="44"/>
        <v>3.7812241240321329</v>
      </c>
      <c r="J138" s="9">
        <f t="shared" si="45"/>
        <v>3.6975782857153776</v>
      </c>
      <c r="K138" s="11">
        <f t="shared" si="46"/>
        <v>0.47619047619047616</v>
      </c>
      <c r="L138" s="11">
        <f t="shared" si="47"/>
        <v>0.27322404371584696</v>
      </c>
      <c r="M138" s="11">
        <f t="shared" si="48"/>
        <v>0.27932960893854747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-0.27435357328204657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0.23041240185667328</v>
      </c>
      <c r="Q138" s="11">
        <f>2*'OddsRatio_working_3-way'!K138*'OddsRatio_working_3-way'!L138*'OddsRatio_working_3-way'!M138</f>
        <v>7.2685300270243919E-2</v>
      </c>
      <c r="R138" s="11">
        <f t="shared" si="49"/>
        <v>0</v>
      </c>
      <c r="S138" s="11">
        <f t="shared" si="50"/>
        <v>-0.83983743714465864</v>
      </c>
      <c r="T138" s="11">
        <f t="shared" si="51"/>
        <v>-0.26493294547150109</v>
      </c>
      <c r="U138" s="11">
        <f>'OddsRatio_working_3-way'!S138-'OddsRatio_working_3-way'!R138^2/3</f>
        <v>-0.83983743714465864</v>
      </c>
      <c r="V138" s="11">
        <f>'OddsRatio_working_3-way'!S138*'OddsRatio_working_3-way'!R138/3-2*'OddsRatio_working_3-way'!R138^3/27-'OddsRatio_working_3-way'!T138</f>
        <v>0.26493294547150109</v>
      </c>
      <c r="W138" s="11">
        <f>'OddsRatio_working_3-way'!V138^2+4*'OddsRatio_working_3-way'!U138^3/27</f>
        <v>-1.7567564557684393E-2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0.14811906541182482</v>
      </c>
      <c r="Y138" s="11">
        <f>IF('OddsRatio_working_3-way'!W138&gt;=0,IF('OddsRatio_working_3-way'!V138+SQRT('OddsRatio_working_3-way'!W138)&gt;0,0,PI()),ACOS('OddsRatio_working_3-way'!V138/(2*'OddsRatio_working_3-way'!X138)))</f>
        <v>0.46387772929894466</v>
      </c>
      <c r="Z138" s="11">
        <f>'OddsRatio_working_3-way'!X138^(1/3)*COS('OddsRatio_working_3-way'!Y138/3)</f>
        <v>0.52278648947972417</v>
      </c>
      <c r="AA138" s="11">
        <f>'OddsRatio_working_3-way'!X138^(1/3)*COS(('OddsRatio_working_3-way'!Y138+2*PI())/3)</f>
        <v>-0.33196288480741765</v>
      </c>
      <c r="AB138" s="11">
        <f>'OddsRatio_working_3-way'!X138^(1/3)*COS(('OddsRatio_working_3-way'!Y138+4*PI())/3)</f>
        <v>-0.19082360467230663</v>
      </c>
      <c r="AC138" s="11">
        <f>'OddsRatio_working_3-way'!X138^(1/3)*SIN('OddsRatio_working_3-way'!Y138/3)</f>
        <v>8.1486801379236473E-2</v>
      </c>
      <c r="AD138" s="11">
        <f>'OddsRatio_working_3-way'!X138^(1/3)*SIN(('OddsRatio_working_3-way'!Y138+2*PI())/3)</f>
        <v>0.41200297995510909</v>
      </c>
      <c r="AE138" s="11">
        <f>'OddsRatio_working_3-way'!X138^(1/3)*SIN(('OddsRatio_working_3-way'!Y138+4*PI())/3)</f>
        <v>-0.49348978133434546</v>
      </c>
      <c r="AF138" s="11">
        <f>-'OddsRatio_working_3-way'!U138/(3*'OddsRatio_working_3-way'!X138^(1/3))*COS(('OddsRatio_working_3-way'!Y138)/3)</f>
        <v>0.52278648947972417</v>
      </c>
      <c r="AG138" s="11">
        <f>-'OddsRatio_working_3-way'!U138/(3*'OddsRatio_working_3-way'!X138^(1/3))*COS(('OddsRatio_working_3-way'!Y138+2*PI())/3)</f>
        <v>-0.33196288480741765</v>
      </c>
      <c r="AH138" s="11">
        <f>-'OddsRatio_working_3-way'!U138/(3*'OddsRatio_working_3-way'!X138^(1/3))*COS(('OddsRatio_working_3-way'!Y138+4*PI())/3)</f>
        <v>-0.19082360467230663</v>
      </c>
      <c r="AI138" s="11">
        <f>'OddsRatio_working_3-way'!U138/(3*'OddsRatio_working_3-way'!X138^(1/3))*SIN(('OddsRatio_working_3-way'!Y138)/3)</f>
        <v>-8.1486801379236473E-2</v>
      </c>
      <c r="AJ138" s="11">
        <f>'OddsRatio_working_3-way'!U138/(3*'OddsRatio_working_3-way'!X138^(1/3))*SIN(('OddsRatio_working_3-way'!Y138+2*PI())/3)</f>
        <v>-0.41200297995510909</v>
      </c>
      <c r="AK138" s="11">
        <f>'OddsRatio_working_3-way'!U138/(3*'OddsRatio_working_3-way'!X138^(1/3))*SIN(('OddsRatio_working_3-way'!Y138+4*PI())/3)</f>
        <v>0.49348978133434546</v>
      </c>
      <c r="AL138" s="11">
        <f>'OddsRatio_working_3-way'!Z138+'OddsRatio_working_3-way'!AF138</f>
        <v>1.0455729789594483</v>
      </c>
      <c r="AM138" s="11">
        <f>'OddsRatio_working_3-way'!AA138+'OddsRatio_working_3-way'!AG138</f>
        <v>-0.66392576961483529</v>
      </c>
      <c r="AN138" s="11">
        <f>'OddsRatio_working_3-way'!AB138+'OddsRatio_working_3-way'!AH138</f>
        <v>-0.38164720934461327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1.0455729789594483</v>
      </c>
      <c r="AS138" s="11">
        <f>IF(('OddsRatio_working_3-way'!X138=0),IF(Q138&gt;0,-Q138^(1/3),(-Q138)^(1/3)),'OddsRatio_working_3-way'!AM138-'OddsRatio_working_3-way'!R138/3)</f>
        <v>-0.66392576961483529</v>
      </c>
      <c r="AT138" s="11">
        <f>IF(('OddsRatio_working_3-way'!X138=0),IF(Q138&gt;0,-Q138^(1/3),(-Q138)^(1/3)),'OddsRatio_working_3-way'!AN138-'OddsRatio_working_3-way'!R138/3)</f>
        <v>-0.38164720934461327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2.33</v>
      </c>
      <c r="B139" s="4">
        <f>IF('True_Odds_Calculator_3-way'!B140="","",'True_Odds_Calculator_3-way'!B140)</f>
        <v>3.74</v>
      </c>
      <c r="C139" s="4">
        <f>IF('True_Odds_Calculator_3-way'!C140="","",'True_Odds_Calculator_3-way'!C140)</f>
        <v>3.01</v>
      </c>
      <c r="D139" s="9">
        <f t="shared" si="39"/>
        <v>0.41850472631965713</v>
      </c>
      <c r="E139" s="9">
        <f t="shared" si="40"/>
        <v>0.25890000829961357</v>
      </c>
      <c r="F139" s="9">
        <f t="shared" si="41"/>
        <v>0.32259526538072936</v>
      </c>
      <c r="G139" s="9">
        <f t="shared" si="42"/>
        <v>1.0447062219197778</v>
      </c>
      <c r="H139" s="9">
        <f t="shared" si="43"/>
        <v>2.3894592751533046</v>
      </c>
      <c r="I139" s="9">
        <f t="shared" si="44"/>
        <v>3.8624950480601918</v>
      </c>
      <c r="J139" s="9">
        <f t="shared" si="45"/>
        <v>3.099859506058753</v>
      </c>
      <c r="K139" s="11">
        <f t="shared" si="46"/>
        <v>0.42918454935622319</v>
      </c>
      <c r="L139" s="11">
        <f t="shared" si="47"/>
        <v>0.26737967914438499</v>
      </c>
      <c r="M139" s="11">
        <f t="shared" si="48"/>
        <v>0.33222591362126247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-0.27925711202191783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0.23179793381116753</v>
      </c>
      <c r="Q139" s="11">
        <f>2*'OddsRatio_working_3-way'!K139*'OddsRatio_working_3-way'!L139*'OddsRatio_working_3-way'!M139</f>
        <v>7.6249320332620885E-2</v>
      </c>
      <c r="R139" s="11">
        <f t="shared" si="49"/>
        <v>0</v>
      </c>
      <c r="S139" s="11">
        <f t="shared" si="50"/>
        <v>-0.8300520338868741</v>
      </c>
      <c r="T139" s="11">
        <f t="shared" si="51"/>
        <v>-0.27304343219962957</v>
      </c>
      <c r="U139" s="11">
        <f>'OddsRatio_working_3-way'!S139-'OddsRatio_working_3-way'!R139^2/3</f>
        <v>-0.8300520338868741</v>
      </c>
      <c r="V139" s="11">
        <f>'OddsRatio_working_3-way'!S139*'OddsRatio_working_3-way'!R139/3-2*'OddsRatio_working_3-way'!R139^3/27-'OddsRatio_working_3-way'!T139</f>
        <v>0.27304343219962957</v>
      </c>
      <c r="W139" s="11">
        <f>'OddsRatio_working_3-way'!V139^2+4*'OddsRatio_working_3-way'!U139^3/27</f>
        <v>-1.0172401936480627E-2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0.14553789695800398</v>
      </c>
      <c r="Y139" s="11">
        <f>IF('OddsRatio_working_3-way'!W139&gt;=0,IF('OddsRatio_working_3-way'!V139+SQRT('OddsRatio_working_3-way'!W139)&gt;0,0,PI()),ACOS('OddsRatio_working_3-way'!V139/(2*'OddsRatio_working_3-way'!X139)))</f>
        <v>0.35383943940353957</v>
      </c>
      <c r="Z139" s="11">
        <f>'OddsRatio_working_3-way'!X139^(1/3)*COS('OddsRatio_working_3-way'!Y139/3)</f>
        <v>0.5223531109598889</v>
      </c>
      <c r="AA139" s="11">
        <f>'OddsRatio_working_3-way'!X139^(1/3)*COS(('OddsRatio_working_3-way'!Y139+2*PI())/3)</f>
        <v>-0.31478093099736865</v>
      </c>
      <c r="AB139" s="11">
        <f>'OddsRatio_working_3-way'!X139^(1/3)*COS(('OddsRatio_working_3-way'!Y139+4*PI())/3)</f>
        <v>-0.20757217996252031</v>
      </c>
      <c r="AC139" s="11">
        <f>'OddsRatio_working_3-way'!X139^(1/3)*SIN('OddsRatio_working_3-way'!Y139/3)</f>
        <v>6.1897001269453376E-2</v>
      </c>
      <c r="AD139" s="11">
        <f>'OddsRatio_working_3-way'!X139^(1/3)*SIN(('OddsRatio_working_3-way'!Y139+2*PI())/3)</f>
        <v>0.42142256320236882</v>
      </c>
      <c r="AE139" s="11">
        <f>'OddsRatio_working_3-way'!X139^(1/3)*SIN(('OddsRatio_working_3-way'!Y139+4*PI())/3)</f>
        <v>-0.48331956447182206</v>
      </c>
      <c r="AF139" s="11">
        <f>-'OddsRatio_working_3-way'!U139/(3*'OddsRatio_working_3-way'!X139^(1/3))*COS(('OddsRatio_working_3-way'!Y139)/3)</f>
        <v>0.5223531109598889</v>
      </c>
      <c r="AG139" s="11">
        <f>-'OddsRatio_working_3-way'!U139/(3*'OddsRatio_working_3-way'!X139^(1/3))*COS(('OddsRatio_working_3-way'!Y139+2*PI())/3)</f>
        <v>-0.31478093099736865</v>
      </c>
      <c r="AH139" s="11">
        <f>-'OddsRatio_working_3-way'!U139/(3*'OddsRatio_working_3-way'!X139^(1/3))*COS(('OddsRatio_working_3-way'!Y139+4*PI())/3)</f>
        <v>-0.20757217996252031</v>
      </c>
      <c r="AI139" s="11">
        <f>'OddsRatio_working_3-way'!U139/(3*'OddsRatio_working_3-way'!X139^(1/3))*SIN(('OddsRatio_working_3-way'!Y139)/3)</f>
        <v>-6.1897001269453376E-2</v>
      </c>
      <c r="AJ139" s="11">
        <f>'OddsRatio_working_3-way'!U139/(3*'OddsRatio_working_3-way'!X139^(1/3))*SIN(('OddsRatio_working_3-way'!Y139+2*PI())/3)</f>
        <v>-0.42142256320236882</v>
      </c>
      <c r="AK139" s="11">
        <f>'OddsRatio_working_3-way'!U139/(3*'OddsRatio_working_3-way'!X139^(1/3))*SIN(('OddsRatio_working_3-way'!Y139+4*PI())/3)</f>
        <v>0.48331956447182206</v>
      </c>
      <c r="AL139" s="11">
        <f>'OddsRatio_working_3-way'!Z139+'OddsRatio_working_3-way'!AF139</f>
        <v>1.0447062219197778</v>
      </c>
      <c r="AM139" s="11">
        <f>'OddsRatio_working_3-way'!AA139+'OddsRatio_working_3-way'!AG139</f>
        <v>-0.62956186199473729</v>
      </c>
      <c r="AN139" s="11">
        <f>'OddsRatio_working_3-way'!AB139+'OddsRatio_working_3-way'!AH139</f>
        <v>-0.41514435992504062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1.0447062219197778</v>
      </c>
      <c r="AS139" s="11">
        <f>IF(('OddsRatio_working_3-way'!X139=0),IF(Q139&gt;0,-Q139^(1/3),(-Q139)^(1/3)),'OddsRatio_working_3-way'!AM139-'OddsRatio_working_3-way'!R139/3)</f>
        <v>-0.62956186199473729</v>
      </c>
      <c r="AT139" s="11">
        <f>IF(('OddsRatio_working_3-way'!X139=0),IF(Q139&gt;0,-Q139^(1/3),(-Q139)^(1/3)),'OddsRatio_working_3-way'!AN139-'OddsRatio_working_3-way'!R139/3)</f>
        <v>-0.41514435992504062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2.23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3.51</v>
      </c>
      <c r="D140" s="9">
        <f t="shared" si="39"/>
        <v>0.4399825747003025</v>
      </c>
      <c r="E140" s="9">
        <f t="shared" si="40"/>
        <v>0.28203696161648756</v>
      </c>
      <c r="F140" s="9">
        <f t="shared" si="41"/>
        <v>0.27798046368321006</v>
      </c>
      <c r="G140" s="9">
        <f t="shared" si="42"/>
        <v>1.0348107991912676</v>
      </c>
      <c r="H140" s="9">
        <f t="shared" si="43"/>
        <v>2.2728172830052591</v>
      </c>
      <c r="I140" s="9">
        <f t="shared" si="44"/>
        <v>3.5456345660105182</v>
      </c>
      <c r="J140" s="9">
        <f t="shared" si="45"/>
        <v>3.5973751059700807</v>
      </c>
      <c r="K140" s="11">
        <f t="shared" si="46"/>
        <v>0.44843049327354262</v>
      </c>
      <c r="L140" s="11">
        <f t="shared" si="47"/>
        <v>0.28901734104046245</v>
      </c>
      <c r="M140" s="11">
        <f t="shared" si="48"/>
        <v>0.28490028490028491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-0.28043089737275684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0.22893047595605984</v>
      </c>
      <c r="Q140" s="11">
        <f>2*'OddsRatio_working_3-way'!K140*'OddsRatio_working_3-way'!L140*'OddsRatio_working_3-way'!M140</f>
        <v>7.3848540630987058E-2</v>
      </c>
      <c r="R140" s="11">
        <f t="shared" si="49"/>
        <v>0</v>
      </c>
      <c r="S140" s="11">
        <f t="shared" si="50"/>
        <v>-0.81635254210864949</v>
      </c>
      <c r="T140" s="11">
        <f t="shared" si="51"/>
        <v>-0.2633395297124676</v>
      </c>
      <c r="U140" s="11">
        <f>'OddsRatio_working_3-way'!S140-'OddsRatio_working_3-way'!R140^2/3</f>
        <v>-0.81635254210864949</v>
      </c>
      <c r="V140" s="11">
        <f>'OddsRatio_working_3-way'!S140*'OddsRatio_working_3-way'!R140/3-2*'OddsRatio_working_3-way'!R140^3/27-'OddsRatio_working_3-way'!T140</f>
        <v>0.2633395297124676</v>
      </c>
      <c r="W140" s="11">
        <f>'OddsRatio_working_3-way'!V140^2+4*'OddsRatio_working_3-way'!U140^3/27</f>
        <v>-1.1251259073139938E-2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0.14194978600047584</v>
      </c>
      <c r="Y140" s="11">
        <f>IF('OddsRatio_working_3-way'!W140&gt;=0,IF('OddsRatio_working_3-way'!V140+SQRT('OddsRatio_working_3-way'!W140)&gt;0,0,PI()),ACOS('OddsRatio_working_3-way'!V140/(2*'OddsRatio_working_3-way'!X140)))</f>
        <v>0.38291388307932905</v>
      </c>
      <c r="Z140" s="11">
        <f>'OddsRatio_working_3-way'!X140^(1/3)*COS('OddsRatio_working_3-way'!Y140/3)</f>
        <v>0.51740539959563392</v>
      </c>
      <c r="AA140" s="11">
        <f>'OddsRatio_working_3-way'!X140^(1/3)*COS(('OddsRatio_working_3-way'!Y140+2*PI())/3)</f>
        <v>-0.31620813327261271</v>
      </c>
      <c r="AB140" s="11">
        <f>'OddsRatio_working_3-way'!X140^(1/3)*COS(('OddsRatio_working_3-way'!Y140+4*PI())/3)</f>
        <v>-0.20119726632302135</v>
      </c>
      <c r="AC140" s="11">
        <f>'OddsRatio_working_3-way'!X140^(1/3)*SIN('OddsRatio_working_3-way'!Y140/3)</f>
        <v>6.6401554993078829E-2</v>
      </c>
      <c r="AD140" s="11">
        <f>'OddsRatio_working_3-way'!X140^(1/3)*SIN(('OddsRatio_working_3-way'!Y140+2*PI())/3)</f>
        <v>0.41488544260851828</v>
      </c>
      <c r="AE140" s="11">
        <f>'OddsRatio_working_3-way'!X140^(1/3)*SIN(('OddsRatio_working_3-way'!Y140+4*PI())/3)</f>
        <v>-0.4812869976015971</v>
      </c>
      <c r="AF140" s="11">
        <f>-'OddsRatio_working_3-way'!U140/(3*'OddsRatio_working_3-way'!X140^(1/3))*COS(('OddsRatio_working_3-way'!Y140)/3)</f>
        <v>0.51740539959563381</v>
      </c>
      <c r="AG140" s="11">
        <f>-'OddsRatio_working_3-way'!U140/(3*'OddsRatio_working_3-way'!X140^(1/3))*COS(('OddsRatio_working_3-way'!Y140+2*PI())/3)</f>
        <v>-0.31620813327261266</v>
      </c>
      <c r="AH140" s="11">
        <f>-'OddsRatio_working_3-way'!U140/(3*'OddsRatio_working_3-way'!X140^(1/3))*COS(('OddsRatio_working_3-way'!Y140+4*PI())/3)</f>
        <v>-0.20119726632302132</v>
      </c>
      <c r="AI140" s="11">
        <f>'OddsRatio_working_3-way'!U140/(3*'OddsRatio_working_3-way'!X140^(1/3))*SIN(('OddsRatio_working_3-way'!Y140)/3)</f>
        <v>-6.6401554993078815E-2</v>
      </c>
      <c r="AJ140" s="11">
        <f>'OddsRatio_working_3-way'!U140/(3*'OddsRatio_working_3-way'!X140^(1/3))*SIN(('OddsRatio_working_3-way'!Y140+2*PI())/3)</f>
        <v>-0.41488544260851817</v>
      </c>
      <c r="AK140" s="11">
        <f>'OddsRatio_working_3-way'!U140/(3*'OddsRatio_working_3-way'!X140^(1/3))*SIN(('OddsRatio_working_3-way'!Y140+4*PI())/3)</f>
        <v>0.48128699760159699</v>
      </c>
      <c r="AL140" s="11">
        <f>'OddsRatio_working_3-way'!Z140+'OddsRatio_working_3-way'!AF140</f>
        <v>1.0348107991912676</v>
      </c>
      <c r="AM140" s="11">
        <f>'OddsRatio_working_3-way'!AA140+'OddsRatio_working_3-way'!AG140</f>
        <v>-0.63241626654522531</v>
      </c>
      <c r="AN140" s="11">
        <f>'OddsRatio_working_3-way'!AB140+'OddsRatio_working_3-way'!AH140</f>
        <v>-0.40239453264604264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1.0348107991912676</v>
      </c>
      <c r="AS140" s="11">
        <f>IF(('OddsRatio_working_3-way'!X140=0),IF(Q140&gt;0,-Q140^(1/3),(-Q140)^(1/3)),'OddsRatio_working_3-way'!AM140-'OddsRatio_working_3-way'!R140/3)</f>
        <v>-0.63241626654522531</v>
      </c>
      <c r="AT140" s="11">
        <f>IF(('OddsRatio_working_3-way'!X140=0),IF(Q140&gt;0,-Q140^(1/3),(-Q140)^(1/3)),'OddsRatio_working_3-way'!AN140-'OddsRatio_working_3-way'!R140/3)</f>
        <v>-0.40239453264604264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2.06</v>
      </c>
      <c r="B141" s="4">
        <f>IF('True_Odds_Calculator_3-way'!B142="","",'True_Odds_Calculator_3-way'!B142)</f>
        <v>3.69</v>
      </c>
      <c r="C141" s="4">
        <f>IF('True_Odds_Calculator_3-way'!C142="","",'True_Odds_Calculator_3-way'!C142)</f>
        <v>3.75</v>
      </c>
      <c r="D141" s="9">
        <f t="shared" si="39"/>
        <v>0.47641658911765999</v>
      </c>
      <c r="E141" s="9">
        <f t="shared" si="40"/>
        <v>0.26392326447000014</v>
      </c>
      <c r="F141" s="9">
        <f t="shared" si="41"/>
        <v>0.25966014641233981</v>
      </c>
      <c r="G141" s="9">
        <f t="shared" si="42"/>
        <v>1.0367955804283593</v>
      </c>
      <c r="H141" s="9">
        <f t="shared" si="43"/>
        <v>2.0990033152540608</v>
      </c>
      <c r="I141" s="9">
        <f t="shared" si="44"/>
        <v>3.7889801113522861</v>
      </c>
      <c r="J141" s="9">
        <f t="shared" si="45"/>
        <v>3.851187846177988</v>
      </c>
      <c r="K141" s="11">
        <f t="shared" si="46"/>
        <v>0.4854368932038835</v>
      </c>
      <c r="L141" s="11">
        <f t="shared" si="47"/>
        <v>0.2710027100271003</v>
      </c>
      <c r="M141" s="11">
        <f t="shared" si="48"/>
        <v>0.26666666666666666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-0.27508441427456343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0.22802817024934008</v>
      </c>
      <c r="Q141" s="11">
        <f>2*'OddsRatio_working_3-way'!K141*'OddsRatio_working_3-way'!L141*'OddsRatio_working_3-way'!M141</f>
        <v>7.016251392287387E-2</v>
      </c>
      <c r="R141" s="11">
        <f t="shared" si="49"/>
        <v>0</v>
      </c>
      <c r="S141" s="11">
        <f t="shared" si="50"/>
        <v>-0.82893889445057323</v>
      </c>
      <c r="T141" s="11">
        <f t="shared" si="51"/>
        <v>-0.25505812136940714</v>
      </c>
      <c r="U141" s="11">
        <f>'OddsRatio_working_3-way'!S141-'OddsRatio_working_3-way'!R141^2/3</f>
        <v>-0.82893889445057323</v>
      </c>
      <c r="V141" s="11">
        <f>'OddsRatio_working_3-way'!S141*'OddsRatio_working_3-way'!R141/3-2*'OddsRatio_working_3-way'!R141^3/27-'OddsRatio_working_3-way'!T141</f>
        <v>0.25505812136940714</v>
      </c>
      <c r="W141" s="11">
        <f>'OddsRatio_working_3-way'!V141^2+4*'OddsRatio_working_3-way'!U141^3/27</f>
        <v>-1.9330068141178533E-2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0.14524523522104757</v>
      </c>
      <c r="Y141" s="11">
        <f>IF('OddsRatio_working_3-way'!W141&gt;=0,IF('OddsRatio_working_3-way'!V141+SQRT('OddsRatio_working_3-way'!W141)&gt;0,0,PI()),ACOS('OddsRatio_working_3-way'!V141/(2*'OddsRatio_working_3-way'!X141)))</f>
        <v>0.49907474261120299</v>
      </c>
      <c r="Z141" s="11">
        <f>'OddsRatio_working_3-way'!X141^(1/3)*COS('OddsRatio_working_3-way'!Y141/3)</f>
        <v>0.51839779021417964</v>
      </c>
      <c r="AA141" s="11">
        <f>'OddsRatio_working_3-way'!X141^(1/3)*COS(('OddsRatio_working_3-way'!Y141+2*PI())/3)</f>
        <v>-0.33458139930027009</v>
      </c>
      <c r="AB141" s="11">
        <f>'OddsRatio_working_3-way'!X141^(1/3)*COS(('OddsRatio_working_3-way'!Y141+4*PI())/3)</f>
        <v>-0.18381639091390961</v>
      </c>
      <c r="AC141" s="11">
        <f>'OddsRatio_working_3-way'!X141^(1/3)*SIN('OddsRatio_working_3-way'!Y141/3)</f>
        <v>8.7044218176241445E-2</v>
      </c>
      <c r="AD141" s="11">
        <f>'OddsRatio_working_3-way'!X141^(1/3)*SIN(('OddsRatio_working_3-way'!Y141+2*PI())/3)</f>
        <v>0.40542354650307488</v>
      </c>
      <c r="AE141" s="11">
        <f>'OddsRatio_working_3-way'!X141^(1/3)*SIN(('OddsRatio_working_3-way'!Y141+4*PI())/3)</f>
        <v>-0.4924677646793163</v>
      </c>
      <c r="AF141" s="11">
        <f>-'OddsRatio_working_3-way'!U141/(3*'OddsRatio_working_3-way'!X141^(1/3))*COS(('OddsRatio_working_3-way'!Y141)/3)</f>
        <v>0.51839779021417964</v>
      </c>
      <c r="AG141" s="11">
        <f>-'OddsRatio_working_3-way'!U141/(3*'OddsRatio_working_3-way'!X141^(1/3))*COS(('OddsRatio_working_3-way'!Y141+2*PI())/3)</f>
        <v>-0.33458139930027009</v>
      </c>
      <c r="AH141" s="11">
        <f>-'OddsRatio_working_3-way'!U141/(3*'OddsRatio_working_3-way'!X141^(1/3))*COS(('OddsRatio_working_3-way'!Y141+4*PI())/3)</f>
        <v>-0.18381639091390961</v>
      </c>
      <c r="AI141" s="11">
        <f>'OddsRatio_working_3-way'!U141/(3*'OddsRatio_working_3-way'!X141^(1/3))*SIN(('OddsRatio_working_3-way'!Y141)/3)</f>
        <v>-8.7044218176241445E-2</v>
      </c>
      <c r="AJ141" s="11">
        <f>'OddsRatio_working_3-way'!U141/(3*'OddsRatio_working_3-way'!X141^(1/3))*SIN(('OddsRatio_working_3-way'!Y141+2*PI())/3)</f>
        <v>-0.40542354650307488</v>
      </c>
      <c r="AK141" s="11">
        <f>'OddsRatio_working_3-way'!U141/(3*'OddsRatio_working_3-way'!X141^(1/3))*SIN(('OddsRatio_working_3-way'!Y141+4*PI())/3)</f>
        <v>0.4924677646793163</v>
      </c>
      <c r="AL141" s="11">
        <f>'OddsRatio_working_3-way'!Z141+'OddsRatio_working_3-way'!AF141</f>
        <v>1.0367955804283593</v>
      </c>
      <c r="AM141" s="11">
        <f>'OddsRatio_working_3-way'!AA141+'OddsRatio_working_3-way'!AG141</f>
        <v>-0.66916279860054018</v>
      </c>
      <c r="AN141" s="11">
        <f>'OddsRatio_working_3-way'!AB141+'OddsRatio_working_3-way'!AH141</f>
        <v>-0.36763278182781922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1.0367955804283593</v>
      </c>
      <c r="AS141" s="11">
        <f>IF(('OddsRatio_working_3-way'!X141=0),IF(Q141&gt;0,-Q141^(1/3),(-Q141)^(1/3)),'OddsRatio_working_3-way'!AM141-'OddsRatio_working_3-way'!R141/3)</f>
        <v>-0.66916279860054018</v>
      </c>
      <c r="AT141" s="11">
        <f>IF(('OddsRatio_working_3-way'!X141=0),IF(Q141&gt;0,-Q141^(1/3),(-Q141)^(1/3)),'OddsRatio_working_3-way'!AN141-'OddsRatio_working_3-way'!R141/3)</f>
        <v>-0.36763278182781922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6.2</v>
      </c>
      <c r="B142" s="4">
        <f>IF('True_Odds_Calculator_3-way'!B143="","",'True_Odds_Calculator_3-way'!B143)</f>
        <v>4.3099999999999996</v>
      </c>
      <c r="C142" s="4">
        <f>IF('True_Odds_Calculator_3-way'!C143="","",'True_Odds_Calculator_3-way'!C143)</f>
        <v>1.58</v>
      </c>
      <c r="D142" s="9">
        <f t="shared" si="39"/>
        <v>0.1548614424248729</v>
      </c>
      <c r="E142" s="9">
        <f t="shared" si="40"/>
        <v>0.22352184602293618</v>
      </c>
      <c r="F142" s="9">
        <f t="shared" si="41"/>
        <v>0.62161671155219078</v>
      </c>
      <c r="G142" s="9">
        <f t="shared" si="42"/>
        <v>1.0494971707781302</v>
      </c>
      <c r="H142" s="9">
        <f t="shared" si="43"/>
        <v>6.4573852880462779</v>
      </c>
      <c r="I142" s="9">
        <f t="shared" si="44"/>
        <v>4.473835635275611</v>
      </c>
      <c r="J142" s="9">
        <f t="shared" si="45"/>
        <v>1.6087083590513158</v>
      </c>
      <c r="K142" s="11">
        <f t="shared" si="46"/>
        <v>0.16129032258064516</v>
      </c>
      <c r="L142" s="11">
        <f t="shared" si="47"/>
        <v>0.23201856148491881</v>
      </c>
      <c r="M142" s="11">
        <f t="shared" si="48"/>
        <v>0.63291139240506322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-0.23644671483886126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0.21529692975683049</v>
      </c>
      <c r="Q142" s="11">
        <f>2*'OddsRatio_working_3-way'!K142*'OddsRatio_working_3-way'!L142*'OddsRatio_working_3-way'!M142</f>
        <v>4.737006155265798E-2</v>
      </c>
      <c r="R142" s="11">
        <f t="shared" si="49"/>
        <v>0</v>
      </c>
      <c r="S142" s="11">
        <f t="shared" si="50"/>
        <v>-0.91055157989213598</v>
      </c>
      <c r="T142" s="11">
        <f t="shared" si="51"/>
        <v>-0.20034138171444141</v>
      </c>
      <c r="U142" s="11">
        <f>'OddsRatio_working_3-way'!S142-'OddsRatio_working_3-way'!R142^2/3</f>
        <v>-0.91055157989213598</v>
      </c>
      <c r="V142" s="11">
        <f>'OddsRatio_working_3-way'!S142*'OddsRatio_working_3-way'!R142/3-2*'OddsRatio_working_3-way'!R142^3/27-'OddsRatio_working_3-way'!T142</f>
        <v>0.20034138171444141</v>
      </c>
      <c r="W142" s="11">
        <f>'OddsRatio_working_3-way'!V142^2+4*'OddsRatio_working_3-way'!U142^3/27</f>
        <v>-7.1706607909056141E-2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0.16721488954060554</v>
      </c>
      <c r="Y142" s="11">
        <f>IF('OddsRatio_working_3-way'!W142&gt;=0,IF('OddsRatio_working_3-way'!V142+SQRT('OddsRatio_working_3-way'!W142)&gt;0,0,PI()),ACOS('OddsRatio_working_3-way'!V142/(2*'OddsRatio_working_3-way'!X142)))</f>
        <v>0.92847762444171522</v>
      </c>
      <c r="Z142" s="11">
        <f>'OddsRatio_working_3-way'!X142^(1/3)*COS('OddsRatio_working_3-way'!Y142/3)</f>
        <v>0.5247485853890651</v>
      </c>
      <c r="AA142" s="11">
        <f>'OddsRatio_working_3-way'!X142^(1/3)*COS(('OddsRatio_working_3-way'!Y142+2*PI())/3)</f>
        <v>-0.40769148566276087</v>
      </c>
      <c r="AB142" s="11">
        <f>'OddsRatio_working_3-way'!X142^(1/3)*COS(('OddsRatio_working_3-way'!Y142+4*PI())/3)</f>
        <v>-0.11705709972630439</v>
      </c>
      <c r="AC142" s="11">
        <f>'OddsRatio_working_3-way'!X142^(1/3)*SIN('OddsRatio_working_3-way'!Y142/3)</f>
        <v>0.16779784095617475</v>
      </c>
      <c r="AD142" s="11">
        <f>'OddsRatio_working_3-way'!X142^(1/3)*SIN(('OddsRatio_working_3-way'!Y142+2*PI())/3)</f>
        <v>0.37054668506879074</v>
      </c>
      <c r="AE142" s="11">
        <f>'OddsRatio_working_3-way'!X142^(1/3)*SIN(('OddsRatio_working_3-way'!Y142+4*PI())/3)</f>
        <v>-0.53834452602496541</v>
      </c>
      <c r="AF142" s="11">
        <f>-'OddsRatio_working_3-way'!U142/(3*'OddsRatio_working_3-way'!X142^(1/3))*COS(('OddsRatio_working_3-way'!Y142)/3)</f>
        <v>0.5247485853890651</v>
      </c>
      <c r="AG142" s="11">
        <f>-'OddsRatio_working_3-way'!U142/(3*'OddsRatio_working_3-way'!X142^(1/3))*COS(('OddsRatio_working_3-way'!Y142+2*PI())/3)</f>
        <v>-0.40769148566276087</v>
      </c>
      <c r="AH142" s="11">
        <f>-'OddsRatio_working_3-way'!U142/(3*'OddsRatio_working_3-way'!X142^(1/3))*COS(('OddsRatio_working_3-way'!Y142+4*PI())/3)</f>
        <v>-0.11705709972630439</v>
      </c>
      <c r="AI142" s="11">
        <f>'OddsRatio_working_3-way'!U142/(3*'OddsRatio_working_3-way'!X142^(1/3))*SIN(('OddsRatio_working_3-way'!Y142)/3)</f>
        <v>-0.16779784095617475</v>
      </c>
      <c r="AJ142" s="11">
        <f>'OddsRatio_working_3-way'!U142/(3*'OddsRatio_working_3-way'!X142^(1/3))*SIN(('OddsRatio_working_3-way'!Y142+2*PI())/3)</f>
        <v>-0.37054668506879074</v>
      </c>
      <c r="AK142" s="11">
        <f>'OddsRatio_working_3-way'!U142/(3*'OddsRatio_working_3-way'!X142^(1/3))*SIN(('OddsRatio_working_3-way'!Y142+4*PI())/3)</f>
        <v>0.53834452602496541</v>
      </c>
      <c r="AL142" s="11">
        <f>'OddsRatio_working_3-way'!Z142+'OddsRatio_working_3-way'!AF142</f>
        <v>1.0494971707781302</v>
      </c>
      <c r="AM142" s="11">
        <f>'OddsRatio_working_3-way'!AA142+'OddsRatio_working_3-way'!AG142</f>
        <v>-0.81538297132552173</v>
      </c>
      <c r="AN142" s="11">
        <f>'OddsRatio_working_3-way'!AB142+'OddsRatio_working_3-way'!AH142</f>
        <v>-0.23411419945260878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1.0494971707781302</v>
      </c>
      <c r="AS142" s="11">
        <f>IF(('OddsRatio_working_3-way'!X142=0),IF(Q142&gt;0,-Q142^(1/3),(-Q142)^(1/3)),'OddsRatio_working_3-way'!AM142-'OddsRatio_working_3-way'!R142/3)</f>
        <v>-0.81538297132552173</v>
      </c>
      <c r="AT142" s="11">
        <f>IF(('OddsRatio_working_3-way'!X142=0),IF(Q142&gt;0,-Q142^(1/3),(-Q142)^(1/3)),'OddsRatio_working_3-way'!AN142-'OddsRatio_working_3-way'!R142/3)</f>
        <v>-0.23411419945260878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2.2999999999999998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3.46</v>
      </c>
      <c r="D143" s="9">
        <f t="shared" si="39"/>
        <v>0.42645972034877488</v>
      </c>
      <c r="E143" s="9">
        <f t="shared" si="40"/>
        <v>0.29144811074361915</v>
      </c>
      <c r="F143" s="9">
        <f t="shared" si="41"/>
        <v>0.28209216890760619</v>
      </c>
      <c r="G143" s="9">
        <f t="shared" si="42"/>
        <v>1.0345287244012749</v>
      </c>
      <c r="H143" s="9">
        <f t="shared" si="43"/>
        <v>2.3448873417216571</v>
      </c>
      <c r="I143" s="9">
        <f t="shared" si="44"/>
        <v>3.431142502342996</v>
      </c>
      <c r="J143" s="9">
        <f t="shared" si="45"/>
        <v>3.5449406620271353</v>
      </c>
      <c r="K143" s="11">
        <f t="shared" si="46"/>
        <v>0.43478260869565222</v>
      </c>
      <c r="L143" s="11">
        <f t="shared" si="47"/>
        <v>0.29850746268656714</v>
      </c>
      <c r="M143" s="11">
        <f t="shared" si="48"/>
        <v>0.28901734104046245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-0.28190162532399576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0.22918831327154127</v>
      </c>
      <c r="Q143" s="11">
        <f>2*'OddsRatio_working_3-way'!K143*'OddsRatio_working_3-way'!L143*'OddsRatio_working_3-way'!M143</f>
        <v>7.5020724475136261E-2</v>
      </c>
      <c r="R143" s="11">
        <f t="shared" si="49"/>
        <v>0</v>
      </c>
      <c r="S143" s="11">
        <f t="shared" si="50"/>
        <v>-0.81300813008130079</v>
      </c>
      <c r="T143" s="11">
        <f t="shared" si="51"/>
        <v>-0.26612377416736527</v>
      </c>
      <c r="U143" s="11">
        <f>'OddsRatio_working_3-way'!S143-'OddsRatio_working_3-way'!R143^2/3</f>
        <v>-0.81300813008130079</v>
      </c>
      <c r="V143" s="11">
        <f>'OddsRatio_working_3-way'!S143*'OddsRatio_working_3-way'!R143/3-2*'OddsRatio_working_3-way'!R143^3/27-'OddsRatio_working_3-way'!T143</f>
        <v>0.26612377416736527</v>
      </c>
      <c r="W143" s="11">
        <f>'OddsRatio_working_3-way'!V143^2+4*'OddsRatio_working_3-way'!U143^3/27</f>
        <v>-8.7905691720039925E-3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0.14107837568979772</v>
      </c>
      <c r="Y143" s="11">
        <f>IF('OddsRatio_working_3-way'!W143&gt;=0,IF('OddsRatio_working_3-way'!V143+SQRT('OddsRatio_working_3-way'!W143)&gt;0,0,PI()),ACOS('OddsRatio_working_3-way'!V143/(2*'OddsRatio_working_3-way'!X143)))</f>
        <v>0.33873113601585603</v>
      </c>
      <c r="Z143" s="11">
        <f>'OddsRatio_working_3-way'!X143^(1/3)*COS('OddsRatio_working_3-way'!Y143/3)</f>
        <v>0.51726436220063754</v>
      </c>
      <c r="AA143" s="11">
        <f>'OddsRatio_working_3-way'!X143^(1/3)*COS(('OddsRatio_working_3-way'!Y143+2*PI())/3)</f>
        <v>-0.30942801969169303</v>
      </c>
      <c r="AB143" s="11">
        <f>'OddsRatio_working_3-way'!X143^(1/3)*COS(('OddsRatio_working_3-way'!Y143+4*PI())/3)</f>
        <v>-0.2078363425089447</v>
      </c>
      <c r="AC143" s="11">
        <f>'OddsRatio_working_3-way'!X143^(1/3)*SIN('OddsRatio_working_3-way'!Y143/3)</f>
        <v>5.8653982168885545E-2</v>
      </c>
      <c r="AD143" s="11">
        <f>'OddsRatio_working_3-way'!X143^(1/3)*SIN(('OddsRatio_working_3-way'!Y143+2*PI())/3)</f>
        <v>0.41863708705366465</v>
      </c>
      <c r="AE143" s="11">
        <f>'OddsRatio_working_3-way'!X143^(1/3)*SIN(('OddsRatio_working_3-way'!Y143+4*PI())/3)</f>
        <v>-0.47729106922254994</v>
      </c>
      <c r="AF143" s="11">
        <f>-'OddsRatio_working_3-way'!U143/(3*'OddsRatio_working_3-way'!X143^(1/3))*COS(('OddsRatio_working_3-way'!Y143)/3)</f>
        <v>0.51726436220063743</v>
      </c>
      <c r="AG143" s="11">
        <f>-'OddsRatio_working_3-way'!U143/(3*'OddsRatio_working_3-way'!X143^(1/3))*COS(('OddsRatio_working_3-way'!Y143+2*PI())/3)</f>
        <v>-0.30942801969169292</v>
      </c>
      <c r="AH143" s="11">
        <f>-'OddsRatio_working_3-way'!U143/(3*'OddsRatio_working_3-way'!X143^(1/3))*COS(('OddsRatio_working_3-way'!Y143+4*PI())/3)</f>
        <v>-0.20783634250894464</v>
      </c>
      <c r="AI143" s="11">
        <f>'OddsRatio_working_3-way'!U143/(3*'OddsRatio_working_3-way'!X143^(1/3))*SIN(('OddsRatio_working_3-way'!Y143)/3)</f>
        <v>-5.8653982168885531E-2</v>
      </c>
      <c r="AJ143" s="11">
        <f>'OddsRatio_working_3-way'!U143/(3*'OddsRatio_working_3-way'!X143^(1/3))*SIN(('OddsRatio_working_3-way'!Y143+2*PI())/3)</f>
        <v>-0.41863708705366454</v>
      </c>
      <c r="AK143" s="11">
        <f>'OddsRatio_working_3-way'!U143/(3*'OddsRatio_working_3-way'!X143^(1/3))*SIN(('OddsRatio_working_3-way'!Y143+4*PI())/3)</f>
        <v>0.47729106922254982</v>
      </c>
      <c r="AL143" s="11">
        <f>'OddsRatio_working_3-way'!Z143+'OddsRatio_working_3-way'!AF143</f>
        <v>1.0345287244012749</v>
      </c>
      <c r="AM143" s="11">
        <f>'OddsRatio_working_3-way'!AA143+'OddsRatio_working_3-way'!AG143</f>
        <v>-0.61885603938338596</v>
      </c>
      <c r="AN143" s="11">
        <f>'OddsRatio_working_3-way'!AB143+'OddsRatio_working_3-way'!AH143</f>
        <v>-0.41567268501788934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1.0345287244012749</v>
      </c>
      <c r="AS143" s="11">
        <f>IF(('OddsRatio_working_3-way'!X143=0),IF(Q143&gt;0,-Q143^(1/3),(-Q143)^(1/3)),'OddsRatio_working_3-way'!AM143-'OddsRatio_working_3-way'!R143/3)</f>
        <v>-0.61885603938338596</v>
      </c>
      <c r="AT143" s="11">
        <f>IF(('OddsRatio_working_3-way'!X143=0),IF(Q143&gt;0,-Q143^(1/3),(-Q143)^(1/3)),'OddsRatio_working_3-way'!AN143-'OddsRatio_working_3-way'!R143/3)</f>
        <v>-0.41567268501788934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2.12</v>
      </c>
      <c r="B144" s="4">
        <f>IF('True_Odds_Calculator_3-way'!B145="","",'True_Odds_Calculator_3-way'!B145)</f>
        <v>3.62</v>
      </c>
      <c r="C144" s="4">
        <f>IF('True_Odds_Calculator_3-way'!C145="","",'True_Odds_Calculator_3-way'!C145)</f>
        <v>3.63</v>
      </c>
      <c r="D144" s="9">
        <f t="shared" si="39"/>
        <v>0.46266109971960973</v>
      </c>
      <c r="E144" s="9">
        <f t="shared" si="40"/>
        <v>0.26904370979118913</v>
      </c>
      <c r="F144" s="9">
        <f t="shared" si="41"/>
        <v>0.26829519048920114</v>
      </c>
      <c r="G144" s="9">
        <f t="shared" si="42"/>
        <v>1.0369725821797111</v>
      </c>
      <c r="H144" s="9">
        <f t="shared" si="43"/>
        <v>2.1614092920412764</v>
      </c>
      <c r="I144" s="9">
        <f t="shared" si="44"/>
        <v>3.7168681653108426</v>
      </c>
      <c r="J144" s="9">
        <f t="shared" si="45"/>
        <v>3.7272378911326398</v>
      </c>
      <c r="K144" s="11">
        <f t="shared" si="46"/>
        <v>0.47169811320754712</v>
      </c>
      <c r="L144" s="11">
        <f t="shared" si="47"/>
        <v>0.27624309392265195</v>
      </c>
      <c r="M144" s="11">
        <f t="shared" si="48"/>
        <v>0.27548209366391185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-0.27702821645374442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0.22865904000822457</v>
      </c>
      <c r="Q144" s="11">
        <f>2*'OddsRatio_working_3-way'!K144*'OddsRatio_working_3-way'!L144*'OddsRatio_working_3-way'!M144</f>
        <v>7.1792477239630934E-2</v>
      </c>
      <c r="R144" s="11">
        <f t="shared" si="49"/>
        <v>0</v>
      </c>
      <c r="S144" s="11">
        <f t="shared" si="50"/>
        <v>-0.82539982004469903</v>
      </c>
      <c r="T144" s="11">
        <f t="shared" si="51"/>
        <v>-0.25915221979425396</v>
      </c>
      <c r="U144" s="11">
        <f>'OddsRatio_working_3-way'!S144-'OddsRatio_working_3-way'!R144^2/3</f>
        <v>-0.82539982004469903</v>
      </c>
      <c r="V144" s="11">
        <f>'OddsRatio_working_3-way'!S144*'OddsRatio_working_3-way'!R144/3-2*'OddsRatio_working_3-way'!R144^3/27-'OddsRatio_working_3-way'!T144</f>
        <v>0.25915221979425396</v>
      </c>
      <c r="W144" s="11">
        <f>'OddsRatio_working_3-way'!V144^2+4*'OddsRatio_working_3-way'!U144^3/27</f>
        <v>-1.6148631162592478E-2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0.14431606302390754</v>
      </c>
      <c r="Y144" s="11">
        <f>IF('OddsRatio_working_3-way'!W144&gt;=0,IF('OddsRatio_working_3-way'!V144+SQRT('OddsRatio_working_3-way'!W144)&gt;0,0,PI()),ACOS('OddsRatio_working_3-way'!V144/(2*'OddsRatio_working_3-way'!X144)))</f>
        <v>0.45590398876553406</v>
      </c>
      <c r="Z144" s="11">
        <f>'OddsRatio_working_3-way'!X144^(1/3)*COS('OddsRatio_working_3-way'!Y144/3)</f>
        <v>0.51848629108985556</v>
      </c>
      <c r="AA144" s="11">
        <f>'OddsRatio_working_3-way'!X144^(1/3)*COS(('OddsRatio_working_3-way'!Y144+2*PI())/3)</f>
        <v>-0.32801035775459125</v>
      </c>
      <c r="AB144" s="11">
        <f>'OddsRatio_working_3-way'!X144^(1/3)*COS(('OddsRatio_working_3-way'!Y144+4*PI())/3)</f>
        <v>-0.19047593333526422</v>
      </c>
      <c r="AC144" s="11">
        <f>'OddsRatio_working_3-way'!X144^(1/3)*SIN('OddsRatio_working_3-way'!Y144/3)</f>
        <v>7.9405536961338591E-2</v>
      </c>
      <c r="AD144" s="11">
        <f>'OddsRatio_working_3-way'!X144^(1/3)*SIN(('OddsRatio_working_3-way'!Y144+2*PI())/3)</f>
        <v>0.40931953111711888</v>
      </c>
      <c r="AE144" s="11">
        <f>'OddsRatio_working_3-way'!X144^(1/3)*SIN(('OddsRatio_working_3-way'!Y144+4*PI())/3)</f>
        <v>-0.48872506807845756</v>
      </c>
      <c r="AF144" s="11">
        <f>-'OddsRatio_working_3-way'!U144/(3*'OddsRatio_working_3-way'!X144^(1/3))*COS(('OddsRatio_working_3-way'!Y144)/3)</f>
        <v>0.51848629108985567</v>
      </c>
      <c r="AG144" s="11">
        <f>-'OddsRatio_working_3-way'!U144/(3*'OddsRatio_working_3-way'!X144^(1/3))*COS(('OddsRatio_working_3-way'!Y144+2*PI())/3)</f>
        <v>-0.32801035775459136</v>
      </c>
      <c r="AH144" s="11">
        <f>-'OddsRatio_working_3-way'!U144/(3*'OddsRatio_working_3-way'!X144^(1/3))*COS(('OddsRatio_working_3-way'!Y144+4*PI())/3)</f>
        <v>-0.19047593333526427</v>
      </c>
      <c r="AI144" s="11">
        <f>'OddsRatio_working_3-way'!U144/(3*'OddsRatio_working_3-way'!X144^(1/3))*SIN(('OddsRatio_working_3-way'!Y144)/3)</f>
        <v>-7.9405536961338605E-2</v>
      </c>
      <c r="AJ144" s="11">
        <f>'OddsRatio_working_3-way'!U144/(3*'OddsRatio_working_3-way'!X144^(1/3))*SIN(('OddsRatio_working_3-way'!Y144+2*PI())/3)</f>
        <v>-0.409319531117119</v>
      </c>
      <c r="AK144" s="11">
        <f>'OddsRatio_working_3-way'!U144/(3*'OddsRatio_working_3-way'!X144^(1/3))*SIN(('OddsRatio_working_3-way'!Y144+4*PI())/3)</f>
        <v>0.48872506807845767</v>
      </c>
      <c r="AL144" s="11">
        <f>'OddsRatio_working_3-way'!Z144+'OddsRatio_working_3-way'!AF144</f>
        <v>1.0369725821797111</v>
      </c>
      <c r="AM144" s="11">
        <f>'OddsRatio_working_3-way'!AA144+'OddsRatio_working_3-way'!AG144</f>
        <v>-0.65602071550918262</v>
      </c>
      <c r="AN144" s="11">
        <f>'OddsRatio_working_3-way'!AB144+'OddsRatio_working_3-way'!AH144</f>
        <v>-0.38095186667052849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1.0369725821797111</v>
      </c>
      <c r="AS144" s="11">
        <f>IF(('OddsRatio_working_3-way'!X144=0),IF(Q144&gt;0,-Q144^(1/3),(-Q144)^(1/3)),'OddsRatio_working_3-way'!AM144-'OddsRatio_working_3-way'!R144/3)</f>
        <v>-0.65602071550918262</v>
      </c>
      <c r="AT144" s="11">
        <f>IF(('OddsRatio_working_3-way'!X144=0),IF(Q144&gt;0,-Q144^(1/3),(-Q144)^(1/3)),'OddsRatio_working_3-way'!AN144-'OddsRatio_working_3-way'!R144/3)</f>
        <v>-0.38095186667052849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2.16</v>
      </c>
      <c r="B145" s="4">
        <f>IF('True_Odds_Calculator_3-way'!B146="","",'True_Odds_Calculator_3-way'!B146)</f>
        <v>3.52</v>
      </c>
      <c r="C145" s="4">
        <f>IF('True_Odds_Calculator_3-way'!C146="","",'True_Odds_Calculator_3-way'!C146)</f>
        <v>3.57</v>
      </c>
      <c r="D145" s="9">
        <f t="shared" si="39"/>
        <v>0.45258184912666083</v>
      </c>
      <c r="E145" s="9">
        <f t="shared" si="40"/>
        <v>0.27566188713542994</v>
      </c>
      <c r="F145" s="9">
        <f t="shared" si="41"/>
        <v>0.27175626373790929</v>
      </c>
      <c r="G145" s="9">
        <f t="shared" si="42"/>
        <v>1.0427112796047417</v>
      </c>
      <c r="H145" s="9">
        <f t="shared" si="43"/>
        <v>2.2095450843415003</v>
      </c>
      <c r="I145" s="9">
        <f t="shared" si="44"/>
        <v>3.6276324246039495</v>
      </c>
      <c r="J145" s="9">
        <f t="shared" si="45"/>
        <v>3.6797679885841861</v>
      </c>
      <c r="K145" s="11">
        <f t="shared" si="46"/>
        <v>0.46296296296296291</v>
      </c>
      <c r="L145" s="11">
        <f t="shared" si="47"/>
        <v>0.28409090909090912</v>
      </c>
      <c r="M145" s="11">
        <f t="shared" si="48"/>
        <v>0.28011204481792717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-0.27677510398098637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0.23025834913089815</v>
      </c>
      <c r="Q145" s="11">
        <f>2*'OddsRatio_working_3-way'!K145*'OddsRatio_working_3-way'!L145*'OddsRatio_working_3-way'!M145</f>
        <v>7.3682671721887402E-2</v>
      </c>
      <c r="R145" s="11">
        <f t="shared" si="49"/>
        <v>0</v>
      </c>
      <c r="S145" s="11">
        <f t="shared" si="50"/>
        <v>-0.83193302366789545</v>
      </c>
      <c r="T145" s="11">
        <f t="shared" si="51"/>
        <v>-0.26621856757372653</v>
      </c>
      <c r="U145" s="11">
        <f>'OddsRatio_working_3-way'!S145-'OddsRatio_working_3-way'!R145^2/3</f>
        <v>-0.83193302366789545</v>
      </c>
      <c r="V145" s="11">
        <f>'OddsRatio_working_3-way'!S145*'OddsRatio_working_3-way'!R145/3-2*'OddsRatio_working_3-way'!R145^3/27-'OddsRatio_working_3-way'!T145</f>
        <v>0.26621856757372653</v>
      </c>
      <c r="W145" s="11">
        <f>'OddsRatio_working_3-way'!V145^2+4*'OddsRatio_working_3-way'!U145^3/27</f>
        <v>-1.4430087808294634E-2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0.14603288459222244</v>
      </c>
      <c r="Y145" s="11">
        <f>IF('OddsRatio_working_3-way'!W145&gt;=0,IF('OddsRatio_working_3-way'!V145+SQRT('OddsRatio_working_3-way'!W145)&gt;0,0,PI()),ACOS('OddsRatio_working_3-way'!V145/(2*'OddsRatio_working_3-way'!X145)))</f>
        <v>0.42387475191342405</v>
      </c>
      <c r="Z145" s="11">
        <f>'OddsRatio_working_3-way'!X145^(1/3)*COS('OddsRatio_working_3-way'!Y145/3)</f>
        <v>0.52135563980237087</v>
      </c>
      <c r="AA145" s="11">
        <f>'OddsRatio_working_3-way'!X145^(1/3)*COS(('OddsRatio_working_3-way'!Y145+2*PI())/3)</f>
        <v>-0.32489992319646255</v>
      </c>
      <c r="AB145" s="11">
        <f>'OddsRatio_working_3-way'!X145^(1/3)*COS(('OddsRatio_working_3-way'!Y145+4*PI())/3)</f>
        <v>-0.19645571660590849</v>
      </c>
      <c r="AC145" s="11">
        <f>'OddsRatio_working_3-way'!X145^(1/3)*SIN('OddsRatio_working_3-way'!Y145/3)</f>
        <v>7.4157297250904419E-2</v>
      </c>
      <c r="AD145" s="11">
        <f>'OddsRatio_working_3-way'!X145^(1/3)*SIN(('OddsRatio_working_3-way'!Y145+2*PI())/3)</f>
        <v>0.41442857984969045</v>
      </c>
      <c r="AE145" s="11">
        <f>'OddsRatio_working_3-way'!X145^(1/3)*SIN(('OddsRatio_working_3-way'!Y145+4*PI())/3)</f>
        <v>-0.48858587710059476</v>
      </c>
      <c r="AF145" s="11">
        <f>-'OddsRatio_working_3-way'!U145/(3*'OddsRatio_working_3-way'!X145^(1/3))*COS(('OddsRatio_working_3-way'!Y145)/3)</f>
        <v>0.52135563980237087</v>
      </c>
      <c r="AG145" s="11">
        <f>-'OddsRatio_working_3-way'!U145/(3*'OddsRatio_working_3-way'!X145^(1/3))*COS(('OddsRatio_working_3-way'!Y145+2*PI())/3)</f>
        <v>-0.32489992319646255</v>
      </c>
      <c r="AH145" s="11">
        <f>-'OddsRatio_working_3-way'!U145/(3*'OddsRatio_working_3-way'!X145^(1/3))*COS(('OddsRatio_working_3-way'!Y145+4*PI())/3)</f>
        <v>-0.19645571660590849</v>
      </c>
      <c r="AI145" s="11">
        <f>'OddsRatio_working_3-way'!U145/(3*'OddsRatio_working_3-way'!X145^(1/3))*SIN(('OddsRatio_working_3-way'!Y145)/3)</f>
        <v>-7.4157297250904419E-2</v>
      </c>
      <c r="AJ145" s="11">
        <f>'OddsRatio_working_3-way'!U145/(3*'OddsRatio_working_3-way'!X145^(1/3))*SIN(('OddsRatio_working_3-way'!Y145+2*PI())/3)</f>
        <v>-0.41442857984969045</v>
      </c>
      <c r="AK145" s="11">
        <f>'OddsRatio_working_3-way'!U145/(3*'OddsRatio_working_3-way'!X145^(1/3))*SIN(('OddsRatio_working_3-way'!Y145+4*PI())/3)</f>
        <v>0.48858587710059476</v>
      </c>
      <c r="AL145" s="11">
        <f>'OddsRatio_working_3-way'!Z145+'OddsRatio_working_3-way'!AF145</f>
        <v>1.0427112796047417</v>
      </c>
      <c r="AM145" s="11">
        <f>'OddsRatio_working_3-way'!AA145+'OddsRatio_working_3-way'!AG145</f>
        <v>-0.6497998463929251</v>
      </c>
      <c r="AN145" s="11">
        <f>'OddsRatio_working_3-way'!AB145+'OddsRatio_working_3-way'!AH145</f>
        <v>-0.39291143321181699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1.0427112796047417</v>
      </c>
      <c r="AS145" s="11">
        <f>IF(('OddsRatio_working_3-way'!X145=0),IF(Q145&gt;0,-Q145^(1/3),(-Q145)^(1/3)),'OddsRatio_working_3-way'!AM145-'OddsRatio_working_3-way'!R145/3)</f>
        <v>-0.6497998463929251</v>
      </c>
      <c r="AT145" s="11">
        <f>IF(('OddsRatio_working_3-way'!X145=0),IF(Q145&gt;0,-Q145^(1/3),(-Q145)^(1/3)),'OddsRatio_working_3-way'!AN145-'OddsRatio_working_3-way'!R145/3)</f>
        <v>-0.39291143321181699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2.29</v>
      </c>
      <c r="B146" s="4">
        <f>IF('True_Odds_Calculator_3-way'!B147="","",'True_Odds_Calculator_3-way'!B147)</f>
        <v>3.31</v>
      </c>
      <c r="C146" s="4">
        <f>IF('True_Odds_Calculator_3-way'!C147="","",'True_Odds_Calculator_3-way'!C147)</f>
        <v>3.45</v>
      </c>
      <c r="D146" s="9">
        <f t="shared" si="39"/>
        <v>0.42600490295386673</v>
      </c>
      <c r="E146" s="9">
        <f t="shared" si="40"/>
        <v>0.29301714238115578</v>
      </c>
      <c r="F146" s="9">
        <f t="shared" si="41"/>
        <v>0.28097795466497738</v>
      </c>
      <c r="G146" s="9">
        <f t="shared" si="42"/>
        <v>1.0444890105380584</v>
      </c>
      <c r="H146" s="9">
        <f t="shared" si="43"/>
        <v>2.3473908235940955</v>
      </c>
      <c r="I146" s="9">
        <f t="shared" si="44"/>
        <v>3.4127696143429147</v>
      </c>
      <c r="J146" s="9">
        <f t="shared" si="45"/>
        <v>3.5589980758182431</v>
      </c>
      <c r="K146" s="11">
        <f t="shared" si="46"/>
        <v>0.4366812227074236</v>
      </c>
      <c r="L146" s="11">
        <f t="shared" si="47"/>
        <v>0.30211480362537763</v>
      </c>
      <c r="M146" s="11">
        <f t="shared" si="48"/>
        <v>0.28985507246376813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-0.27918057884209768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0.23135175772843933</v>
      </c>
      <c r="Q146" s="11">
        <f>2*'OddsRatio_working_3-way'!K146*'OddsRatio_working_3-way'!L146*'OddsRatio_working_3-way'!M146</f>
        <v>7.6479919910227873E-2</v>
      </c>
      <c r="R146" s="11">
        <f t="shared" si="49"/>
        <v>0</v>
      </c>
      <c r="S146" s="11">
        <f t="shared" si="50"/>
        <v>-0.82868141719589328</v>
      </c>
      <c r="T146" s="11">
        <f t="shared" si="51"/>
        <v>-0.27394427014740275</v>
      </c>
      <c r="U146" s="11">
        <f>'OddsRatio_working_3-way'!S146-'OddsRatio_working_3-way'!R146^2/3</f>
        <v>-0.82868141719589328</v>
      </c>
      <c r="V146" s="11">
        <f>'OddsRatio_working_3-way'!S146*'OddsRatio_working_3-way'!R146/3-2*'OddsRatio_working_3-way'!R146^3/27-'OddsRatio_working_3-way'!T146</f>
        <v>0.27394427014740275</v>
      </c>
      <c r="W146" s="11">
        <f>'OddsRatio_working_3-way'!V146^2+4*'OddsRatio_working_3-way'!U146^3/27</f>
        <v>-9.2606423187559656E-3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0.14517756839931328</v>
      </c>
      <c r="Y146" s="11">
        <f>IF('OddsRatio_working_3-way'!W146&gt;=0,IF('OddsRatio_working_3-way'!V146+SQRT('OddsRatio_working_3-way'!W146)&gt;0,0,PI()),ACOS('OddsRatio_working_3-way'!V146/(2*'OddsRatio_working_3-way'!X146)))</f>
        <v>0.33781821101483089</v>
      </c>
      <c r="Z146" s="11">
        <f>'OddsRatio_working_3-way'!X146^(1/3)*COS('OddsRatio_working_3-way'!Y146/3)</f>
        <v>0.52224450526902921</v>
      </c>
      <c r="AA146" s="11">
        <f>'OddsRatio_working_3-way'!X146^(1/3)*COS(('OddsRatio_working_3-way'!Y146+2*PI())/3)</f>
        <v>-0.31226774936886487</v>
      </c>
      <c r="AB146" s="11">
        <f>'OddsRatio_working_3-way'!X146^(1/3)*COS(('OddsRatio_working_3-way'!Y146+4*PI())/3)</f>
        <v>-0.20997675590016449</v>
      </c>
      <c r="AC146" s="11">
        <f>'OddsRatio_working_3-way'!X146^(1/3)*SIN('OddsRatio_working_3-way'!Y146/3)</f>
        <v>5.905773261482862E-2</v>
      </c>
      <c r="AD146" s="11">
        <f>'OddsRatio_working_3-way'!X146^(1/3)*SIN(('OddsRatio_working_3-way'!Y146+2*PI())/3)</f>
        <v>0.42274814224240126</v>
      </c>
      <c r="AE146" s="11">
        <f>'OddsRatio_working_3-way'!X146^(1/3)*SIN(('OddsRatio_working_3-way'!Y146+4*PI())/3)</f>
        <v>-0.4818058748572297</v>
      </c>
      <c r="AF146" s="11">
        <f>-'OddsRatio_working_3-way'!U146/(3*'OddsRatio_working_3-way'!X146^(1/3))*COS(('OddsRatio_working_3-way'!Y146)/3)</f>
        <v>0.52224450526902921</v>
      </c>
      <c r="AG146" s="11">
        <f>-'OddsRatio_working_3-way'!U146/(3*'OddsRatio_working_3-way'!X146^(1/3))*COS(('OddsRatio_working_3-way'!Y146+2*PI())/3)</f>
        <v>-0.31226774936886487</v>
      </c>
      <c r="AH146" s="11">
        <f>-'OddsRatio_working_3-way'!U146/(3*'OddsRatio_working_3-way'!X146^(1/3))*COS(('OddsRatio_working_3-way'!Y146+4*PI())/3)</f>
        <v>-0.20997675590016449</v>
      </c>
      <c r="AI146" s="11">
        <f>'OddsRatio_working_3-way'!U146/(3*'OddsRatio_working_3-way'!X146^(1/3))*SIN(('OddsRatio_working_3-way'!Y146)/3)</f>
        <v>-5.905773261482862E-2</v>
      </c>
      <c r="AJ146" s="11">
        <f>'OddsRatio_working_3-way'!U146/(3*'OddsRatio_working_3-way'!X146^(1/3))*SIN(('OddsRatio_working_3-way'!Y146+2*PI())/3)</f>
        <v>-0.42274814224240126</v>
      </c>
      <c r="AK146" s="11">
        <f>'OddsRatio_working_3-way'!U146/(3*'OddsRatio_working_3-way'!X146^(1/3))*SIN(('OddsRatio_working_3-way'!Y146+4*PI())/3)</f>
        <v>0.4818058748572297</v>
      </c>
      <c r="AL146" s="11">
        <f>'OddsRatio_working_3-way'!Z146+'OddsRatio_working_3-way'!AF146</f>
        <v>1.0444890105380584</v>
      </c>
      <c r="AM146" s="11">
        <f>'OddsRatio_working_3-way'!AA146+'OddsRatio_working_3-way'!AG146</f>
        <v>-0.62453549873772973</v>
      </c>
      <c r="AN146" s="11">
        <f>'OddsRatio_working_3-way'!AB146+'OddsRatio_working_3-way'!AH146</f>
        <v>-0.41995351180032897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1.0444890105380584</v>
      </c>
      <c r="AS146" s="11">
        <f>IF(('OddsRatio_working_3-way'!X146=0),IF(Q146&gt;0,-Q146^(1/3),(-Q146)^(1/3)),'OddsRatio_working_3-way'!AM146-'OddsRatio_working_3-way'!R146/3)</f>
        <v>-0.62453549873772973</v>
      </c>
      <c r="AT146" s="11">
        <f>IF(('OddsRatio_working_3-way'!X146=0),IF(Q146&gt;0,-Q146^(1/3),(-Q146)^(1/3)),'OddsRatio_working_3-way'!AN146-'OddsRatio_working_3-way'!R146/3)</f>
        <v>-0.41995351180032897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4.47</v>
      </c>
      <c r="B147" s="4">
        <f>IF('True_Odds_Calculator_3-way'!B148="","",'True_Odds_Calculator_3-way'!B148)</f>
        <v>4.04</v>
      </c>
      <c r="C147" s="4">
        <f>IF('True_Odds_Calculator_3-way'!C148="","",'True_Odds_Calculator_3-way'!C148)</f>
        <v>1.81</v>
      </c>
      <c r="D147" s="9">
        <f t="shared" si="39"/>
        <v>0.21696526837669575</v>
      </c>
      <c r="E147" s="9">
        <f t="shared" si="40"/>
        <v>0.24028042860704743</v>
      </c>
      <c r="F147" s="9">
        <f t="shared" si="41"/>
        <v>0.54275430301625704</v>
      </c>
      <c r="G147" s="9">
        <f t="shared" si="42"/>
        <v>1.0400670383203736</v>
      </c>
      <c r="H147" s="9">
        <f t="shared" si="43"/>
        <v>4.6090326229716965</v>
      </c>
      <c r="I147" s="9">
        <f t="shared" si="44"/>
        <v>4.1618037964939356</v>
      </c>
      <c r="J147" s="9">
        <f t="shared" si="45"/>
        <v>1.842454301039502</v>
      </c>
      <c r="K147" s="11">
        <f t="shared" si="46"/>
        <v>0.2237136465324385</v>
      </c>
      <c r="L147" s="11">
        <f t="shared" si="47"/>
        <v>0.24752475247524752</v>
      </c>
      <c r="M147" s="11">
        <f t="shared" si="48"/>
        <v>0.5524861878453039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-0.26140904720454616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0.2239461589378931</v>
      </c>
      <c r="Q147" s="11">
        <f>2*'OddsRatio_working_3-way'!K147*'OddsRatio_working_3-way'!L147*'OddsRatio_working_3-way'!M147</f>
        <v>6.1187475119642933E-2</v>
      </c>
      <c r="R147" s="11">
        <f t="shared" si="49"/>
        <v>0</v>
      </c>
      <c r="S147" s="11">
        <f t="shared" si="50"/>
        <v>-0.85668863160141784</v>
      </c>
      <c r="T147" s="11">
        <f t="shared" si="51"/>
        <v>-0.23406793213153496</v>
      </c>
      <c r="U147" s="11">
        <f>'OddsRatio_working_3-way'!S147-'OddsRatio_working_3-way'!R147^2/3</f>
        <v>-0.85668863160141784</v>
      </c>
      <c r="V147" s="11">
        <f>'OddsRatio_working_3-way'!S147*'OddsRatio_working_3-way'!R147/3-2*'OddsRatio_working_3-way'!R147^3/27-'OddsRatio_working_3-way'!T147</f>
        <v>0.23406793213153496</v>
      </c>
      <c r="W147" s="11">
        <f>'OddsRatio_working_3-way'!V147^2+4*'OddsRatio_working_3-way'!U147^3/27</f>
        <v>-3.8358423829455424E-2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0.1525993288663062</v>
      </c>
      <c r="Y147" s="11">
        <f>IF('OddsRatio_working_3-way'!W147&gt;=0,IF('OddsRatio_working_3-way'!V147+SQRT('OddsRatio_working_3-way'!W147)&gt;0,0,PI()),ACOS('OddsRatio_working_3-way'!V147/(2*'OddsRatio_working_3-way'!X147)))</f>
        <v>0.69674305399979353</v>
      </c>
      <c r="Z147" s="11">
        <f>'OddsRatio_working_3-way'!X147^(1/3)*COS('OddsRatio_working_3-way'!Y147/3)</f>
        <v>0.52003351916018692</v>
      </c>
      <c r="AA147" s="11">
        <f>'OddsRatio_working_3-way'!X147^(1/3)*COS(('OddsRatio_working_3-way'!Y147+2*PI())/3)</f>
        <v>-0.36653442061692887</v>
      </c>
      <c r="AB147" s="11">
        <f>'OddsRatio_working_3-way'!X147^(1/3)*COS(('OddsRatio_working_3-way'!Y147+4*PI())/3)</f>
        <v>-0.15349909854325811</v>
      </c>
      <c r="AC147" s="11">
        <f>'OddsRatio_working_3-way'!X147^(1/3)*SIN('OddsRatio_working_3-way'!Y147/3)</f>
        <v>0.12299600054613247</v>
      </c>
      <c r="AD147" s="11">
        <f>'OddsRatio_working_3-way'!X147^(1/3)*SIN(('OddsRatio_working_3-way'!Y147+2*PI())/3)</f>
        <v>0.38886423813907717</v>
      </c>
      <c r="AE147" s="11">
        <f>'OddsRatio_working_3-way'!X147^(1/3)*SIN(('OddsRatio_working_3-way'!Y147+4*PI())/3)</f>
        <v>-0.51186023868520969</v>
      </c>
      <c r="AF147" s="11">
        <f>-'OddsRatio_working_3-way'!U147/(3*'OddsRatio_working_3-way'!X147^(1/3))*COS(('OddsRatio_working_3-way'!Y147)/3)</f>
        <v>0.52003351916018681</v>
      </c>
      <c r="AG147" s="11">
        <f>-'OddsRatio_working_3-way'!U147/(3*'OddsRatio_working_3-way'!X147^(1/3))*COS(('OddsRatio_working_3-way'!Y147+2*PI())/3)</f>
        <v>-0.36653442061692881</v>
      </c>
      <c r="AH147" s="11">
        <f>-'OddsRatio_working_3-way'!U147/(3*'OddsRatio_working_3-way'!X147^(1/3))*COS(('OddsRatio_working_3-way'!Y147+4*PI())/3)</f>
        <v>-0.15349909854325808</v>
      </c>
      <c r="AI147" s="11">
        <f>'OddsRatio_working_3-way'!U147/(3*'OddsRatio_working_3-way'!X147^(1/3))*SIN(('OddsRatio_working_3-way'!Y147)/3)</f>
        <v>-0.12299600054613244</v>
      </c>
      <c r="AJ147" s="11">
        <f>'OddsRatio_working_3-way'!U147/(3*'OddsRatio_working_3-way'!X147^(1/3))*SIN(('OddsRatio_working_3-way'!Y147+2*PI())/3)</f>
        <v>-0.38886423813907711</v>
      </c>
      <c r="AK147" s="11">
        <f>'OddsRatio_working_3-way'!U147/(3*'OddsRatio_working_3-way'!X147^(1/3))*SIN(('OddsRatio_working_3-way'!Y147+4*PI())/3)</f>
        <v>0.51186023868520958</v>
      </c>
      <c r="AL147" s="11">
        <f>'OddsRatio_working_3-way'!Z147+'OddsRatio_working_3-way'!AF147</f>
        <v>1.0400670383203736</v>
      </c>
      <c r="AM147" s="11">
        <f>'OddsRatio_working_3-way'!AA147+'OddsRatio_working_3-way'!AG147</f>
        <v>-0.73306884123385774</v>
      </c>
      <c r="AN147" s="11">
        <f>'OddsRatio_working_3-way'!AB147+'OddsRatio_working_3-way'!AH147</f>
        <v>-0.30699819708651621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1.0400670383203736</v>
      </c>
      <c r="AS147" s="11">
        <f>IF(('OddsRatio_working_3-way'!X147=0),IF(Q147&gt;0,-Q147^(1/3),(-Q147)^(1/3)),'OddsRatio_working_3-way'!AM147-'OddsRatio_working_3-way'!R147/3)</f>
        <v>-0.73306884123385774</v>
      </c>
      <c r="AT147" s="11">
        <f>IF(('OddsRatio_working_3-way'!X147=0),IF(Q147&gt;0,-Q147^(1/3),(-Q147)^(1/3)),'OddsRatio_working_3-way'!AN147-'OddsRatio_working_3-way'!R147/3)</f>
        <v>-0.30699819708651621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2.36</v>
      </c>
      <c r="B148" s="4">
        <f>IF('True_Odds_Calculator_3-way'!B149="","",'True_Odds_Calculator_3-way'!B149)</f>
        <v>3.44</v>
      </c>
      <c r="C148" s="4">
        <f>IF('True_Odds_Calculator_3-way'!C149="","",'True_Odds_Calculator_3-way'!C149)</f>
        <v>3.25</v>
      </c>
      <c r="D148" s="9">
        <f t="shared" si="39"/>
        <v>0.41556593220736765</v>
      </c>
      <c r="E148" s="9">
        <f t="shared" si="40"/>
        <v>0.28383529965995513</v>
      </c>
      <c r="F148" s="9">
        <f t="shared" si="41"/>
        <v>0.30059876813267716</v>
      </c>
      <c r="G148" s="9">
        <f t="shared" si="42"/>
        <v>1.03408604723168</v>
      </c>
      <c r="H148" s="9">
        <f t="shared" si="43"/>
        <v>2.4063570242350845</v>
      </c>
      <c r="I148" s="9">
        <f t="shared" si="44"/>
        <v>3.5231699552452986</v>
      </c>
      <c r="J148" s="9">
        <f t="shared" si="45"/>
        <v>3.3266936062712795</v>
      </c>
      <c r="K148" s="11">
        <f t="shared" si="46"/>
        <v>0.42372881355932207</v>
      </c>
      <c r="L148" s="11">
        <f t="shared" si="47"/>
        <v>0.29069767441860467</v>
      </c>
      <c r="M148" s="11">
        <f t="shared" si="48"/>
        <v>0.30769230769230771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-0.28298111033625417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0.22929868712288898</v>
      </c>
      <c r="Q148" s="11">
        <f>2*'OddsRatio_working_3-way'!K148*'OddsRatio_working_3-way'!L148*'OddsRatio_working_3-way'!M148</f>
        <v>7.5801218883599669E-2</v>
      </c>
      <c r="R148" s="11">
        <f t="shared" si="49"/>
        <v>0</v>
      </c>
      <c r="S148" s="11">
        <f t="shared" si="50"/>
        <v>-0.8102967963141543</v>
      </c>
      <c r="T148" s="11">
        <f t="shared" si="51"/>
        <v>-0.26786670952534031</v>
      </c>
      <c r="U148" s="11">
        <f>'OddsRatio_working_3-way'!S148-'OddsRatio_working_3-way'!R148^2/3</f>
        <v>-0.8102967963141543</v>
      </c>
      <c r="V148" s="11">
        <f>'OddsRatio_working_3-way'!S148*'OddsRatio_working_3-way'!R148/3-2*'OddsRatio_working_3-way'!R148^3/27-'OddsRatio_working_3-way'!T148</f>
        <v>0.26786670952534031</v>
      </c>
      <c r="W148" s="11">
        <f>'OddsRatio_working_3-way'!V148^2+4*'OddsRatio_working_3-way'!U148^3/27</f>
        <v>-7.0660034488463225E-3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0.14037323242055388</v>
      </c>
      <c r="Y148" s="11">
        <f>IF('OddsRatio_working_3-way'!W148&gt;=0,IF('OddsRatio_working_3-way'!V148+SQRT('OddsRatio_working_3-way'!W148)&gt;0,0,PI()),ACOS('OddsRatio_working_3-way'!V148/(2*'OddsRatio_working_3-way'!X148)))</f>
        <v>0.30407879628116352</v>
      </c>
      <c r="Z148" s="11">
        <f>'OddsRatio_working_3-way'!X148^(1/3)*COS('OddsRatio_working_3-way'!Y148/3)</f>
        <v>0.51704302361583998</v>
      </c>
      <c r="AA148" s="11">
        <f>'OddsRatio_working_3-way'!X148^(1/3)*COS(('OddsRatio_working_3-way'!Y148+2*PI())/3)</f>
        <v>-0.30406361184932218</v>
      </c>
      <c r="AB148" s="11">
        <f>'OddsRatio_working_3-way'!X148^(1/3)*COS(('OddsRatio_working_3-way'!Y148+4*PI())/3)</f>
        <v>-0.21297941176651763</v>
      </c>
      <c r="AC148" s="11">
        <f>'OddsRatio_working_3-way'!X148^(1/3)*SIN('OddsRatio_working_3-way'!Y148/3)</f>
        <v>5.2587487436728989E-2</v>
      </c>
      <c r="AD148" s="11">
        <f>'OddsRatio_working_3-way'!X148^(1/3)*SIN(('OddsRatio_working_3-way'!Y148+2*PI())/3)</f>
        <v>0.42147864958247039</v>
      </c>
      <c r="AE148" s="11">
        <f>'OddsRatio_working_3-way'!X148^(1/3)*SIN(('OddsRatio_working_3-way'!Y148+4*PI())/3)</f>
        <v>-0.47406613701919931</v>
      </c>
      <c r="AF148" s="11">
        <f>-'OddsRatio_working_3-way'!U148/(3*'OddsRatio_working_3-way'!X148^(1/3))*COS(('OddsRatio_working_3-way'!Y148)/3)</f>
        <v>0.51704302361583998</v>
      </c>
      <c r="AG148" s="11">
        <f>-'OddsRatio_working_3-way'!U148/(3*'OddsRatio_working_3-way'!X148^(1/3))*COS(('OddsRatio_working_3-way'!Y148+2*PI())/3)</f>
        <v>-0.30406361184932218</v>
      </c>
      <c r="AH148" s="11">
        <f>-'OddsRatio_working_3-way'!U148/(3*'OddsRatio_working_3-way'!X148^(1/3))*COS(('OddsRatio_working_3-way'!Y148+4*PI())/3)</f>
        <v>-0.21297941176651763</v>
      </c>
      <c r="AI148" s="11">
        <f>'OddsRatio_working_3-way'!U148/(3*'OddsRatio_working_3-way'!X148^(1/3))*SIN(('OddsRatio_working_3-way'!Y148)/3)</f>
        <v>-5.2587487436728989E-2</v>
      </c>
      <c r="AJ148" s="11">
        <f>'OddsRatio_working_3-way'!U148/(3*'OddsRatio_working_3-way'!X148^(1/3))*SIN(('OddsRatio_working_3-way'!Y148+2*PI())/3)</f>
        <v>-0.42147864958247039</v>
      </c>
      <c r="AK148" s="11">
        <f>'OddsRatio_working_3-way'!U148/(3*'OddsRatio_working_3-way'!X148^(1/3))*SIN(('OddsRatio_working_3-way'!Y148+4*PI())/3)</f>
        <v>0.47406613701919931</v>
      </c>
      <c r="AL148" s="11">
        <f>'OddsRatio_working_3-way'!Z148+'OddsRatio_working_3-way'!AF148</f>
        <v>1.03408604723168</v>
      </c>
      <c r="AM148" s="11">
        <f>'OddsRatio_working_3-way'!AA148+'OddsRatio_working_3-way'!AG148</f>
        <v>-0.60812722369864436</v>
      </c>
      <c r="AN148" s="11">
        <f>'OddsRatio_working_3-way'!AB148+'OddsRatio_working_3-way'!AH148</f>
        <v>-0.42595882353303527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1.03408604723168</v>
      </c>
      <c r="AS148" s="11">
        <f>IF(('OddsRatio_working_3-way'!X148=0),IF(Q148&gt;0,-Q148^(1/3),(-Q148)^(1/3)),'OddsRatio_working_3-way'!AM148-'OddsRatio_working_3-way'!R148/3)</f>
        <v>-0.60812722369864436</v>
      </c>
      <c r="AT148" s="11">
        <f>IF(('OddsRatio_working_3-way'!X148=0),IF(Q148&gt;0,-Q148^(1/3),(-Q148)^(1/3)),'OddsRatio_working_3-way'!AN148-'OddsRatio_working_3-way'!R148/3)</f>
        <v>-0.42595882353303527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1.88</v>
      </c>
      <c r="B149" s="4">
        <f>IF('True_Odds_Calculator_3-way'!B150="","",'True_Odds_Calculator_3-way'!B150)</f>
        <v>3.82</v>
      </c>
      <c r="C149" s="4">
        <f>IF('True_Odds_Calculator_3-way'!C150="","",'True_Odds_Calculator_3-way'!C150)</f>
        <v>4.33</v>
      </c>
      <c r="D149" s="9">
        <f t="shared" si="39"/>
        <v>0.52194940715063909</v>
      </c>
      <c r="E149" s="9">
        <f t="shared" si="40"/>
        <v>0.25412795498379548</v>
      </c>
      <c r="F149" s="9">
        <f t="shared" si="41"/>
        <v>0.22392263786556554</v>
      </c>
      <c r="G149" s="9">
        <f t="shared" si="42"/>
        <v>1.0407892079457972</v>
      </c>
      <c r="H149" s="9">
        <f t="shared" si="43"/>
        <v>1.9158945029923014</v>
      </c>
      <c r="I149" s="9">
        <f t="shared" si="44"/>
        <v>3.9350255664071478</v>
      </c>
      <c r="J149" s="9">
        <f t="shared" si="45"/>
        <v>4.4658280624595053</v>
      </c>
      <c r="K149" s="11">
        <f t="shared" si="46"/>
        <v>0.53191489361702127</v>
      </c>
      <c r="L149" s="11">
        <f t="shared" si="47"/>
        <v>0.26178010471204188</v>
      </c>
      <c r="M149" s="11">
        <f t="shared" si="48"/>
        <v>0.23094688221709006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-0.26574610352707873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0.2260717085309879</v>
      </c>
      <c r="Q149" s="11">
        <f>2*'OddsRatio_working_3-way'!K149*'OddsRatio_working_3-way'!L149*'OddsRatio_working_3-way'!M149</f>
        <v>6.4316275542244075E-2</v>
      </c>
      <c r="R149" s="11">
        <f t="shared" si="49"/>
        <v>0</v>
      </c>
      <c r="S149" s="11">
        <f t="shared" si="50"/>
        <v>-0.85070563793968057</v>
      </c>
      <c r="T149" s="11">
        <f t="shared" si="51"/>
        <v>-0.24202151861726334</v>
      </c>
      <c r="U149" s="11">
        <f>'OddsRatio_working_3-way'!S149-'OddsRatio_working_3-way'!R149^2/3</f>
        <v>-0.85070563793968057</v>
      </c>
      <c r="V149" s="11">
        <f>'OddsRatio_working_3-way'!S149*'OddsRatio_working_3-way'!R149/3-2*'OddsRatio_working_3-way'!R149^3/27-'OddsRatio_working_3-way'!T149</f>
        <v>0.24202151861726334</v>
      </c>
      <c r="W149" s="11">
        <f>'OddsRatio_working_3-way'!V149^2+4*'OddsRatio_working_3-way'!U149^3/27</f>
        <v>-3.2633842347543601E-2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0.15100352464541178</v>
      </c>
      <c r="Y149" s="11">
        <f>IF('OddsRatio_working_3-way'!W149&gt;=0,IF('OddsRatio_working_3-way'!V149+SQRT('OddsRatio_working_3-way'!W149)&gt;0,0,PI()),ACOS('OddsRatio_working_3-way'!V149/(2*'OddsRatio_working_3-way'!X149)))</f>
        <v>0.64120249894992132</v>
      </c>
      <c r="Z149" s="11">
        <f>'OddsRatio_working_3-way'!X149^(1/3)*COS('OddsRatio_working_3-way'!Y149/3)</f>
        <v>0.52039460397289861</v>
      </c>
      <c r="AA149" s="11">
        <f>'OddsRatio_working_3-way'!X149^(1/3)*COS(('OddsRatio_working_3-way'!Y149+2*PI())/3)</f>
        <v>-0.35801602004100969</v>
      </c>
      <c r="AB149" s="11">
        <f>'OddsRatio_working_3-way'!X149^(1/3)*COS(('OddsRatio_working_3-way'!Y149+4*PI())/3)</f>
        <v>-0.16237858393188881</v>
      </c>
      <c r="AC149" s="11">
        <f>'OddsRatio_working_3-way'!X149^(1/3)*SIN('OddsRatio_working_3-way'!Y149/3)</f>
        <v>0.11295132640116916</v>
      </c>
      <c r="AD149" s="11">
        <f>'OddsRatio_working_3-way'!X149^(1/3)*SIN(('OddsRatio_working_3-way'!Y149+2*PI())/3)</f>
        <v>0.39419928383228803</v>
      </c>
      <c r="AE149" s="11">
        <f>'OddsRatio_working_3-way'!X149^(1/3)*SIN(('OddsRatio_working_3-way'!Y149+4*PI())/3)</f>
        <v>-0.5071506102334572</v>
      </c>
      <c r="AF149" s="11">
        <f>-'OddsRatio_working_3-way'!U149/(3*'OddsRatio_working_3-way'!X149^(1/3))*COS(('OddsRatio_working_3-way'!Y149)/3)</f>
        <v>0.52039460397289872</v>
      </c>
      <c r="AG149" s="11">
        <f>-'OddsRatio_working_3-way'!U149/(3*'OddsRatio_working_3-way'!X149^(1/3))*COS(('OddsRatio_working_3-way'!Y149+2*PI())/3)</f>
        <v>-0.3580160200410098</v>
      </c>
      <c r="AH149" s="11">
        <f>-'OddsRatio_working_3-way'!U149/(3*'OddsRatio_working_3-way'!X149^(1/3))*COS(('OddsRatio_working_3-way'!Y149+4*PI())/3)</f>
        <v>-0.16237858393188884</v>
      </c>
      <c r="AI149" s="11">
        <f>'OddsRatio_working_3-way'!U149/(3*'OddsRatio_working_3-way'!X149^(1/3))*SIN(('OddsRatio_working_3-way'!Y149)/3)</f>
        <v>-0.11295132640116919</v>
      </c>
      <c r="AJ149" s="11">
        <f>'OddsRatio_working_3-way'!U149/(3*'OddsRatio_working_3-way'!X149^(1/3))*SIN(('OddsRatio_working_3-way'!Y149+2*PI())/3)</f>
        <v>-0.39419928383228814</v>
      </c>
      <c r="AK149" s="11">
        <f>'OddsRatio_working_3-way'!U149/(3*'OddsRatio_working_3-way'!X149^(1/3))*SIN(('OddsRatio_working_3-way'!Y149+4*PI())/3)</f>
        <v>0.50715061023345731</v>
      </c>
      <c r="AL149" s="11">
        <f>'OddsRatio_working_3-way'!Z149+'OddsRatio_working_3-way'!AF149</f>
        <v>1.0407892079457972</v>
      </c>
      <c r="AM149" s="11">
        <f>'OddsRatio_working_3-way'!AA149+'OddsRatio_working_3-way'!AG149</f>
        <v>-0.71603204008201948</v>
      </c>
      <c r="AN149" s="11">
        <f>'OddsRatio_working_3-way'!AB149+'OddsRatio_working_3-way'!AH149</f>
        <v>-0.32475716786377762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1.0407892079457972</v>
      </c>
      <c r="AS149" s="11">
        <f>IF(('OddsRatio_working_3-way'!X149=0),IF(Q149&gt;0,-Q149^(1/3),(-Q149)^(1/3)),'OddsRatio_working_3-way'!AM149-'OddsRatio_working_3-way'!R149/3)</f>
        <v>-0.71603204008201948</v>
      </c>
      <c r="AT149" s="11">
        <f>IF(('OddsRatio_working_3-way'!X149=0),IF(Q149&gt;0,-Q149^(1/3),(-Q149)^(1/3)),'OddsRatio_working_3-way'!AN149-'OddsRatio_working_3-way'!R149/3)</f>
        <v>-0.32475716786377762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2.2799999999999998</v>
      </c>
      <c r="B150" s="4">
        <f>IF('True_Odds_Calculator_3-way'!B151="","",'True_Odds_Calculator_3-way'!B151)</f>
        <v>3.67</v>
      </c>
      <c r="C150" s="4">
        <f>IF('True_Odds_Calculator_3-way'!C151="","",'True_Odds_Calculator_3-way'!C151)</f>
        <v>3.21</v>
      </c>
      <c r="D150" s="9">
        <f t="shared" si="39"/>
        <v>0.43012401377084647</v>
      </c>
      <c r="E150" s="9">
        <f t="shared" si="40"/>
        <v>0.26569731134541608</v>
      </c>
      <c r="F150" s="9">
        <f t="shared" si="41"/>
        <v>0.30417867488373729</v>
      </c>
      <c r="G150" s="9">
        <f t="shared" si="42"/>
        <v>1.0350866261531728</v>
      </c>
      <c r="H150" s="9">
        <f t="shared" si="43"/>
        <v>2.3249108814760611</v>
      </c>
      <c r="I150" s="9">
        <f t="shared" si="44"/>
        <v>3.7636812918289713</v>
      </c>
      <c r="J150" s="9">
        <f t="shared" si="45"/>
        <v>3.2875414437985127</v>
      </c>
      <c r="K150" s="11">
        <f t="shared" si="46"/>
        <v>0.43859649122807021</v>
      </c>
      <c r="L150" s="11">
        <f t="shared" si="47"/>
        <v>0.27247956403269757</v>
      </c>
      <c r="M150" s="11">
        <f t="shared" si="48"/>
        <v>0.3115264797507788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-0.28119497858450893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0.22933733869506168</v>
      </c>
      <c r="Q150" s="11">
        <f>2*'OddsRatio_working_3-way'!K150*'OddsRatio_working_3-way'!L150*'OddsRatio_working_3-way'!M150</f>
        <v>7.4460174900994033E-2</v>
      </c>
      <c r="R150" s="11">
        <f t="shared" si="49"/>
        <v>0</v>
      </c>
      <c r="S150" s="11">
        <f t="shared" si="50"/>
        <v>-0.81558120223024466</v>
      </c>
      <c r="T150" s="11">
        <f t="shared" si="51"/>
        <v>-0.26479909163319626</v>
      </c>
      <c r="U150" s="11">
        <f>'OddsRatio_working_3-way'!S150-'OddsRatio_working_3-way'!R150^2/3</f>
        <v>-0.81558120223024466</v>
      </c>
      <c r="V150" s="11">
        <f>'OddsRatio_working_3-way'!S150*'OddsRatio_working_3-way'!R150/3-2*'OddsRatio_working_3-way'!R150^3/27-'OddsRatio_working_3-way'!T150</f>
        <v>0.26479909163319626</v>
      </c>
      <c r="W150" s="11">
        <f>'OddsRatio_working_3-way'!V150^2+4*'OddsRatio_working_3-way'!U150^3/27</f>
        <v>-1.0252159331238561E-2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0.14174864925370934</v>
      </c>
      <c r="Y150" s="11">
        <f>IF('OddsRatio_working_3-way'!W150&gt;=0,IF('OddsRatio_working_3-way'!V150+SQRT('OddsRatio_working_3-way'!W150)&gt;0,0,PI()),ACOS('OddsRatio_working_3-way'!V150/(2*'OddsRatio_working_3-way'!X150)))</f>
        <v>0.36522199505551711</v>
      </c>
      <c r="Z150" s="11">
        <f>'OddsRatio_working_3-way'!X150^(1/3)*COS('OddsRatio_working_3-way'!Y150/3)</f>
        <v>0.51754331307658652</v>
      </c>
      <c r="AA150" s="11">
        <f>'OddsRatio_working_3-way'!X150^(1/3)*COS(('OddsRatio_working_3-way'!Y150+2*PI())/3)</f>
        <v>-0.31360768369967662</v>
      </c>
      <c r="AB150" s="11">
        <f>'OddsRatio_working_3-way'!X150^(1/3)*COS(('OddsRatio_working_3-way'!Y150+4*PI())/3)</f>
        <v>-0.20393562937691004</v>
      </c>
      <c r="AC150" s="11">
        <f>'OddsRatio_working_3-way'!X150^(1/3)*SIN('OddsRatio_working_3-way'!Y150/3)</f>
        <v>6.3319190085828578E-2</v>
      </c>
      <c r="AD150" s="11">
        <f>'OddsRatio_working_3-way'!X150^(1/3)*SIN(('OddsRatio_working_3-way'!Y150+2*PI())/3)</f>
        <v>0.41654606164017272</v>
      </c>
      <c r="AE150" s="11">
        <f>'OddsRatio_working_3-way'!X150^(1/3)*SIN(('OddsRatio_working_3-way'!Y150+4*PI())/3)</f>
        <v>-0.47986525172600125</v>
      </c>
      <c r="AF150" s="11">
        <f>-'OddsRatio_working_3-way'!U150/(3*'OddsRatio_working_3-way'!X150^(1/3))*COS(('OddsRatio_working_3-way'!Y150)/3)</f>
        <v>0.5175433130765863</v>
      </c>
      <c r="AG150" s="11">
        <f>-'OddsRatio_working_3-way'!U150/(3*'OddsRatio_working_3-way'!X150^(1/3))*COS(('OddsRatio_working_3-way'!Y150+2*PI())/3)</f>
        <v>-0.31360768369967651</v>
      </c>
      <c r="AH150" s="11">
        <f>-'OddsRatio_working_3-way'!U150/(3*'OddsRatio_working_3-way'!X150^(1/3))*COS(('OddsRatio_working_3-way'!Y150+4*PI())/3)</f>
        <v>-0.20393562937690993</v>
      </c>
      <c r="AI150" s="11">
        <f>'OddsRatio_working_3-way'!U150/(3*'OddsRatio_working_3-way'!X150^(1/3))*SIN(('OddsRatio_working_3-way'!Y150)/3)</f>
        <v>-6.331919008582855E-2</v>
      </c>
      <c r="AJ150" s="11">
        <f>'OddsRatio_working_3-way'!U150/(3*'OddsRatio_working_3-way'!X150^(1/3))*SIN(('OddsRatio_working_3-way'!Y150+2*PI())/3)</f>
        <v>-0.41654606164017255</v>
      </c>
      <c r="AK150" s="11">
        <f>'OddsRatio_working_3-way'!U150/(3*'OddsRatio_working_3-way'!X150^(1/3))*SIN(('OddsRatio_working_3-way'!Y150+4*PI())/3)</f>
        <v>0.47986525172600103</v>
      </c>
      <c r="AL150" s="11">
        <f>'OddsRatio_working_3-way'!Z150+'OddsRatio_working_3-way'!AF150</f>
        <v>1.0350866261531728</v>
      </c>
      <c r="AM150" s="11">
        <f>'OddsRatio_working_3-way'!AA150+'OddsRatio_working_3-way'!AG150</f>
        <v>-0.62721536739935313</v>
      </c>
      <c r="AN150" s="11">
        <f>'OddsRatio_working_3-way'!AB150+'OddsRatio_working_3-way'!AH150</f>
        <v>-0.40787125875381997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1.0350866261531728</v>
      </c>
      <c r="AS150" s="11">
        <f>IF(('OddsRatio_working_3-way'!X150=0),IF(Q150&gt;0,-Q150^(1/3),(-Q150)^(1/3)),'OddsRatio_working_3-way'!AM150-'OddsRatio_working_3-way'!R150/3)</f>
        <v>-0.62721536739935313</v>
      </c>
      <c r="AT150" s="11">
        <f>IF(('OddsRatio_working_3-way'!X150=0),IF(Q150&gt;0,-Q150^(1/3),(-Q150)^(1/3)),'OddsRatio_working_3-way'!AN150-'OddsRatio_working_3-way'!R150/3)</f>
        <v>-0.40787125875381997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2.4700000000000002</v>
      </c>
      <c r="B151" s="4">
        <f>IF('True_Odds_Calculator_3-way'!B152="","",'True_Odds_Calculator_3-way'!B152)</f>
        <v>3.56</v>
      </c>
      <c r="C151" s="4">
        <f>IF('True_Odds_Calculator_3-way'!C152="","",'True_Odds_Calculator_3-way'!C152)</f>
        <v>2.98</v>
      </c>
      <c r="D151" s="9">
        <f t="shared" si="39"/>
        <v>0.39712617185456167</v>
      </c>
      <c r="E151" s="9">
        <f t="shared" si="40"/>
        <v>0.27444246191733612</v>
      </c>
      <c r="F151" s="9">
        <f t="shared" si="41"/>
        <v>0.32843136622810204</v>
      </c>
      <c r="G151" s="9">
        <f t="shared" si="42"/>
        <v>1.0327152414151892</v>
      </c>
      <c r="H151" s="9">
        <f t="shared" si="43"/>
        <v>2.5180914048803285</v>
      </c>
      <c r="I151" s="9">
        <f t="shared" si="44"/>
        <v>3.6437510180228836</v>
      </c>
      <c r="J151" s="9">
        <f t="shared" si="45"/>
        <v>3.0447761780020741</v>
      </c>
      <c r="K151" s="11">
        <f t="shared" si="46"/>
        <v>0.40485829959514169</v>
      </c>
      <c r="L151" s="11">
        <f t="shared" si="47"/>
        <v>0.2808988764044944</v>
      </c>
      <c r="M151" s="11">
        <f t="shared" si="48"/>
        <v>0.33557046979865773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-0.28435395624501791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0.2293566077753188</v>
      </c>
      <c r="Q151" s="11">
        <f>2*'OddsRatio_working_3-way'!K151*'OddsRatio_working_3-way'!L151*'OddsRatio_working_3-way'!M151</f>
        <v>7.6324994267992941E-2</v>
      </c>
      <c r="R151" s="11">
        <f t="shared" si="49"/>
        <v>0</v>
      </c>
      <c r="S151" s="11">
        <f t="shared" si="50"/>
        <v>-0.80658841819556115</v>
      </c>
      <c r="T151" s="11">
        <f t="shared" si="51"/>
        <v>-0.26841544698687558</v>
      </c>
      <c r="U151" s="11">
        <f>'OddsRatio_working_3-way'!S151-'OddsRatio_working_3-way'!R151^2/3</f>
        <v>-0.80658841819556115</v>
      </c>
      <c r="V151" s="11">
        <f>'OddsRatio_working_3-way'!S151*'OddsRatio_working_3-way'!R151/3-2*'OddsRatio_working_3-way'!R151^3/27-'OddsRatio_working_3-way'!T151</f>
        <v>0.26841544698687558</v>
      </c>
      <c r="W151" s="11">
        <f>'OddsRatio_working_3-way'!V151^2+4*'OddsRatio_working_3-way'!U151^3/27</f>
        <v>-5.6945146826859333E-3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0.13941069441030174</v>
      </c>
      <c r="Y151" s="11">
        <f>IF('OddsRatio_working_3-way'!W151&gt;=0,IF('OddsRatio_working_3-way'!V151+SQRT('OddsRatio_working_3-way'!W151)&gt;0,0,PI()),ACOS('OddsRatio_working_3-way'!V151/(2*'OddsRatio_working_3-way'!X151)))</f>
        <v>0.27406443928936897</v>
      </c>
      <c r="Z151" s="11">
        <f>'OddsRatio_working_3-way'!X151^(1/3)*COS('OddsRatio_working_3-way'!Y151/3)</f>
        <v>0.5163576207075945</v>
      </c>
      <c r="AA151" s="11">
        <f>'OddsRatio_working_3-way'!X151^(1/3)*COS(('OddsRatio_working_3-way'!Y151+2*PI())/3)</f>
        <v>-0.29914477429685943</v>
      </c>
      <c r="AB151" s="11">
        <f>'OddsRatio_working_3-way'!X151^(1/3)*COS(('OddsRatio_working_3-way'!Y151+4*PI())/3)</f>
        <v>-0.21721284641073491</v>
      </c>
      <c r="AC151" s="11">
        <f>'OddsRatio_working_3-way'!X151^(1/3)*SIN('OddsRatio_working_3-way'!Y151/3)</f>
        <v>4.7303420620279049E-2</v>
      </c>
      <c r="AD151" s="11">
        <f>'OddsRatio_working_3-way'!X151^(1/3)*SIN(('OddsRatio_working_3-way'!Y151+2*PI())/3)</f>
        <v>0.42352710666032706</v>
      </c>
      <c r="AE151" s="11">
        <f>'OddsRatio_working_3-way'!X151^(1/3)*SIN(('OddsRatio_working_3-way'!Y151+4*PI())/3)</f>
        <v>-0.47083052728060598</v>
      </c>
      <c r="AF151" s="11">
        <f>-'OddsRatio_working_3-way'!U151/(3*'OddsRatio_working_3-way'!X151^(1/3))*COS(('OddsRatio_working_3-way'!Y151)/3)</f>
        <v>0.51635762070759461</v>
      </c>
      <c r="AG151" s="11">
        <f>-'OddsRatio_working_3-way'!U151/(3*'OddsRatio_working_3-way'!X151^(1/3))*COS(('OddsRatio_working_3-way'!Y151+2*PI())/3)</f>
        <v>-0.29914477429685948</v>
      </c>
      <c r="AH151" s="11">
        <f>-'OddsRatio_working_3-way'!U151/(3*'OddsRatio_working_3-way'!X151^(1/3))*COS(('OddsRatio_working_3-way'!Y151+4*PI())/3)</f>
        <v>-0.21721284641073496</v>
      </c>
      <c r="AI151" s="11">
        <f>'OddsRatio_working_3-way'!U151/(3*'OddsRatio_working_3-way'!X151^(1/3))*SIN(('OddsRatio_working_3-way'!Y151)/3)</f>
        <v>-4.7303420620279063E-2</v>
      </c>
      <c r="AJ151" s="11">
        <f>'OddsRatio_working_3-way'!U151/(3*'OddsRatio_working_3-way'!X151^(1/3))*SIN(('OddsRatio_working_3-way'!Y151+2*PI())/3)</f>
        <v>-0.42352710666032711</v>
      </c>
      <c r="AK151" s="11">
        <f>'OddsRatio_working_3-way'!U151/(3*'OddsRatio_working_3-way'!X151^(1/3))*SIN(('OddsRatio_working_3-way'!Y151+4*PI())/3)</f>
        <v>0.47083052728060609</v>
      </c>
      <c r="AL151" s="11">
        <f>'OddsRatio_working_3-way'!Z151+'OddsRatio_working_3-way'!AF151</f>
        <v>1.0327152414151892</v>
      </c>
      <c r="AM151" s="11">
        <f>'OddsRatio_working_3-way'!AA151+'OddsRatio_working_3-way'!AG151</f>
        <v>-0.59828954859371897</v>
      </c>
      <c r="AN151" s="11">
        <f>'OddsRatio_working_3-way'!AB151+'OddsRatio_working_3-way'!AH151</f>
        <v>-0.43442569282146987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1.0327152414151892</v>
      </c>
      <c r="AS151" s="11">
        <f>IF(('OddsRatio_working_3-way'!X151=0),IF(Q151&gt;0,-Q151^(1/3),(-Q151)^(1/3)),'OddsRatio_working_3-way'!AM151-'OddsRatio_working_3-way'!R151/3)</f>
        <v>-0.59828954859371897</v>
      </c>
      <c r="AT151" s="11">
        <f>IF(('OddsRatio_working_3-way'!X151=0),IF(Q151&gt;0,-Q151^(1/3),(-Q151)^(1/3)),'OddsRatio_working_3-way'!AN151-'OddsRatio_working_3-way'!R151/3)</f>
        <v>-0.43442569282146987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1.91</v>
      </c>
      <c r="B152" s="4">
        <f>IF('True_Odds_Calculator_3-way'!B153="","",'True_Odds_Calculator_3-way'!B153)</f>
        <v>3.66</v>
      </c>
      <c r="C152" s="4">
        <f>IF('True_Odds_Calculator_3-way'!C153="","",'True_Odds_Calculator_3-way'!C153)</f>
        <v>4.4000000000000004</v>
      </c>
      <c r="D152" s="9">
        <f t="shared" si="39"/>
        <v>0.51387712614953251</v>
      </c>
      <c r="E152" s="9">
        <f t="shared" si="40"/>
        <v>0.26558993194848202</v>
      </c>
      <c r="F152" s="9">
        <f t="shared" si="41"/>
        <v>0.22053294190198558</v>
      </c>
      <c r="G152" s="9">
        <f t="shared" si="42"/>
        <v>1.0395499879085737</v>
      </c>
      <c r="H152" s="9">
        <f t="shared" si="43"/>
        <v>1.9459904889968018</v>
      </c>
      <c r="I152" s="9">
        <f t="shared" si="44"/>
        <v>3.7652029678368066</v>
      </c>
      <c r="J152" s="9">
        <f t="shared" si="45"/>
        <v>4.5344699588891508</v>
      </c>
      <c r="K152" s="11">
        <f t="shared" si="46"/>
        <v>0.52356020942408377</v>
      </c>
      <c r="L152" s="11">
        <f t="shared" si="47"/>
        <v>0.27322404371584696</v>
      </c>
      <c r="M152" s="11">
        <f t="shared" si="48"/>
        <v>0.22727272727272727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-0.26756839704226199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0.22660299675148179</v>
      </c>
      <c r="Q152" s="11">
        <f>2*'OddsRatio_working_3-way'!K152*'OddsRatio_working_3-way'!L152*'OddsRatio_working_3-way'!M152</f>
        <v>6.5022380703438118E-2</v>
      </c>
      <c r="R152" s="11">
        <f t="shared" si="49"/>
        <v>0</v>
      </c>
      <c r="S152" s="11">
        <f t="shared" si="50"/>
        <v>-0.84689746343881644</v>
      </c>
      <c r="T152" s="11">
        <f t="shared" si="51"/>
        <v>-0.24301218463093735</v>
      </c>
      <c r="U152" s="11">
        <f>'OddsRatio_working_3-way'!S152-'OddsRatio_working_3-way'!R152^2/3</f>
        <v>-0.84689746343881644</v>
      </c>
      <c r="V152" s="11">
        <f>'OddsRatio_working_3-way'!S152*'OddsRatio_working_3-way'!R152/3-2*'OddsRatio_working_3-way'!R152^3/27-'OddsRatio_working_3-way'!T152</f>
        <v>0.24301218463093735</v>
      </c>
      <c r="W152" s="11">
        <f>'OddsRatio_working_3-way'!V152^2+4*'OddsRatio_working_3-way'!U152^3/27</f>
        <v>-3.0933932603697013E-2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0.14999071178142814</v>
      </c>
      <c r="Y152" s="11">
        <f>IF('OddsRatio_working_3-way'!W152&gt;=0,IF('OddsRatio_working_3-way'!V152+SQRT('OddsRatio_working_3-way'!W152)&gt;0,0,PI()),ACOS('OddsRatio_working_3-way'!V152/(2*'OddsRatio_working_3-way'!X152)))</f>
        <v>0.62648939833991169</v>
      </c>
      <c r="Z152" s="11">
        <f>'OddsRatio_working_3-way'!X152^(1/3)*COS('OddsRatio_working_3-way'!Y152/3)</f>
        <v>0.51977499395428683</v>
      </c>
      <c r="AA152" s="11">
        <f>'OddsRatio_working_3-way'!X152^(1/3)*COS(('OddsRatio_working_3-way'!Y152+2*PI())/3)</f>
        <v>-0.35528053972434753</v>
      </c>
      <c r="AB152" s="11">
        <f>'OddsRatio_working_3-way'!X152^(1/3)*COS(('OddsRatio_working_3-way'!Y152+4*PI())/3)</f>
        <v>-0.16449445422993941</v>
      </c>
      <c r="AC152" s="11">
        <f>'OddsRatio_working_3-way'!X152^(1/3)*SIN('OddsRatio_working_3-way'!Y152/3)</f>
        <v>0.11015039781783158</v>
      </c>
      <c r="AD152" s="11">
        <f>'OddsRatio_working_3-way'!X152^(1/3)*SIN(('OddsRatio_working_3-way'!Y152+2*PI())/3)</f>
        <v>0.39506315010739962</v>
      </c>
      <c r="AE152" s="11">
        <f>'OddsRatio_working_3-way'!X152^(1/3)*SIN(('OddsRatio_working_3-way'!Y152+4*PI())/3)</f>
        <v>-0.5052135479252311</v>
      </c>
      <c r="AF152" s="11">
        <f>-'OddsRatio_working_3-way'!U152/(3*'OddsRatio_working_3-way'!X152^(1/3))*COS(('OddsRatio_working_3-way'!Y152)/3)</f>
        <v>0.51977499395428683</v>
      </c>
      <c r="AG152" s="11">
        <f>-'OddsRatio_working_3-way'!U152/(3*'OddsRatio_working_3-way'!X152^(1/3))*COS(('OddsRatio_working_3-way'!Y152+2*PI())/3)</f>
        <v>-0.35528053972434753</v>
      </c>
      <c r="AH152" s="11">
        <f>-'OddsRatio_working_3-way'!U152/(3*'OddsRatio_working_3-way'!X152^(1/3))*COS(('OddsRatio_working_3-way'!Y152+4*PI())/3)</f>
        <v>-0.16449445422993941</v>
      </c>
      <c r="AI152" s="11">
        <f>'OddsRatio_working_3-way'!U152/(3*'OddsRatio_working_3-way'!X152^(1/3))*SIN(('OddsRatio_working_3-way'!Y152)/3)</f>
        <v>-0.11015039781783158</v>
      </c>
      <c r="AJ152" s="11">
        <f>'OddsRatio_working_3-way'!U152/(3*'OddsRatio_working_3-way'!X152^(1/3))*SIN(('OddsRatio_working_3-way'!Y152+2*PI())/3)</f>
        <v>-0.39506315010739962</v>
      </c>
      <c r="AK152" s="11">
        <f>'OddsRatio_working_3-way'!U152/(3*'OddsRatio_working_3-way'!X152^(1/3))*SIN(('OddsRatio_working_3-way'!Y152+4*PI())/3)</f>
        <v>0.5052135479252311</v>
      </c>
      <c r="AL152" s="11">
        <f>'OddsRatio_working_3-way'!Z152+'OddsRatio_working_3-way'!AF152</f>
        <v>1.0395499879085737</v>
      </c>
      <c r="AM152" s="11">
        <f>'OddsRatio_working_3-way'!AA152+'OddsRatio_working_3-way'!AG152</f>
        <v>-0.71056107944869507</v>
      </c>
      <c r="AN152" s="11">
        <f>'OddsRatio_working_3-way'!AB152+'OddsRatio_working_3-way'!AH152</f>
        <v>-0.32898890845987883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1.0395499879085737</v>
      </c>
      <c r="AS152" s="11">
        <f>IF(('OddsRatio_working_3-way'!X152=0),IF(Q152&gt;0,-Q152^(1/3),(-Q152)^(1/3)),'OddsRatio_working_3-way'!AM152-'OddsRatio_working_3-way'!R152/3)</f>
        <v>-0.71056107944869507</v>
      </c>
      <c r="AT152" s="11">
        <f>IF(('OddsRatio_working_3-way'!X152=0),IF(Q152&gt;0,-Q152^(1/3),(-Q152)^(1/3)),'OddsRatio_working_3-way'!AN152-'OddsRatio_working_3-way'!R152/3)</f>
        <v>-0.32898890845987883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2.4700000000000002</v>
      </c>
      <c r="B153" s="4">
        <f>IF('True_Odds_Calculator_3-way'!B154="","",'True_Odds_Calculator_3-way'!B154)</f>
        <v>3.74</v>
      </c>
      <c r="C153" s="4">
        <f>IF('True_Odds_Calculator_3-way'!C154="","",'True_Odds_Calculator_3-way'!C154)</f>
        <v>2.86</v>
      </c>
      <c r="D153" s="9">
        <f t="shared" si="39"/>
        <v>0.39690280672152001</v>
      </c>
      <c r="E153" s="9">
        <f t="shared" si="40"/>
        <v>0.26094118752674045</v>
      </c>
      <c r="F153" s="9">
        <f t="shared" si="41"/>
        <v>0.3421560057517396</v>
      </c>
      <c r="G153" s="9">
        <f t="shared" si="42"/>
        <v>1.0336792599126894</v>
      </c>
      <c r="H153" s="9">
        <f t="shared" si="43"/>
        <v>2.5195085120716536</v>
      </c>
      <c r="I153" s="9">
        <f t="shared" si="44"/>
        <v>3.8322811721607692</v>
      </c>
      <c r="J153" s="9">
        <f t="shared" si="45"/>
        <v>2.9226434234376018</v>
      </c>
      <c r="K153" s="11">
        <f t="shared" si="46"/>
        <v>0.40485829959514169</v>
      </c>
      <c r="L153" s="11">
        <f t="shared" si="47"/>
        <v>0.26737967914438499</v>
      </c>
      <c r="M153" s="11">
        <f t="shared" si="48"/>
        <v>0.34965034965034969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-0.28356083934251897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0.22974925007876579</v>
      </c>
      <c r="Q153" s="11">
        <f>2*'OddsRatio_working_3-way'!K153*'OddsRatio_working_3-way'!L153*'OddsRatio_working_3-way'!M153</f>
        <v>7.5699917653629573E-2</v>
      </c>
      <c r="R153" s="11">
        <f t="shared" si="49"/>
        <v>0</v>
      </c>
      <c r="S153" s="11">
        <f t="shared" si="50"/>
        <v>-0.81022912265133673</v>
      </c>
      <c r="T153" s="11">
        <f t="shared" si="51"/>
        <v>-0.26696181965447663</v>
      </c>
      <c r="U153" s="11">
        <f>'OddsRatio_working_3-way'!S153-'OddsRatio_working_3-way'!R153^2/3</f>
        <v>-0.81022912265133673</v>
      </c>
      <c r="V153" s="11">
        <f>'OddsRatio_working_3-way'!S153*'OddsRatio_working_3-way'!R153/3-2*'OddsRatio_working_3-way'!R153^3/27-'OddsRatio_working_3-way'!T153</f>
        <v>0.26696181965447663</v>
      </c>
      <c r="W153" s="11">
        <f>'OddsRatio_working_3-way'!V153^2+4*'OddsRatio_working_3-way'!U153^3/27</f>
        <v>-7.5302179126706253E-3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0.14035564743349296</v>
      </c>
      <c r="Y153" s="11">
        <f>IF('OddsRatio_working_3-way'!W153&gt;=0,IF('OddsRatio_working_3-way'!V153+SQRT('OddsRatio_working_3-way'!W153)&gt;0,0,PI()),ACOS('OddsRatio_working_3-way'!V153/(2*'OddsRatio_working_3-way'!X153)))</f>
        <v>0.31428013260743404</v>
      </c>
      <c r="Z153" s="11">
        <f>'OddsRatio_working_3-way'!X153^(1/3)*COS('OddsRatio_working_3-way'!Y153/3)</f>
        <v>0.51683962995634469</v>
      </c>
      <c r="AA153" s="11">
        <f>'OddsRatio_working_3-way'!X153^(1/3)*COS(('OddsRatio_working_3-way'!Y153+2*PI())/3)</f>
        <v>-0.30548230899172468</v>
      </c>
      <c r="AB153" s="11">
        <f>'OddsRatio_working_3-way'!X153^(1/3)*COS(('OddsRatio_working_3-way'!Y153+4*PI())/3)</f>
        <v>-0.21135732096462001</v>
      </c>
      <c r="AC153" s="11">
        <f>'OddsRatio_working_3-way'!X153^(1/3)*SIN('OddsRatio_working_3-way'!Y153/3)</f>
        <v>5.4343087174919098E-2</v>
      </c>
      <c r="AD153" s="11">
        <f>'OddsRatio_working_3-way'!X153^(1/3)*SIN(('OddsRatio_working_3-way'!Y153+2*PI())/3)</f>
        <v>0.42042470563728379</v>
      </c>
      <c r="AE153" s="11">
        <f>'OddsRatio_working_3-way'!X153^(1/3)*SIN(('OddsRatio_working_3-way'!Y153+4*PI())/3)</f>
        <v>-0.47476779281220294</v>
      </c>
      <c r="AF153" s="11">
        <f>-'OddsRatio_working_3-way'!U153/(3*'OddsRatio_working_3-way'!X153^(1/3))*COS(('OddsRatio_working_3-way'!Y153)/3)</f>
        <v>0.51683962995634469</v>
      </c>
      <c r="AG153" s="11">
        <f>-'OddsRatio_working_3-way'!U153/(3*'OddsRatio_working_3-way'!X153^(1/3))*COS(('OddsRatio_working_3-way'!Y153+2*PI())/3)</f>
        <v>-0.30548230899172468</v>
      </c>
      <c r="AH153" s="11">
        <f>-'OddsRatio_working_3-way'!U153/(3*'OddsRatio_working_3-way'!X153^(1/3))*COS(('OddsRatio_working_3-way'!Y153+4*PI())/3)</f>
        <v>-0.21135732096462001</v>
      </c>
      <c r="AI153" s="11">
        <f>'OddsRatio_working_3-way'!U153/(3*'OddsRatio_working_3-way'!X153^(1/3))*SIN(('OddsRatio_working_3-way'!Y153)/3)</f>
        <v>-5.4343087174919098E-2</v>
      </c>
      <c r="AJ153" s="11">
        <f>'OddsRatio_working_3-way'!U153/(3*'OddsRatio_working_3-way'!X153^(1/3))*SIN(('OddsRatio_working_3-way'!Y153+2*PI())/3)</f>
        <v>-0.42042470563728379</v>
      </c>
      <c r="AK153" s="11">
        <f>'OddsRatio_working_3-way'!U153/(3*'OddsRatio_working_3-way'!X153^(1/3))*SIN(('OddsRatio_working_3-way'!Y153+4*PI())/3)</f>
        <v>0.47476779281220294</v>
      </c>
      <c r="AL153" s="11">
        <f>'OddsRatio_working_3-way'!Z153+'OddsRatio_working_3-way'!AF153</f>
        <v>1.0336792599126894</v>
      </c>
      <c r="AM153" s="11">
        <f>'OddsRatio_working_3-way'!AA153+'OddsRatio_working_3-way'!AG153</f>
        <v>-0.61096461798344937</v>
      </c>
      <c r="AN153" s="11">
        <f>'OddsRatio_working_3-way'!AB153+'OddsRatio_working_3-way'!AH153</f>
        <v>-0.42271464192924002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1.0336792599126894</v>
      </c>
      <c r="AS153" s="11">
        <f>IF(('OddsRatio_working_3-way'!X153=0),IF(Q153&gt;0,-Q153^(1/3),(-Q153)^(1/3)),'OddsRatio_working_3-way'!AM153-'OddsRatio_working_3-way'!R153/3)</f>
        <v>-0.61096461798344937</v>
      </c>
      <c r="AT153" s="11">
        <f>IF(('OddsRatio_working_3-way'!X153=0),IF(Q153&gt;0,-Q153^(1/3),(-Q153)^(1/3)),'OddsRatio_working_3-way'!AN153-'OddsRatio_working_3-way'!R153/3)</f>
        <v>-0.42271464192924002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2.1800000000000002</v>
      </c>
      <c r="B154" s="4">
        <f>IF('True_Odds_Calculator_3-way'!B155="","",'True_Odds_Calculator_3-way'!B155)</f>
        <v>3.25</v>
      </c>
      <c r="C154" s="4">
        <f>IF('True_Odds_Calculator_3-way'!C155="","",'True_Odds_Calculator_3-way'!C155)</f>
        <v>3.47</v>
      </c>
      <c r="D154" s="9">
        <f t="shared" si="39"/>
        <v>0.4382079243223217</v>
      </c>
      <c r="E154" s="9">
        <f t="shared" si="40"/>
        <v>0.29031512216961902</v>
      </c>
      <c r="F154" s="9">
        <f t="shared" si="41"/>
        <v>0.2714769535080595</v>
      </c>
      <c r="G154" s="9">
        <f t="shared" si="42"/>
        <v>1.0864590824644091</v>
      </c>
      <c r="H154" s="9">
        <f t="shared" si="43"/>
        <v>2.2820217173080031</v>
      </c>
      <c r="I154" s="9">
        <f t="shared" si="44"/>
        <v>3.4445329355449203</v>
      </c>
      <c r="J154" s="9">
        <f t="shared" si="45"/>
        <v>3.6835539336870906</v>
      </c>
      <c r="K154" s="11">
        <f t="shared" si="46"/>
        <v>0.4587155963302752</v>
      </c>
      <c r="L154" s="11">
        <f t="shared" si="47"/>
        <v>0.30769230769230771</v>
      </c>
      <c r="M154" s="11">
        <f t="shared" si="48"/>
        <v>0.28818443804034583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-0.26674245829257348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0.23998421798702047</v>
      </c>
      <c r="Q154" s="11">
        <f>2*'OddsRatio_working_3-way'!K154*'OddsRatio_working_3-way'!L154*'OddsRatio_working_3-way'!M154</f>
        <v>8.1350582368481542E-2</v>
      </c>
      <c r="R154" s="11">
        <f t="shared" si="49"/>
        <v>0</v>
      </c>
      <c r="S154" s="11">
        <f t="shared" si="50"/>
        <v>-0.89968511021142517</v>
      </c>
      <c r="T154" s="11">
        <f t="shared" si="51"/>
        <v>-0.30497800346150017</v>
      </c>
      <c r="U154" s="11">
        <f>'OddsRatio_working_3-way'!S154-'OddsRatio_working_3-way'!R154^2/3</f>
        <v>-0.89968511021142517</v>
      </c>
      <c r="V154" s="11">
        <f>'OddsRatio_working_3-way'!S154*'OddsRatio_working_3-way'!R154/3-2*'OddsRatio_working_3-way'!R154^3/27-'OddsRatio_working_3-way'!T154</f>
        <v>0.30497800346150017</v>
      </c>
      <c r="W154" s="11">
        <f>'OddsRatio_working_3-way'!V154^2+4*'OddsRatio_working_3-way'!U154^3/27</f>
        <v>-1.4875096738356186E-2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0.16423053867484497</v>
      </c>
      <c r="Y154" s="11">
        <f>IF('OddsRatio_working_3-way'!W154&gt;=0,IF('OddsRatio_working_3-way'!V154+SQRT('OddsRatio_working_3-way'!W154)&gt;0,0,PI()),ACOS('OddsRatio_working_3-way'!V154/(2*'OddsRatio_working_3-way'!X154)))</f>
        <v>0.38042808857364863</v>
      </c>
      <c r="Z154" s="11">
        <f>'OddsRatio_working_3-way'!X154^(1/3)*COS('OddsRatio_working_3-way'!Y154/3)</f>
        <v>0.54322954123220457</v>
      </c>
      <c r="AA154" s="11">
        <f>'OddsRatio_working_3-way'!X154^(1/3)*COS(('OddsRatio_working_3-way'!Y154+2*PI())/3)</f>
        <v>-0.33159415626102773</v>
      </c>
      <c r="AB154" s="11">
        <f>'OddsRatio_working_3-way'!X154^(1/3)*COS(('OddsRatio_working_3-way'!Y154+4*PI())/3)</f>
        <v>-0.21163538497117698</v>
      </c>
      <c r="AC154" s="11">
        <f>'OddsRatio_working_3-way'!X154^(1/3)*SIN('OddsRatio_working_3-way'!Y154/3)</f>
        <v>6.9258228895852203E-2</v>
      </c>
      <c r="AD154" s="11">
        <f>'OddsRatio_working_3-way'!X154^(1/3)*SIN(('OddsRatio_working_3-way'!Y154+2*PI())/3)</f>
        <v>0.4358214683453292</v>
      </c>
      <c r="AE154" s="11">
        <f>'OddsRatio_working_3-way'!X154^(1/3)*SIN(('OddsRatio_working_3-way'!Y154+4*PI())/3)</f>
        <v>-0.50507969724118129</v>
      </c>
      <c r="AF154" s="11">
        <f>-'OddsRatio_working_3-way'!U154/(3*'OddsRatio_working_3-way'!X154^(1/3))*COS(('OddsRatio_working_3-way'!Y154)/3)</f>
        <v>0.54322954123220457</v>
      </c>
      <c r="AG154" s="11">
        <f>-'OddsRatio_working_3-way'!U154/(3*'OddsRatio_working_3-way'!X154^(1/3))*COS(('OddsRatio_working_3-way'!Y154+2*PI())/3)</f>
        <v>-0.33159415626102773</v>
      </c>
      <c r="AH154" s="11">
        <f>-'OddsRatio_working_3-way'!U154/(3*'OddsRatio_working_3-way'!X154^(1/3))*COS(('OddsRatio_working_3-way'!Y154+4*PI())/3)</f>
        <v>-0.21163538497117698</v>
      </c>
      <c r="AI154" s="11">
        <f>'OddsRatio_working_3-way'!U154/(3*'OddsRatio_working_3-way'!X154^(1/3))*SIN(('OddsRatio_working_3-way'!Y154)/3)</f>
        <v>-6.9258228895852203E-2</v>
      </c>
      <c r="AJ154" s="11">
        <f>'OddsRatio_working_3-way'!U154/(3*'OddsRatio_working_3-way'!X154^(1/3))*SIN(('OddsRatio_working_3-way'!Y154+2*PI())/3)</f>
        <v>-0.4358214683453292</v>
      </c>
      <c r="AK154" s="11">
        <f>'OddsRatio_working_3-way'!U154/(3*'OddsRatio_working_3-way'!X154^(1/3))*SIN(('OddsRatio_working_3-way'!Y154+4*PI())/3)</f>
        <v>0.50507969724118129</v>
      </c>
      <c r="AL154" s="11">
        <f>'OddsRatio_working_3-way'!Z154+'OddsRatio_working_3-way'!AF154</f>
        <v>1.0864590824644091</v>
      </c>
      <c r="AM154" s="11">
        <f>'OddsRatio_working_3-way'!AA154+'OddsRatio_working_3-way'!AG154</f>
        <v>-0.66318831252205546</v>
      </c>
      <c r="AN154" s="11">
        <f>'OddsRatio_working_3-way'!AB154+'OddsRatio_working_3-way'!AH154</f>
        <v>-0.42327076994235396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1.0864590824644091</v>
      </c>
      <c r="AS154" s="11">
        <f>IF(('OddsRatio_working_3-way'!X154=0),IF(Q154&gt;0,-Q154^(1/3),(-Q154)^(1/3)),'OddsRatio_working_3-way'!AM154-'OddsRatio_working_3-way'!R154/3)</f>
        <v>-0.66318831252205546</v>
      </c>
      <c r="AT154" s="11">
        <f>IF(('OddsRatio_working_3-way'!X154=0),IF(Q154&gt;0,-Q154^(1/3),(-Q154)^(1/3)),'OddsRatio_working_3-way'!AN154-'OddsRatio_working_3-way'!R154/3)</f>
        <v>-0.42327076994235396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1.81</v>
      </c>
      <c r="B155" s="4">
        <f>IF('True_Odds_Calculator_3-way'!B156="","",'True_Odds_Calculator_3-way'!B156)</f>
        <v>3.39</v>
      </c>
      <c r="C155" s="4">
        <f>IF('True_Odds_Calculator_3-way'!C156="","",'True_Odds_Calculator_3-way'!C156)</f>
        <v>4.76</v>
      </c>
      <c r="D155" s="9">
        <f t="shared" si="39"/>
        <v>0.52919802021818374</v>
      </c>
      <c r="E155" s="9">
        <f t="shared" si="40"/>
        <v>0.2758603928465897</v>
      </c>
      <c r="F155" s="9">
        <f t="shared" si="41"/>
        <v>0.19494158693522648</v>
      </c>
      <c r="G155" s="9">
        <f t="shared" si="42"/>
        <v>1.0983355754745219</v>
      </c>
      <c r="H155" s="9">
        <f t="shared" si="43"/>
        <v>1.8896518161343625</v>
      </c>
      <c r="I155" s="9">
        <f t="shared" si="44"/>
        <v>3.6250220253841068</v>
      </c>
      <c r="J155" s="9">
        <f t="shared" si="45"/>
        <v>5.1297417637842022</v>
      </c>
      <c r="K155" s="11">
        <f t="shared" si="46"/>
        <v>0.5524861878453039</v>
      </c>
      <c r="L155" s="11">
        <f t="shared" si="47"/>
        <v>0.29498525073746312</v>
      </c>
      <c r="M155" s="11">
        <f t="shared" si="48"/>
        <v>0.21008403361344538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-0.24922151914596569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0.23829998434615626</v>
      </c>
      <c r="Q155" s="11">
        <f>2*'OddsRatio_working_3-way'!K155*'OddsRatio_working_3-way'!L155*'OddsRatio_working_3-way'!M155</f>
        <v>6.8477006996021911E-2</v>
      </c>
      <c r="R155" s="11">
        <f t="shared" si="49"/>
        <v>0</v>
      </c>
      <c r="S155" s="11">
        <f t="shared" si="50"/>
        <v>-0.95617740058227951</v>
      </c>
      <c r="T155" s="11">
        <f t="shared" si="51"/>
        <v>-0.27476362085697686</v>
      </c>
      <c r="U155" s="11">
        <f>'OddsRatio_working_3-way'!S155-'OddsRatio_working_3-way'!R155^2/3</f>
        <v>-0.95617740058227951</v>
      </c>
      <c r="V155" s="11">
        <f>'OddsRatio_working_3-way'!S155*'OddsRatio_working_3-way'!R155/3-2*'OddsRatio_working_3-way'!R155^3/27-'OddsRatio_working_3-way'!T155</f>
        <v>0.27476362085697686</v>
      </c>
      <c r="W155" s="11">
        <f>'OddsRatio_working_3-way'!V155^2+4*'OddsRatio_working_3-way'!U155^3/27</f>
        <v>-5.4017442223935896E-2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0.17993921860615353</v>
      </c>
      <c r="Y155" s="11">
        <f>IF('OddsRatio_working_3-way'!W155&gt;=0,IF('OddsRatio_working_3-way'!V155+SQRT('OddsRatio_working_3-way'!W155)&gt;0,0,PI()),ACOS('OddsRatio_working_3-way'!V155/(2*'OddsRatio_working_3-way'!X155)))</f>
        <v>0.70209621169740388</v>
      </c>
      <c r="Z155" s="11">
        <f>'OddsRatio_working_3-way'!X155^(1/3)*COS('OddsRatio_working_3-way'!Y155/3)</f>
        <v>0.54916778773726094</v>
      </c>
      <c r="AA155" s="11">
        <f>'OddsRatio_working_3-way'!X155^(1/3)*COS(('OddsRatio_working_3-way'!Y155+2*PI())/3)</f>
        <v>-0.38796557594025932</v>
      </c>
      <c r="AB155" s="11">
        <f>'OddsRatio_working_3-way'!X155^(1/3)*COS(('OddsRatio_working_3-way'!Y155+4*PI())/3)</f>
        <v>-0.16120221179700175</v>
      </c>
      <c r="AC155" s="11">
        <f>'OddsRatio_working_3-way'!X155^(1/3)*SIN('OddsRatio_working_3-way'!Y155/3)</f>
        <v>0.13092188933045512</v>
      </c>
      <c r="AD155" s="11">
        <f>'OddsRatio_working_3-way'!X155^(1/3)*SIN(('OddsRatio_working_3-way'!Y155+2*PI())/3)</f>
        <v>0.41013231045534088</v>
      </c>
      <c r="AE155" s="11">
        <f>'OddsRatio_working_3-way'!X155^(1/3)*SIN(('OddsRatio_working_3-way'!Y155+4*PI())/3)</f>
        <v>-0.54105419978579572</v>
      </c>
      <c r="AF155" s="11">
        <f>-'OddsRatio_working_3-way'!U155/(3*'OddsRatio_working_3-way'!X155^(1/3))*COS(('OddsRatio_working_3-way'!Y155)/3)</f>
        <v>0.54916778773726083</v>
      </c>
      <c r="AG155" s="11">
        <f>-'OddsRatio_working_3-way'!U155/(3*'OddsRatio_working_3-way'!X155^(1/3))*COS(('OddsRatio_working_3-way'!Y155+2*PI())/3)</f>
        <v>-0.38796557594025921</v>
      </c>
      <c r="AH155" s="11">
        <f>-'OddsRatio_working_3-way'!U155/(3*'OddsRatio_working_3-way'!X155^(1/3))*COS(('OddsRatio_working_3-way'!Y155+4*PI())/3)</f>
        <v>-0.16120221179700173</v>
      </c>
      <c r="AI155" s="11">
        <f>'OddsRatio_working_3-way'!U155/(3*'OddsRatio_working_3-way'!X155^(1/3))*SIN(('OddsRatio_working_3-way'!Y155)/3)</f>
        <v>-0.13092188933045509</v>
      </c>
      <c r="AJ155" s="11">
        <f>'OddsRatio_working_3-way'!U155/(3*'OddsRatio_working_3-way'!X155^(1/3))*SIN(('OddsRatio_working_3-way'!Y155+2*PI())/3)</f>
        <v>-0.41013231045534077</v>
      </c>
      <c r="AK155" s="11">
        <f>'OddsRatio_working_3-way'!U155/(3*'OddsRatio_working_3-way'!X155^(1/3))*SIN(('OddsRatio_working_3-way'!Y155+4*PI())/3)</f>
        <v>0.54105419978579561</v>
      </c>
      <c r="AL155" s="11">
        <f>'OddsRatio_working_3-way'!Z155+'OddsRatio_working_3-way'!AF155</f>
        <v>1.0983355754745219</v>
      </c>
      <c r="AM155" s="11">
        <f>'OddsRatio_working_3-way'!AA155+'OddsRatio_working_3-way'!AG155</f>
        <v>-0.77593115188051853</v>
      </c>
      <c r="AN155" s="11">
        <f>'OddsRatio_working_3-way'!AB155+'OddsRatio_working_3-way'!AH155</f>
        <v>-0.32240442359400345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1.0983355754745219</v>
      </c>
      <c r="AS155" s="11">
        <f>IF(('OddsRatio_working_3-way'!X155=0),IF(Q155&gt;0,-Q155^(1/3),(-Q155)^(1/3)),'OddsRatio_working_3-way'!AM155-'OddsRatio_working_3-way'!R155/3)</f>
        <v>-0.77593115188051853</v>
      </c>
      <c r="AT155" s="11">
        <f>IF(('OddsRatio_working_3-way'!X155=0),IF(Q155&gt;0,-Q155^(1/3),(-Q155)^(1/3)),'OddsRatio_working_3-way'!AN155-'OddsRatio_working_3-way'!R155/3)</f>
        <v>-0.32240442359400345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1.46</v>
      </c>
      <c r="B156" s="4">
        <f>IF('True_Odds_Calculator_3-way'!B157="","",'True_Odds_Calculator_3-way'!B157)</f>
        <v>4.03</v>
      </c>
      <c r="C156" s="4">
        <f>IF('True_Odds_Calculator_3-way'!C157="","",'True_Odds_Calculator_3-way'!C157)</f>
        <v>7.61</v>
      </c>
      <c r="D156" s="9">
        <f t="shared" si="39"/>
        <v>0.65704297179467175</v>
      </c>
      <c r="E156" s="9">
        <f t="shared" si="40"/>
        <v>0.22531673296883298</v>
      </c>
      <c r="F156" s="9">
        <f t="shared" si="41"/>
        <v>0.11764029523649537</v>
      </c>
      <c r="G156" s="9">
        <f t="shared" si="42"/>
        <v>1.1347184110830038</v>
      </c>
      <c r="H156" s="9">
        <f t="shared" si="43"/>
        <v>1.5219704690981819</v>
      </c>
      <c r="I156" s="9">
        <f t="shared" si="44"/>
        <v>4.4381967855815017</v>
      </c>
      <c r="J156" s="9">
        <f t="shared" si="45"/>
        <v>8.5004886972586551</v>
      </c>
      <c r="K156" s="11">
        <f t="shared" si="46"/>
        <v>0.68493150684931503</v>
      </c>
      <c r="L156" s="11">
        <f t="shared" si="47"/>
        <v>0.24813895781637715</v>
      </c>
      <c r="M156" s="11">
        <f t="shared" si="48"/>
        <v>0.13140604467805519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-0.20575924656305911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0.22556868881477232</v>
      </c>
      <c r="Q156" s="11">
        <f>2*'OddsRatio_working_3-way'!K156*'OddsRatio_working_3-way'!L156*'OddsRatio_working_3-way'!M156</f>
        <v>4.4667067092034121E-2</v>
      </c>
      <c r="R156" s="11">
        <f t="shared" si="49"/>
        <v>0</v>
      </c>
      <c r="S156" s="11">
        <f t="shared" si="50"/>
        <v>-1.0962748580324053</v>
      </c>
      <c r="T156" s="11">
        <f t="shared" si="51"/>
        <v>-0.21708413030344662</v>
      </c>
      <c r="U156" s="11">
        <f>'OddsRatio_working_3-way'!S156-'OddsRatio_working_3-way'!R156^2/3</f>
        <v>-1.0962748580324053</v>
      </c>
      <c r="V156" s="11">
        <f>'OddsRatio_working_3-way'!S156*'OddsRatio_working_3-way'!R156/3-2*'OddsRatio_working_3-way'!R156^3/27-'OddsRatio_working_3-way'!T156</f>
        <v>0.21708413030344662</v>
      </c>
      <c r="W156" s="11">
        <f>'OddsRatio_working_3-way'!V156^2+4*'OddsRatio_working_3-way'!U156^3/27</f>
        <v>-0.14806314348415298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0.22090080529151357</v>
      </c>
      <c r="Y156" s="11">
        <f>IF('OddsRatio_working_3-way'!W156&gt;=0,IF('OddsRatio_working_3-way'!V156+SQRT('OddsRatio_working_3-way'!W156)&gt;0,0,PI()),ACOS('OddsRatio_working_3-way'!V156/(2*'OddsRatio_working_3-way'!X156)))</f>
        <v>1.0571444830762009</v>
      </c>
      <c r="Z156" s="11">
        <f>'OddsRatio_working_3-way'!X156^(1/3)*COS('OddsRatio_working_3-way'!Y156/3)</f>
        <v>0.56735920554150188</v>
      </c>
      <c r="AA156" s="11">
        <f>'OddsRatio_working_3-way'!X156^(1/3)*COS(('OddsRatio_working_3-way'!Y156+2*PI())/3)</f>
        <v>-0.46436264963344964</v>
      </c>
      <c r="AB156" s="11">
        <f>'OddsRatio_working_3-way'!X156^(1/3)*COS(('OddsRatio_working_3-way'!Y156+4*PI())/3)</f>
        <v>-0.10299655590805237</v>
      </c>
      <c r="AC156" s="11">
        <f>'OddsRatio_working_3-way'!X156^(1/3)*SIN('OddsRatio_working_3-way'!Y156/3)</f>
        <v>0.20863481148836177</v>
      </c>
      <c r="AD156" s="11">
        <f>'OddsRatio_working_3-way'!X156^(1/3)*SIN(('OddsRatio_working_3-way'!Y156+2*PI())/3)</f>
        <v>0.38703007932571665</v>
      </c>
      <c r="AE156" s="11">
        <f>'OddsRatio_working_3-way'!X156^(1/3)*SIN(('OddsRatio_working_3-way'!Y156+4*PI())/3)</f>
        <v>-0.59566489081407836</v>
      </c>
      <c r="AF156" s="11">
        <f>-'OddsRatio_working_3-way'!U156/(3*'OddsRatio_working_3-way'!X156^(1/3))*COS(('OddsRatio_working_3-way'!Y156)/3)</f>
        <v>0.56735920554150188</v>
      </c>
      <c r="AG156" s="11">
        <f>-'OddsRatio_working_3-way'!U156/(3*'OddsRatio_working_3-way'!X156^(1/3))*COS(('OddsRatio_working_3-way'!Y156+2*PI())/3)</f>
        <v>-0.46436264963344964</v>
      </c>
      <c r="AH156" s="11">
        <f>-'OddsRatio_working_3-way'!U156/(3*'OddsRatio_working_3-way'!X156^(1/3))*COS(('OddsRatio_working_3-way'!Y156+4*PI())/3)</f>
        <v>-0.10299655590805237</v>
      </c>
      <c r="AI156" s="11">
        <f>'OddsRatio_working_3-way'!U156/(3*'OddsRatio_working_3-way'!X156^(1/3))*SIN(('OddsRatio_working_3-way'!Y156)/3)</f>
        <v>-0.20863481148836177</v>
      </c>
      <c r="AJ156" s="11">
        <f>'OddsRatio_working_3-way'!U156/(3*'OddsRatio_working_3-way'!X156^(1/3))*SIN(('OddsRatio_working_3-way'!Y156+2*PI())/3)</f>
        <v>-0.38703007932571665</v>
      </c>
      <c r="AK156" s="11">
        <f>'OddsRatio_working_3-way'!U156/(3*'OddsRatio_working_3-way'!X156^(1/3))*SIN(('OddsRatio_working_3-way'!Y156+4*PI())/3)</f>
        <v>0.59566489081407836</v>
      </c>
      <c r="AL156" s="11">
        <f>'OddsRatio_working_3-way'!Z156+'OddsRatio_working_3-way'!AF156</f>
        <v>1.1347184110830038</v>
      </c>
      <c r="AM156" s="11">
        <f>'OddsRatio_working_3-way'!AA156+'OddsRatio_working_3-way'!AG156</f>
        <v>-0.92872529926689928</v>
      </c>
      <c r="AN156" s="11">
        <f>'OddsRatio_working_3-way'!AB156+'OddsRatio_working_3-way'!AH156</f>
        <v>-0.20599311181610475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1.1347184110830038</v>
      </c>
      <c r="AS156" s="11">
        <f>IF(('OddsRatio_working_3-way'!X156=0),IF(Q156&gt;0,-Q156^(1/3),(-Q156)^(1/3)),'OddsRatio_working_3-way'!AM156-'OddsRatio_working_3-way'!R156/3)</f>
        <v>-0.92872529926689928</v>
      </c>
      <c r="AT156" s="11">
        <f>IF(('OddsRatio_working_3-way'!X156=0),IF(Q156&gt;0,-Q156^(1/3),(-Q156)^(1/3)),'OddsRatio_working_3-way'!AN156-'OddsRatio_working_3-way'!R156/3)</f>
        <v>-0.20599311181610475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2.0499999999999998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4.1500000000000004</v>
      </c>
      <c r="D157" s="9">
        <f t="shared" si="39"/>
        <v>0.47883267441086969</v>
      </c>
      <c r="E157" s="9">
        <f t="shared" si="40"/>
        <v>0.28671374368734864</v>
      </c>
      <c r="F157" s="9">
        <f t="shared" si="41"/>
        <v>0.23445358190178192</v>
      </c>
      <c r="G157" s="9">
        <f t="shared" si="42"/>
        <v>1.036583049611417</v>
      </c>
      <c r="H157" s="9">
        <f t="shared" si="43"/>
        <v>2.0884122020919875</v>
      </c>
      <c r="I157" s="9">
        <f t="shared" si="44"/>
        <v>3.4877993190674013</v>
      </c>
      <c r="J157" s="9">
        <f t="shared" si="45"/>
        <v>4.2652366062759635</v>
      </c>
      <c r="K157" s="11">
        <f t="shared" si="46"/>
        <v>0.48780487804878053</v>
      </c>
      <c r="L157" s="11">
        <f t="shared" si="47"/>
        <v>0.29411764705882354</v>
      </c>
      <c r="M157" s="11">
        <f t="shared" si="48"/>
        <v>0.24096385542168672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-0.27442913692071025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0.22817237385697742</v>
      </c>
      <c r="Q157" s="11">
        <f>2*'OddsRatio_working_3-way'!K157*'OddsRatio_working_3-way'!L157*'OddsRatio_working_3-way'!M157</f>
        <v>6.9143143593023454E-2</v>
      </c>
      <c r="R157" s="11">
        <f t="shared" si="49"/>
        <v>0</v>
      </c>
      <c r="S157" s="11">
        <f t="shared" si="50"/>
        <v>-0.83144368858654527</v>
      </c>
      <c r="T157" s="11">
        <f t="shared" si="51"/>
        <v>-0.25195263290501368</v>
      </c>
      <c r="U157" s="11">
        <f>'OddsRatio_working_3-way'!S157-'OddsRatio_working_3-way'!R157^2/3</f>
        <v>-0.83144368858654527</v>
      </c>
      <c r="V157" s="11">
        <f>'OddsRatio_working_3-way'!S157*'OddsRatio_working_3-way'!R157/3-2*'OddsRatio_working_3-way'!R157^3/27-'OddsRatio_working_3-way'!T157</f>
        <v>0.25195263290501368</v>
      </c>
      <c r="W157" s="11">
        <f>'OddsRatio_working_3-way'!V157^2+4*'OddsRatio_working_3-way'!U157^3/27</f>
        <v>-2.1671850618197611E-2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0.14590406081220478</v>
      </c>
      <c r="Y157" s="11">
        <f>IF('OddsRatio_working_3-way'!W157&gt;=0,IF('OddsRatio_working_3-way'!V157+SQRT('OddsRatio_working_3-way'!W157)&gt;0,0,PI()),ACOS('OddsRatio_working_3-way'!V157/(2*'OddsRatio_working_3-way'!X157)))</f>
        <v>0.52878858016296149</v>
      </c>
      <c r="Z157" s="11">
        <f>'OddsRatio_working_3-way'!X157^(1/3)*COS('OddsRatio_working_3-way'!Y157/3)</f>
        <v>0.51829152480570861</v>
      </c>
      <c r="AA157" s="11">
        <f>'OddsRatio_working_3-way'!X157^(1/3)*COS(('OddsRatio_working_3-way'!Y157+2*PI())/3)</f>
        <v>-0.3390916417998972</v>
      </c>
      <c r="AB157" s="11">
        <f>'OddsRatio_working_3-way'!X157^(1/3)*COS(('OddsRatio_working_3-way'!Y157+4*PI())/3)</f>
        <v>-0.17919988300581149</v>
      </c>
      <c r="AC157" s="11">
        <f>'OddsRatio_working_3-way'!X157^(1/3)*SIN('OddsRatio_working_3-way'!Y157/3)</f>
        <v>9.2313549980968218E-2</v>
      </c>
      <c r="AD157" s="11">
        <f>'OddsRatio_working_3-way'!X157^(1/3)*SIN(('OddsRatio_working_3-way'!Y157+2*PI())/3)</f>
        <v>0.40269685205743205</v>
      </c>
      <c r="AE157" s="11">
        <f>'OddsRatio_working_3-way'!X157^(1/3)*SIN(('OddsRatio_working_3-way'!Y157+4*PI())/3)</f>
        <v>-0.49501040203840013</v>
      </c>
      <c r="AF157" s="11">
        <f>-'OddsRatio_working_3-way'!U157/(3*'OddsRatio_working_3-way'!X157^(1/3))*COS(('OddsRatio_working_3-way'!Y157)/3)</f>
        <v>0.5182915248057085</v>
      </c>
      <c r="AG157" s="11">
        <f>-'OddsRatio_working_3-way'!U157/(3*'OddsRatio_working_3-way'!X157^(1/3))*COS(('OddsRatio_working_3-way'!Y157+2*PI())/3)</f>
        <v>-0.33909164179989709</v>
      </c>
      <c r="AH157" s="11">
        <f>-'OddsRatio_working_3-way'!U157/(3*'OddsRatio_working_3-way'!X157^(1/3))*COS(('OddsRatio_working_3-way'!Y157+4*PI())/3)</f>
        <v>-0.17919988300581147</v>
      </c>
      <c r="AI157" s="11">
        <f>'OddsRatio_working_3-way'!U157/(3*'OddsRatio_working_3-way'!X157^(1/3))*SIN(('OddsRatio_working_3-way'!Y157)/3)</f>
        <v>-9.2313549980968204E-2</v>
      </c>
      <c r="AJ157" s="11">
        <f>'OddsRatio_working_3-way'!U157/(3*'OddsRatio_working_3-way'!X157^(1/3))*SIN(('OddsRatio_working_3-way'!Y157+2*PI())/3)</f>
        <v>-0.402696852057432</v>
      </c>
      <c r="AK157" s="11">
        <f>'OddsRatio_working_3-way'!U157/(3*'OddsRatio_working_3-way'!X157^(1/3))*SIN(('OddsRatio_working_3-way'!Y157+4*PI())/3)</f>
        <v>0.49501040203840008</v>
      </c>
      <c r="AL157" s="11">
        <f>'OddsRatio_working_3-way'!Z157+'OddsRatio_working_3-way'!AF157</f>
        <v>1.036583049611417</v>
      </c>
      <c r="AM157" s="11">
        <f>'OddsRatio_working_3-way'!AA157+'OddsRatio_working_3-way'!AG157</f>
        <v>-0.6781832835997943</v>
      </c>
      <c r="AN157" s="11">
        <f>'OddsRatio_working_3-way'!AB157+'OddsRatio_working_3-way'!AH157</f>
        <v>-0.35839976601162293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1.036583049611417</v>
      </c>
      <c r="AS157" s="11">
        <f>IF(('OddsRatio_working_3-way'!X157=0),IF(Q157&gt;0,-Q157^(1/3),(-Q157)^(1/3)),'OddsRatio_working_3-way'!AM157-'OddsRatio_working_3-way'!R157/3)</f>
        <v>-0.6781832835997943</v>
      </c>
      <c r="AT157" s="11">
        <f>IF(('OddsRatio_working_3-way'!X157=0),IF(Q157&gt;0,-Q157^(1/3),(-Q157)^(1/3)),'OddsRatio_working_3-way'!AN157-'OddsRatio_working_3-way'!R157/3)</f>
        <v>-0.35839976601162293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2.21</v>
      </c>
      <c r="B158" s="4">
        <f>IF('True_Odds_Calculator_3-way'!B159="","",'True_Odds_Calculator_3-way'!B159)</f>
        <v>3.26</v>
      </c>
      <c r="C158" s="4">
        <f>IF('True_Odds_Calculator_3-way'!C159="","",'True_Odds_Calculator_3-way'!C159)</f>
        <v>3.78</v>
      </c>
      <c r="D158" s="9">
        <f t="shared" si="39"/>
        <v>0.44345719497221359</v>
      </c>
      <c r="E158" s="9">
        <f t="shared" si="40"/>
        <v>0.29903711178850267</v>
      </c>
      <c r="F158" s="9">
        <f t="shared" si="41"/>
        <v>0.25750569323928391</v>
      </c>
      <c r="G158" s="9">
        <f t="shared" si="42"/>
        <v>1.0371975844404617</v>
      </c>
      <c r="H158" s="9">
        <f t="shared" si="43"/>
        <v>2.2550090771729585</v>
      </c>
      <c r="I158" s="9">
        <f t="shared" si="44"/>
        <v>3.3440665408354437</v>
      </c>
      <c r="J158" s="9">
        <f t="shared" si="45"/>
        <v>3.8834092847444839</v>
      </c>
      <c r="K158" s="11">
        <f t="shared" si="46"/>
        <v>0.45248868778280543</v>
      </c>
      <c r="L158" s="11">
        <f t="shared" si="47"/>
        <v>0.30674846625766872</v>
      </c>
      <c r="M158" s="11">
        <f t="shared" si="48"/>
        <v>0.26455026455026459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-0.27914954980996121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0.22949770333386355</v>
      </c>
      <c r="Q158" s="11">
        <f>2*'OddsRatio_working_3-way'!K158*'OddsRatio_working_3-way'!L158*'OddsRatio_working_3-way'!M158</f>
        <v>7.3439265066836359E-2</v>
      </c>
      <c r="R158" s="11">
        <f t="shared" si="49"/>
        <v>0</v>
      </c>
      <c r="S158" s="11">
        <f t="shared" si="50"/>
        <v>-0.82213173365352177</v>
      </c>
      <c r="T158" s="11">
        <f t="shared" si="51"/>
        <v>-0.26308215476912705</v>
      </c>
      <c r="U158" s="11">
        <f>'OddsRatio_working_3-way'!S158-'OddsRatio_working_3-way'!R158^2/3</f>
        <v>-0.82213173365352177</v>
      </c>
      <c r="V158" s="11">
        <f>'OddsRatio_working_3-way'!S158*'OddsRatio_working_3-way'!R158/3-2*'OddsRatio_working_3-way'!R158^3/27-'OddsRatio_working_3-way'!T158</f>
        <v>0.26308215476912705</v>
      </c>
      <c r="W158" s="11">
        <f>'OddsRatio_working_3-way'!V158^2+4*'OddsRatio_working_3-way'!U158^3/27</f>
        <v>-1.3110642325364297E-2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0.14345980489611995</v>
      </c>
      <c r="Y158" s="11">
        <f>IF('OddsRatio_working_3-way'!W158&gt;=0,IF('OddsRatio_working_3-way'!V158+SQRT('OddsRatio_working_3-way'!W158)&gt;0,0,PI()),ACOS('OddsRatio_working_3-way'!V158/(2*'OddsRatio_working_3-way'!X158)))</f>
        <v>0.41050503523080617</v>
      </c>
      <c r="Z158" s="11">
        <f>'OddsRatio_working_3-way'!X158^(1/3)*COS('OddsRatio_working_3-way'!Y158/3)</f>
        <v>0.51859879222023098</v>
      </c>
      <c r="AA158" s="11">
        <f>'OddsRatio_working_3-way'!X158^(1/3)*COS(('OddsRatio_working_3-way'!Y158+2*PI())/3)</f>
        <v>-0.3211411533956966</v>
      </c>
      <c r="AB158" s="11">
        <f>'OddsRatio_working_3-way'!X158^(1/3)*COS(('OddsRatio_working_3-way'!Y158+4*PI())/3)</f>
        <v>-0.19745763882453454</v>
      </c>
      <c r="AC158" s="11">
        <f>'OddsRatio_working_3-way'!X158^(1/3)*SIN('OddsRatio_working_3-way'!Y158/3)</f>
        <v>7.140871043197955E-2</v>
      </c>
      <c r="AD158" s="11">
        <f>'OddsRatio_working_3-way'!X158^(1/3)*SIN(('OddsRatio_working_3-way'!Y158+2*PI())/3)</f>
        <v>0.41341537321865801</v>
      </c>
      <c r="AE158" s="11">
        <f>'OddsRatio_working_3-way'!X158^(1/3)*SIN(('OddsRatio_working_3-way'!Y158+4*PI())/3)</f>
        <v>-0.48482408365063745</v>
      </c>
      <c r="AF158" s="11">
        <f>-'OddsRatio_working_3-way'!U158/(3*'OddsRatio_working_3-way'!X158^(1/3))*COS(('OddsRatio_working_3-way'!Y158)/3)</f>
        <v>0.51859879222023086</v>
      </c>
      <c r="AG158" s="11">
        <f>-'OddsRatio_working_3-way'!U158/(3*'OddsRatio_working_3-way'!X158^(1/3))*COS(('OddsRatio_working_3-way'!Y158+2*PI())/3)</f>
        <v>-0.32114115339569649</v>
      </c>
      <c r="AH158" s="11">
        <f>-'OddsRatio_working_3-way'!U158/(3*'OddsRatio_working_3-way'!X158^(1/3))*COS(('OddsRatio_working_3-way'!Y158+4*PI())/3)</f>
        <v>-0.19745763882453451</v>
      </c>
      <c r="AI158" s="11">
        <f>'OddsRatio_working_3-way'!U158/(3*'OddsRatio_working_3-way'!X158^(1/3))*SIN(('OddsRatio_working_3-way'!Y158)/3)</f>
        <v>-7.1408710431979536E-2</v>
      </c>
      <c r="AJ158" s="11">
        <f>'OddsRatio_working_3-way'!U158/(3*'OddsRatio_working_3-way'!X158^(1/3))*SIN(('OddsRatio_working_3-way'!Y158+2*PI())/3)</f>
        <v>-0.41341537321865796</v>
      </c>
      <c r="AK158" s="11">
        <f>'OddsRatio_working_3-way'!U158/(3*'OddsRatio_working_3-way'!X158^(1/3))*SIN(('OddsRatio_working_3-way'!Y158+4*PI())/3)</f>
        <v>0.48482408365063734</v>
      </c>
      <c r="AL158" s="11">
        <f>'OddsRatio_working_3-way'!Z158+'OddsRatio_working_3-way'!AF158</f>
        <v>1.0371975844404617</v>
      </c>
      <c r="AM158" s="11">
        <f>'OddsRatio_working_3-way'!AA158+'OddsRatio_working_3-way'!AG158</f>
        <v>-0.64228230679139309</v>
      </c>
      <c r="AN158" s="11">
        <f>'OddsRatio_working_3-way'!AB158+'OddsRatio_working_3-way'!AH158</f>
        <v>-0.39491527764906909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1.0371975844404617</v>
      </c>
      <c r="AS158" s="11">
        <f>IF(('OddsRatio_working_3-way'!X158=0),IF(Q158&gt;0,-Q158^(1/3),(-Q158)^(1/3)),'OddsRatio_working_3-way'!AM158-'OddsRatio_working_3-way'!R158/3)</f>
        <v>-0.64228230679139309</v>
      </c>
      <c r="AT158" s="11">
        <f>IF(('OddsRatio_working_3-way'!X158=0),IF(Q158&gt;0,-Q158^(1/3),(-Q158)^(1/3)),'OddsRatio_working_3-way'!AN158-'OddsRatio_working_3-way'!R158/3)</f>
        <v>-0.39491527764906909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</v>
      </c>
      <c r="B159" s="4">
        <f>IF('True_Odds_Calculator_3-way'!B160="","",'True_Odds_Calculator_3-way'!B160)</f>
        <v>3.68</v>
      </c>
      <c r="C159" s="4">
        <f>IF('True_Odds_Calculator_3-way'!C160="","",'True_Odds_Calculator_3-way'!C160)</f>
        <v>3.96</v>
      </c>
      <c r="D159" s="9">
        <f t="shared" si="39"/>
        <v>0.49041938973271887</v>
      </c>
      <c r="E159" s="9">
        <f t="shared" si="40"/>
        <v>0.26422100020365025</v>
      </c>
      <c r="F159" s="9">
        <f t="shared" si="41"/>
        <v>0.24535961006363105</v>
      </c>
      <c r="G159" s="9">
        <f t="shared" si="42"/>
        <v>1.0390710908575724</v>
      </c>
      <c r="H159" s="9">
        <f t="shared" si="43"/>
        <v>2.0390710908575724</v>
      </c>
      <c r="I159" s="9">
        <f t="shared" si="44"/>
        <v>3.7847105234982941</v>
      </c>
      <c r="J159" s="9">
        <f t="shared" si="45"/>
        <v>4.0756504289384141</v>
      </c>
      <c r="K159" s="11">
        <f t="shared" si="46"/>
        <v>0.5</v>
      </c>
      <c r="L159" s="11">
        <f t="shared" si="47"/>
        <v>0.27173913043478259</v>
      </c>
      <c r="M159" s="11">
        <f t="shared" si="48"/>
        <v>0.25252525252525254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-0.27217830478700056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0.22782169521299955</v>
      </c>
      <c r="Q159" s="11">
        <f>2*'OddsRatio_working_3-way'!K159*'OddsRatio_working_3-way'!L159*'OddsRatio_working_3-way'!M159</f>
        <v>6.8620992534036016E-2</v>
      </c>
      <c r="R159" s="11">
        <f t="shared" si="49"/>
        <v>0</v>
      </c>
      <c r="S159" s="11">
        <f t="shared" si="50"/>
        <v>-0.83703106091165758</v>
      </c>
      <c r="T159" s="11">
        <f t="shared" si="51"/>
        <v>-0.25211778943122215</v>
      </c>
      <c r="U159" s="11">
        <f>'OddsRatio_working_3-way'!S159-'OddsRatio_working_3-way'!R159^2/3</f>
        <v>-0.83703106091165758</v>
      </c>
      <c r="V159" s="11">
        <f>'OddsRatio_working_3-way'!S159*'OddsRatio_working_3-way'!R159/3-2*'OddsRatio_working_3-way'!R159^3/27-'OddsRatio_working_3-way'!T159</f>
        <v>0.25211778943122215</v>
      </c>
      <c r="W159" s="11">
        <f>'OddsRatio_working_3-way'!V159^2+4*'OddsRatio_working_3-way'!U159^3/27</f>
        <v>-2.3316847860913953E-2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0.1473772604649374</v>
      </c>
      <c r="Y159" s="11">
        <f>IF('OddsRatio_working_3-way'!W159&gt;=0,IF('OddsRatio_working_3-way'!V159+SQRT('OddsRatio_working_3-way'!W159)&gt;0,0,PI()),ACOS('OddsRatio_working_3-way'!V159/(2*'OddsRatio_working_3-way'!X159)))</f>
        <v>0.54457346307616428</v>
      </c>
      <c r="Z159" s="11">
        <f>'OddsRatio_working_3-way'!X159^(1/3)*COS('OddsRatio_working_3-way'!Y159/3)</f>
        <v>0.51953554542878622</v>
      </c>
      <c r="AA159" s="11">
        <f>'OddsRatio_working_3-way'!X159^(1/3)*COS(('OddsRatio_working_3-way'!Y159+2*PI())/3)</f>
        <v>-0.34235032538094951</v>
      </c>
      <c r="AB159" s="11">
        <f>'OddsRatio_working_3-way'!X159^(1/3)*COS(('OddsRatio_working_3-way'!Y159+4*PI())/3)</f>
        <v>-0.17718522004783666</v>
      </c>
      <c r="AC159" s="11">
        <f>'OddsRatio_working_3-way'!X159^(1/3)*SIN('OddsRatio_working_3-way'!Y159/3)</f>
        <v>9.5358118024805677E-2</v>
      </c>
      <c r="AD159" s="11">
        <f>'OddsRatio_working_3-way'!X159^(1/3)*SIN(('OddsRatio_working_3-way'!Y159+2*PI())/3)</f>
        <v>0.40225192149793043</v>
      </c>
      <c r="AE159" s="11">
        <f>'OddsRatio_working_3-way'!X159^(1/3)*SIN(('OddsRatio_working_3-way'!Y159+4*PI())/3)</f>
        <v>-0.49761003952273603</v>
      </c>
      <c r="AF159" s="11">
        <f>-'OddsRatio_working_3-way'!U159/(3*'OddsRatio_working_3-way'!X159^(1/3))*COS(('OddsRatio_working_3-way'!Y159)/3)</f>
        <v>0.51953554542878622</v>
      </c>
      <c r="AG159" s="11">
        <f>-'OddsRatio_working_3-way'!U159/(3*'OddsRatio_working_3-way'!X159^(1/3))*COS(('OddsRatio_working_3-way'!Y159+2*PI())/3)</f>
        <v>-0.34235032538094951</v>
      </c>
      <c r="AH159" s="11">
        <f>-'OddsRatio_working_3-way'!U159/(3*'OddsRatio_working_3-way'!X159^(1/3))*COS(('OddsRatio_working_3-way'!Y159+4*PI())/3)</f>
        <v>-0.17718522004783666</v>
      </c>
      <c r="AI159" s="11">
        <f>'OddsRatio_working_3-way'!U159/(3*'OddsRatio_working_3-way'!X159^(1/3))*SIN(('OddsRatio_working_3-way'!Y159)/3)</f>
        <v>-9.5358118024805677E-2</v>
      </c>
      <c r="AJ159" s="11">
        <f>'OddsRatio_working_3-way'!U159/(3*'OddsRatio_working_3-way'!X159^(1/3))*SIN(('OddsRatio_working_3-way'!Y159+2*PI())/3)</f>
        <v>-0.40225192149793043</v>
      </c>
      <c r="AK159" s="11">
        <f>'OddsRatio_working_3-way'!U159/(3*'OddsRatio_working_3-way'!X159^(1/3))*SIN(('OddsRatio_working_3-way'!Y159+4*PI())/3)</f>
        <v>0.49761003952273603</v>
      </c>
      <c r="AL159" s="11">
        <f>'OddsRatio_working_3-way'!Z159+'OddsRatio_working_3-way'!AF159</f>
        <v>1.0390710908575724</v>
      </c>
      <c r="AM159" s="11">
        <f>'OddsRatio_working_3-way'!AA159+'OddsRatio_working_3-way'!AG159</f>
        <v>-0.68470065076189901</v>
      </c>
      <c r="AN159" s="11">
        <f>'OddsRatio_working_3-way'!AB159+'OddsRatio_working_3-way'!AH159</f>
        <v>-0.35437044009567331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1.0390710908575724</v>
      </c>
      <c r="AS159" s="11">
        <f>IF(('OddsRatio_working_3-way'!X159=0),IF(Q159&gt;0,-Q159^(1/3),(-Q159)^(1/3)),'OddsRatio_working_3-way'!AM159-'OddsRatio_working_3-way'!R159/3)</f>
        <v>-0.68470065076189901</v>
      </c>
      <c r="AT159" s="11">
        <f>IF(('OddsRatio_working_3-way'!X159=0),IF(Q159&gt;0,-Q159^(1/3),(-Q159)^(1/3)),'OddsRatio_working_3-way'!AN159-'OddsRatio_working_3-way'!R159/3)</f>
        <v>-0.35437044009567331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2.95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2.4700000000000002</v>
      </c>
      <c r="D160" s="9">
        <f t="shared" si="39"/>
        <v>0.33196199351323868</v>
      </c>
      <c r="E160" s="9">
        <f t="shared" si="40"/>
        <v>0.27074512142141771</v>
      </c>
      <c r="F160" s="9">
        <f t="shared" si="41"/>
        <v>0.39729288506534349</v>
      </c>
      <c r="G160" s="9">
        <f t="shared" si="42"/>
        <v>1.0319964326171327</v>
      </c>
      <c r="H160" s="9">
        <f t="shared" si="43"/>
        <v>3.0123930436034083</v>
      </c>
      <c r="I160" s="9">
        <f t="shared" si="44"/>
        <v>3.6935106891307163</v>
      </c>
      <c r="J160" s="9">
        <f t="shared" si="45"/>
        <v>2.5170347559471855</v>
      </c>
      <c r="K160" s="11">
        <f t="shared" si="46"/>
        <v>0.33898305084745761</v>
      </c>
      <c r="L160" s="11">
        <f t="shared" si="47"/>
        <v>0.2770083102493075</v>
      </c>
      <c r="M160" s="11">
        <f t="shared" si="48"/>
        <v>0.40485829959514169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-0.28442402781450071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0.22924039124453768</v>
      </c>
      <c r="Q160" s="11">
        <f>2*'OddsRatio_working_3-way'!K160*'OddsRatio_working_3-way'!L160*'OddsRatio_working_3-way'!M160</f>
        <v>7.6033297261869887E-2</v>
      </c>
      <c r="R160" s="11">
        <f t="shared" si="49"/>
        <v>0</v>
      </c>
      <c r="S160" s="11">
        <f t="shared" si="50"/>
        <v>-0.80598110154760416</v>
      </c>
      <c r="T160" s="11">
        <f t="shared" si="51"/>
        <v>-0.26732374844033308</v>
      </c>
      <c r="U160" s="11">
        <f>'OddsRatio_working_3-way'!S160-'OddsRatio_working_3-way'!R160^2/3</f>
        <v>-0.80598110154760416</v>
      </c>
      <c r="V160" s="11">
        <f>'OddsRatio_working_3-way'!S160*'OddsRatio_working_3-way'!R160/3-2*'OddsRatio_working_3-way'!R160^3/27-'OddsRatio_working_3-way'!T160</f>
        <v>0.26732374844033308</v>
      </c>
      <c r="W160" s="11">
        <f>'OddsRatio_working_3-way'!V160^2+4*'OddsRatio_working_3-way'!U160^3/27</f>
        <v>-6.1039076707019302E-3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0.13925327119218098</v>
      </c>
      <c r="Y160" s="11">
        <f>IF('OddsRatio_working_3-way'!W160&gt;=0,IF('OddsRatio_working_3-way'!V160+SQRT('OddsRatio_working_3-way'!W160)&gt;0,0,PI()),ACOS('OddsRatio_working_3-way'!V160/(2*'OddsRatio_working_3-way'!X160)))</f>
        <v>0.28433901250945515</v>
      </c>
      <c r="Z160" s="11">
        <f>'OddsRatio_working_3-way'!X160^(1/3)*COS('OddsRatio_working_3-way'!Y160/3)</f>
        <v>0.51599821630856635</v>
      </c>
      <c r="AA160" s="11">
        <f>'OddsRatio_working_3-way'!X160^(1/3)*COS(('OddsRatio_working_3-way'!Y160+2*PI())/3)</f>
        <v>-0.30048035062298389</v>
      </c>
      <c r="AB160" s="11">
        <f>'OddsRatio_working_3-way'!X160^(1/3)*COS(('OddsRatio_working_3-way'!Y160+4*PI())/3)</f>
        <v>-0.21551786568558218</v>
      </c>
      <c r="AC160" s="11">
        <f>'OddsRatio_working_3-way'!X160^(1/3)*SIN('OddsRatio_working_3-way'!Y160/3)</f>
        <v>4.905311354962838E-2</v>
      </c>
      <c r="AD160" s="11">
        <f>'OddsRatio_working_3-way'!X160^(1/3)*SIN(('OddsRatio_working_3-way'!Y160+2*PI())/3)</f>
        <v>0.42234100685586218</v>
      </c>
      <c r="AE160" s="11">
        <f>'OddsRatio_working_3-way'!X160^(1/3)*SIN(('OddsRatio_working_3-way'!Y160+4*PI())/3)</f>
        <v>-0.47139412040549056</v>
      </c>
      <c r="AF160" s="11">
        <f>-'OddsRatio_working_3-way'!U160/(3*'OddsRatio_working_3-way'!X160^(1/3))*COS(('OddsRatio_working_3-way'!Y160)/3)</f>
        <v>0.51599821630856635</v>
      </c>
      <c r="AG160" s="11">
        <f>-'OddsRatio_working_3-way'!U160/(3*'OddsRatio_working_3-way'!X160^(1/3))*COS(('OddsRatio_working_3-way'!Y160+2*PI())/3)</f>
        <v>-0.30048035062298389</v>
      </c>
      <c r="AH160" s="11">
        <f>-'OddsRatio_working_3-way'!U160/(3*'OddsRatio_working_3-way'!X160^(1/3))*COS(('OddsRatio_working_3-way'!Y160+4*PI())/3)</f>
        <v>-0.21551786568558218</v>
      </c>
      <c r="AI160" s="11">
        <f>'OddsRatio_working_3-way'!U160/(3*'OddsRatio_working_3-way'!X160^(1/3))*SIN(('OddsRatio_working_3-way'!Y160)/3)</f>
        <v>-4.905311354962838E-2</v>
      </c>
      <c r="AJ160" s="11">
        <f>'OddsRatio_working_3-way'!U160/(3*'OddsRatio_working_3-way'!X160^(1/3))*SIN(('OddsRatio_working_3-way'!Y160+2*PI())/3)</f>
        <v>-0.42234100685586218</v>
      </c>
      <c r="AK160" s="11">
        <f>'OddsRatio_working_3-way'!U160/(3*'OddsRatio_working_3-way'!X160^(1/3))*SIN(('OddsRatio_working_3-way'!Y160+4*PI())/3)</f>
        <v>0.47139412040549056</v>
      </c>
      <c r="AL160" s="11">
        <f>'OddsRatio_working_3-way'!Z160+'OddsRatio_working_3-way'!AF160</f>
        <v>1.0319964326171327</v>
      </c>
      <c r="AM160" s="11">
        <f>'OddsRatio_working_3-way'!AA160+'OddsRatio_working_3-way'!AG160</f>
        <v>-0.60096070124596779</v>
      </c>
      <c r="AN160" s="11">
        <f>'OddsRatio_working_3-way'!AB160+'OddsRatio_working_3-way'!AH160</f>
        <v>-0.43103573137116435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1.0319964326171327</v>
      </c>
      <c r="AS160" s="11">
        <f>IF(('OddsRatio_working_3-way'!X160=0),IF(Q160&gt;0,-Q160^(1/3),(-Q160)^(1/3)),'OddsRatio_working_3-way'!AM160-'OddsRatio_working_3-way'!R160/3)</f>
        <v>-0.60096070124596779</v>
      </c>
      <c r="AT160" s="11">
        <f>IF(('OddsRatio_working_3-way'!X160=0),IF(Q160&gt;0,-Q160^(1/3),(-Q160)^(1/3)),'OddsRatio_working_3-way'!AN160-'OddsRatio_working_3-way'!R160/3)</f>
        <v>-0.43103573137116435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2.5</v>
      </c>
      <c r="B161" s="4">
        <f>IF('True_Odds_Calculator_3-way'!B162="","",'True_Odds_Calculator_3-way'!B162)</f>
        <v>3.1</v>
      </c>
      <c r="C161" s="4">
        <f>IF('True_Odds_Calculator_3-way'!C162="","",'True_Odds_Calculator_3-way'!C162)</f>
        <v>3.28</v>
      </c>
      <c r="D161" s="9">
        <f t="shared" si="39"/>
        <v>0.39014836478046744</v>
      </c>
      <c r="E161" s="9">
        <f t="shared" si="40"/>
        <v>0.3136390498199168</v>
      </c>
      <c r="F161" s="9">
        <f t="shared" si="41"/>
        <v>0.2962125853996157</v>
      </c>
      <c r="G161" s="9">
        <f t="shared" si="42"/>
        <v>1.0420849951320268</v>
      </c>
      <c r="H161" s="9">
        <f t="shared" si="43"/>
        <v>2.5631274926980403</v>
      </c>
      <c r="I161" s="9">
        <f t="shared" si="44"/>
        <v>3.1883784897772562</v>
      </c>
      <c r="J161" s="9">
        <f t="shared" si="45"/>
        <v>3.3759537889010214</v>
      </c>
      <c r="K161" s="11">
        <f t="shared" si="46"/>
        <v>0.4</v>
      </c>
      <c r="L161" s="11">
        <f t="shared" si="47"/>
        <v>0.32258064516129031</v>
      </c>
      <c r="M161" s="11">
        <f t="shared" si="48"/>
        <v>0.3048780487804878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-0.28253343823760813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0.23131392604248618</v>
      </c>
      <c r="Q161" s="11">
        <f>2*'OddsRatio_working_3-way'!K161*'OddsRatio_working_3-way'!L161*'OddsRatio_working_3-way'!M161</f>
        <v>7.8678206136900075E-2</v>
      </c>
      <c r="R161" s="11">
        <f t="shared" si="49"/>
        <v>0</v>
      </c>
      <c r="S161" s="11">
        <f t="shared" si="50"/>
        <v>-0.81871345029239762</v>
      </c>
      <c r="T161" s="11">
        <f t="shared" si="51"/>
        <v>-0.27847396268448904</v>
      </c>
      <c r="U161" s="11">
        <f>'OddsRatio_working_3-way'!S161-'OddsRatio_working_3-way'!R161^2/3</f>
        <v>-0.81871345029239762</v>
      </c>
      <c r="V161" s="11">
        <f>'OddsRatio_working_3-way'!S161*'OddsRatio_working_3-way'!R161/3-2*'OddsRatio_working_3-way'!R161^3/27-'OddsRatio_working_3-way'!T161</f>
        <v>0.27847396268448904</v>
      </c>
      <c r="W161" s="11">
        <f>'OddsRatio_working_3-way'!V161^2+4*'OddsRatio_working_3-way'!U161^3/27</f>
        <v>-3.7525249389879778E-3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0.14256601350969852</v>
      </c>
      <c r="Y161" s="11">
        <f>IF('OddsRatio_working_3-way'!W161&gt;=0,IF('OddsRatio_working_3-way'!V161+SQRT('OddsRatio_working_3-way'!W161)&gt;0,0,PI()),ACOS('OddsRatio_working_3-way'!V161/(2*'OddsRatio_working_3-way'!X161)))</f>
        <v>0.21652832986244186</v>
      </c>
      <c r="Z161" s="11">
        <f>'OddsRatio_working_3-way'!X161^(1/3)*COS('OddsRatio_working_3-way'!Y161/3)</f>
        <v>0.5210424975660134</v>
      </c>
      <c r="AA161" s="11">
        <f>'OddsRatio_working_3-way'!X161^(1/3)*COS(('OddsRatio_working_3-way'!Y161+2*PI())/3)</f>
        <v>-0.29314638281687044</v>
      </c>
      <c r="AB161" s="11">
        <f>'OddsRatio_working_3-way'!X161^(1/3)*COS(('OddsRatio_working_3-way'!Y161+4*PI())/3)</f>
        <v>-0.22789611474914287</v>
      </c>
      <c r="AC161" s="11">
        <f>'OddsRatio_working_3-way'!X161^(1/3)*SIN('OddsRatio_working_3-way'!Y161/3)</f>
        <v>3.7672259833597808E-2</v>
      </c>
      <c r="AD161" s="11">
        <f>'OddsRatio_working_3-way'!X161^(1/3)*SIN(('OddsRatio_working_3-way'!Y161+2*PI())/3)</f>
        <v>0.43239990942666029</v>
      </c>
      <c r="AE161" s="11">
        <f>'OddsRatio_working_3-way'!X161^(1/3)*SIN(('OddsRatio_working_3-way'!Y161+4*PI())/3)</f>
        <v>-0.47007216926025808</v>
      </c>
      <c r="AF161" s="11">
        <f>-'OddsRatio_working_3-way'!U161/(3*'OddsRatio_working_3-way'!X161^(1/3))*COS(('OddsRatio_working_3-way'!Y161)/3)</f>
        <v>0.5210424975660134</v>
      </c>
      <c r="AG161" s="11">
        <f>-'OddsRatio_working_3-way'!U161/(3*'OddsRatio_working_3-way'!X161^(1/3))*COS(('OddsRatio_working_3-way'!Y161+2*PI())/3)</f>
        <v>-0.29314638281687044</v>
      </c>
      <c r="AH161" s="11">
        <f>-'OddsRatio_working_3-way'!U161/(3*'OddsRatio_working_3-way'!X161^(1/3))*COS(('OddsRatio_working_3-way'!Y161+4*PI())/3)</f>
        <v>-0.22789611474914287</v>
      </c>
      <c r="AI161" s="11">
        <f>'OddsRatio_working_3-way'!U161/(3*'OddsRatio_working_3-way'!X161^(1/3))*SIN(('OddsRatio_working_3-way'!Y161)/3)</f>
        <v>-3.7672259833597808E-2</v>
      </c>
      <c r="AJ161" s="11">
        <f>'OddsRatio_working_3-way'!U161/(3*'OddsRatio_working_3-way'!X161^(1/3))*SIN(('OddsRatio_working_3-way'!Y161+2*PI())/3)</f>
        <v>-0.43239990942666029</v>
      </c>
      <c r="AK161" s="11">
        <f>'OddsRatio_working_3-way'!U161/(3*'OddsRatio_working_3-way'!X161^(1/3))*SIN(('OddsRatio_working_3-way'!Y161+4*PI())/3)</f>
        <v>0.47007216926025808</v>
      </c>
      <c r="AL161" s="11">
        <f>'OddsRatio_working_3-way'!Z161+'OddsRatio_working_3-way'!AF161</f>
        <v>1.0420849951320268</v>
      </c>
      <c r="AM161" s="11">
        <f>'OddsRatio_working_3-way'!AA161+'OddsRatio_working_3-way'!AG161</f>
        <v>-0.58629276563374089</v>
      </c>
      <c r="AN161" s="11">
        <f>'OddsRatio_working_3-way'!AB161+'OddsRatio_working_3-way'!AH161</f>
        <v>-0.45579222949828574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1.0420849951320268</v>
      </c>
      <c r="AS161" s="11">
        <f>IF(('OddsRatio_working_3-way'!X161=0),IF(Q161&gt;0,-Q161^(1/3),(-Q161)^(1/3)),'OddsRatio_working_3-way'!AM161-'OddsRatio_working_3-way'!R161/3)</f>
        <v>-0.58629276563374089</v>
      </c>
      <c r="AT161" s="11">
        <f>IF(('OddsRatio_working_3-way'!X161=0),IF(Q161&gt;0,-Q161^(1/3),(-Q161)^(1/3)),'OddsRatio_working_3-way'!AN161-'OddsRatio_working_3-way'!R161/3)</f>
        <v>-0.45579222949828574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2.17</v>
      </c>
      <c r="B162" s="4">
        <f>IF('True_Odds_Calculator_3-way'!B163="","",'True_Odds_Calculator_3-way'!B163)</f>
        <v>3.29</v>
      </c>
      <c r="C162" s="4">
        <f>IF('True_Odds_Calculator_3-way'!C163="","",'True_Odds_Calculator_3-way'!C163)</f>
        <v>3.82</v>
      </c>
      <c r="D162" s="9">
        <f t="shared" si="39"/>
        <v>0.45068231632313371</v>
      </c>
      <c r="E162" s="9">
        <f t="shared" si="40"/>
        <v>0.29536619667224678</v>
      </c>
      <c r="F162" s="9">
        <f t="shared" si="41"/>
        <v>0.25395148700461972</v>
      </c>
      <c r="G162" s="9">
        <f t="shared" si="42"/>
        <v>1.0417588548211065</v>
      </c>
      <c r="H162" s="9">
        <f t="shared" si="43"/>
        <v>2.2188578601406945</v>
      </c>
      <c r="I162" s="9">
        <f t="shared" si="44"/>
        <v>3.3856277775403338</v>
      </c>
      <c r="J162" s="9">
        <f t="shared" si="45"/>
        <v>3.9377599705955202</v>
      </c>
      <c r="K162" s="11">
        <f t="shared" si="46"/>
        <v>0.46082949308755761</v>
      </c>
      <c r="L162" s="11">
        <f t="shared" si="47"/>
        <v>0.303951367781155</v>
      </c>
      <c r="M162" s="11">
        <f t="shared" si="48"/>
        <v>0.26178010471204188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-0.2770457279348153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0.23027174339103598</v>
      </c>
      <c r="Q162" s="11">
        <f>2*'OddsRatio_working_3-way'!K162*'OddsRatio_working_3-way'!L162*'OddsRatio_working_3-way'!M162</f>
        <v>7.3334950124533754E-2</v>
      </c>
      <c r="R162" s="11">
        <f t="shared" si="49"/>
        <v>0</v>
      </c>
      <c r="S162" s="11">
        <f t="shared" si="50"/>
        <v>-0.83116872116221718</v>
      </c>
      <c r="T162" s="11">
        <f t="shared" si="51"/>
        <v>-0.2647034143828717</v>
      </c>
      <c r="U162" s="11">
        <f>'OddsRatio_working_3-way'!S162-'OddsRatio_working_3-way'!R162^2/3</f>
        <v>-0.83116872116221718</v>
      </c>
      <c r="V162" s="11">
        <f>'OddsRatio_working_3-way'!S162*'OddsRatio_working_3-way'!R162/3-2*'OddsRatio_working_3-way'!R162^3/27-'OddsRatio_working_3-way'!T162</f>
        <v>0.2647034143828717</v>
      </c>
      <c r="W162" s="11">
        <f>'OddsRatio_working_3-way'!V162^2+4*'OddsRatio_working_3-way'!U162^3/27</f>
        <v>-1.4999628152733743E-2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0.14583168871912239</v>
      </c>
      <c r="Y162" s="11">
        <f>IF('OddsRatio_working_3-way'!W162&gt;=0,IF('OddsRatio_working_3-way'!V162+SQRT('OddsRatio_working_3-way'!W162)&gt;0,0,PI()),ACOS('OddsRatio_working_3-way'!V162/(2*'OddsRatio_working_3-way'!X162)))</f>
        <v>0.43334841905514665</v>
      </c>
      <c r="Z162" s="11">
        <f>'OddsRatio_working_3-way'!X162^(1/3)*COS('OddsRatio_working_3-way'!Y162/3)</f>
        <v>0.52087942741055338</v>
      </c>
      <c r="AA162" s="11">
        <f>'OddsRatio_working_3-way'!X162^(1/3)*COS(('OddsRatio_working_3-way'!Y162+2*PI())/3)</f>
        <v>-0.32605714177050105</v>
      </c>
      <c r="AB162" s="11">
        <f>'OddsRatio_working_3-way'!X162^(1/3)*COS(('OddsRatio_working_3-way'!Y162+4*PI())/3)</f>
        <v>-0.19482228564005241</v>
      </c>
      <c r="AC162" s="11">
        <f>'OddsRatio_working_3-way'!X162^(1/3)*SIN('OddsRatio_working_3-way'!Y162/3)</f>
        <v>7.5768479513976347E-2</v>
      </c>
      <c r="AD162" s="11">
        <f>'OddsRatio_working_3-way'!X162^(1/3)*SIN(('OddsRatio_working_3-way'!Y162+2*PI())/3)</f>
        <v>0.41321057668924349</v>
      </c>
      <c r="AE162" s="11">
        <f>'OddsRatio_working_3-way'!X162^(1/3)*SIN(('OddsRatio_working_3-way'!Y162+4*PI())/3)</f>
        <v>-0.4889790562032198</v>
      </c>
      <c r="AF162" s="11">
        <f>-'OddsRatio_working_3-way'!U162/(3*'OddsRatio_working_3-way'!X162^(1/3))*COS(('OddsRatio_working_3-way'!Y162)/3)</f>
        <v>0.52087942741055315</v>
      </c>
      <c r="AG162" s="11">
        <f>-'OddsRatio_working_3-way'!U162/(3*'OddsRatio_working_3-way'!X162^(1/3))*COS(('OddsRatio_working_3-way'!Y162+2*PI())/3)</f>
        <v>-0.32605714177050088</v>
      </c>
      <c r="AH162" s="11">
        <f>-'OddsRatio_working_3-way'!U162/(3*'OddsRatio_working_3-way'!X162^(1/3))*COS(('OddsRatio_working_3-way'!Y162+4*PI())/3)</f>
        <v>-0.19482228564005233</v>
      </c>
      <c r="AI162" s="11">
        <f>'OddsRatio_working_3-way'!U162/(3*'OddsRatio_working_3-way'!X162^(1/3))*SIN(('OddsRatio_working_3-way'!Y162)/3)</f>
        <v>-7.576847951397632E-2</v>
      </c>
      <c r="AJ162" s="11">
        <f>'OddsRatio_working_3-way'!U162/(3*'OddsRatio_working_3-way'!X162^(1/3))*SIN(('OddsRatio_working_3-way'!Y162+2*PI())/3)</f>
        <v>-0.41321057668924333</v>
      </c>
      <c r="AK162" s="11">
        <f>'OddsRatio_working_3-way'!U162/(3*'OddsRatio_working_3-way'!X162^(1/3))*SIN(('OddsRatio_working_3-way'!Y162+4*PI())/3)</f>
        <v>0.48897905620321963</v>
      </c>
      <c r="AL162" s="11">
        <f>'OddsRatio_working_3-way'!Z162+'OddsRatio_working_3-way'!AF162</f>
        <v>1.0417588548211065</v>
      </c>
      <c r="AM162" s="11">
        <f>'OddsRatio_working_3-way'!AA162+'OddsRatio_working_3-way'!AG162</f>
        <v>-0.65211428354100187</v>
      </c>
      <c r="AN162" s="11">
        <f>'OddsRatio_working_3-way'!AB162+'OddsRatio_working_3-way'!AH162</f>
        <v>-0.38964457128010477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1.0417588548211065</v>
      </c>
      <c r="AS162" s="11">
        <f>IF(('OddsRatio_working_3-way'!X162=0),IF(Q162&gt;0,-Q162^(1/3),(-Q162)^(1/3)),'OddsRatio_working_3-way'!AM162-'OddsRatio_working_3-way'!R162/3)</f>
        <v>-0.65211428354100187</v>
      </c>
      <c r="AT162" s="11">
        <f>IF(('OddsRatio_working_3-way'!X162=0),IF(Q162&gt;0,-Q162^(1/3),(-Q162)^(1/3)),'OddsRatio_working_3-way'!AN162-'OddsRatio_working_3-way'!R162/3)</f>
        <v>-0.38964457128010477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7.33</v>
      </c>
      <c r="B163" s="4">
        <f>IF('True_Odds_Calculator_3-way'!B164="","",'True_Odds_Calculator_3-way'!B164)</f>
        <v>5.54</v>
      </c>
      <c r="C163" s="4">
        <f>IF('True_Odds_Calculator_3-way'!C164="","",'True_Odds_Calculator_3-way'!C164)</f>
        <v>1.4</v>
      </c>
      <c r="D163" s="9">
        <f t="shared" si="39"/>
        <v>0.12873552101059066</v>
      </c>
      <c r="E163" s="9">
        <f t="shared" si="40"/>
        <v>0.17082206919337584</v>
      </c>
      <c r="F163" s="9">
        <f t="shared" si="41"/>
        <v>0.70044240979603345</v>
      </c>
      <c r="G163" s="9">
        <f t="shared" si="42"/>
        <v>1.0691728042680804</v>
      </c>
      <c r="H163" s="9">
        <f t="shared" si="43"/>
        <v>7.7678638510169478</v>
      </c>
      <c r="I163" s="9">
        <f t="shared" si="44"/>
        <v>5.8540445313770864</v>
      </c>
      <c r="J163" s="9">
        <f t="shared" si="45"/>
        <v>1.4276691217072317</v>
      </c>
      <c r="K163" s="11">
        <f t="shared" si="46"/>
        <v>0.13642564802182811</v>
      </c>
      <c r="L163" s="11">
        <f t="shared" si="47"/>
        <v>0.18050541516245489</v>
      </c>
      <c r="M163" s="11">
        <f t="shared" si="48"/>
        <v>0.7142857142857143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-0.20219843001448667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0.19823582429164555</v>
      </c>
      <c r="Q163" s="11">
        <f>2*'OddsRatio_working_3-way'!K163*'OddsRatio_working_3-way'!L163*'OddsRatio_working_3-way'!M163</f>
        <v>3.5179383192838608E-2</v>
      </c>
      <c r="R163" s="11">
        <f t="shared" si="49"/>
        <v>0</v>
      </c>
      <c r="S163" s="11">
        <f t="shared" si="50"/>
        <v>-0.98040239124231965</v>
      </c>
      <c r="T163" s="11">
        <f t="shared" si="51"/>
        <v>-0.17398445274930252</v>
      </c>
      <c r="U163" s="11">
        <f>'OddsRatio_working_3-way'!S163-'OddsRatio_working_3-way'!R163^2/3</f>
        <v>-0.98040239124231965</v>
      </c>
      <c r="V163" s="11">
        <f>'OddsRatio_working_3-way'!S163*'OddsRatio_working_3-way'!R163/3-2*'OddsRatio_working_3-way'!R163^3/27-'OddsRatio_working_3-way'!T163</f>
        <v>0.17398445274930252</v>
      </c>
      <c r="W163" s="11">
        <f>'OddsRatio_working_3-way'!V163^2+4*'OddsRatio_working_3-way'!U163^3/27</f>
        <v>-0.10933709105390188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0.18682055618452173</v>
      </c>
      <c r="Y163" s="11">
        <f>IF('OddsRatio_working_3-way'!W163&gt;=0,IF('OddsRatio_working_3-way'!V163+SQRT('OddsRatio_working_3-way'!W163)&gt;0,0,PI()),ACOS('OddsRatio_working_3-way'!V163/(2*'OddsRatio_working_3-way'!X163)))</f>
        <v>1.0864319991539504</v>
      </c>
      <c r="Z163" s="11">
        <f>'OddsRatio_working_3-way'!X163^(1/3)*COS('OddsRatio_working_3-way'!Y163/3)</f>
        <v>0.53458640213404018</v>
      </c>
      <c r="AA163" s="11">
        <f>'OddsRatio_working_3-way'!X163^(1/3)*COS(('OddsRatio_working_3-way'!Y163+2*PI())/3)</f>
        <v>-0.44268884468628611</v>
      </c>
      <c r="AB163" s="11">
        <f>'OddsRatio_working_3-way'!X163^(1/3)*COS(('OddsRatio_working_3-way'!Y163+4*PI())/3)</f>
        <v>-9.1897557447754213E-2</v>
      </c>
      <c r="AC163" s="11">
        <f>'OddsRatio_working_3-way'!X163^(1/3)*SIN('OddsRatio_working_3-way'!Y163/3)</f>
        <v>0.20252944411654186</v>
      </c>
      <c r="AD163" s="11">
        <f>'OddsRatio_working_3-way'!X163^(1/3)*SIN(('OddsRatio_working_3-way'!Y163+2*PI())/3)</f>
        <v>0.36170068270753158</v>
      </c>
      <c r="AE163" s="11">
        <f>'OddsRatio_working_3-way'!X163^(1/3)*SIN(('OddsRatio_working_3-way'!Y163+4*PI())/3)</f>
        <v>-0.56423012682407336</v>
      </c>
      <c r="AF163" s="11">
        <f>-'OddsRatio_working_3-way'!U163/(3*'OddsRatio_working_3-way'!X163^(1/3))*COS(('OddsRatio_working_3-way'!Y163)/3)</f>
        <v>0.53458640213404018</v>
      </c>
      <c r="AG163" s="11">
        <f>-'OddsRatio_working_3-way'!U163/(3*'OddsRatio_working_3-way'!X163^(1/3))*COS(('OddsRatio_working_3-way'!Y163+2*PI())/3)</f>
        <v>-0.44268884468628611</v>
      </c>
      <c r="AH163" s="11">
        <f>-'OddsRatio_working_3-way'!U163/(3*'OddsRatio_working_3-way'!X163^(1/3))*COS(('OddsRatio_working_3-way'!Y163+4*PI())/3)</f>
        <v>-9.1897557447754213E-2</v>
      </c>
      <c r="AI163" s="11">
        <f>'OddsRatio_working_3-way'!U163/(3*'OddsRatio_working_3-way'!X163^(1/3))*SIN(('OddsRatio_working_3-way'!Y163)/3)</f>
        <v>-0.20252944411654186</v>
      </c>
      <c r="AJ163" s="11">
        <f>'OddsRatio_working_3-way'!U163/(3*'OddsRatio_working_3-way'!X163^(1/3))*SIN(('OddsRatio_working_3-way'!Y163+2*PI())/3)</f>
        <v>-0.36170068270753158</v>
      </c>
      <c r="AK163" s="11">
        <f>'OddsRatio_working_3-way'!U163/(3*'OddsRatio_working_3-way'!X163^(1/3))*SIN(('OddsRatio_working_3-way'!Y163+4*PI())/3)</f>
        <v>0.56423012682407336</v>
      </c>
      <c r="AL163" s="11">
        <f>'OddsRatio_working_3-way'!Z163+'OddsRatio_working_3-way'!AF163</f>
        <v>1.0691728042680804</v>
      </c>
      <c r="AM163" s="11">
        <f>'OddsRatio_working_3-way'!AA163+'OddsRatio_working_3-way'!AG163</f>
        <v>-0.88537768937257222</v>
      </c>
      <c r="AN163" s="11">
        <f>'OddsRatio_working_3-way'!AB163+'OddsRatio_working_3-way'!AH163</f>
        <v>-0.18379511489550843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1.0691728042680804</v>
      </c>
      <c r="AS163" s="11">
        <f>IF(('OddsRatio_working_3-way'!X163=0),IF(Q163&gt;0,-Q163^(1/3),(-Q163)^(1/3)),'OddsRatio_working_3-way'!AM163-'OddsRatio_working_3-way'!R163/3)</f>
        <v>-0.88537768937257222</v>
      </c>
      <c r="AT163" s="11">
        <f>IF(('OddsRatio_working_3-way'!X163=0),IF(Q163&gt;0,-Q163^(1/3),(-Q163)^(1/3)),'OddsRatio_working_3-way'!AN163-'OddsRatio_working_3-way'!R163/3)</f>
        <v>-0.18379511489550843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4.58</v>
      </c>
      <c r="B164" s="4">
        <f>IF('True_Odds_Calculator_3-way'!B165="","",'True_Odds_Calculator_3-way'!B165)</f>
        <v>3.93</v>
      </c>
      <c r="C164" s="4">
        <f>IF('True_Odds_Calculator_3-way'!C165="","",'True_Odds_Calculator_3-way'!C165)</f>
        <v>1.79</v>
      </c>
      <c r="D164" s="9">
        <f t="shared" si="39"/>
        <v>0.20956478886976401</v>
      </c>
      <c r="E164" s="9">
        <f t="shared" si="40"/>
        <v>0.24467998075880881</v>
      </c>
      <c r="F164" s="9">
        <f t="shared" si="41"/>
        <v>0.54575523037142715</v>
      </c>
      <c r="G164" s="9">
        <f t="shared" si="42"/>
        <v>1.0535737401643375</v>
      </c>
      <c r="H164" s="9">
        <f t="shared" si="43"/>
        <v>4.7717939897883292</v>
      </c>
      <c r="I164" s="9">
        <f t="shared" si="44"/>
        <v>4.0869710586815087</v>
      </c>
      <c r="J164" s="9">
        <f t="shared" si="45"/>
        <v>1.8323232547298272</v>
      </c>
      <c r="K164" s="11">
        <f t="shared" si="46"/>
        <v>0.2183406113537118</v>
      </c>
      <c r="L164" s="11">
        <f t="shared" si="47"/>
        <v>0.2544529262086514</v>
      </c>
      <c r="M164" s="11">
        <f t="shared" si="48"/>
        <v>0.55865921787709494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-0.25719746213762684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0.22657490196910968</v>
      </c>
      <c r="Q164" s="11">
        <f>2*'OddsRatio_working_3-way'!K164*'OddsRatio_working_3-way'!L164*'OddsRatio_working_3-way'!M164</f>
        <v>6.2075315607975259E-2</v>
      </c>
      <c r="R164" s="11">
        <f t="shared" si="49"/>
        <v>0</v>
      </c>
      <c r="S164" s="11">
        <f t="shared" si="50"/>
        <v>-0.88093754925104595</v>
      </c>
      <c r="T164" s="11">
        <f t="shared" si="51"/>
        <v>-0.24135275321946467</v>
      </c>
      <c r="U164" s="11">
        <f>'OddsRatio_working_3-way'!S164-'OddsRatio_working_3-way'!R164^2/3</f>
        <v>-0.88093754925104595</v>
      </c>
      <c r="V164" s="11">
        <f>'OddsRatio_working_3-way'!S164*'OddsRatio_working_3-way'!R164/3-2*'OddsRatio_working_3-way'!R164^3/27-'OddsRatio_working_3-way'!T164</f>
        <v>0.24135275321946467</v>
      </c>
      <c r="W164" s="11">
        <f>'OddsRatio_working_3-way'!V164^2+4*'OddsRatio_working_3-way'!U164^3/27</f>
        <v>-4.3030690854189139E-2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0.1591240415059938</v>
      </c>
      <c r="Y164" s="11">
        <f>IF('OddsRatio_working_3-way'!W164&gt;=0,IF('OddsRatio_working_3-way'!V164+SQRT('OddsRatio_working_3-way'!W164)&gt;0,0,PI()),ACOS('OddsRatio_working_3-way'!V164/(2*'OddsRatio_working_3-way'!X164)))</f>
        <v>0.70997329390327457</v>
      </c>
      <c r="Z164" s="11">
        <f>'OddsRatio_working_3-way'!X164^(1/3)*COS('OddsRatio_working_3-way'!Y164/3)</f>
        <v>0.52678687008216873</v>
      </c>
      <c r="AA164" s="11">
        <f>'OddsRatio_working_3-way'!X164^(1/3)*COS(('OddsRatio_working_3-way'!Y164+2*PI())/3)</f>
        <v>-0.37342107904265182</v>
      </c>
      <c r="AB164" s="11">
        <f>'OddsRatio_working_3-way'!X164^(1/3)*COS(('OddsRatio_working_3-way'!Y164+4*PI())/3)</f>
        <v>-0.15336579103951711</v>
      </c>
      <c r="AC164" s="11">
        <f>'OddsRatio_working_3-way'!X164^(1/3)*SIN('OddsRatio_working_3-way'!Y164/3)</f>
        <v>0.1270489797652104</v>
      </c>
      <c r="AD164" s="11">
        <f>'OddsRatio_working_3-way'!X164^(1/3)*SIN(('OddsRatio_working_3-way'!Y164+2*PI())/3)</f>
        <v>0.39268632198864556</v>
      </c>
      <c r="AE164" s="11">
        <f>'OddsRatio_working_3-way'!X164^(1/3)*SIN(('OddsRatio_working_3-way'!Y164+4*PI())/3)</f>
        <v>-0.51973530175385607</v>
      </c>
      <c r="AF164" s="11">
        <f>-'OddsRatio_working_3-way'!U164/(3*'OddsRatio_working_3-way'!X164^(1/3))*COS(('OddsRatio_working_3-way'!Y164)/3)</f>
        <v>0.52678687008216873</v>
      </c>
      <c r="AG164" s="11">
        <f>-'OddsRatio_working_3-way'!U164/(3*'OddsRatio_working_3-way'!X164^(1/3))*COS(('OddsRatio_working_3-way'!Y164+2*PI())/3)</f>
        <v>-0.37342107904265182</v>
      </c>
      <c r="AH164" s="11">
        <f>-'OddsRatio_working_3-way'!U164/(3*'OddsRatio_working_3-way'!X164^(1/3))*COS(('OddsRatio_working_3-way'!Y164+4*PI())/3)</f>
        <v>-0.15336579103951711</v>
      </c>
      <c r="AI164" s="11">
        <f>'OddsRatio_working_3-way'!U164/(3*'OddsRatio_working_3-way'!X164^(1/3))*SIN(('OddsRatio_working_3-way'!Y164)/3)</f>
        <v>-0.1270489797652104</v>
      </c>
      <c r="AJ164" s="11">
        <f>'OddsRatio_working_3-way'!U164/(3*'OddsRatio_working_3-way'!X164^(1/3))*SIN(('OddsRatio_working_3-way'!Y164+2*PI())/3)</f>
        <v>-0.39268632198864556</v>
      </c>
      <c r="AK164" s="11">
        <f>'OddsRatio_working_3-way'!U164/(3*'OddsRatio_working_3-way'!X164^(1/3))*SIN(('OddsRatio_working_3-way'!Y164+4*PI())/3)</f>
        <v>0.51973530175385607</v>
      </c>
      <c r="AL164" s="11">
        <f>'OddsRatio_working_3-way'!Z164+'OddsRatio_working_3-way'!AF164</f>
        <v>1.0535737401643375</v>
      </c>
      <c r="AM164" s="11">
        <f>'OddsRatio_working_3-way'!AA164+'OddsRatio_working_3-way'!AG164</f>
        <v>-0.74684215808530363</v>
      </c>
      <c r="AN164" s="11">
        <f>'OddsRatio_working_3-way'!AB164+'OddsRatio_working_3-way'!AH164</f>
        <v>-0.30673158207903423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1.0535737401643375</v>
      </c>
      <c r="AS164" s="11">
        <f>IF(('OddsRatio_working_3-way'!X164=0),IF(Q164&gt;0,-Q164^(1/3),(-Q164)^(1/3)),'OddsRatio_working_3-way'!AM164-'OddsRatio_working_3-way'!R164/3)</f>
        <v>-0.74684215808530363</v>
      </c>
      <c r="AT164" s="11">
        <f>IF(('OddsRatio_working_3-way'!X164=0),IF(Q164&gt;0,-Q164^(1/3),(-Q164)^(1/3)),'OddsRatio_working_3-way'!AN164-'OddsRatio_working_3-way'!R164/3)</f>
        <v>-0.30673158207903423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9.9700000000000006</v>
      </c>
      <c r="B165" s="4">
        <f>IF('True_Odds_Calculator_3-way'!B166="","",'True_Odds_Calculator_3-way'!B166)</f>
        <v>5.45</v>
      </c>
      <c r="C165" s="4">
        <f>IF('True_Odds_Calculator_3-way'!C166="","",'True_Odds_Calculator_3-way'!C166)</f>
        <v>1.34</v>
      </c>
      <c r="D165" s="9">
        <f t="shared" si="39"/>
        <v>9.412307725779534E-2</v>
      </c>
      <c r="E165" s="9">
        <f t="shared" si="40"/>
        <v>0.17317096347015029</v>
      </c>
      <c r="F165" s="9">
        <f t="shared" si="41"/>
        <v>0.7327059592720544</v>
      </c>
      <c r="G165" s="9">
        <f t="shared" si="42"/>
        <v>1.0729528446834775</v>
      </c>
      <c r="H165" s="9">
        <f t="shared" si="43"/>
        <v>10.624387016810793</v>
      </c>
      <c r="I165" s="9">
        <f t="shared" si="44"/>
        <v>5.7746401588414757</v>
      </c>
      <c r="J165" s="9">
        <f t="shared" si="45"/>
        <v>1.3648039671923824</v>
      </c>
      <c r="K165" s="11">
        <f t="shared" si="46"/>
        <v>0.10030090270812436</v>
      </c>
      <c r="L165" s="11">
        <f t="shared" si="47"/>
        <v>0.18348623853211007</v>
      </c>
      <c r="M165" s="11">
        <f t="shared" si="48"/>
        <v>0.74626865671641784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-0.18639528059737198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0.18898266757001111</v>
      </c>
      <c r="Q165" s="11">
        <f>2*'OddsRatio_working_3-way'!K165*'OddsRatio_working_3-way'!L165*'OddsRatio_working_3-way'!M165</f>
        <v>2.7468410984013241E-2</v>
      </c>
      <c r="R165" s="11">
        <f t="shared" si="49"/>
        <v>0</v>
      </c>
      <c r="S165" s="11">
        <f t="shared" si="50"/>
        <v>-1.0138811828515555</v>
      </c>
      <c r="T165" s="11">
        <f t="shared" si="51"/>
        <v>-0.14736645099586562</v>
      </c>
      <c r="U165" s="11">
        <f>'OddsRatio_working_3-way'!S165-'OddsRatio_working_3-way'!R165^2/3</f>
        <v>-1.0138811828515555</v>
      </c>
      <c r="V165" s="11">
        <f>'OddsRatio_working_3-way'!S165*'OddsRatio_working_3-way'!R165/3-2*'OddsRatio_working_3-way'!R165^3/27-'OddsRatio_working_3-way'!T165</f>
        <v>0.14736645099586562</v>
      </c>
      <c r="W165" s="11">
        <f>'OddsRatio_working_3-way'!V165^2+4*'OddsRatio_working_3-way'!U165^3/27</f>
        <v>-0.13268672689770039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0.19647111605578138</v>
      </c>
      <c r="Y165" s="11">
        <f>IF('OddsRatio_working_3-way'!W165&gt;=0,IF('OddsRatio_working_3-way'!V165+SQRT('OddsRatio_working_3-way'!W165)&gt;0,0,PI()),ACOS('OddsRatio_working_3-way'!V165/(2*'OddsRatio_working_3-way'!X165)))</f>
        <v>1.1863635511177599</v>
      </c>
      <c r="Z165" s="11">
        <f>'OddsRatio_working_3-way'!X165^(1/3)*COS('OddsRatio_working_3-way'!Y165/3)</f>
        <v>0.53647642234173887</v>
      </c>
      <c r="AA165" s="11">
        <f>'OddsRatio_working_3-way'!X165^(1/3)*COS(('OddsRatio_working_3-way'!Y165+2*PI())/3)</f>
        <v>-0.46218429109115311</v>
      </c>
      <c r="AB165" s="11">
        <f>'OddsRatio_working_3-way'!X165^(1/3)*COS(('OddsRatio_working_3-way'!Y165+4*PI())/3)</f>
        <v>-7.4292131250586035E-2</v>
      </c>
      <c r="AC165" s="11">
        <f>'OddsRatio_working_3-way'!X165^(1/3)*SIN('OddsRatio_working_3-way'!Y165/3)</f>
        <v>0.22394964290049701</v>
      </c>
      <c r="AD165" s="11">
        <f>'OddsRatio_working_3-way'!X165^(1/3)*SIN(('OddsRatio_working_3-way'!Y165+2*PI())/3)</f>
        <v>0.35262738882908717</v>
      </c>
      <c r="AE165" s="11">
        <f>'OddsRatio_working_3-way'!X165^(1/3)*SIN(('OddsRatio_working_3-way'!Y165+4*PI())/3)</f>
        <v>-0.57657703172958397</v>
      </c>
      <c r="AF165" s="11">
        <f>-'OddsRatio_working_3-way'!U165/(3*'OddsRatio_working_3-way'!X165^(1/3))*COS(('OddsRatio_working_3-way'!Y165)/3)</f>
        <v>0.53647642234173865</v>
      </c>
      <c r="AG165" s="11">
        <f>-'OddsRatio_working_3-way'!U165/(3*'OddsRatio_working_3-way'!X165^(1/3))*COS(('OddsRatio_working_3-way'!Y165+2*PI())/3)</f>
        <v>-0.46218429109115294</v>
      </c>
      <c r="AH165" s="11">
        <f>-'OddsRatio_working_3-way'!U165/(3*'OddsRatio_working_3-way'!X165^(1/3))*COS(('OddsRatio_working_3-way'!Y165+4*PI())/3)</f>
        <v>-7.4292131250586008E-2</v>
      </c>
      <c r="AI165" s="11">
        <f>'OddsRatio_working_3-way'!U165/(3*'OddsRatio_working_3-way'!X165^(1/3))*SIN(('OddsRatio_working_3-way'!Y165)/3)</f>
        <v>-0.22394964290049693</v>
      </c>
      <c r="AJ165" s="11">
        <f>'OddsRatio_working_3-way'!U165/(3*'OddsRatio_working_3-way'!X165^(1/3))*SIN(('OddsRatio_working_3-way'!Y165+2*PI())/3)</f>
        <v>-0.35262738882908701</v>
      </c>
      <c r="AK165" s="11">
        <f>'OddsRatio_working_3-way'!U165/(3*'OddsRatio_working_3-way'!X165^(1/3))*SIN(('OddsRatio_working_3-way'!Y165+4*PI())/3)</f>
        <v>0.57657703172958374</v>
      </c>
      <c r="AL165" s="11">
        <f>'OddsRatio_working_3-way'!Z165+'OddsRatio_working_3-way'!AF165</f>
        <v>1.0729528446834775</v>
      </c>
      <c r="AM165" s="11">
        <f>'OddsRatio_working_3-way'!AA165+'OddsRatio_working_3-way'!AG165</f>
        <v>-0.924368582182306</v>
      </c>
      <c r="AN165" s="11">
        <f>'OddsRatio_working_3-way'!AB165+'OddsRatio_working_3-way'!AH165</f>
        <v>-0.14858426250117204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1.0729528446834775</v>
      </c>
      <c r="AS165" s="11">
        <f>IF(('OddsRatio_working_3-way'!X165=0),IF(Q165&gt;0,-Q165^(1/3),(-Q165)^(1/3)),'OddsRatio_working_3-way'!AM165-'OddsRatio_working_3-way'!R165/3)</f>
        <v>-0.924368582182306</v>
      </c>
      <c r="AT165" s="11">
        <f>IF(('OddsRatio_working_3-way'!X165=0),IF(Q165&gt;0,-Q165^(1/3),(-Q165)^(1/3)),'OddsRatio_working_3-way'!AN165-'OddsRatio_working_3-way'!R165/3)</f>
        <v>-0.14858426250117204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2.0099999999999998</v>
      </c>
      <c r="B166" s="4">
        <f>IF('True_Odds_Calculator_3-way'!B167="","",'True_Odds_Calculator_3-way'!B167)</f>
        <v>3.49</v>
      </c>
      <c r="C166" s="4">
        <f>IF('True_Odds_Calculator_3-way'!C167="","",'True_Odds_Calculator_3-way'!C167)</f>
        <v>4.07</v>
      </c>
      <c r="D166" s="9">
        <f t="shared" si="39"/>
        <v>0.48581290024405843</v>
      </c>
      <c r="E166" s="9">
        <f t="shared" si="40"/>
        <v>0.27705922417487044</v>
      </c>
      <c r="F166" s="9">
        <f t="shared" si="41"/>
        <v>0.23712787558107132</v>
      </c>
      <c r="G166" s="9">
        <f t="shared" si="42"/>
        <v>1.0479263480168277</v>
      </c>
      <c r="H166" s="9">
        <f t="shared" si="43"/>
        <v>2.0584056114969957</v>
      </c>
      <c r="I166" s="9">
        <f t="shared" si="44"/>
        <v>3.6093366065619015</v>
      </c>
      <c r="J166" s="9">
        <f t="shared" si="45"/>
        <v>4.217133888411662</v>
      </c>
      <c r="K166" s="11">
        <f t="shared" si="46"/>
        <v>0.49751243781094534</v>
      </c>
      <c r="L166" s="11">
        <f t="shared" si="47"/>
        <v>0.28653295128939826</v>
      </c>
      <c r="M166" s="11">
        <f t="shared" si="48"/>
        <v>0.24570024570024568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-0.27042273618846335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0.23011740926465296</v>
      </c>
      <c r="Q166" s="11">
        <f>2*'OddsRatio_working_3-way'!K166*'OddsRatio_working_3-way'!L166*'OddsRatio_working_3-way'!M166</f>
        <v>7.0050961724399688E-2</v>
      </c>
      <c r="R166" s="11">
        <f t="shared" si="49"/>
        <v>0</v>
      </c>
      <c r="S166" s="11">
        <f t="shared" si="50"/>
        <v>-0.85095437058324586</v>
      </c>
      <c r="T166" s="11">
        <f t="shared" si="51"/>
        <v>-0.25904242635715247</v>
      </c>
      <c r="U166" s="11">
        <f>'OddsRatio_working_3-way'!S166-'OddsRatio_working_3-way'!R166^2/3</f>
        <v>-0.85095437058324586</v>
      </c>
      <c r="V166" s="11">
        <f>'OddsRatio_working_3-way'!S166*'OddsRatio_working_3-way'!R166/3-2*'OddsRatio_working_3-way'!R166^3/27-'OddsRatio_working_3-way'!T166</f>
        <v>0.25904242635715247</v>
      </c>
      <c r="W166" s="11">
        <f>'OddsRatio_working_3-way'!V166^2+4*'OddsRatio_working_3-way'!U166^3/27</f>
        <v>-2.4185306044426522E-2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0.15106975598827457</v>
      </c>
      <c r="Y166" s="11">
        <f>IF('OddsRatio_working_3-way'!W166&gt;=0,IF('OddsRatio_working_3-way'!V166+SQRT('OddsRatio_working_3-way'!W166)&gt;0,0,PI()),ACOS('OddsRatio_working_3-way'!V166/(2*'OddsRatio_working_3-way'!X166)))</f>
        <v>0.5406771990066821</v>
      </c>
      <c r="Z166" s="11">
        <f>'OddsRatio_working_3-way'!X166^(1/3)*COS('OddsRatio_working_3-way'!Y166/3)</f>
        <v>0.52396317400841397</v>
      </c>
      <c r="AA166" s="11">
        <f>'OddsRatio_working_3-way'!X166^(1/3)*COS(('OddsRatio_working_3-way'!Y166+2*PI())/3)</f>
        <v>-0.34465889258489696</v>
      </c>
      <c r="AB166" s="11">
        <f>'OddsRatio_working_3-way'!X166^(1/3)*COS(('OddsRatio_working_3-way'!Y166+4*PI())/3)</f>
        <v>-0.17930428142351701</v>
      </c>
      <c r="AC166" s="11">
        <f>'OddsRatio_working_3-way'!X166^(1/3)*SIN('OddsRatio_working_3-way'!Y166/3)</f>
        <v>9.5467529265768611E-2</v>
      </c>
      <c r="AD166" s="11">
        <f>'OddsRatio_working_3-way'!X166^(1/3)*SIN(('OddsRatio_working_3-way'!Y166+2*PI())/3)</f>
        <v>0.40603165470592861</v>
      </c>
      <c r="AE166" s="11">
        <f>'OddsRatio_working_3-way'!X166^(1/3)*SIN(('OddsRatio_working_3-way'!Y166+4*PI())/3)</f>
        <v>-0.50149918397169724</v>
      </c>
      <c r="AF166" s="11">
        <f>-'OddsRatio_working_3-way'!U166/(3*'OddsRatio_working_3-way'!X166^(1/3))*COS(('OddsRatio_working_3-way'!Y166)/3)</f>
        <v>0.52396317400841386</v>
      </c>
      <c r="AG166" s="11">
        <f>-'OddsRatio_working_3-way'!U166/(3*'OddsRatio_working_3-way'!X166^(1/3))*COS(('OddsRatio_working_3-way'!Y166+2*PI())/3)</f>
        <v>-0.34465889258489685</v>
      </c>
      <c r="AH166" s="11">
        <f>-'OddsRatio_working_3-way'!U166/(3*'OddsRatio_working_3-way'!X166^(1/3))*COS(('OddsRatio_working_3-way'!Y166+4*PI())/3)</f>
        <v>-0.17930428142351698</v>
      </c>
      <c r="AI166" s="11">
        <f>'OddsRatio_working_3-way'!U166/(3*'OddsRatio_working_3-way'!X166^(1/3))*SIN(('OddsRatio_working_3-way'!Y166)/3)</f>
        <v>-9.5467529265768597E-2</v>
      </c>
      <c r="AJ166" s="11">
        <f>'OddsRatio_working_3-way'!U166/(3*'OddsRatio_working_3-way'!X166^(1/3))*SIN(('OddsRatio_working_3-way'!Y166+2*PI())/3)</f>
        <v>-0.4060316547059285</v>
      </c>
      <c r="AK166" s="11">
        <f>'OddsRatio_working_3-way'!U166/(3*'OddsRatio_working_3-way'!X166^(1/3))*SIN(('OddsRatio_working_3-way'!Y166+4*PI())/3)</f>
        <v>0.50149918397169713</v>
      </c>
      <c r="AL166" s="11">
        <f>'OddsRatio_working_3-way'!Z166+'OddsRatio_working_3-way'!AF166</f>
        <v>1.0479263480168277</v>
      </c>
      <c r="AM166" s="11">
        <f>'OddsRatio_working_3-way'!AA166+'OddsRatio_working_3-way'!AG166</f>
        <v>-0.68931778516979381</v>
      </c>
      <c r="AN166" s="11">
        <f>'OddsRatio_working_3-way'!AB166+'OddsRatio_working_3-way'!AH166</f>
        <v>-0.35860856284703402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1.0479263480168277</v>
      </c>
      <c r="AS166" s="11">
        <f>IF(('OddsRatio_working_3-way'!X166=0),IF(Q166&gt;0,-Q166^(1/3),(-Q166)^(1/3)),'OddsRatio_working_3-way'!AM166-'OddsRatio_working_3-way'!R166/3)</f>
        <v>-0.68931778516979381</v>
      </c>
      <c r="AT166" s="11">
        <f>IF(('OddsRatio_working_3-way'!X166=0),IF(Q166&gt;0,-Q166^(1/3),(-Q166)^(1/3)),'OddsRatio_working_3-way'!AN166-'OddsRatio_working_3-way'!R166/3)</f>
        <v>-0.35860856284703402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1.76</v>
      </c>
      <c r="B167" s="4">
        <f>IF('True_Odds_Calculator_3-way'!B168="","",'True_Odds_Calculator_3-way'!B168)</f>
        <v>3.94</v>
      </c>
      <c r="C167" s="4">
        <f>IF('True_Odds_Calculator_3-way'!C168="","",'True_Odds_Calculator_3-way'!C168)</f>
        <v>4.8099999999999996</v>
      </c>
      <c r="D167" s="9">
        <f t="shared" si="39"/>
        <v>0.55582639924788368</v>
      </c>
      <c r="E167" s="9">
        <f t="shared" si="40"/>
        <v>0.24441847038425371</v>
      </c>
      <c r="F167" s="9">
        <f t="shared" si="41"/>
        <v>0.19975513036786266</v>
      </c>
      <c r="G167" s="9">
        <f t="shared" si="42"/>
        <v>1.0514774921610077</v>
      </c>
      <c r="H167" s="9">
        <f t="shared" si="43"/>
        <v>1.7991228940423658</v>
      </c>
      <c r="I167" s="9">
        <f t="shared" si="44"/>
        <v>4.0913438269533637</v>
      </c>
      <c r="J167" s="9">
        <f t="shared" si="45"/>
        <v>5.0061292451334394</v>
      </c>
      <c r="K167" s="11">
        <f t="shared" si="46"/>
        <v>0.56818181818181823</v>
      </c>
      <c r="L167" s="11">
        <f t="shared" si="47"/>
        <v>0.25380710659898476</v>
      </c>
      <c r="M167" s="11">
        <f t="shared" si="48"/>
        <v>0.20790020790020791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-0.2552301245194647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0.22515726830447641</v>
      </c>
      <c r="Q167" s="11">
        <f>2*'OddsRatio_working_3-way'!K167*'OddsRatio_working_3-way'!L167*'OddsRatio_working_3-way'!M167</f>
        <v>5.9961988895999047E-2</v>
      </c>
      <c r="R167" s="11">
        <f t="shared" si="49"/>
        <v>0</v>
      </c>
      <c r="S167" s="11">
        <f t="shared" si="50"/>
        <v>-0.88217356289110449</v>
      </c>
      <c r="T167" s="11">
        <f t="shared" si="51"/>
        <v>-0.23493303938511437</v>
      </c>
      <c r="U167" s="11">
        <f>'OddsRatio_working_3-way'!S167-'OddsRatio_working_3-way'!R167^2/3</f>
        <v>-0.88217356289110449</v>
      </c>
      <c r="V167" s="11">
        <f>'OddsRatio_working_3-way'!S167*'OddsRatio_working_3-way'!R167/3-2*'OddsRatio_working_3-way'!R167^3/27-'OddsRatio_working_3-way'!T167</f>
        <v>0.23493303938511437</v>
      </c>
      <c r="W167" s="11">
        <f>'OddsRatio_working_3-way'!V167^2+4*'OddsRatio_working_3-way'!U167^3/27</f>
        <v>-4.6515223142907174E-2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0.15945905127777701</v>
      </c>
      <c r="Y167" s="11">
        <f>IF('OddsRatio_working_3-way'!W167&gt;=0,IF('OddsRatio_working_3-way'!V167+SQRT('OddsRatio_working_3-way'!W167)&gt;0,0,PI()),ACOS('OddsRatio_working_3-way'!V167/(2*'OddsRatio_working_3-way'!X167)))</f>
        <v>0.74268367620565523</v>
      </c>
      <c r="Z167" s="11">
        <f>'OddsRatio_working_3-way'!X167^(1/3)*COS('OddsRatio_working_3-way'!Y167/3)</f>
        <v>0.52573874608050386</v>
      </c>
      <c r="AA167" s="11">
        <f>'OddsRatio_working_3-way'!X167^(1/3)*COS(('OddsRatio_working_3-way'!Y167+2*PI())/3)</f>
        <v>-0.37794529960637047</v>
      </c>
      <c r="AB167" s="11">
        <f>'OddsRatio_working_3-way'!X167^(1/3)*COS(('OddsRatio_working_3-way'!Y167+4*PI())/3)</f>
        <v>-0.14779344647413373</v>
      </c>
      <c r="AC167" s="11">
        <f>'OddsRatio_working_3-way'!X167^(1/3)*SIN('OddsRatio_working_3-way'!Y167/3)</f>
        <v>0.13287823436038834</v>
      </c>
      <c r="AD167" s="11">
        <f>'OddsRatio_working_3-way'!X167^(1/3)*SIN(('OddsRatio_working_3-way'!Y167+2*PI())/3)</f>
        <v>0.38886399267929866</v>
      </c>
      <c r="AE167" s="11">
        <f>'OddsRatio_working_3-way'!X167^(1/3)*SIN(('OddsRatio_working_3-way'!Y167+4*PI())/3)</f>
        <v>-0.52174222703968687</v>
      </c>
      <c r="AF167" s="11">
        <f>-'OddsRatio_working_3-way'!U167/(3*'OddsRatio_working_3-way'!X167^(1/3))*COS(('OddsRatio_working_3-way'!Y167)/3)</f>
        <v>0.52573874608050397</v>
      </c>
      <c r="AG167" s="11">
        <f>-'OddsRatio_working_3-way'!U167/(3*'OddsRatio_working_3-way'!X167^(1/3))*COS(('OddsRatio_working_3-way'!Y167+2*PI())/3)</f>
        <v>-0.37794529960637058</v>
      </c>
      <c r="AH167" s="11">
        <f>-'OddsRatio_working_3-way'!U167/(3*'OddsRatio_working_3-way'!X167^(1/3))*COS(('OddsRatio_working_3-way'!Y167+4*PI())/3)</f>
        <v>-0.14779344647413376</v>
      </c>
      <c r="AI167" s="11">
        <f>'OddsRatio_working_3-way'!U167/(3*'OddsRatio_working_3-way'!X167^(1/3))*SIN(('OddsRatio_working_3-way'!Y167)/3)</f>
        <v>-0.13287823436038837</v>
      </c>
      <c r="AJ167" s="11">
        <f>'OddsRatio_working_3-way'!U167/(3*'OddsRatio_working_3-way'!X167^(1/3))*SIN(('OddsRatio_working_3-way'!Y167+2*PI())/3)</f>
        <v>-0.38886399267929878</v>
      </c>
      <c r="AK167" s="11">
        <f>'OddsRatio_working_3-way'!U167/(3*'OddsRatio_working_3-way'!X167^(1/3))*SIN(('OddsRatio_working_3-way'!Y167+4*PI())/3)</f>
        <v>0.52174222703968698</v>
      </c>
      <c r="AL167" s="11">
        <f>'OddsRatio_working_3-way'!Z167+'OddsRatio_working_3-way'!AF167</f>
        <v>1.0514774921610077</v>
      </c>
      <c r="AM167" s="11">
        <f>'OddsRatio_working_3-way'!AA167+'OddsRatio_working_3-way'!AG167</f>
        <v>-0.75589059921274104</v>
      </c>
      <c r="AN167" s="11">
        <f>'OddsRatio_working_3-way'!AB167+'OddsRatio_working_3-way'!AH167</f>
        <v>-0.29558689294826745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1.0514774921610077</v>
      </c>
      <c r="AS167" s="11">
        <f>IF(('OddsRatio_working_3-way'!X167=0),IF(Q167&gt;0,-Q167^(1/3),(-Q167)^(1/3)),'OddsRatio_working_3-way'!AM167-'OddsRatio_working_3-way'!R167/3)</f>
        <v>-0.75589059921274104</v>
      </c>
      <c r="AT167" s="11">
        <f>IF(('OddsRatio_working_3-way'!X167=0),IF(Q167&gt;0,-Q167^(1/3),(-Q167)^(1/3)),'OddsRatio_working_3-way'!AN167-'OddsRatio_working_3-way'!R167/3)</f>
        <v>-0.29558689294826745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3.4</v>
      </c>
      <c r="B168" s="4">
        <f>IF('True_Odds_Calculator_3-way'!B169="","",'True_Odds_Calculator_3-way'!B169)</f>
        <v>3.79</v>
      </c>
      <c r="C168" s="4">
        <f>IF('True_Odds_Calculator_3-way'!C169="","",'True_Odds_Calculator_3-way'!C169)</f>
        <v>2.13</v>
      </c>
      <c r="D168" s="9">
        <f t="shared" si="39"/>
        <v>0.28538277002681184</v>
      </c>
      <c r="E168" s="9">
        <f t="shared" si="40"/>
        <v>0.2556906200942558</v>
      </c>
      <c r="F168" s="9">
        <f t="shared" si="41"/>
        <v>0.45892660987893236</v>
      </c>
      <c r="G168" s="9">
        <f t="shared" si="42"/>
        <v>1.0433607436339642</v>
      </c>
      <c r="H168" s="9">
        <f t="shared" si="43"/>
        <v>3.5040657847215146</v>
      </c>
      <c r="I168" s="9">
        <f t="shared" si="44"/>
        <v>3.9109764747387596</v>
      </c>
      <c r="J168" s="9">
        <f t="shared" si="45"/>
        <v>2.1789976403063793</v>
      </c>
      <c r="K168" s="11">
        <f t="shared" si="46"/>
        <v>0.29411764705882354</v>
      </c>
      <c r="L168" s="11">
        <f t="shared" si="47"/>
        <v>0.26385224274406333</v>
      </c>
      <c r="M168" s="11">
        <f t="shared" si="48"/>
        <v>0.46948356807511737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-0.27567422226982885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0.23026044934306553</v>
      </c>
      <c r="Q168" s="11">
        <f>2*'OddsRatio_working_3-way'!K168*'OddsRatio_working_3-way'!L168*'OddsRatio_working_3-way'!M168</f>
        <v>7.2867230804767563E-2</v>
      </c>
      <c r="R168" s="11">
        <f t="shared" si="49"/>
        <v>0</v>
      </c>
      <c r="S168" s="11">
        <f t="shared" si="50"/>
        <v>-0.83526289635339024</v>
      </c>
      <c r="T168" s="11">
        <f t="shared" si="51"/>
        <v>-0.2643237013776551</v>
      </c>
      <c r="U168" s="11">
        <f>'OddsRatio_working_3-way'!S168-'OddsRatio_working_3-way'!R168^2/3</f>
        <v>-0.83526289635339024</v>
      </c>
      <c r="V168" s="11">
        <f>'OddsRatio_working_3-way'!S168*'OddsRatio_working_3-way'!R168/3-2*'OddsRatio_working_3-way'!R168^3/27-'OddsRatio_working_3-way'!T168</f>
        <v>0.2643237013776551</v>
      </c>
      <c r="W168" s="11">
        <f>'OddsRatio_working_3-way'!V168^2+4*'OddsRatio_working_3-way'!U168^3/27</f>
        <v>-1.6463787094453466E-2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0.1469105222613728</v>
      </c>
      <c r="Y168" s="11">
        <f>IF('OddsRatio_working_3-way'!W168&gt;=0,IF('OddsRatio_working_3-way'!V168+SQRT('OddsRatio_working_3-way'!W168)&gt;0,0,PI()),ACOS('OddsRatio_working_3-way'!V168/(2*'OddsRatio_working_3-way'!X168)))</f>
        <v>0.45192576238828219</v>
      </c>
      <c r="Z168" s="11">
        <f>'OddsRatio_working_3-way'!X168^(1/3)*COS('OddsRatio_working_3-way'!Y168/3)</f>
        <v>0.52168037181698212</v>
      </c>
      <c r="AA168" s="11">
        <f>'OddsRatio_working_3-way'!X168^(1/3)*COS(('OddsRatio_working_3-way'!Y168+2*PI())/3)</f>
        <v>-0.32941799816594813</v>
      </c>
      <c r="AB168" s="11">
        <f>'OddsRatio_working_3-way'!X168^(1/3)*COS(('OddsRatio_working_3-way'!Y168+4*PI())/3)</f>
        <v>-0.19226237365103427</v>
      </c>
      <c r="AC168" s="11">
        <f>'OddsRatio_working_3-way'!X168^(1/3)*SIN('OddsRatio_working_3-way'!Y168/3)</f>
        <v>7.9186836734556967E-2</v>
      </c>
      <c r="AD168" s="11">
        <f>'OddsRatio_working_3-way'!X168^(1/3)*SIN(('OddsRatio_working_3-way'!Y168+2*PI())/3)</f>
        <v>0.41219503628193954</v>
      </c>
      <c r="AE168" s="11">
        <f>'OddsRatio_working_3-way'!X168^(1/3)*SIN(('OddsRatio_working_3-way'!Y168+4*PI())/3)</f>
        <v>-0.49138187301649638</v>
      </c>
      <c r="AF168" s="11">
        <f>-'OddsRatio_working_3-way'!U168/(3*'OddsRatio_working_3-way'!X168^(1/3))*COS(('OddsRatio_working_3-way'!Y168)/3)</f>
        <v>0.52168037181698212</v>
      </c>
      <c r="AG168" s="11">
        <f>-'OddsRatio_working_3-way'!U168/(3*'OddsRatio_working_3-way'!X168^(1/3))*COS(('OddsRatio_working_3-way'!Y168+2*PI())/3)</f>
        <v>-0.32941799816594813</v>
      </c>
      <c r="AH168" s="11">
        <f>-'OddsRatio_working_3-way'!U168/(3*'OddsRatio_working_3-way'!X168^(1/3))*COS(('OddsRatio_working_3-way'!Y168+4*PI())/3)</f>
        <v>-0.19226237365103427</v>
      </c>
      <c r="AI168" s="11">
        <f>'OddsRatio_working_3-way'!U168/(3*'OddsRatio_working_3-way'!X168^(1/3))*SIN(('OddsRatio_working_3-way'!Y168)/3)</f>
        <v>-7.9186836734556967E-2</v>
      </c>
      <c r="AJ168" s="11">
        <f>'OddsRatio_working_3-way'!U168/(3*'OddsRatio_working_3-way'!X168^(1/3))*SIN(('OddsRatio_working_3-way'!Y168+2*PI())/3)</f>
        <v>-0.41219503628193954</v>
      </c>
      <c r="AK168" s="11">
        <f>'OddsRatio_working_3-way'!U168/(3*'OddsRatio_working_3-way'!X168^(1/3))*SIN(('OddsRatio_working_3-way'!Y168+4*PI())/3)</f>
        <v>0.49138187301649638</v>
      </c>
      <c r="AL168" s="11">
        <f>'OddsRatio_working_3-way'!Z168+'OddsRatio_working_3-way'!AF168</f>
        <v>1.0433607436339642</v>
      </c>
      <c r="AM168" s="11">
        <f>'OddsRatio_working_3-way'!AA168+'OddsRatio_working_3-way'!AG168</f>
        <v>-0.65883599633189627</v>
      </c>
      <c r="AN168" s="11">
        <f>'OddsRatio_working_3-way'!AB168+'OddsRatio_working_3-way'!AH168</f>
        <v>-0.38452474730206854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1.0433607436339642</v>
      </c>
      <c r="AS168" s="11">
        <f>IF(('OddsRatio_working_3-way'!X168=0),IF(Q168&gt;0,-Q168^(1/3),(-Q168)^(1/3)),'OddsRatio_working_3-way'!AM168-'OddsRatio_working_3-way'!R168/3)</f>
        <v>-0.65883599633189627</v>
      </c>
      <c r="AT168" s="11">
        <f>IF(('OddsRatio_working_3-way'!X168=0),IF(Q168&gt;0,-Q168^(1/3),(-Q168)^(1/3)),'OddsRatio_working_3-way'!AN168-'OddsRatio_working_3-way'!R168/3)</f>
        <v>-0.38452474730206854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2.66</v>
      </c>
      <c r="B169" s="4">
        <f>IF('True_Odds_Calculator_3-way'!B170="","",'True_Odds_Calculator_3-way'!B170)</f>
        <v>3.3</v>
      </c>
      <c r="C169" s="4">
        <f>IF('True_Odds_Calculator_3-way'!C170="","",'True_Odds_Calculator_3-way'!C170)</f>
        <v>2.87</v>
      </c>
      <c r="D169" s="9">
        <f t="shared" si="39"/>
        <v>0.36637258473534168</v>
      </c>
      <c r="E169" s="9">
        <f t="shared" si="40"/>
        <v>0.29444306301541306</v>
      </c>
      <c r="F169" s="9">
        <f t="shared" si="41"/>
        <v>0.33918435224924509</v>
      </c>
      <c r="G169" s="9">
        <f t="shared" si="42"/>
        <v>1.0418444995914697</v>
      </c>
      <c r="H169" s="9">
        <f t="shared" si="43"/>
        <v>2.7294618693218404</v>
      </c>
      <c r="I169" s="9">
        <f t="shared" si="44"/>
        <v>3.3962423490603801</v>
      </c>
      <c r="J169" s="9">
        <f t="shared" si="45"/>
        <v>2.9482492142360486</v>
      </c>
      <c r="K169" s="11">
        <f t="shared" si="46"/>
        <v>0.37593984962406013</v>
      </c>
      <c r="L169" s="11">
        <f t="shared" si="47"/>
        <v>0.30303030303030304</v>
      </c>
      <c r="M169" s="11">
        <f t="shared" si="48"/>
        <v>0.34843205574912889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-0.28340013797560093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0.23141477386846912</v>
      </c>
      <c r="Q169" s="11">
        <f>2*'OddsRatio_working_3-way'!K169*'OddsRatio_working_3-way'!L169*'OddsRatio_working_3-way'!M169</f>
        <v>7.9387572510624033E-2</v>
      </c>
      <c r="R169" s="11">
        <f t="shared" si="49"/>
        <v>0</v>
      </c>
      <c r="S169" s="11">
        <f t="shared" si="50"/>
        <v>-0.81656549471543505</v>
      </c>
      <c r="T169" s="11">
        <f t="shared" si="51"/>
        <v>-0.28012538412193305</v>
      </c>
      <c r="U169" s="11">
        <f>'OddsRatio_working_3-way'!S169-'OddsRatio_working_3-way'!R169^2/3</f>
        <v>-0.81656549471543505</v>
      </c>
      <c r="V169" s="11">
        <f>'OddsRatio_working_3-way'!S169*'OddsRatio_working_3-way'!R169/3-2*'OddsRatio_working_3-way'!R169^3/27-'OddsRatio_working_3-way'!T169</f>
        <v>0.28012538412193305</v>
      </c>
      <c r="W169" s="11">
        <f>'OddsRatio_working_3-way'!V169^2+4*'OddsRatio_working_3-way'!U169^3/27</f>
        <v>-2.1918274165334123E-3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0.14200533286288403</v>
      </c>
      <c r="Y169" s="11">
        <f>IF('OddsRatio_working_3-way'!W169&gt;=0,IF('OddsRatio_working_3-way'!V169+SQRT('OddsRatio_working_3-way'!W169)&gt;0,0,PI()),ACOS('OddsRatio_working_3-way'!V169/(2*'OddsRatio_working_3-way'!X169)))</f>
        <v>0.16559806887020856</v>
      </c>
      <c r="Z169" s="11">
        <f>'OddsRatio_working_3-way'!X169^(1/3)*COS('OddsRatio_working_3-way'!Y169/3)</f>
        <v>0.52092224979573498</v>
      </c>
      <c r="AA169" s="11">
        <f>'OddsRatio_working_3-way'!X169^(1/3)*COS(('OddsRatio_working_3-way'!Y169+2*PI())/3)</f>
        <v>-0.28538863840546047</v>
      </c>
      <c r="AB169" s="11">
        <f>'OddsRatio_working_3-way'!X169^(1/3)*COS(('OddsRatio_working_3-way'!Y169+4*PI())/3)</f>
        <v>-0.23553361139027459</v>
      </c>
      <c r="AC169" s="11">
        <f>'OddsRatio_working_3-way'!X169^(1/3)*SIN('OddsRatio_working_3-way'!Y169/3)</f>
        <v>2.878381326767384E-2</v>
      </c>
      <c r="AD169" s="11">
        <f>'OddsRatio_working_3-way'!X169^(1/3)*SIN(('OddsRatio_working_3-way'!Y169+2*PI())/3)</f>
        <v>0.43673999508581274</v>
      </c>
      <c r="AE169" s="11">
        <f>'OddsRatio_working_3-way'!X169^(1/3)*SIN(('OddsRatio_working_3-way'!Y169+4*PI())/3)</f>
        <v>-0.46552380835348639</v>
      </c>
      <c r="AF169" s="11">
        <f>-'OddsRatio_working_3-way'!U169/(3*'OddsRatio_working_3-way'!X169^(1/3))*COS(('OddsRatio_working_3-way'!Y169)/3)</f>
        <v>0.52092224979573487</v>
      </c>
      <c r="AG169" s="11">
        <f>-'OddsRatio_working_3-way'!U169/(3*'OddsRatio_working_3-way'!X169^(1/3))*COS(('OddsRatio_working_3-way'!Y169+2*PI())/3)</f>
        <v>-0.28538863840546042</v>
      </c>
      <c r="AH169" s="11">
        <f>-'OddsRatio_working_3-way'!U169/(3*'OddsRatio_working_3-way'!X169^(1/3))*COS(('OddsRatio_working_3-way'!Y169+4*PI())/3)</f>
        <v>-0.23553361139027457</v>
      </c>
      <c r="AI169" s="11">
        <f>'OddsRatio_working_3-way'!U169/(3*'OddsRatio_working_3-way'!X169^(1/3))*SIN(('OddsRatio_working_3-way'!Y169)/3)</f>
        <v>-2.8783813267673833E-2</v>
      </c>
      <c r="AJ169" s="11">
        <f>'OddsRatio_working_3-way'!U169/(3*'OddsRatio_working_3-way'!X169^(1/3))*SIN(('OddsRatio_working_3-way'!Y169+2*PI())/3)</f>
        <v>-0.43673999508581268</v>
      </c>
      <c r="AK169" s="11">
        <f>'OddsRatio_working_3-way'!U169/(3*'OddsRatio_working_3-way'!X169^(1/3))*SIN(('OddsRatio_working_3-way'!Y169+4*PI())/3)</f>
        <v>0.46552380835348628</v>
      </c>
      <c r="AL169" s="11">
        <f>'OddsRatio_working_3-way'!Z169+'OddsRatio_working_3-way'!AF169</f>
        <v>1.0418444995914697</v>
      </c>
      <c r="AM169" s="11">
        <f>'OddsRatio_working_3-way'!AA169+'OddsRatio_working_3-way'!AG169</f>
        <v>-0.57077727681092094</v>
      </c>
      <c r="AN169" s="11">
        <f>'OddsRatio_working_3-way'!AB169+'OddsRatio_working_3-way'!AH169</f>
        <v>-0.47106722278054913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1.0418444995914697</v>
      </c>
      <c r="AS169" s="11">
        <f>IF(('OddsRatio_working_3-way'!X169=0),IF(Q169&gt;0,-Q169^(1/3),(-Q169)^(1/3)),'OddsRatio_working_3-way'!AM169-'OddsRatio_working_3-way'!R169/3)</f>
        <v>-0.57077727681092094</v>
      </c>
      <c r="AT169" s="11">
        <f>IF(('OddsRatio_working_3-way'!X169=0),IF(Q169&gt;0,-Q169^(1/3),(-Q169)^(1/3)),'OddsRatio_working_3-way'!AN169-'OddsRatio_working_3-way'!R169/3)</f>
        <v>-0.47106722278054913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3.38</v>
      </c>
      <c r="C170" s="4">
        <f>IF('True_Odds_Calculator_3-way'!C171="","",'True_Odds_Calculator_3-way'!C171)</f>
        <v>4.1399999999999997</v>
      </c>
      <c r="D170" s="9">
        <f t="shared" si="39"/>
        <v>0.480841453733032</v>
      </c>
      <c r="E170" s="9">
        <f t="shared" si="40"/>
        <v>0.28613841793818656</v>
      </c>
      <c r="F170" s="9">
        <f t="shared" si="41"/>
        <v>0.23302012832878174</v>
      </c>
      <c r="G170" s="9">
        <f t="shared" si="42"/>
        <v>1.0482403703903822</v>
      </c>
      <c r="H170" s="9">
        <f t="shared" si="43"/>
        <v>2.0796875815020934</v>
      </c>
      <c r="I170" s="9">
        <f t="shared" si="44"/>
        <v>3.4948120815291093</v>
      </c>
      <c r="J170" s="9">
        <f t="shared" si="45"/>
        <v>4.291474763025799</v>
      </c>
      <c r="K170" s="11">
        <f t="shared" si="46"/>
        <v>0.49261083743842371</v>
      </c>
      <c r="L170" s="11">
        <f t="shared" si="47"/>
        <v>0.29585798816568049</v>
      </c>
      <c r="M170" s="11">
        <f t="shared" si="48"/>
        <v>0.24154589371980678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-0.2709759518662761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0.23058349664277475</v>
      </c>
      <c r="Q170" s="11">
        <f>2*'OddsRatio_working_3-way'!K170*'OddsRatio_working_3-way'!L170*'OddsRatio_working_3-way'!M170</f>
        <v>7.0407174547412146E-2</v>
      </c>
      <c r="R170" s="11">
        <f t="shared" si="49"/>
        <v>0</v>
      </c>
      <c r="S170" s="11">
        <f t="shared" si="50"/>
        <v>-0.85093712211246475</v>
      </c>
      <c r="T170" s="11">
        <f t="shared" si="51"/>
        <v>-0.25982812888930223</v>
      </c>
      <c r="U170" s="11">
        <f>'OddsRatio_working_3-way'!S170-'OddsRatio_working_3-way'!R170^2/3</f>
        <v>-0.85093712211246475</v>
      </c>
      <c r="V170" s="11">
        <f>'OddsRatio_working_3-way'!S170*'OddsRatio_working_3-way'!R170/3-2*'OddsRatio_working_3-way'!R170^3/27-'OddsRatio_working_3-way'!T170</f>
        <v>0.25982812888930223</v>
      </c>
      <c r="W170" s="11">
        <f>'OddsRatio_working_3-way'!V170^2+4*'OddsRatio_working_3-way'!U170^3/27</f>
        <v>-2.3772077127702337E-2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0.15106516283529617</v>
      </c>
      <c r="Y170" s="11">
        <f>IF('OddsRatio_working_3-way'!W170&gt;=0,IF('OddsRatio_working_3-way'!V170+SQRT('OddsRatio_working_3-way'!W170)&gt;0,0,PI()),ACOS('OddsRatio_working_3-way'!V170/(2*'OddsRatio_working_3-way'!X170)))</f>
        <v>0.53555228164914137</v>
      </c>
      <c r="Z170" s="11">
        <f>'OddsRatio_working_3-way'!X170^(1/3)*COS('OddsRatio_working_3-way'!Y170/3)</f>
        <v>0.52412018519519121</v>
      </c>
      <c r="AA170" s="11">
        <f>'OddsRatio_working_3-way'!X170^(1/3)*COS(('OddsRatio_working_3-way'!Y170+2*PI())/3)</f>
        <v>-0.3439612777620063</v>
      </c>
      <c r="AB170" s="11">
        <f>'OddsRatio_working_3-way'!X170^(1/3)*COS(('OddsRatio_working_3-way'!Y170+4*PI())/3)</f>
        <v>-0.18015890743318499</v>
      </c>
      <c r="AC170" s="11">
        <f>'OddsRatio_working_3-way'!X170^(1/3)*SIN('OddsRatio_working_3-way'!Y170/3)</f>
        <v>9.4571342603243805E-2</v>
      </c>
      <c r="AD170" s="11">
        <f>'OddsRatio_working_3-way'!X170^(1/3)*SIN(('OddsRatio_working_3-way'!Y170+2*PI())/3)</f>
        <v>0.40661572371361832</v>
      </c>
      <c r="AE170" s="11">
        <f>'OddsRatio_working_3-way'!X170^(1/3)*SIN(('OddsRatio_working_3-way'!Y170+4*PI())/3)</f>
        <v>-0.50118706631686216</v>
      </c>
      <c r="AF170" s="11">
        <f>-'OddsRatio_working_3-way'!U170/(3*'OddsRatio_working_3-way'!X170^(1/3))*COS(('OddsRatio_working_3-way'!Y170)/3)</f>
        <v>0.5241201851951911</v>
      </c>
      <c r="AG170" s="11">
        <f>-'OddsRatio_working_3-way'!U170/(3*'OddsRatio_working_3-way'!X170^(1/3))*COS(('OddsRatio_working_3-way'!Y170+2*PI())/3)</f>
        <v>-0.34396127776200625</v>
      </c>
      <c r="AH170" s="11">
        <f>-'OddsRatio_working_3-way'!U170/(3*'OddsRatio_working_3-way'!X170^(1/3))*COS(('OddsRatio_working_3-way'!Y170+4*PI())/3)</f>
        <v>-0.18015890743318497</v>
      </c>
      <c r="AI170" s="11">
        <f>'OddsRatio_working_3-way'!U170/(3*'OddsRatio_working_3-way'!X170^(1/3))*SIN(('OddsRatio_working_3-way'!Y170)/3)</f>
        <v>-9.4571342603243777E-2</v>
      </c>
      <c r="AJ170" s="11">
        <f>'OddsRatio_working_3-way'!U170/(3*'OddsRatio_working_3-way'!X170^(1/3))*SIN(('OddsRatio_working_3-way'!Y170+2*PI())/3)</f>
        <v>-0.4066157237136182</v>
      </c>
      <c r="AK170" s="11">
        <f>'OddsRatio_working_3-way'!U170/(3*'OddsRatio_working_3-way'!X170^(1/3))*SIN(('OddsRatio_working_3-way'!Y170+4*PI())/3)</f>
        <v>0.50118706631686205</v>
      </c>
      <c r="AL170" s="11">
        <f>'OddsRatio_working_3-way'!Z170+'OddsRatio_working_3-way'!AF170</f>
        <v>1.0482403703903822</v>
      </c>
      <c r="AM170" s="11">
        <f>'OddsRatio_working_3-way'!AA170+'OddsRatio_working_3-way'!AG170</f>
        <v>-0.68792255552401249</v>
      </c>
      <c r="AN170" s="11">
        <f>'OddsRatio_working_3-way'!AB170+'OddsRatio_working_3-way'!AH170</f>
        <v>-0.36031781486636993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1.0482403703903822</v>
      </c>
      <c r="AS170" s="11">
        <f>IF(('OddsRatio_working_3-way'!X170=0),IF(Q170&gt;0,-Q170^(1/3),(-Q170)^(1/3)),'OddsRatio_working_3-way'!AM170-'OddsRatio_working_3-way'!R170/3)</f>
        <v>-0.68792255552401249</v>
      </c>
      <c r="AT170" s="11">
        <f>IF(('OddsRatio_working_3-way'!X170=0),IF(Q170&gt;0,-Q170^(1/3),(-Q170)^(1/3)),'OddsRatio_working_3-way'!AN170-'OddsRatio_working_3-way'!R170/3)</f>
        <v>-0.36031781486636993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2.6</v>
      </c>
      <c r="B171" s="4">
        <f>IF('True_Odds_Calculator_3-way'!B172="","",'True_Odds_Calculator_3-way'!B172)</f>
        <v>3.52</v>
      </c>
      <c r="C171" s="4">
        <f>IF('True_Odds_Calculator_3-way'!C172="","",'True_Odds_Calculator_3-way'!C172)</f>
        <v>2.79</v>
      </c>
      <c r="D171" s="9">
        <f t="shared" si="39"/>
        <v>0.37501666365826281</v>
      </c>
      <c r="E171" s="9">
        <f t="shared" si="40"/>
        <v>0.27587627181264529</v>
      </c>
      <c r="F171" s="9">
        <f t="shared" si="41"/>
        <v>0.34910706452909168</v>
      </c>
      <c r="G171" s="9">
        <f t="shared" si="42"/>
        <v>1.0415926092541228</v>
      </c>
      <c r="H171" s="9">
        <f t="shared" si="43"/>
        <v>2.6665481748065964</v>
      </c>
      <c r="I171" s="9">
        <f t="shared" si="44"/>
        <v>3.6248133753203895</v>
      </c>
      <c r="J171" s="9">
        <f t="shared" si="45"/>
        <v>2.8644507705648801</v>
      </c>
      <c r="K171" s="11">
        <f t="shared" si="46"/>
        <v>0.38461538461538458</v>
      </c>
      <c r="L171" s="11">
        <f t="shared" si="47"/>
        <v>0.28409090909090912</v>
      </c>
      <c r="M171" s="11">
        <f t="shared" si="48"/>
        <v>0.35842293906810035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-0.28265283103992767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0.23145537258440485</v>
      </c>
      <c r="Q171" s="11">
        <f>2*'OddsRatio_working_3-way'!K171*'OddsRatio_working_3-way'!L171*'OddsRatio_working_3-way'!M171</f>
        <v>7.8326691229917034E-2</v>
      </c>
      <c r="R171" s="11">
        <f t="shared" si="49"/>
        <v>0</v>
      </c>
      <c r="S171" s="11">
        <f t="shared" si="50"/>
        <v>-0.81886805001330187</v>
      </c>
      <c r="T171" s="11">
        <f t="shared" si="51"/>
        <v>-0.27711270728030518</v>
      </c>
      <c r="U171" s="11">
        <f>'OddsRatio_working_3-way'!S171-'OddsRatio_working_3-way'!R171^2/3</f>
        <v>-0.81886805001330187</v>
      </c>
      <c r="V171" s="11">
        <f>'OddsRatio_working_3-way'!S171*'OddsRatio_working_3-way'!R171/3-2*'OddsRatio_working_3-way'!R171^3/27-'OddsRatio_working_3-way'!T171</f>
        <v>0.27711270728030518</v>
      </c>
      <c r="W171" s="11">
        <f>'OddsRatio_working_3-way'!V171^2+4*'OddsRatio_working_3-way'!U171^3/27</f>
        <v>-4.5548853987358862E-3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0.1426063970645742</v>
      </c>
      <c r="Y171" s="11">
        <f>IF('OddsRatio_working_3-way'!W171&gt;=0,IF('OddsRatio_working_3-way'!V171+SQRT('OddsRatio_working_3-way'!W171)&gt;0,0,PI()),ACOS('OddsRatio_working_3-way'!V171/(2*'OddsRatio_working_3-way'!X171)))</f>
        <v>0.23889582698483247</v>
      </c>
      <c r="Z171" s="11">
        <f>'OddsRatio_working_3-way'!X171^(1/3)*COS('OddsRatio_working_3-way'!Y171/3)</f>
        <v>0.52079630462706139</v>
      </c>
      <c r="AA171" s="11">
        <f>'OddsRatio_working_3-way'!X171^(1/3)*COS(('OddsRatio_working_3-way'!Y171+2*PI())/3)</f>
        <v>-0.29639008638803233</v>
      </c>
      <c r="AB171" s="11">
        <f>'OddsRatio_working_3-way'!X171^(1/3)*COS(('OddsRatio_working_3-way'!Y171+4*PI())/3)</f>
        <v>-0.22440621823902923</v>
      </c>
      <c r="AC171" s="11">
        <f>'OddsRatio_working_3-way'!X171^(1/3)*SIN('OddsRatio_working_3-way'!Y171/3)</f>
        <v>4.1559905653137552E-2</v>
      </c>
      <c r="AD171" s="11">
        <f>'OddsRatio_working_3-way'!X171^(1/3)*SIN(('OddsRatio_working_3-way'!Y171+2*PI())/3)</f>
        <v>0.43024287717752563</v>
      </c>
      <c r="AE171" s="11">
        <f>'OddsRatio_working_3-way'!X171^(1/3)*SIN(('OddsRatio_working_3-way'!Y171+4*PI())/3)</f>
        <v>-0.47180278283066313</v>
      </c>
      <c r="AF171" s="11">
        <f>-'OddsRatio_working_3-way'!U171/(3*'OddsRatio_working_3-way'!X171^(1/3))*COS(('OddsRatio_working_3-way'!Y171)/3)</f>
        <v>0.52079630462706139</v>
      </c>
      <c r="AG171" s="11">
        <f>-'OddsRatio_working_3-way'!U171/(3*'OddsRatio_working_3-way'!X171^(1/3))*COS(('OddsRatio_working_3-way'!Y171+2*PI())/3)</f>
        <v>-0.29639008638803233</v>
      </c>
      <c r="AH171" s="11">
        <f>-'OddsRatio_working_3-way'!U171/(3*'OddsRatio_working_3-way'!X171^(1/3))*COS(('OddsRatio_working_3-way'!Y171+4*PI())/3)</f>
        <v>-0.22440621823902923</v>
      </c>
      <c r="AI171" s="11">
        <f>'OddsRatio_working_3-way'!U171/(3*'OddsRatio_working_3-way'!X171^(1/3))*SIN(('OddsRatio_working_3-way'!Y171)/3)</f>
        <v>-4.1559905653137552E-2</v>
      </c>
      <c r="AJ171" s="11">
        <f>'OddsRatio_working_3-way'!U171/(3*'OddsRatio_working_3-way'!X171^(1/3))*SIN(('OddsRatio_working_3-way'!Y171+2*PI())/3)</f>
        <v>-0.43024287717752563</v>
      </c>
      <c r="AK171" s="11">
        <f>'OddsRatio_working_3-way'!U171/(3*'OddsRatio_working_3-way'!X171^(1/3))*SIN(('OddsRatio_working_3-way'!Y171+4*PI())/3)</f>
        <v>0.47180278283066313</v>
      </c>
      <c r="AL171" s="11">
        <f>'OddsRatio_working_3-way'!Z171+'OddsRatio_working_3-way'!AF171</f>
        <v>1.0415926092541228</v>
      </c>
      <c r="AM171" s="11">
        <f>'OddsRatio_working_3-way'!AA171+'OddsRatio_working_3-way'!AG171</f>
        <v>-0.59278017277606465</v>
      </c>
      <c r="AN171" s="11">
        <f>'OddsRatio_working_3-way'!AB171+'OddsRatio_working_3-way'!AH171</f>
        <v>-0.44881243647805846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1.0415926092541228</v>
      </c>
      <c r="AS171" s="11">
        <f>IF(('OddsRatio_working_3-way'!X171=0),IF(Q171&gt;0,-Q171^(1/3),(-Q171)^(1/3)),'OddsRatio_working_3-way'!AM171-'OddsRatio_working_3-way'!R171/3)</f>
        <v>-0.59278017277606465</v>
      </c>
      <c r="AT171" s="11">
        <f>IF(('OddsRatio_working_3-way'!X171=0),IF(Q171&gt;0,-Q171^(1/3),(-Q171)^(1/3)),'OddsRatio_working_3-way'!AN171-'OddsRatio_working_3-way'!R171/3)</f>
        <v>-0.44881243647805846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2.11</v>
      </c>
      <c r="B172" s="4">
        <f>IF('True_Odds_Calculator_3-way'!B173="","",'True_Odds_Calculator_3-way'!B173)</f>
        <v>3.26</v>
      </c>
      <c r="C172" s="4">
        <f>IF('True_Odds_Calculator_3-way'!C173="","",'True_Odds_Calculator_3-way'!C173)</f>
        <v>4.04</v>
      </c>
      <c r="D172" s="9">
        <f t="shared" si="39"/>
        <v>0.46302810711069042</v>
      </c>
      <c r="E172" s="9">
        <f t="shared" si="40"/>
        <v>0.29751429220577169</v>
      </c>
      <c r="F172" s="9">
        <f t="shared" si="41"/>
        <v>0.23945760068353783</v>
      </c>
      <c r="G172" s="9">
        <f t="shared" si="42"/>
        <v>1.0447712668699718</v>
      </c>
      <c r="H172" s="9">
        <f t="shared" si="43"/>
        <v>2.159696106225669</v>
      </c>
      <c r="I172" s="9">
        <f t="shared" si="44"/>
        <v>3.3611830631261359</v>
      </c>
      <c r="J172" s="9">
        <f t="shared" si="45"/>
        <v>4.1761046512847138</v>
      </c>
      <c r="K172" s="11">
        <f t="shared" si="46"/>
        <v>0.47393364928909953</v>
      </c>
      <c r="L172" s="11">
        <f t="shared" si="47"/>
        <v>0.30674846625766872</v>
      </c>
      <c r="M172" s="11">
        <f t="shared" si="48"/>
        <v>0.24752475247524752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-0.27442494198537404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0.23066229514237441</v>
      </c>
      <c r="Q172" s="11">
        <f>2*'OddsRatio_working_3-way'!K172*'OddsRatio_working_3-way'!L172*'OddsRatio_working_3-way'!M172</f>
        <v>7.1969514865015419E-2</v>
      </c>
      <c r="R172" s="11">
        <f t="shared" si="49"/>
        <v>0</v>
      </c>
      <c r="S172" s="11">
        <f t="shared" si="50"/>
        <v>-0.84052963070196429</v>
      </c>
      <c r="T172" s="11">
        <f t="shared" si="51"/>
        <v>-0.2622557350084132</v>
      </c>
      <c r="U172" s="11">
        <f>'OddsRatio_working_3-way'!S172-'OddsRatio_working_3-way'!R172^2/3</f>
        <v>-0.84052963070196429</v>
      </c>
      <c r="V172" s="11">
        <f>'OddsRatio_working_3-way'!S172*'OddsRatio_working_3-way'!R172/3-2*'OddsRatio_working_3-way'!R172^3/27-'OddsRatio_working_3-way'!T172</f>
        <v>0.2622557350084132</v>
      </c>
      <c r="W172" s="11">
        <f>'OddsRatio_working_3-way'!V172^2+4*'OddsRatio_working_3-way'!U172^3/27</f>
        <v>-1.9196126388583437E-2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0.14830222261768911</v>
      </c>
      <c r="Y172" s="11">
        <f>IF('OddsRatio_working_3-way'!W172&gt;=0,IF('OddsRatio_working_3-way'!V172+SQRT('OddsRatio_working_3-way'!W172)&gt;0,0,PI()),ACOS('OddsRatio_working_3-way'!V172/(2*'OddsRatio_working_3-way'!X172)))</f>
        <v>0.48603159123550954</v>
      </c>
      <c r="Z172" s="11">
        <f>'OddsRatio_working_3-way'!X172^(1/3)*COS('OddsRatio_working_3-way'!Y172/3)</f>
        <v>0.5223856334349859</v>
      </c>
      <c r="AA172" s="11">
        <f>'OddsRatio_working_3-way'!X172^(1/3)*COS(('OddsRatio_working_3-way'!Y172+2*PI())/3)</f>
        <v>-0.33513431495114721</v>
      </c>
      <c r="AB172" s="11">
        <f>'OddsRatio_working_3-way'!X172^(1/3)*COS(('OddsRatio_working_3-way'!Y172+4*PI())/3)</f>
        <v>-0.18725131848383877</v>
      </c>
      <c r="AC172" s="11">
        <f>'OddsRatio_working_3-way'!X172^(1/3)*SIN('OddsRatio_working_3-way'!Y172/3)</f>
        <v>8.53802878189691E-2</v>
      </c>
      <c r="AD172" s="11">
        <f>'OddsRatio_working_3-way'!X172^(1/3)*SIN(('OddsRatio_working_3-way'!Y172+2*PI())/3)</f>
        <v>0.40970908521723887</v>
      </c>
      <c r="AE172" s="11">
        <f>'OddsRatio_working_3-way'!X172^(1/3)*SIN(('OddsRatio_working_3-way'!Y172+4*PI())/3)</f>
        <v>-0.49508937303620787</v>
      </c>
      <c r="AF172" s="11">
        <f>-'OddsRatio_working_3-way'!U172/(3*'OddsRatio_working_3-way'!X172^(1/3))*COS(('OddsRatio_working_3-way'!Y172)/3)</f>
        <v>0.52238563343498601</v>
      </c>
      <c r="AG172" s="11">
        <f>-'OddsRatio_working_3-way'!U172/(3*'OddsRatio_working_3-way'!X172^(1/3))*COS(('OddsRatio_working_3-way'!Y172+2*PI())/3)</f>
        <v>-0.33513431495114726</v>
      </c>
      <c r="AH172" s="11">
        <f>-'OddsRatio_working_3-way'!U172/(3*'OddsRatio_working_3-way'!X172^(1/3))*COS(('OddsRatio_working_3-way'!Y172+4*PI())/3)</f>
        <v>-0.18725131848383883</v>
      </c>
      <c r="AI172" s="11">
        <f>'OddsRatio_working_3-way'!U172/(3*'OddsRatio_working_3-way'!X172^(1/3))*SIN(('OddsRatio_working_3-way'!Y172)/3)</f>
        <v>-8.5380287818969114E-2</v>
      </c>
      <c r="AJ172" s="11">
        <f>'OddsRatio_working_3-way'!U172/(3*'OddsRatio_working_3-way'!X172^(1/3))*SIN(('OddsRatio_working_3-way'!Y172+2*PI())/3)</f>
        <v>-0.40970908521723892</v>
      </c>
      <c r="AK172" s="11">
        <f>'OddsRatio_working_3-way'!U172/(3*'OddsRatio_working_3-way'!X172^(1/3))*SIN(('OddsRatio_working_3-way'!Y172+4*PI())/3)</f>
        <v>0.49508937303620798</v>
      </c>
      <c r="AL172" s="11">
        <f>'OddsRatio_working_3-way'!Z172+'OddsRatio_working_3-way'!AF172</f>
        <v>1.0447712668699718</v>
      </c>
      <c r="AM172" s="11">
        <f>'OddsRatio_working_3-way'!AA172+'OddsRatio_working_3-way'!AG172</f>
        <v>-0.67026862990229441</v>
      </c>
      <c r="AN172" s="11">
        <f>'OddsRatio_working_3-way'!AB172+'OddsRatio_working_3-way'!AH172</f>
        <v>-0.3745026369676776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1.0447712668699718</v>
      </c>
      <c r="AS172" s="11">
        <f>IF(('OddsRatio_working_3-way'!X172=0),IF(Q172&gt;0,-Q172^(1/3),(-Q172)^(1/3)),'OddsRatio_working_3-way'!AM172-'OddsRatio_working_3-way'!R172/3)</f>
        <v>-0.67026862990229441</v>
      </c>
      <c r="AT172" s="11">
        <f>IF(('OddsRatio_working_3-way'!X172=0),IF(Q172&gt;0,-Q172^(1/3),(-Q172)^(1/3)),'OddsRatio_working_3-way'!AN172-'OddsRatio_working_3-way'!R172/3)</f>
        <v>-0.3745026369676776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1.7</v>
      </c>
      <c r="B173" s="4">
        <f>IF('True_Odds_Calculator_3-way'!B174="","",'True_Odds_Calculator_3-way'!B174)</f>
        <v>3.97</v>
      </c>
      <c r="C173" s="4">
        <f>IF('True_Odds_Calculator_3-way'!C174="","",'True_Odds_Calculator_3-way'!C174)</f>
        <v>5.37</v>
      </c>
      <c r="D173" s="9">
        <f t="shared" si="39"/>
        <v>0.57716902300424611</v>
      </c>
      <c r="E173" s="9">
        <f t="shared" si="40"/>
        <v>0.24340999523567894</v>
      </c>
      <c r="F173" s="9">
        <f t="shared" si="41"/>
        <v>0.17942098176007487</v>
      </c>
      <c r="G173" s="9">
        <f t="shared" si="42"/>
        <v>1.0465638812473714</v>
      </c>
      <c r="H173" s="9">
        <f t="shared" si="43"/>
        <v>1.7325947168731597</v>
      </c>
      <c r="I173" s="9">
        <f t="shared" si="44"/>
        <v>4.1082947273046919</v>
      </c>
      <c r="J173" s="9">
        <f t="shared" si="45"/>
        <v>5.5734841610510131</v>
      </c>
      <c r="K173" s="11">
        <f t="shared" si="46"/>
        <v>0.58823529411764708</v>
      </c>
      <c r="L173" s="11">
        <f t="shared" si="47"/>
        <v>0.25188916876574308</v>
      </c>
      <c r="M173" s="11">
        <f t="shared" si="48"/>
        <v>0.18621973929236499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-0.25068145829177246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0.22184126595208398</v>
      </c>
      <c r="Q173" s="11">
        <f>2*'OddsRatio_working_3-way'!K173*'OddsRatio_working_3-way'!L173*'OddsRatio_working_3-way'!M173</f>
        <v>5.5184394515443769E-2</v>
      </c>
      <c r="R173" s="11">
        <f t="shared" si="49"/>
        <v>0</v>
      </c>
      <c r="S173" s="11">
        <f t="shared" si="50"/>
        <v>-0.88495283003292213</v>
      </c>
      <c r="T173" s="11">
        <f t="shared" si="51"/>
        <v>-0.22013751990868707</v>
      </c>
      <c r="U173" s="11">
        <f>'OddsRatio_working_3-way'!S173-'OddsRatio_working_3-way'!R173^2/3</f>
        <v>-0.88495283003292213</v>
      </c>
      <c r="V173" s="11">
        <f>'OddsRatio_working_3-way'!S173*'OddsRatio_working_3-way'!R173/3-2*'OddsRatio_working_3-way'!R173^3/27-'OddsRatio_working_3-way'!T173</f>
        <v>0.22013751990868707</v>
      </c>
      <c r="W173" s="11">
        <f>'OddsRatio_working_3-way'!V173^2+4*'OddsRatio_working_3-way'!U173^3/27</f>
        <v>-5.4212553338065989E-2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0.16021320249094143</v>
      </c>
      <c r="Y173" s="11">
        <f>IF('OddsRatio_working_3-way'!W173&gt;=0,IF('OddsRatio_working_3-way'!V173+SQRT('OddsRatio_working_3-way'!W173)&gt;0,0,PI()),ACOS('OddsRatio_working_3-way'!V173/(2*'OddsRatio_working_3-way'!X173)))</f>
        <v>0.81342419855612524</v>
      </c>
      <c r="Z173" s="11">
        <f>'OddsRatio_working_3-way'!X173^(1/3)*COS('OddsRatio_working_3-way'!Y173/3)</f>
        <v>0.52328194062368572</v>
      </c>
      <c r="AA173" s="11">
        <f>'OddsRatio_working_3-way'!X173^(1/3)*COS(('OddsRatio_working_3-way'!Y173+2*PI())/3)</f>
        <v>-0.38761801374064658</v>
      </c>
      <c r="AB173" s="11">
        <f>'OddsRatio_working_3-way'!X173^(1/3)*COS(('OddsRatio_working_3-way'!Y173+4*PI())/3)</f>
        <v>-0.13566392688303919</v>
      </c>
      <c r="AC173" s="11">
        <f>'OddsRatio_working_3-way'!X173^(1/3)*SIN('OddsRatio_working_3-way'!Y173/3)</f>
        <v>0.14546575987066596</v>
      </c>
      <c r="AD173" s="11">
        <f>'OddsRatio_working_3-way'!X173^(1/3)*SIN(('OddsRatio_working_3-way'!Y173+2*PI())/3)</f>
        <v>0.38044257398639902</v>
      </c>
      <c r="AE173" s="11">
        <f>'OddsRatio_working_3-way'!X173^(1/3)*SIN(('OddsRatio_working_3-way'!Y173+4*PI())/3)</f>
        <v>-0.52590833385706504</v>
      </c>
      <c r="AF173" s="11">
        <f>-'OddsRatio_working_3-way'!U173/(3*'OddsRatio_working_3-way'!X173^(1/3))*COS(('OddsRatio_working_3-way'!Y173)/3)</f>
        <v>0.5232819406236856</v>
      </c>
      <c r="AG173" s="11">
        <f>-'OddsRatio_working_3-way'!U173/(3*'OddsRatio_working_3-way'!X173^(1/3))*COS(('OddsRatio_working_3-way'!Y173+2*PI())/3)</f>
        <v>-0.38761801374064653</v>
      </c>
      <c r="AH173" s="11">
        <f>-'OddsRatio_working_3-way'!U173/(3*'OddsRatio_working_3-way'!X173^(1/3))*COS(('OddsRatio_working_3-way'!Y173+4*PI())/3)</f>
        <v>-0.13566392688303916</v>
      </c>
      <c r="AI173" s="11">
        <f>'OddsRatio_working_3-way'!U173/(3*'OddsRatio_working_3-way'!X173^(1/3))*SIN(('OddsRatio_working_3-way'!Y173)/3)</f>
        <v>-0.14546575987066593</v>
      </c>
      <c r="AJ173" s="11">
        <f>'OddsRatio_working_3-way'!U173/(3*'OddsRatio_working_3-way'!X173^(1/3))*SIN(('OddsRatio_working_3-way'!Y173+2*PI())/3)</f>
        <v>-0.38044257398639891</v>
      </c>
      <c r="AK173" s="11">
        <f>'OddsRatio_working_3-way'!U173/(3*'OddsRatio_working_3-way'!X173^(1/3))*SIN(('OddsRatio_working_3-way'!Y173+4*PI())/3)</f>
        <v>0.52590833385706492</v>
      </c>
      <c r="AL173" s="11">
        <f>'OddsRatio_working_3-way'!Z173+'OddsRatio_working_3-way'!AF173</f>
        <v>1.0465638812473714</v>
      </c>
      <c r="AM173" s="11">
        <f>'OddsRatio_working_3-way'!AA173+'OddsRatio_working_3-way'!AG173</f>
        <v>-0.77523602748129306</v>
      </c>
      <c r="AN173" s="11">
        <f>'OddsRatio_working_3-way'!AB173+'OddsRatio_working_3-way'!AH173</f>
        <v>-0.27132785376607838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1.0465638812473714</v>
      </c>
      <c r="AS173" s="11">
        <f>IF(('OddsRatio_working_3-way'!X173=0),IF(Q173&gt;0,-Q173^(1/3),(-Q173)^(1/3)),'OddsRatio_working_3-way'!AM173-'OddsRatio_working_3-way'!R173/3)</f>
        <v>-0.77523602748129306</v>
      </c>
      <c r="AT173" s="11">
        <f>IF(('OddsRatio_working_3-way'!X173=0),IF(Q173&gt;0,-Q173^(1/3),(-Q173)^(1/3)),'OddsRatio_working_3-way'!AN173-'OddsRatio_working_3-way'!R173/3)</f>
        <v>-0.27132785376607838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3.18</v>
      </c>
      <c r="B174" s="4">
        <f>IF('True_Odds_Calculator_3-way'!B175="","",'True_Odds_Calculator_3-way'!B175)</f>
        <v>3.42</v>
      </c>
      <c r="C174" s="4">
        <f>IF('True_Odds_Calculator_3-way'!C175="","",'True_Odds_Calculator_3-way'!C175)</f>
        <v>2.41</v>
      </c>
      <c r="D174" s="9">
        <f t="shared" si="39"/>
        <v>0.30740759990450611</v>
      </c>
      <c r="E174" s="9">
        <f t="shared" si="40"/>
        <v>0.28562877575720141</v>
      </c>
      <c r="F174" s="9">
        <f t="shared" si="41"/>
        <v>0.40696362433829264</v>
      </c>
      <c r="G174" s="9">
        <f t="shared" si="42"/>
        <v>1.0334908308132693</v>
      </c>
      <c r="H174" s="9">
        <f t="shared" si="43"/>
        <v>3.2530100111729268</v>
      </c>
      <c r="I174" s="9">
        <f t="shared" si="44"/>
        <v>3.5010478105681111</v>
      </c>
      <c r="J174" s="9">
        <f t="shared" si="45"/>
        <v>2.4572220714467097</v>
      </c>
      <c r="K174" s="11">
        <f t="shared" si="46"/>
        <v>0.31446540880503143</v>
      </c>
      <c r="L174" s="11">
        <f t="shared" si="47"/>
        <v>0.29239766081871343</v>
      </c>
      <c r="M174" s="11">
        <f t="shared" si="48"/>
        <v>0.41493775933609955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-0.28380543205399911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0.22930007848853934</v>
      </c>
      <c r="Q174" s="11">
        <f>2*'OddsRatio_working_3-way'!K174*'OddsRatio_working_3-way'!L174*'OddsRatio_working_3-way'!M174</f>
        <v>7.6306182525304259E-2</v>
      </c>
      <c r="R174" s="11">
        <f t="shared" si="49"/>
        <v>0</v>
      </c>
      <c r="S174" s="11">
        <f t="shared" si="50"/>
        <v>-0.80794816656261481</v>
      </c>
      <c r="T174" s="11">
        <f t="shared" si="51"/>
        <v>-0.26886794228373201</v>
      </c>
      <c r="U174" s="11">
        <f>'OddsRatio_working_3-way'!S174-'OddsRatio_working_3-way'!R174^2/3</f>
        <v>-0.80794816656261481</v>
      </c>
      <c r="V174" s="11">
        <f>'OddsRatio_working_3-way'!S174*'OddsRatio_working_3-way'!R174/3-2*'OddsRatio_working_3-way'!R174^3/27-'OddsRatio_working_3-way'!T174</f>
        <v>0.26886794228373201</v>
      </c>
      <c r="W174" s="11">
        <f>'OddsRatio_working_3-way'!V174^2+4*'OddsRatio_working_3-way'!U174^3/27</f>
        <v>-5.8452293093916169E-3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0.1397633711825812</v>
      </c>
      <c r="Y174" s="11">
        <f>IF('OddsRatio_working_3-way'!W174&gt;=0,IF('OddsRatio_working_3-way'!V174+SQRT('OddsRatio_working_3-way'!W174)&gt;0,0,PI()),ACOS('OddsRatio_working_3-way'!V174/(2*'OddsRatio_working_3-way'!X174)))</f>
        <v>0.27704304571519933</v>
      </c>
      <c r="Z174" s="11">
        <f>'OddsRatio_working_3-way'!X174^(1/3)*COS('OddsRatio_working_3-way'!Y174/3)</f>
        <v>0.51674541540663477</v>
      </c>
      <c r="AA174" s="11">
        <f>'OddsRatio_working_3-way'!X174^(1/3)*COS(('OddsRatio_working_3-way'!Y174+2*PI())/3)</f>
        <v>-0.29981753105705011</v>
      </c>
      <c r="AB174" s="11">
        <f>'OddsRatio_working_3-way'!X174^(1/3)*COS(('OddsRatio_working_3-way'!Y174+4*PI())/3)</f>
        <v>-0.21692788434958474</v>
      </c>
      <c r="AC174" s="11">
        <f>'OddsRatio_working_3-way'!X174^(1/3)*SIN('OddsRatio_working_3-way'!Y174/3)</f>
        <v>4.7856359839588108E-2</v>
      </c>
      <c r="AD174" s="11">
        <f>'OddsRatio_working_3-way'!X174^(1/3)*SIN(('OddsRatio_working_3-way'!Y174+2*PI())/3)</f>
        <v>0.42358647711149428</v>
      </c>
      <c r="AE174" s="11">
        <f>'OddsRatio_working_3-way'!X174^(1/3)*SIN(('OddsRatio_working_3-way'!Y174+4*PI())/3)</f>
        <v>-0.47144283695108241</v>
      </c>
      <c r="AF174" s="11">
        <f>-'OddsRatio_working_3-way'!U174/(3*'OddsRatio_working_3-way'!X174^(1/3))*COS(('OddsRatio_working_3-way'!Y174)/3)</f>
        <v>0.51674541540663455</v>
      </c>
      <c r="AG174" s="11">
        <f>-'OddsRatio_working_3-way'!U174/(3*'OddsRatio_working_3-way'!X174^(1/3))*COS(('OddsRatio_working_3-way'!Y174+2*PI())/3)</f>
        <v>-0.29981753105705</v>
      </c>
      <c r="AH174" s="11">
        <f>-'OddsRatio_working_3-way'!U174/(3*'OddsRatio_working_3-way'!X174^(1/3))*COS(('OddsRatio_working_3-way'!Y174+4*PI())/3)</f>
        <v>-0.21692788434958465</v>
      </c>
      <c r="AI174" s="11">
        <f>'OddsRatio_working_3-way'!U174/(3*'OddsRatio_working_3-way'!X174^(1/3))*SIN(('OddsRatio_working_3-way'!Y174)/3)</f>
        <v>-4.7856359839588088E-2</v>
      </c>
      <c r="AJ174" s="11">
        <f>'OddsRatio_working_3-way'!U174/(3*'OddsRatio_working_3-way'!X174^(1/3))*SIN(('OddsRatio_working_3-way'!Y174+2*PI())/3)</f>
        <v>-0.42358647711149405</v>
      </c>
      <c r="AK174" s="11">
        <f>'OddsRatio_working_3-way'!U174/(3*'OddsRatio_working_3-way'!X174^(1/3))*SIN(('OddsRatio_working_3-way'!Y174+4*PI())/3)</f>
        <v>0.47144283695108224</v>
      </c>
      <c r="AL174" s="11">
        <f>'OddsRatio_working_3-way'!Z174+'OddsRatio_working_3-way'!AF174</f>
        <v>1.0334908308132693</v>
      </c>
      <c r="AM174" s="11">
        <f>'OddsRatio_working_3-way'!AA174+'OddsRatio_working_3-way'!AG174</f>
        <v>-0.59963506211410011</v>
      </c>
      <c r="AN174" s="11">
        <f>'OddsRatio_working_3-way'!AB174+'OddsRatio_working_3-way'!AH174</f>
        <v>-0.43385576869916942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1.0334908308132693</v>
      </c>
      <c r="AS174" s="11">
        <f>IF(('OddsRatio_working_3-way'!X174=0),IF(Q174&gt;0,-Q174^(1/3),(-Q174)^(1/3)),'OddsRatio_working_3-way'!AM174-'OddsRatio_working_3-way'!R174/3)</f>
        <v>-0.59963506211410011</v>
      </c>
      <c r="AT174" s="11">
        <f>IF(('OddsRatio_working_3-way'!X174=0),IF(Q174&gt;0,-Q174^(1/3),(-Q174)^(1/3)),'OddsRatio_working_3-way'!AN174-'OddsRatio_working_3-way'!R174/3)</f>
        <v>-0.43385576869916942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2.64</v>
      </c>
      <c r="B175" s="4">
        <f>IF('True_Odds_Calculator_3-way'!B176="","",'True_Odds_Calculator_3-way'!B176)</f>
        <v>3.24</v>
      </c>
      <c r="C175" s="4">
        <f>IF('True_Odds_Calculator_3-way'!C176="","",'True_Odds_Calculator_3-way'!C176)</f>
        <v>3</v>
      </c>
      <c r="D175" s="9">
        <f t="shared" si="39"/>
        <v>0.37149722235487376</v>
      </c>
      <c r="E175" s="9">
        <f t="shared" si="40"/>
        <v>0.30204498600848884</v>
      </c>
      <c r="F175" s="9">
        <f t="shared" si="41"/>
        <v>0.32645779163663757</v>
      </c>
      <c r="G175" s="9">
        <f t="shared" si="42"/>
        <v>1.0315915650024456</v>
      </c>
      <c r="H175" s="9">
        <f t="shared" si="43"/>
        <v>2.6918101666040108</v>
      </c>
      <c r="I175" s="9">
        <f t="shared" si="44"/>
        <v>3.310765105605479</v>
      </c>
      <c r="J175" s="9">
        <f t="shared" si="45"/>
        <v>3.0631831300048908</v>
      </c>
      <c r="K175" s="11">
        <f t="shared" si="46"/>
        <v>0.37878787878787878</v>
      </c>
      <c r="L175" s="11">
        <f t="shared" si="47"/>
        <v>0.30864197530864196</v>
      </c>
      <c r="M175" s="11">
        <f t="shared" si="48"/>
        <v>0.33333333333333331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-0.2863199900236939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0.22914328469884027</v>
      </c>
      <c r="Q175" s="11">
        <f>2*'OddsRatio_working_3-way'!K175*'OddsRatio_working_3-way'!L175*'OddsRatio_working_3-way'!M175</f>
        <v>7.7939892754707557E-2</v>
      </c>
      <c r="R175" s="11">
        <f t="shared" si="49"/>
        <v>0</v>
      </c>
      <c r="S175" s="11">
        <f t="shared" si="50"/>
        <v>-0.80030487804878003</v>
      </c>
      <c r="T175" s="11">
        <f t="shared" si="51"/>
        <v>-0.27221254355400676</v>
      </c>
      <c r="U175" s="11">
        <f>'OddsRatio_working_3-way'!S175-'OddsRatio_working_3-way'!R175^2/3</f>
        <v>-0.80030487804878003</v>
      </c>
      <c r="V175" s="11">
        <f>'OddsRatio_working_3-way'!S175*'OddsRatio_working_3-way'!R175/3-2*'OddsRatio_working_3-way'!R175^3/27-'OddsRatio_working_3-way'!T175</f>
        <v>0.27221254355400676</v>
      </c>
      <c r="W175" s="11">
        <f>'OddsRatio_working_3-way'!V175^2+4*'OddsRatio_working_3-way'!U175^3/27</f>
        <v>-1.8389369042276643E-3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0.13778480120496753</v>
      </c>
      <c r="Y175" s="11">
        <f>IF('OddsRatio_working_3-way'!W175&gt;=0,IF('OddsRatio_working_3-way'!V175+SQRT('OddsRatio_working_3-way'!W175)&gt;0,0,PI()),ACOS('OddsRatio_working_3-way'!V175/(2*'OddsRatio_working_3-way'!X175)))</f>
        <v>0.15625024218947647</v>
      </c>
      <c r="Z175" s="11">
        <f>'OddsRatio_working_3-way'!X175^(1/3)*COS('OddsRatio_working_3-way'!Y175/3)</f>
        <v>0.51579578250122282</v>
      </c>
      <c r="AA175" s="11">
        <f>'OddsRatio_working_3-way'!X175^(1/3)*COS(('OddsRatio_working_3-way'!Y175+2*PI())/3)</f>
        <v>-0.28118420864212734</v>
      </c>
      <c r="AB175" s="11">
        <f>'OddsRatio_working_3-way'!X175^(1/3)*COS(('OddsRatio_working_3-way'!Y175+4*PI())/3)</f>
        <v>-0.23461157385909581</v>
      </c>
      <c r="AC175" s="11">
        <f>'OddsRatio_working_3-way'!X175^(1/3)*SIN('OddsRatio_working_3-way'!Y175/3)</f>
        <v>2.6888723228853616E-2</v>
      </c>
      <c r="AD175" s="11">
        <f>'OddsRatio_working_3-way'!X175^(1/3)*SIN(('OddsRatio_working_3-way'!Y175+2*PI())/3)</f>
        <v>0.43324788919650525</v>
      </c>
      <c r="AE175" s="11">
        <f>'OddsRatio_working_3-way'!X175^(1/3)*SIN(('OddsRatio_working_3-way'!Y175+4*PI())/3)</f>
        <v>-0.46013661242535869</v>
      </c>
      <c r="AF175" s="11">
        <f>-'OddsRatio_working_3-way'!U175/(3*'OddsRatio_working_3-way'!X175^(1/3))*COS(('OddsRatio_working_3-way'!Y175)/3)</f>
        <v>0.51579578250122282</v>
      </c>
      <c r="AG175" s="11">
        <f>-'OddsRatio_working_3-way'!U175/(3*'OddsRatio_working_3-way'!X175^(1/3))*COS(('OddsRatio_working_3-way'!Y175+2*PI())/3)</f>
        <v>-0.28118420864212734</v>
      </c>
      <c r="AH175" s="11">
        <f>-'OddsRatio_working_3-way'!U175/(3*'OddsRatio_working_3-way'!X175^(1/3))*COS(('OddsRatio_working_3-way'!Y175+4*PI())/3)</f>
        <v>-0.23461157385909581</v>
      </c>
      <c r="AI175" s="11">
        <f>'OddsRatio_working_3-way'!U175/(3*'OddsRatio_working_3-way'!X175^(1/3))*SIN(('OddsRatio_working_3-way'!Y175)/3)</f>
        <v>-2.6888723228853616E-2</v>
      </c>
      <c r="AJ175" s="11">
        <f>'OddsRatio_working_3-way'!U175/(3*'OddsRatio_working_3-way'!X175^(1/3))*SIN(('OddsRatio_working_3-way'!Y175+2*PI())/3)</f>
        <v>-0.43324788919650525</v>
      </c>
      <c r="AK175" s="11">
        <f>'OddsRatio_working_3-way'!U175/(3*'OddsRatio_working_3-way'!X175^(1/3))*SIN(('OddsRatio_working_3-way'!Y175+4*PI())/3)</f>
        <v>0.46013661242535869</v>
      </c>
      <c r="AL175" s="11">
        <f>'OddsRatio_working_3-way'!Z175+'OddsRatio_working_3-way'!AF175</f>
        <v>1.0315915650024456</v>
      </c>
      <c r="AM175" s="11">
        <f>'OddsRatio_working_3-way'!AA175+'OddsRatio_working_3-way'!AG175</f>
        <v>-0.56236841728425468</v>
      </c>
      <c r="AN175" s="11">
        <f>'OddsRatio_working_3-way'!AB175+'OddsRatio_working_3-way'!AH175</f>
        <v>-0.46922314771819162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1.0315915650024456</v>
      </c>
      <c r="AS175" s="11">
        <f>IF(('OddsRatio_working_3-way'!X175=0),IF(Q175&gt;0,-Q175^(1/3),(-Q175)^(1/3)),'OddsRatio_working_3-way'!AM175-'OddsRatio_working_3-way'!R175/3)</f>
        <v>-0.56236841728425468</v>
      </c>
      <c r="AT175" s="11">
        <f>IF(('OddsRatio_working_3-way'!X175=0),IF(Q175&gt;0,-Q175^(1/3),(-Q175)^(1/3)),'OddsRatio_working_3-way'!AN175-'OddsRatio_working_3-way'!R175/3)</f>
        <v>-0.46922314771819162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1.37</v>
      </c>
      <c r="B176" s="4">
        <f>IF('True_Odds_Calculator_3-way'!B177="","",'True_Odds_Calculator_3-way'!B177)</f>
        <v>5.29</v>
      </c>
      <c r="C176" s="4">
        <f>IF('True_Odds_Calculator_3-way'!C177="","",'True_Odds_Calculator_3-way'!C177)</f>
        <v>9.27</v>
      </c>
      <c r="D176" s="9">
        <f t="shared" si="39"/>
        <v>0.71785416802737312</v>
      </c>
      <c r="E176" s="9">
        <f t="shared" si="40"/>
        <v>0.17994847136255776</v>
      </c>
      <c r="F176" s="9">
        <f t="shared" si="41"/>
        <v>0.10219736061006909</v>
      </c>
      <c r="G176" s="9">
        <f t="shared" si="42"/>
        <v>1.0622718883477225</v>
      </c>
      <c r="H176" s="9">
        <f t="shared" si="43"/>
        <v>1.3930405986886576</v>
      </c>
      <c r="I176" s="9">
        <f t="shared" si="44"/>
        <v>5.5571464010117291</v>
      </c>
      <c r="J176" s="9">
        <f t="shared" si="45"/>
        <v>9.7849885166356643</v>
      </c>
      <c r="K176" s="11">
        <f t="shared" si="46"/>
        <v>0.72992700729927007</v>
      </c>
      <c r="L176" s="11">
        <f t="shared" si="47"/>
        <v>0.1890359168241966</v>
      </c>
      <c r="M176" s="11">
        <f t="shared" si="48"/>
        <v>0.10787486515641856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-0.19539279821964284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0.19246091737233068</v>
      </c>
      <c r="Q176" s="11">
        <f>2*'OddsRatio_working_3-way'!K176*'OddsRatio_working_3-way'!L176*'OddsRatio_working_3-way'!M176</f>
        <v>2.976967012719732E-2</v>
      </c>
      <c r="R176" s="11">
        <f t="shared" si="49"/>
        <v>0</v>
      </c>
      <c r="S176" s="11">
        <f t="shared" si="50"/>
        <v>-0.98499493904572466</v>
      </c>
      <c r="T176" s="11">
        <f t="shared" si="51"/>
        <v>-0.15235807255154288</v>
      </c>
      <c r="U176" s="11">
        <f>'OddsRatio_working_3-way'!S176-'OddsRatio_working_3-way'!R176^2/3</f>
        <v>-0.98499493904572466</v>
      </c>
      <c r="V176" s="11">
        <f>'OddsRatio_working_3-way'!S176*'OddsRatio_working_3-way'!R176/3-2*'OddsRatio_working_3-way'!R176^3/27-'OddsRatio_working_3-way'!T176</f>
        <v>0.15235807255154288</v>
      </c>
      <c r="W176" s="11">
        <f>'OddsRatio_working_3-way'!V176^2+4*'OddsRatio_working_3-way'!U176^3/27</f>
        <v>-0.11836581688135682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0.18813479154118332</v>
      </c>
      <c r="Y176" s="11">
        <f>IF('OddsRatio_working_3-way'!W176&gt;=0,IF('OddsRatio_working_3-way'!V176+SQRT('OddsRatio_working_3-way'!W176)&gt;0,0,PI()),ACOS('OddsRatio_working_3-way'!V176/(2*'OddsRatio_working_3-way'!X176)))</f>
        <v>1.1539079185623848</v>
      </c>
      <c r="Z176" s="11">
        <f>'OddsRatio_working_3-way'!X176^(1/3)*COS('OddsRatio_working_3-way'!Y176/3)</f>
        <v>0.53113594417386123</v>
      </c>
      <c r="AA176" s="11">
        <f>'OddsRatio_working_3-way'!X176^(1/3)*COS(('OddsRatio_working_3-way'!Y176+2*PI())/3)</f>
        <v>-0.45176596178160172</v>
      </c>
      <c r="AB176" s="11">
        <f>'OddsRatio_working_3-way'!X176^(1/3)*COS(('OddsRatio_working_3-way'!Y176+4*PI())/3)</f>
        <v>-7.9369982392259134E-2</v>
      </c>
      <c r="AC176" s="11">
        <f>'OddsRatio_working_3-way'!X176^(1/3)*SIN('OddsRatio_working_3-way'!Y176/3)</f>
        <v>0.21500291894557122</v>
      </c>
      <c r="AD176" s="11">
        <f>'OddsRatio_working_3-way'!X176^(1/3)*SIN(('OddsRatio_working_3-way'!Y176+2*PI())/3)</f>
        <v>0.35247576104481171</v>
      </c>
      <c r="AE176" s="11">
        <f>'OddsRatio_working_3-way'!X176^(1/3)*SIN(('OddsRatio_working_3-way'!Y176+4*PI())/3)</f>
        <v>-0.56747867999038282</v>
      </c>
      <c r="AF176" s="11">
        <f>-'OddsRatio_working_3-way'!U176/(3*'OddsRatio_working_3-way'!X176^(1/3))*COS(('OddsRatio_working_3-way'!Y176)/3)</f>
        <v>0.53113594417386123</v>
      </c>
      <c r="AG176" s="11">
        <f>-'OddsRatio_working_3-way'!U176/(3*'OddsRatio_working_3-way'!X176^(1/3))*COS(('OddsRatio_working_3-way'!Y176+2*PI())/3)</f>
        <v>-0.45176596178160172</v>
      </c>
      <c r="AH176" s="11">
        <f>-'OddsRatio_working_3-way'!U176/(3*'OddsRatio_working_3-way'!X176^(1/3))*COS(('OddsRatio_working_3-way'!Y176+4*PI())/3)</f>
        <v>-7.9369982392259134E-2</v>
      </c>
      <c r="AI176" s="11">
        <f>'OddsRatio_working_3-way'!U176/(3*'OddsRatio_working_3-way'!X176^(1/3))*SIN(('OddsRatio_working_3-way'!Y176)/3)</f>
        <v>-0.21500291894557122</v>
      </c>
      <c r="AJ176" s="11">
        <f>'OddsRatio_working_3-way'!U176/(3*'OddsRatio_working_3-way'!X176^(1/3))*SIN(('OddsRatio_working_3-way'!Y176+2*PI())/3)</f>
        <v>-0.35247576104481171</v>
      </c>
      <c r="AK176" s="11">
        <f>'OddsRatio_working_3-way'!U176/(3*'OddsRatio_working_3-way'!X176^(1/3))*SIN(('OddsRatio_working_3-way'!Y176+4*PI())/3)</f>
        <v>0.56747867999038282</v>
      </c>
      <c r="AL176" s="11">
        <f>'OddsRatio_working_3-way'!Z176+'OddsRatio_working_3-way'!AF176</f>
        <v>1.0622718883477225</v>
      </c>
      <c r="AM176" s="11">
        <f>'OddsRatio_working_3-way'!AA176+'OddsRatio_working_3-way'!AG176</f>
        <v>-0.90353192356320344</v>
      </c>
      <c r="AN176" s="11">
        <f>'OddsRatio_working_3-way'!AB176+'OddsRatio_working_3-way'!AH176</f>
        <v>-0.15873996478451827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1.0622718883477225</v>
      </c>
      <c r="AS176" s="11">
        <f>IF(('OddsRatio_working_3-way'!X176=0),IF(Q176&gt;0,-Q176^(1/3),(-Q176)^(1/3)),'OddsRatio_working_3-way'!AM176-'OddsRatio_working_3-way'!R176/3)</f>
        <v>-0.90353192356320344</v>
      </c>
      <c r="AT176" s="11">
        <f>IF(('OddsRatio_working_3-way'!X176=0),IF(Q176&gt;0,-Q176^(1/3),(-Q176)^(1/3)),'OddsRatio_working_3-way'!AN176-'OddsRatio_working_3-way'!R176/3)</f>
        <v>-0.15873996478451827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4.62</v>
      </c>
      <c r="C177" s="4">
        <f>IF('True_Odds_Calculator_3-way'!C178="","",'True_Odds_Calculator_3-way'!C178)</f>
        <v>5.94</v>
      </c>
      <c r="D177" s="9">
        <f t="shared" si="39"/>
        <v>0.62987930265459346</v>
      </c>
      <c r="E177" s="9">
        <f t="shared" si="40"/>
        <v>0.20840056736619178</v>
      </c>
      <c r="F177" s="9">
        <f t="shared" si="41"/>
        <v>0.16172012997921489</v>
      </c>
      <c r="G177" s="9">
        <f t="shared" si="42"/>
        <v>1.0492959744871304</v>
      </c>
      <c r="H177" s="9">
        <f t="shared" si="43"/>
        <v>1.5876057457127932</v>
      </c>
      <c r="I177" s="9">
        <f t="shared" si="44"/>
        <v>4.7984514276434123</v>
      </c>
      <c r="J177" s="9">
        <f t="shared" si="45"/>
        <v>6.1835221139664256</v>
      </c>
      <c r="K177" s="11">
        <f t="shared" si="46"/>
        <v>0.64102564102564097</v>
      </c>
      <c r="L177" s="11">
        <f t="shared" si="47"/>
        <v>0.21645021645021645</v>
      </c>
      <c r="M177" s="11">
        <f t="shared" si="48"/>
        <v>0.16835016835016833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-0.2339217086691836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0.21303051606081908</v>
      </c>
      <c r="Q177" s="11">
        <f>2*'OddsRatio_working_3-way'!K177*'OddsRatio_working_3-way'!L177*'OddsRatio_working_3-way'!M177</f>
        <v>4.671721843439014E-2</v>
      </c>
      <c r="R177" s="11">
        <f t="shared" si="49"/>
        <v>0</v>
      </c>
      <c r="S177" s="11">
        <f t="shared" si="50"/>
        <v>-0.91069151842632423</v>
      </c>
      <c r="T177" s="11">
        <f t="shared" si="51"/>
        <v>-0.1997130522864746</v>
      </c>
      <c r="U177" s="11">
        <f>'OddsRatio_working_3-way'!S177-'OddsRatio_working_3-way'!R177^2/3</f>
        <v>-0.91069151842632423</v>
      </c>
      <c r="V177" s="11">
        <f>'OddsRatio_working_3-way'!S177*'OddsRatio_working_3-way'!R177/3-2*'OddsRatio_working_3-way'!R177^3/27-'OddsRatio_working_3-way'!T177</f>
        <v>0.1997130522864746</v>
      </c>
      <c r="W177" s="11">
        <f>'OddsRatio_working_3-way'!V177^2+4*'OddsRatio_working_3-way'!U177^3/27</f>
        <v>-7.2009547863014445E-2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0.16725343876628859</v>
      </c>
      <c r="Y177" s="11">
        <f>IF('OddsRatio_working_3-way'!W177&gt;=0,IF('OddsRatio_working_3-way'!V177+SQRT('OddsRatio_working_3-way'!W177)&gt;0,0,PI()),ACOS('OddsRatio_working_3-way'!V177/(2*'OddsRatio_working_3-way'!X177)))</f>
        <v>0.93099358696088974</v>
      </c>
      <c r="Z177" s="11">
        <f>'OddsRatio_working_3-way'!X177^(1/3)*COS('OddsRatio_working_3-way'!Y177/3)</f>
        <v>0.52464798724356521</v>
      </c>
      <c r="AA177" s="11">
        <f>'OddsRatio_working_3-way'!X177^(1/3)*COS(('OddsRatio_working_3-way'!Y177+2*PI())/3)</f>
        <v>-0.40803345356703774</v>
      </c>
      <c r="AB177" s="11">
        <f>'OddsRatio_working_3-way'!X177^(1/3)*COS(('OddsRatio_working_3-way'!Y177+4*PI())/3)</f>
        <v>-0.11661453367652763</v>
      </c>
      <c r="AC177" s="11">
        <f>'OddsRatio_working_3-way'!X177^(1/3)*SIN('OddsRatio_working_3-way'!Y177/3)</f>
        <v>0.16825079184573624</v>
      </c>
      <c r="AD177" s="11">
        <f>'OddsRatio_working_3-way'!X177^(1/3)*SIN(('OddsRatio_working_3-way'!Y177+2*PI())/3)</f>
        <v>0.37023308907443359</v>
      </c>
      <c r="AE177" s="11">
        <f>'OddsRatio_working_3-way'!X177^(1/3)*SIN(('OddsRatio_working_3-way'!Y177+4*PI())/3)</f>
        <v>-0.53848388092016963</v>
      </c>
      <c r="AF177" s="11">
        <f>-'OddsRatio_working_3-way'!U177/(3*'OddsRatio_working_3-way'!X177^(1/3))*COS(('OddsRatio_working_3-way'!Y177)/3)</f>
        <v>0.52464798724356521</v>
      </c>
      <c r="AG177" s="11">
        <f>-'OddsRatio_working_3-way'!U177/(3*'OddsRatio_working_3-way'!X177^(1/3))*COS(('OddsRatio_working_3-way'!Y177+2*PI())/3)</f>
        <v>-0.40803345356703774</v>
      </c>
      <c r="AH177" s="11">
        <f>-'OddsRatio_working_3-way'!U177/(3*'OddsRatio_working_3-way'!X177^(1/3))*COS(('OddsRatio_working_3-way'!Y177+4*PI())/3)</f>
        <v>-0.11661453367652763</v>
      </c>
      <c r="AI177" s="11">
        <f>'OddsRatio_working_3-way'!U177/(3*'OddsRatio_working_3-way'!X177^(1/3))*SIN(('OddsRatio_working_3-way'!Y177)/3)</f>
        <v>-0.16825079184573624</v>
      </c>
      <c r="AJ177" s="11">
        <f>'OddsRatio_working_3-way'!U177/(3*'OddsRatio_working_3-way'!X177^(1/3))*SIN(('OddsRatio_working_3-way'!Y177+2*PI())/3)</f>
        <v>-0.37023308907443359</v>
      </c>
      <c r="AK177" s="11">
        <f>'OddsRatio_working_3-way'!U177/(3*'OddsRatio_working_3-way'!X177^(1/3))*SIN(('OddsRatio_working_3-way'!Y177+4*PI())/3)</f>
        <v>0.53848388092016963</v>
      </c>
      <c r="AL177" s="11">
        <f>'OddsRatio_working_3-way'!Z177+'OddsRatio_working_3-way'!AF177</f>
        <v>1.0492959744871304</v>
      </c>
      <c r="AM177" s="11">
        <f>'OddsRatio_working_3-way'!AA177+'OddsRatio_working_3-way'!AG177</f>
        <v>-0.81606690713407548</v>
      </c>
      <c r="AN177" s="11">
        <f>'OddsRatio_working_3-way'!AB177+'OddsRatio_working_3-way'!AH177</f>
        <v>-0.23322906735305526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1.0492959744871304</v>
      </c>
      <c r="AS177" s="11">
        <f>IF(('OddsRatio_working_3-way'!X177=0),IF(Q177&gt;0,-Q177^(1/3),(-Q177)^(1/3)),'OddsRatio_working_3-way'!AM177-'OddsRatio_working_3-way'!R177/3)</f>
        <v>-0.81606690713407548</v>
      </c>
      <c r="AT177" s="11">
        <f>IF(('OddsRatio_working_3-way'!X177=0),IF(Q177&gt;0,-Q177^(1/3),(-Q177)^(1/3)),'OddsRatio_working_3-way'!AN177-'OddsRatio_working_3-way'!R177/3)</f>
        <v>-0.23322906735305526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1.98</v>
      </c>
      <c r="B178" s="4">
        <f>IF('True_Odds_Calculator_3-way'!B179="","",'True_Odds_Calculator_3-way'!B179)</f>
        <v>3.59</v>
      </c>
      <c r="C178" s="4">
        <f>IF('True_Odds_Calculator_3-way'!C179="","",'True_Odds_Calculator_3-way'!C179)</f>
        <v>3.98</v>
      </c>
      <c r="D178" s="9">
        <f t="shared" si="39"/>
        <v>0.491306531351767</v>
      </c>
      <c r="E178" s="9">
        <f t="shared" si="40"/>
        <v>0.26763832217950101</v>
      </c>
      <c r="F178" s="9">
        <f t="shared" si="41"/>
        <v>0.24105514646873205</v>
      </c>
      <c r="G178" s="9">
        <f t="shared" si="42"/>
        <v>1.0565195756307832</v>
      </c>
      <c r="H178" s="9">
        <f t="shared" si="43"/>
        <v>2.0353891841181677</v>
      </c>
      <c r="I178" s="9">
        <f t="shared" si="44"/>
        <v>3.7363857008837282</v>
      </c>
      <c r="J178" s="9">
        <f t="shared" si="45"/>
        <v>4.1484283353797338</v>
      </c>
      <c r="K178" s="11">
        <f t="shared" si="46"/>
        <v>0.50505050505050508</v>
      </c>
      <c r="L178" s="11">
        <f t="shared" si="47"/>
        <v>0.2785515320334262</v>
      </c>
      <c r="M178" s="11">
        <f t="shared" si="48"/>
        <v>0.25125628140703515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-0.2673618224772325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0.2315253711510763</v>
      </c>
      <c r="Q178" s="11">
        <f>2*'OddsRatio_working_3-way'!K178*'OddsRatio_working_3-way'!L178*'OddsRatio_working_3-way'!M178</f>
        <v>7.0694769817122527E-2</v>
      </c>
      <c r="R178" s="11">
        <f t="shared" si="49"/>
        <v>0</v>
      </c>
      <c r="S178" s="11">
        <f t="shared" si="50"/>
        <v>-0.86596272050319412</v>
      </c>
      <c r="T178" s="11">
        <f t="shared" si="51"/>
        <v>-0.26441609786357073</v>
      </c>
      <c r="U178" s="11">
        <f>'OddsRatio_working_3-way'!S178-'OddsRatio_working_3-way'!R178^2/3</f>
        <v>-0.86596272050319412</v>
      </c>
      <c r="V178" s="11">
        <f>'OddsRatio_working_3-way'!S178*'OddsRatio_working_3-way'!R178/3-2*'OddsRatio_working_3-way'!R178^3/27-'OddsRatio_working_3-way'!T178</f>
        <v>0.26441609786357073</v>
      </c>
      <c r="W178" s="11">
        <f>'OddsRatio_working_3-way'!V178^2+4*'OddsRatio_working_3-way'!U178^3/27</f>
        <v>-2.6288279140769588E-2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0.15508397076275082</v>
      </c>
      <c r="Y178" s="11">
        <f>IF('OddsRatio_working_3-way'!W178&gt;=0,IF('OddsRatio_working_3-way'!V178+SQRT('OddsRatio_working_3-way'!W178)&gt;0,0,PI()),ACOS('OddsRatio_working_3-way'!V178/(2*'OddsRatio_working_3-way'!X178)))</f>
        <v>0.55005969481523875</v>
      </c>
      <c r="Z178" s="11">
        <f>'OddsRatio_working_3-way'!X178^(1/3)*COS('OddsRatio_working_3-way'!Y178/3)</f>
        <v>0.52825978781539162</v>
      </c>
      <c r="AA178" s="11">
        <f>'OddsRatio_working_3-way'!X178^(1/3)*COS(('OddsRatio_working_3-way'!Y178+2*PI())/3)</f>
        <v>-0.3489643064931946</v>
      </c>
      <c r="AB178" s="11">
        <f>'OddsRatio_working_3-way'!X178^(1/3)*COS(('OddsRatio_working_3-way'!Y178+4*PI())/3)</f>
        <v>-0.17929548132219697</v>
      </c>
      <c r="AC178" s="11">
        <f>'OddsRatio_working_3-way'!X178^(1/3)*SIN('OddsRatio_working_3-way'!Y178/3)</f>
        <v>9.7958341885562933E-2</v>
      </c>
      <c r="AD178" s="11">
        <f>'OddsRatio_working_3-way'!X178^(1/3)*SIN(('OddsRatio_working_3-way'!Y178+2*PI())/3)</f>
        <v>0.40850722510312493</v>
      </c>
      <c r="AE178" s="11">
        <f>'OddsRatio_working_3-way'!X178^(1/3)*SIN(('OddsRatio_working_3-way'!Y178+4*PI())/3)</f>
        <v>-0.50646556698868794</v>
      </c>
      <c r="AF178" s="11">
        <f>-'OddsRatio_working_3-way'!U178/(3*'OddsRatio_working_3-way'!X178^(1/3))*COS(('OddsRatio_working_3-way'!Y178)/3)</f>
        <v>0.52825978781539151</v>
      </c>
      <c r="AG178" s="11">
        <f>-'OddsRatio_working_3-way'!U178/(3*'OddsRatio_working_3-way'!X178^(1/3))*COS(('OddsRatio_working_3-way'!Y178+2*PI())/3)</f>
        <v>-0.34896430649319454</v>
      </c>
      <c r="AH178" s="11">
        <f>-'OddsRatio_working_3-way'!U178/(3*'OddsRatio_working_3-way'!X178^(1/3))*COS(('OddsRatio_working_3-way'!Y178+4*PI())/3)</f>
        <v>-0.17929548132219694</v>
      </c>
      <c r="AI178" s="11">
        <f>'OddsRatio_working_3-way'!U178/(3*'OddsRatio_working_3-way'!X178^(1/3))*SIN(('OddsRatio_working_3-way'!Y178)/3)</f>
        <v>-9.7958341885562905E-2</v>
      </c>
      <c r="AJ178" s="11">
        <f>'OddsRatio_working_3-way'!U178/(3*'OddsRatio_working_3-way'!X178^(1/3))*SIN(('OddsRatio_working_3-way'!Y178+2*PI())/3)</f>
        <v>-0.40850722510312487</v>
      </c>
      <c r="AK178" s="11">
        <f>'OddsRatio_working_3-way'!U178/(3*'OddsRatio_working_3-way'!X178^(1/3))*SIN(('OddsRatio_working_3-way'!Y178+4*PI())/3)</f>
        <v>0.50646556698868783</v>
      </c>
      <c r="AL178" s="11">
        <f>'OddsRatio_working_3-way'!Z178+'OddsRatio_working_3-way'!AF178</f>
        <v>1.0565195756307832</v>
      </c>
      <c r="AM178" s="11">
        <f>'OddsRatio_working_3-way'!AA178+'OddsRatio_working_3-way'!AG178</f>
        <v>-0.69792861298638909</v>
      </c>
      <c r="AN178" s="11">
        <f>'OddsRatio_working_3-way'!AB178+'OddsRatio_working_3-way'!AH178</f>
        <v>-0.35859096264439394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1.0565195756307832</v>
      </c>
      <c r="AS178" s="11">
        <f>IF(('OddsRatio_working_3-way'!X178=0),IF(Q178&gt;0,-Q178^(1/3),(-Q178)^(1/3)),'OddsRatio_working_3-way'!AM178-'OddsRatio_working_3-way'!R178/3)</f>
        <v>-0.69792861298638909</v>
      </c>
      <c r="AT178" s="11">
        <f>IF(('OddsRatio_working_3-way'!X178=0),IF(Q178&gt;0,-Q178^(1/3),(-Q178)^(1/3)),'OddsRatio_working_3-way'!AN178-'OddsRatio_working_3-way'!R178/3)</f>
        <v>-0.35859096264439394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2.61</v>
      </c>
      <c r="B179" s="4">
        <f>IF('True_Odds_Calculator_3-way'!B180="","",'True_Odds_Calculator_3-way'!B180)</f>
        <v>3.07</v>
      </c>
      <c r="C179" s="4">
        <f>IF('True_Odds_Calculator_3-way'!C180="","",'True_Odds_Calculator_3-way'!C180)</f>
        <v>2.99</v>
      </c>
      <c r="D179" s="9">
        <f t="shared" si="39"/>
        <v>0.36801916426649006</v>
      </c>
      <c r="E179" s="9">
        <f t="shared" si="40"/>
        <v>0.31173113480911335</v>
      </c>
      <c r="F179" s="9">
        <f t="shared" si="41"/>
        <v>0.32024970092439659</v>
      </c>
      <c r="G179" s="9">
        <f t="shared" si="42"/>
        <v>1.0666147817660319</v>
      </c>
      <c r="H179" s="9">
        <f t="shared" si="43"/>
        <v>2.7172497986433117</v>
      </c>
      <c r="I179" s="9">
        <f t="shared" si="44"/>
        <v>3.2078925982556856</v>
      </c>
      <c r="J179" s="9">
        <f t="shared" si="45"/>
        <v>3.1225634157144038</v>
      </c>
      <c r="K179" s="11">
        <f t="shared" si="46"/>
        <v>0.38314176245210729</v>
      </c>
      <c r="L179" s="11">
        <f t="shared" si="47"/>
        <v>0.32573289902280134</v>
      </c>
      <c r="M179" s="11">
        <f t="shared" si="48"/>
        <v>0.33444816053511706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-0.27682112338969578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0.23666442899822954</v>
      </c>
      <c r="Q179" s="11">
        <f>2*'OddsRatio_working_3-way'!K179*'OddsRatio_working_3-way'!L179*'OddsRatio_working_3-way'!M179</f>
        <v>8.3479516401491913E-2</v>
      </c>
      <c r="R179" s="11">
        <f t="shared" si="49"/>
        <v>0</v>
      </c>
      <c r="S179" s="11">
        <f t="shared" si="50"/>
        <v>-0.85493630724511027</v>
      </c>
      <c r="T179" s="11">
        <f t="shared" si="51"/>
        <v>-0.30156483500709363</v>
      </c>
      <c r="U179" s="11">
        <f>'OddsRatio_working_3-way'!S179-'OddsRatio_working_3-way'!R179^2/3</f>
        <v>-0.85493630724511027</v>
      </c>
      <c r="V179" s="11">
        <f>'OddsRatio_working_3-way'!S179*'OddsRatio_working_3-way'!R179/3-2*'OddsRatio_working_3-way'!R179^3/27-'OddsRatio_working_3-way'!T179</f>
        <v>0.30156483500709363</v>
      </c>
      <c r="W179" s="11">
        <f>'OddsRatio_working_3-way'!V179^2+4*'OddsRatio_working_3-way'!U179^3/27</f>
        <v>-1.6344580526139046E-3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0.15213136409487485</v>
      </c>
      <c r="Y179" s="11">
        <f>IF('OddsRatio_working_3-way'!W179&gt;=0,IF('OddsRatio_working_3-way'!V179+SQRT('OddsRatio_working_3-way'!W179)&gt;0,0,PI()),ACOS('OddsRatio_working_3-way'!V179/(2*'OddsRatio_working_3-way'!X179)))</f>
        <v>0.13326755362376197</v>
      </c>
      <c r="Z179" s="11">
        <f>'OddsRatio_working_3-way'!X179^(1/3)*COS('OddsRatio_working_3-way'!Y179/3)</f>
        <v>0.53330739088301593</v>
      </c>
      <c r="AA179" s="11">
        <f>'OddsRatio_working_3-way'!X179^(1/3)*COS(('OddsRatio_working_3-way'!Y179+2*PI())/3)</f>
        <v>-0.28718408592586231</v>
      </c>
      <c r="AB179" s="11">
        <f>'OddsRatio_working_3-way'!X179^(1/3)*COS(('OddsRatio_working_3-way'!Y179+4*PI())/3)</f>
        <v>-0.24612330495715379</v>
      </c>
      <c r="AC179" s="11">
        <f>'OddsRatio_working_3-way'!X179^(1/3)*SIN('OddsRatio_working_3-way'!Y179/3)</f>
        <v>2.3706452945420158E-2</v>
      </c>
      <c r="AD179" s="11">
        <f>'OddsRatio_working_3-way'!X179^(1/3)*SIN(('OddsRatio_working_3-way'!Y179+2*PI())/3)</f>
        <v>0.45000452205797925</v>
      </c>
      <c r="AE179" s="11">
        <f>'OddsRatio_working_3-way'!X179^(1/3)*SIN(('OddsRatio_working_3-way'!Y179+4*PI())/3)</f>
        <v>-0.47371097500339943</v>
      </c>
      <c r="AF179" s="11">
        <f>-'OddsRatio_working_3-way'!U179/(3*'OddsRatio_working_3-way'!X179^(1/3))*COS(('OddsRatio_working_3-way'!Y179)/3)</f>
        <v>0.53330739088301582</v>
      </c>
      <c r="AG179" s="11">
        <f>-'OddsRatio_working_3-way'!U179/(3*'OddsRatio_working_3-way'!X179^(1/3))*COS(('OddsRatio_working_3-way'!Y179+2*PI())/3)</f>
        <v>-0.28718408592586225</v>
      </c>
      <c r="AH179" s="11">
        <f>-'OddsRatio_working_3-way'!U179/(3*'OddsRatio_working_3-way'!X179^(1/3))*COS(('OddsRatio_working_3-way'!Y179+4*PI())/3)</f>
        <v>-0.24612330495715373</v>
      </c>
      <c r="AI179" s="11">
        <f>'OddsRatio_working_3-way'!U179/(3*'OddsRatio_working_3-way'!X179^(1/3))*SIN(('OddsRatio_working_3-way'!Y179)/3)</f>
        <v>-2.3706452945420151E-2</v>
      </c>
      <c r="AJ179" s="11">
        <f>'OddsRatio_working_3-way'!U179/(3*'OddsRatio_working_3-way'!X179^(1/3))*SIN(('OddsRatio_working_3-way'!Y179+2*PI())/3)</f>
        <v>-0.45000452205797919</v>
      </c>
      <c r="AK179" s="11">
        <f>'OddsRatio_working_3-way'!U179/(3*'OddsRatio_working_3-way'!X179^(1/3))*SIN(('OddsRatio_working_3-way'!Y179+4*PI())/3)</f>
        <v>0.47371097500339931</v>
      </c>
      <c r="AL179" s="11">
        <f>'OddsRatio_working_3-way'!Z179+'OddsRatio_working_3-way'!AF179</f>
        <v>1.0666147817660319</v>
      </c>
      <c r="AM179" s="11">
        <f>'OddsRatio_working_3-way'!AA179+'OddsRatio_working_3-way'!AG179</f>
        <v>-0.57436817185172462</v>
      </c>
      <c r="AN179" s="11">
        <f>'OddsRatio_working_3-way'!AB179+'OddsRatio_working_3-way'!AH179</f>
        <v>-0.49224660991430752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1.0666147817660319</v>
      </c>
      <c r="AS179" s="11">
        <f>IF(('OddsRatio_working_3-way'!X179=0),IF(Q179&gt;0,-Q179^(1/3),(-Q179)^(1/3)),'OddsRatio_working_3-way'!AM179-'OddsRatio_working_3-way'!R179/3)</f>
        <v>-0.57436817185172462</v>
      </c>
      <c r="AT179" s="11">
        <f>IF(('OddsRatio_working_3-way'!X179=0),IF(Q179&gt;0,-Q179^(1/3),(-Q179)^(1/3)),'OddsRatio_working_3-way'!AN179-'OddsRatio_working_3-way'!R179/3)</f>
        <v>-0.49224660991430752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1.95</v>
      </c>
      <c r="B180" s="4">
        <f>IF('True_Odds_Calculator_3-way'!B181="","",'True_Odds_Calculator_3-way'!B181)</f>
        <v>3.11</v>
      </c>
      <c r="C180" s="4">
        <f>IF('True_Odds_Calculator_3-way'!C181="","",'True_Odds_Calculator_3-way'!C181)</f>
        <v>4.6900000000000004</v>
      </c>
      <c r="D180" s="9">
        <f t="shared" si="39"/>
        <v>0.49391803017506464</v>
      </c>
      <c r="E180" s="9">
        <f t="shared" si="40"/>
        <v>0.30527346303092961</v>
      </c>
      <c r="F180" s="9">
        <f t="shared" si="41"/>
        <v>0.20080850679400589</v>
      </c>
      <c r="G180" s="9">
        <f t="shared" si="42"/>
        <v>1.0785552063867758</v>
      </c>
      <c r="H180" s="9">
        <f t="shared" si="43"/>
        <v>2.0246274460674361</v>
      </c>
      <c r="I180" s="9">
        <f t="shared" si="44"/>
        <v>3.2757514854760967</v>
      </c>
      <c r="J180" s="9">
        <f t="shared" si="45"/>
        <v>4.9798687115672031</v>
      </c>
      <c r="K180" s="11">
        <f t="shared" si="46"/>
        <v>0.51282051282051289</v>
      </c>
      <c r="L180" s="11">
        <f t="shared" si="47"/>
        <v>0.32154340836012862</v>
      </c>
      <c r="M180" s="11">
        <f t="shared" si="48"/>
        <v>0.21321961620469082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-0.26005462599022133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0.23732086888971282</v>
      </c>
      <c r="Q180" s="11">
        <f>2*'OddsRatio_working_3-way'!K180*'OddsRatio_working_3-way'!L180*'OddsRatio_working_3-way'!M180</f>
        <v>7.0317294485840828E-2</v>
      </c>
      <c r="R180" s="11">
        <f t="shared" si="49"/>
        <v>0</v>
      </c>
      <c r="S180" s="11">
        <f t="shared" si="50"/>
        <v>-0.91258083945269497</v>
      </c>
      <c r="T180" s="11">
        <f t="shared" si="51"/>
        <v>-0.2703943228007985</v>
      </c>
      <c r="U180" s="11">
        <f>'OddsRatio_working_3-way'!S180-'OddsRatio_working_3-way'!R180^2/3</f>
        <v>-0.91258083945269497</v>
      </c>
      <c r="V180" s="11">
        <f>'OddsRatio_working_3-way'!S180*'OddsRatio_working_3-way'!R180/3-2*'OddsRatio_working_3-way'!R180^3/27-'OddsRatio_working_3-way'!T180</f>
        <v>0.2703943228007985</v>
      </c>
      <c r="W180" s="11">
        <f>'OddsRatio_working_3-way'!V180^2+4*'OddsRatio_working_3-way'!U180^3/27</f>
        <v>-3.9479618410688214E-2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0.16777418470491121</v>
      </c>
      <c r="Y180" s="11">
        <f>IF('OddsRatio_working_3-way'!W180&gt;=0,IF('OddsRatio_working_3-way'!V180+SQRT('OddsRatio_working_3-way'!W180)&gt;0,0,PI()),ACOS('OddsRatio_working_3-way'!V180/(2*'OddsRatio_working_3-way'!X180)))</f>
        <v>0.63372363230009821</v>
      </c>
      <c r="Z180" s="11">
        <f>'OddsRatio_working_3-way'!X180^(1/3)*COS('OddsRatio_working_3-way'!Y180/3)</f>
        <v>0.53927760319338791</v>
      </c>
      <c r="AA180" s="11">
        <f>'OddsRatio_working_3-way'!X180^(1/3)*COS(('OddsRatio_working_3-way'!Y180+2*PI())/3)</f>
        <v>-0.36978848898347461</v>
      </c>
      <c r="AB180" s="11">
        <f>'OddsRatio_working_3-way'!X180^(1/3)*COS(('OddsRatio_working_3-way'!Y180+4*PI())/3)</f>
        <v>-0.16948911420991339</v>
      </c>
      <c r="AC180" s="11">
        <f>'OddsRatio_working_3-way'!X180^(1/3)*SIN('OddsRatio_working_3-way'!Y180/3)</f>
        <v>0.11564289794402947</v>
      </c>
      <c r="AD180" s="11">
        <f>'OddsRatio_working_3-way'!X180^(1/3)*SIN(('OddsRatio_working_3-way'!Y180+2*PI())/3)</f>
        <v>0.40920665508544335</v>
      </c>
      <c r="AE180" s="11">
        <f>'OddsRatio_working_3-way'!X180^(1/3)*SIN(('OddsRatio_working_3-way'!Y180+4*PI())/3)</f>
        <v>-0.52484955302947267</v>
      </c>
      <c r="AF180" s="11">
        <f>-'OddsRatio_working_3-way'!U180/(3*'OddsRatio_working_3-way'!X180^(1/3))*COS(('OddsRatio_working_3-way'!Y180)/3)</f>
        <v>0.53927760319338791</v>
      </c>
      <c r="AG180" s="11">
        <f>-'OddsRatio_working_3-way'!U180/(3*'OddsRatio_working_3-way'!X180^(1/3))*COS(('OddsRatio_working_3-way'!Y180+2*PI())/3)</f>
        <v>-0.36978848898347461</v>
      </c>
      <c r="AH180" s="11">
        <f>-'OddsRatio_working_3-way'!U180/(3*'OddsRatio_working_3-way'!X180^(1/3))*COS(('OddsRatio_working_3-way'!Y180+4*PI())/3)</f>
        <v>-0.16948911420991339</v>
      </c>
      <c r="AI180" s="11">
        <f>'OddsRatio_working_3-way'!U180/(3*'OddsRatio_working_3-way'!X180^(1/3))*SIN(('OddsRatio_working_3-way'!Y180)/3)</f>
        <v>-0.11564289794402947</v>
      </c>
      <c r="AJ180" s="11">
        <f>'OddsRatio_working_3-way'!U180/(3*'OddsRatio_working_3-way'!X180^(1/3))*SIN(('OddsRatio_working_3-way'!Y180+2*PI())/3)</f>
        <v>-0.40920665508544335</v>
      </c>
      <c r="AK180" s="11">
        <f>'OddsRatio_working_3-way'!U180/(3*'OddsRatio_working_3-way'!X180^(1/3))*SIN(('OddsRatio_working_3-way'!Y180+4*PI())/3)</f>
        <v>0.52484955302947267</v>
      </c>
      <c r="AL180" s="11">
        <f>'OddsRatio_working_3-way'!Z180+'OddsRatio_working_3-way'!AF180</f>
        <v>1.0785552063867758</v>
      </c>
      <c r="AM180" s="11">
        <f>'OddsRatio_working_3-way'!AA180+'OddsRatio_working_3-way'!AG180</f>
        <v>-0.73957697796694921</v>
      </c>
      <c r="AN180" s="11">
        <f>'OddsRatio_working_3-way'!AB180+'OddsRatio_working_3-way'!AH180</f>
        <v>-0.33897822841982678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1.0785552063867758</v>
      </c>
      <c r="AS180" s="11">
        <f>IF(('OddsRatio_working_3-way'!X180=0),IF(Q180&gt;0,-Q180^(1/3),(-Q180)^(1/3)),'OddsRatio_working_3-way'!AM180-'OddsRatio_working_3-way'!R180/3)</f>
        <v>-0.73957697796694921</v>
      </c>
      <c r="AT180" s="11">
        <f>IF(('OddsRatio_working_3-way'!X180=0),IF(Q180&gt;0,-Q180^(1/3),(-Q180)^(1/3)),'OddsRatio_working_3-way'!AN180-'OddsRatio_working_3-way'!R180/3)</f>
        <v>-0.33897822841982678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2.63</v>
      </c>
      <c r="B181" s="4">
        <f>IF('True_Odds_Calculator_3-way'!B182="","",'True_Odds_Calculator_3-way'!B182)</f>
        <v>2.86</v>
      </c>
      <c r="C181" s="4">
        <f>IF('True_Odds_Calculator_3-way'!C182="","",'True_Odds_Calculator_3-way'!C182)</f>
        <v>3.18</v>
      </c>
      <c r="D181" s="9">
        <f t="shared" si="39"/>
        <v>0.36479826769491214</v>
      </c>
      <c r="E181" s="9">
        <f t="shared" si="40"/>
        <v>0.33479104899276391</v>
      </c>
      <c r="F181" s="9">
        <f t="shared" si="41"/>
        <v>0.30041068331232385</v>
      </c>
      <c r="G181" s="9">
        <f t="shared" si="42"/>
        <v>1.0682460658599096</v>
      </c>
      <c r="H181" s="9">
        <f t="shared" si="43"/>
        <v>2.7412410873516522</v>
      </c>
      <c r="I181" s="9">
        <f t="shared" si="44"/>
        <v>2.9869376824994318</v>
      </c>
      <c r="J181" s="9">
        <f t="shared" si="45"/>
        <v>3.3287764235746029</v>
      </c>
      <c r="K181" s="11">
        <f t="shared" si="46"/>
        <v>0.38022813688212931</v>
      </c>
      <c r="L181" s="11">
        <f t="shared" si="47"/>
        <v>0.34965034965034969</v>
      </c>
      <c r="M181" s="11">
        <f t="shared" si="48"/>
        <v>0.31446540880503143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-0.27631734074090053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0.23704683292889048</v>
      </c>
      <c r="Q181" s="11">
        <f>2*'OddsRatio_working_3-way'!K181*'OddsRatio_working_3-way'!L181*'OddsRatio_working_3-way'!M181</f>
        <v>8.3614403149520455E-2</v>
      </c>
      <c r="R181" s="11">
        <f t="shared" si="49"/>
        <v>0</v>
      </c>
      <c r="S181" s="11">
        <f t="shared" si="50"/>
        <v>-0.85787896008729492</v>
      </c>
      <c r="T181" s="11">
        <f t="shared" si="51"/>
        <v>-0.30260280779093296</v>
      </c>
      <c r="U181" s="11">
        <f>'OddsRatio_working_3-way'!S181-'OddsRatio_working_3-way'!R181^2/3</f>
        <v>-0.85787896008729492</v>
      </c>
      <c r="V181" s="11">
        <f>'OddsRatio_working_3-way'!S181*'OddsRatio_working_3-way'!R181/3-2*'OddsRatio_working_3-way'!R181^3/27-'OddsRatio_working_3-way'!T181</f>
        <v>0.30260280779093296</v>
      </c>
      <c r="W181" s="11">
        <f>'OddsRatio_working_3-way'!V181^2+4*'OddsRatio_working_3-way'!U181^3/27</f>
        <v>-1.9665679807676639E-3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0.15291748368296867</v>
      </c>
      <c r="Y181" s="11">
        <f>IF('OddsRatio_working_3-way'!W181&gt;=0,IF('OddsRatio_working_3-way'!V181+SQRT('OddsRatio_working_3-way'!W181)&gt;0,0,PI()),ACOS('OddsRatio_working_3-way'!V181/(2*'OddsRatio_working_3-way'!X181)))</f>
        <v>0.14551275015744847</v>
      </c>
      <c r="Z181" s="11">
        <f>'OddsRatio_working_3-way'!X181^(1/3)*COS('OddsRatio_working_3-way'!Y181/3)</f>
        <v>0.53412303292995478</v>
      </c>
      <c r="AA181" s="11">
        <f>'OddsRatio_working_3-way'!X181^(1/3)*COS(('OddsRatio_working_3-way'!Y181+2*PI())/3)</f>
        <v>-0.28951545358307856</v>
      </c>
      <c r="AB181" s="11">
        <f>'OddsRatio_working_3-way'!X181^(1/3)*COS(('OddsRatio_working_3-way'!Y181+4*PI())/3)</f>
        <v>-0.24460757934687627</v>
      </c>
      <c r="AC181" s="11">
        <f>'OddsRatio_working_3-way'!X181^(1/3)*SIN('OddsRatio_working_3-way'!Y181/3)</f>
        <v>2.5927573279005321E-2</v>
      </c>
      <c r="AD181" s="11">
        <f>'OddsRatio_working_3-way'!X181^(1/3)*SIN(('OddsRatio_working_3-way'!Y181+2*PI())/3)</f>
        <v>0.44960032862423033</v>
      </c>
      <c r="AE181" s="11">
        <f>'OddsRatio_working_3-way'!X181^(1/3)*SIN(('OddsRatio_working_3-way'!Y181+4*PI())/3)</f>
        <v>-0.47552790190323563</v>
      </c>
      <c r="AF181" s="11">
        <f>-'OddsRatio_working_3-way'!U181/(3*'OddsRatio_working_3-way'!X181^(1/3))*COS(('OddsRatio_working_3-way'!Y181)/3)</f>
        <v>0.53412303292995478</v>
      </c>
      <c r="AG181" s="11">
        <f>-'OddsRatio_working_3-way'!U181/(3*'OddsRatio_working_3-way'!X181^(1/3))*COS(('OddsRatio_working_3-way'!Y181+2*PI())/3)</f>
        <v>-0.28951545358307856</v>
      </c>
      <c r="AH181" s="11">
        <f>-'OddsRatio_working_3-way'!U181/(3*'OddsRatio_working_3-way'!X181^(1/3))*COS(('OddsRatio_working_3-way'!Y181+4*PI())/3)</f>
        <v>-0.24460757934687627</v>
      </c>
      <c r="AI181" s="11">
        <f>'OddsRatio_working_3-way'!U181/(3*'OddsRatio_working_3-way'!X181^(1/3))*SIN(('OddsRatio_working_3-way'!Y181)/3)</f>
        <v>-2.5927573279005321E-2</v>
      </c>
      <c r="AJ181" s="11">
        <f>'OddsRatio_working_3-way'!U181/(3*'OddsRatio_working_3-way'!X181^(1/3))*SIN(('OddsRatio_working_3-way'!Y181+2*PI())/3)</f>
        <v>-0.44960032862423033</v>
      </c>
      <c r="AK181" s="11">
        <f>'OddsRatio_working_3-way'!U181/(3*'OddsRatio_working_3-way'!X181^(1/3))*SIN(('OddsRatio_working_3-way'!Y181+4*PI())/3)</f>
        <v>0.47552790190323563</v>
      </c>
      <c r="AL181" s="11">
        <f>'OddsRatio_working_3-way'!Z181+'OddsRatio_working_3-way'!AF181</f>
        <v>1.0682460658599096</v>
      </c>
      <c r="AM181" s="11">
        <f>'OddsRatio_working_3-way'!AA181+'OddsRatio_working_3-way'!AG181</f>
        <v>-0.57903090716615713</v>
      </c>
      <c r="AN181" s="11">
        <f>'OddsRatio_working_3-way'!AB181+'OddsRatio_working_3-way'!AH181</f>
        <v>-0.48921515869375254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1.0682460658599096</v>
      </c>
      <c r="AS181" s="11">
        <f>IF(('OddsRatio_working_3-way'!X181=0),IF(Q181&gt;0,-Q181^(1/3),(-Q181)^(1/3)),'OddsRatio_working_3-way'!AM181-'OddsRatio_working_3-way'!R181/3)</f>
        <v>-0.57903090716615713</v>
      </c>
      <c r="AT181" s="11">
        <f>IF(('OddsRatio_working_3-way'!X181=0),IF(Q181&gt;0,-Q181^(1/3),(-Q181)^(1/3)),'OddsRatio_working_3-way'!AN181-'OddsRatio_working_3-way'!R181/3)</f>
        <v>-0.48921515869375254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1.77</v>
      </c>
      <c r="B182" s="4">
        <f>IF('True_Odds_Calculator_3-way'!B183="","",'True_Odds_Calculator_3-way'!B183)</f>
        <v>3.47</v>
      </c>
      <c r="C182" s="4">
        <f>IF('True_Odds_Calculator_3-way'!C183="","",'True_Odds_Calculator_3-way'!C183)</f>
        <v>5.15</v>
      </c>
      <c r="D182" s="9">
        <f t="shared" si="39"/>
        <v>0.5455359905819871</v>
      </c>
      <c r="E182" s="9">
        <f t="shared" si="40"/>
        <v>0.27231022835656143</v>
      </c>
      <c r="F182" s="9">
        <f t="shared" si="41"/>
        <v>0.18215378106145133</v>
      </c>
      <c r="G182" s="9">
        <f t="shared" si="42"/>
        <v>1.0818956208819936</v>
      </c>
      <c r="H182" s="9">
        <f t="shared" si="43"/>
        <v>1.8330596280791354</v>
      </c>
      <c r="I182" s="9">
        <f t="shared" si="44"/>
        <v>3.6722821835785244</v>
      </c>
      <c r="J182" s="9">
        <f t="shared" si="45"/>
        <v>5.4898668266602737</v>
      </c>
      <c r="K182" s="11">
        <f t="shared" si="46"/>
        <v>0.56497175141242939</v>
      </c>
      <c r="L182" s="11">
        <f t="shared" si="47"/>
        <v>0.28818443804034583</v>
      </c>
      <c r="M182" s="11">
        <f t="shared" si="48"/>
        <v>0.1941747572815534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-0.24953174573441661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0.23363315200681867</v>
      </c>
      <c r="Q182" s="11">
        <f>2*'OddsRatio_working_3-way'!K182*'OddsRatio_working_3-way'!L182*'OddsRatio_working_3-way'!M182</f>
        <v>6.3229540461926567E-2</v>
      </c>
      <c r="R182" s="11">
        <f t="shared" si="49"/>
        <v>0</v>
      </c>
      <c r="S182" s="11">
        <f t="shared" si="50"/>
        <v>-0.93628628822034032</v>
      </c>
      <c r="T182" s="11">
        <f t="shared" si="51"/>
        <v>-0.25339277083094458</v>
      </c>
      <c r="U182" s="11">
        <f>'OddsRatio_working_3-way'!S182-'OddsRatio_working_3-way'!R182^2/3</f>
        <v>-0.93628628822034032</v>
      </c>
      <c r="V182" s="11">
        <f>'OddsRatio_working_3-way'!S182*'OddsRatio_working_3-way'!R182/3-2*'OddsRatio_working_3-way'!R182^3/27-'OddsRatio_working_3-way'!T182</f>
        <v>0.25339277083094458</v>
      </c>
      <c r="W182" s="11">
        <f>'OddsRatio_working_3-way'!V182^2+4*'OddsRatio_working_3-way'!U182^3/27</f>
        <v>-5.7388923551929011E-2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0.17435367780843669</v>
      </c>
      <c r="Y182" s="11">
        <f>IF('OddsRatio_working_3-way'!W182&gt;=0,IF('OddsRatio_working_3-way'!V182+SQRT('OddsRatio_working_3-way'!W182)&gt;0,0,PI()),ACOS('OddsRatio_working_3-way'!V182/(2*'OddsRatio_working_3-way'!X182)))</f>
        <v>0.75734417363364825</v>
      </c>
      <c r="Z182" s="11">
        <f>'OddsRatio_working_3-way'!X182^(1/3)*COS('OddsRatio_working_3-way'!Y182/3)</f>
        <v>0.54094781044099682</v>
      </c>
      <c r="AA182" s="11">
        <f>'OddsRatio_working_3-way'!X182^(1/3)*COS(('OddsRatio_working_3-way'!Y182+2*PI())/3)</f>
        <v>-0.39131748940850419</v>
      </c>
      <c r="AB182" s="11">
        <f>'OddsRatio_working_3-way'!X182^(1/3)*COS(('OddsRatio_working_3-way'!Y182+4*PI())/3)</f>
        <v>-0.14963032103249269</v>
      </c>
      <c r="AC182" s="11">
        <f>'OddsRatio_working_3-way'!X182^(1/3)*SIN('OddsRatio_working_3-way'!Y182/3)</f>
        <v>0.13953815172156864</v>
      </c>
      <c r="AD182" s="11">
        <f>'OddsRatio_working_3-way'!X182^(1/3)*SIN(('OddsRatio_working_3-way'!Y182+2*PI())/3)</f>
        <v>0.39870547010268781</v>
      </c>
      <c r="AE182" s="11">
        <f>'OddsRatio_working_3-way'!X182^(1/3)*SIN(('OddsRatio_working_3-way'!Y182+4*PI())/3)</f>
        <v>-0.53824362182425656</v>
      </c>
      <c r="AF182" s="11">
        <f>-'OddsRatio_working_3-way'!U182/(3*'OddsRatio_working_3-way'!X182^(1/3))*COS(('OddsRatio_working_3-way'!Y182)/3)</f>
        <v>0.54094781044099682</v>
      </c>
      <c r="AG182" s="11">
        <f>-'OddsRatio_working_3-way'!U182/(3*'OddsRatio_working_3-way'!X182^(1/3))*COS(('OddsRatio_working_3-way'!Y182+2*PI())/3)</f>
        <v>-0.39131748940850419</v>
      </c>
      <c r="AH182" s="11">
        <f>-'OddsRatio_working_3-way'!U182/(3*'OddsRatio_working_3-way'!X182^(1/3))*COS(('OddsRatio_working_3-way'!Y182+4*PI())/3)</f>
        <v>-0.14963032103249269</v>
      </c>
      <c r="AI182" s="11">
        <f>'OddsRatio_working_3-way'!U182/(3*'OddsRatio_working_3-way'!X182^(1/3))*SIN(('OddsRatio_working_3-way'!Y182)/3)</f>
        <v>-0.13953815172156864</v>
      </c>
      <c r="AJ182" s="11">
        <f>'OddsRatio_working_3-way'!U182/(3*'OddsRatio_working_3-way'!X182^(1/3))*SIN(('OddsRatio_working_3-way'!Y182+2*PI())/3)</f>
        <v>-0.39870547010268781</v>
      </c>
      <c r="AK182" s="11">
        <f>'OddsRatio_working_3-way'!U182/(3*'OddsRatio_working_3-way'!X182^(1/3))*SIN(('OddsRatio_working_3-way'!Y182+4*PI())/3)</f>
        <v>0.53824362182425656</v>
      </c>
      <c r="AL182" s="11">
        <f>'OddsRatio_working_3-way'!Z182+'OddsRatio_working_3-way'!AF182</f>
        <v>1.0818956208819936</v>
      </c>
      <c r="AM182" s="11">
        <f>'OddsRatio_working_3-way'!AA182+'OddsRatio_working_3-way'!AG182</f>
        <v>-0.78263497881700839</v>
      </c>
      <c r="AN182" s="11">
        <f>'OddsRatio_working_3-way'!AB182+'OddsRatio_working_3-way'!AH182</f>
        <v>-0.29926064206498537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1.0818956208819936</v>
      </c>
      <c r="AS182" s="11">
        <f>IF(('OddsRatio_working_3-way'!X182=0),IF(Q182&gt;0,-Q182^(1/3),(-Q182)^(1/3)),'OddsRatio_working_3-way'!AM182-'OddsRatio_working_3-way'!R182/3)</f>
        <v>-0.78263497881700839</v>
      </c>
      <c r="AT182" s="11">
        <f>IF(('OddsRatio_working_3-way'!X182=0),IF(Q182&gt;0,-Q182^(1/3),(-Q182)^(1/3)),'OddsRatio_working_3-way'!AN182-'OddsRatio_working_3-way'!R182/3)</f>
        <v>-0.29926064206498537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2.2400000000000002</v>
      </c>
      <c r="B183" s="4">
        <f>IF('True_Odds_Calculator_3-way'!B184="","",'True_Odds_Calculator_3-way'!B184)</f>
        <v>3.57</v>
      </c>
      <c r="C183" s="4">
        <f>IF('True_Odds_Calculator_3-way'!C184="","",'True_Odds_Calculator_3-way'!C184)</f>
        <v>3.32</v>
      </c>
      <c r="D183" s="9">
        <f t="shared" si="39"/>
        <v>0.43598528904334327</v>
      </c>
      <c r="E183" s="9">
        <f t="shared" si="40"/>
        <v>0.27165017356873955</v>
      </c>
      <c r="F183" s="9">
        <f t="shared" si="41"/>
        <v>0.29236453738791712</v>
      </c>
      <c r="G183" s="9">
        <f t="shared" si="42"/>
        <v>1.0432704606850249</v>
      </c>
      <c r="H183" s="9">
        <f t="shared" si="43"/>
        <v>2.293655371249431</v>
      </c>
      <c r="I183" s="9">
        <f t="shared" si="44"/>
        <v>3.6812050839605139</v>
      </c>
      <c r="J183" s="9">
        <f t="shared" si="45"/>
        <v>3.420387468789257</v>
      </c>
      <c r="K183" s="11">
        <f t="shared" si="46"/>
        <v>0.4464285714285714</v>
      </c>
      <c r="L183" s="11">
        <f t="shared" si="47"/>
        <v>0.28011204481792717</v>
      </c>
      <c r="M183" s="11">
        <f t="shared" si="48"/>
        <v>0.30120481927710846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-0.27847645082129224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0.23089054899068054</v>
      </c>
      <c r="Q183" s="11">
        <f>2*'OddsRatio_working_3-way'!K183*'OddsRatio_working_3-way'!L183*'OddsRatio_working_3-way'!M183</f>
        <v>7.5331337354218791E-2</v>
      </c>
      <c r="R183" s="11">
        <f t="shared" si="49"/>
        <v>0</v>
      </c>
      <c r="S183" s="11">
        <f t="shared" si="50"/>
        <v>-0.82912055331691514</v>
      </c>
      <c r="T183" s="11">
        <f t="shared" si="51"/>
        <v>-0.27051241543781906</v>
      </c>
      <c r="U183" s="11">
        <f>'OddsRatio_working_3-way'!S183-'OddsRatio_working_3-way'!R183^2/3</f>
        <v>-0.82912055331691514</v>
      </c>
      <c r="V183" s="11">
        <f>'OddsRatio_working_3-way'!S183*'OddsRatio_working_3-way'!R183/3-2*'OddsRatio_working_3-way'!R183^3/27-'OddsRatio_working_3-way'!T183</f>
        <v>0.27051241543781906</v>
      </c>
      <c r="W183" s="11">
        <f>'OddsRatio_working_3-way'!V183^2+4*'OddsRatio_working_3-way'!U183^3/27</f>
        <v>-1.1263236455743078E-2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0.14529298276391939</v>
      </c>
      <c r="Y183" s="11">
        <f>IF('OddsRatio_working_3-way'!W183&gt;=0,IF('OddsRatio_working_3-way'!V183+SQRT('OddsRatio_working_3-way'!W183)&gt;0,0,PI()),ACOS('OddsRatio_working_3-way'!V183/(2*'OddsRatio_working_3-way'!X183)))</f>
        <v>0.37387129730621949</v>
      </c>
      <c r="Z183" s="11">
        <f>'OddsRatio_working_3-way'!X183^(1/3)*COS('OddsRatio_working_3-way'!Y183/3)</f>
        <v>0.52163523034251247</v>
      </c>
      <c r="AA183" s="11">
        <f>'OddsRatio_working_3-way'!X183^(1/3)*COS(('OddsRatio_working_3-way'!Y183+2*PI())/3)</f>
        <v>-0.31740960381244376</v>
      </c>
      <c r="AB183" s="11">
        <f>'OddsRatio_working_3-way'!X183^(1/3)*COS(('OddsRatio_working_3-way'!Y183+4*PI())/3)</f>
        <v>-0.20422562653006859</v>
      </c>
      <c r="AC183" s="11">
        <f>'OddsRatio_working_3-way'!X183^(1/3)*SIN('OddsRatio_working_3-way'!Y183/3)</f>
        <v>6.5346799751931708E-2</v>
      </c>
      <c r="AD183" s="11">
        <f>'OddsRatio_working_3-way'!X183^(1/3)*SIN(('OddsRatio_working_3-way'!Y183+2*PI())/3)</f>
        <v>0.41907596110959716</v>
      </c>
      <c r="AE183" s="11">
        <f>'OddsRatio_working_3-way'!X183^(1/3)*SIN(('OddsRatio_working_3-way'!Y183+4*PI())/3)</f>
        <v>-0.48442276086152891</v>
      </c>
      <c r="AF183" s="11">
        <f>-'OddsRatio_working_3-way'!U183/(3*'OddsRatio_working_3-way'!X183^(1/3))*COS(('OddsRatio_working_3-way'!Y183)/3)</f>
        <v>0.52163523034251236</v>
      </c>
      <c r="AG183" s="11">
        <f>-'OddsRatio_working_3-way'!U183/(3*'OddsRatio_working_3-way'!X183^(1/3))*COS(('OddsRatio_working_3-way'!Y183+2*PI())/3)</f>
        <v>-0.31740960381244371</v>
      </c>
      <c r="AH183" s="11">
        <f>-'OddsRatio_working_3-way'!U183/(3*'OddsRatio_working_3-way'!X183^(1/3))*COS(('OddsRatio_working_3-way'!Y183+4*PI())/3)</f>
        <v>-0.20422562653006854</v>
      </c>
      <c r="AI183" s="11">
        <f>'OddsRatio_working_3-way'!U183/(3*'OddsRatio_working_3-way'!X183^(1/3))*SIN(('OddsRatio_working_3-way'!Y183)/3)</f>
        <v>-6.5346799751931695E-2</v>
      </c>
      <c r="AJ183" s="11">
        <f>'OddsRatio_working_3-way'!U183/(3*'OddsRatio_working_3-way'!X183^(1/3))*SIN(('OddsRatio_working_3-way'!Y183+2*PI())/3)</f>
        <v>-0.41907596110959705</v>
      </c>
      <c r="AK183" s="11">
        <f>'OddsRatio_working_3-way'!U183/(3*'OddsRatio_working_3-way'!X183^(1/3))*SIN(('OddsRatio_working_3-way'!Y183+4*PI())/3)</f>
        <v>0.48442276086152886</v>
      </c>
      <c r="AL183" s="11">
        <f>'OddsRatio_working_3-way'!Z183+'OddsRatio_working_3-way'!AF183</f>
        <v>1.0432704606850249</v>
      </c>
      <c r="AM183" s="11">
        <f>'OddsRatio_working_3-way'!AA183+'OddsRatio_working_3-way'!AG183</f>
        <v>-0.63481920762488753</v>
      </c>
      <c r="AN183" s="11">
        <f>'OddsRatio_working_3-way'!AB183+'OddsRatio_working_3-way'!AH183</f>
        <v>-0.40845125306013713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1.0432704606850249</v>
      </c>
      <c r="AS183" s="11">
        <f>IF(('OddsRatio_working_3-way'!X183=0),IF(Q183&gt;0,-Q183^(1/3),(-Q183)^(1/3)),'OddsRatio_working_3-way'!AM183-'OddsRatio_working_3-way'!R183/3)</f>
        <v>-0.63481920762488753</v>
      </c>
      <c r="AT183" s="11">
        <f>IF(('OddsRatio_working_3-way'!X183=0),IF(Q183&gt;0,-Q183^(1/3),(-Q183)^(1/3)),'OddsRatio_working_3-way'!AN183-'OddsRatio_working_3-way'!R183/3)</f>
        <v>-0.40845125306013713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2.21</v>
      </c>
      <c r="B184" s="4">
        <f>IF('True_Odds_Calculator_3-way'!B185="","",'True_Odds_Calculator_3-way'!B185)</f>
        <v>3.56</v>
      </c>
      <c r="C184" s="4">
        <f>IF('True_Odds_Calculator_3-way'!C185="","",'True_Odds_Calculator_3-way'!C185)</f>
        <v>3.39</v>
      </c>
      <c r="D184" s="9">
        <f t="shared" si="39"/>
        <v>0.44175396892658442</v>
      </c>
      <c r="E184" s="9">
        <f t="shared" si="40"/>
        <v>0.27221101701390854</v>
      </c>
      <c r="F184" s="9">
        <f t="shared" si="41"/>
        <v>0.28603501405950721</v>
      </c>
      <c r="G184" s="9">
        <f t="shared" si="42"/>
        <v>1.0443830473783366</v>
      </c>
      <c r="H184" s="9">
        <f t="shared" si="43"/>
        <v>2.263703487327787</v>
      </c>
      <c r="I184" s="9">
        <f t="shared" si="44"/>
        <v>3.6736206012885413</v>
      </c>
      <c r="J184" s="9">
        <f t="shared" si="45"/>
        <v>3.4960754832342249</v>
      </c>
      <c r="K184" s="11">
        <f t="shared" si="46"/>
        <v>0.45248868778280543</v>
      </c>
      <c r="L184" s="11">
        <f t="shared" si="47"/>
        <v>0.2808988764044944</v>
      </c>
      <c r="M184" s="11">
        <f t="shared" si="48"/>
        <v>0.29498525073746312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-0.27757558687727324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0.23096104841918413</v>
      </c>
      <c r="Q184" s="11">
        <f>2*'OddsRatio_working_3-way'!K184*'OddsRatio_working_3-way'!L184*'OddsRatio_working_3-way'!M184</f>
        <v>7.4987353382851993E-2</v>
      </c>
      <c r="R184" s="11">
        <f t="shared" si="49"/>
        <v>0</v>
      </c>
      <c r="S184" s="11">
        <f t="shared" si="50"/>
        <v>-0.83206542411563311</v>
      </c>
      <c r="T184" s="11">
        <f t="shared" si="51"/>
        <v>-0.27015111172585493</v>
      </c>
      <c r="U184" s="11">
        <f>'OddsRatio_working_3-way'!S184-'OddsRatio_working_3-way'!R184^2/3</f>
        <v>-0.83206542411563311</v>
      </c>
      <c r="V184" s="11">
        <f>'OddsRatio_working_3-way'!S184*'OddsRatio_working_3-way'!R184/3-2*'OddsRatio_working_3-way'!R184^3/27-'OddsRatio_working_3-way'!T184</f>
        <v>0.27015111172585493</v>
      </c>
      <c r="W184" s="11">
        <f>'OddsRatio_working_3-way'!V184^2+4*'OddsRatio_working_3-way'!U184^3/27</f>
        <v>-1.2361523961137405E-2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0.14606774723382021</v>
      </c>
      <c r="Y184" s="11">
        <f>IF('OddsRatio_working_3-way'!W184&gt;=0,IF('OddsRatio_working_3-way'!V184+SQRT('OddsRatio_working_3-way'!W184)&gt;0,0,PI()),ACOS('OddsRatio_working_3-way'!V184/(2*'OddsRatio_working_3-way'!X184)))</f>
        <v>0.39042883278967211</v>
      </c>
      <c r="Z184" s="11">
        <f>'OddsRatio_working_3-way'!X184^(1/3)*COS('OddsRatio_working_3-way'!Y184/3)</f>
        <v>0.52219152368916832</v>
      </c>
      <c r="AA184" s="11">
        <f>'OddsRatio_working_3-way'!X184^(1/3)*COS(('OddsRatio_working_3-way'!Y184+2*PI())/3)</f>
        <v>-0.32028499624829004</v>
      </c>
      <c r="AB184" s="11">
        <f>'OddsRatio_working_3-way'!X184^(1/3)*COS(('OddsRatio_working_3-way'!Y184+4*PI())/3)</f>
        <v>-0.20190652744087839</v>
      </c>
      <c r="AC184" s="11">
        <f>'OddsRatio_working_3-way'!X184^(1/3)*SIN('OddsRatio_working_3-way'!Y184/3)</f>
        <v>6.8345840832214899E-2</v>
      </c>
      <c r="AD184" s="11">
        <f>'OddsRatio_working_3-way'!X184^(1/3)*SIN(('OddsRatio_working_3-way'!Y184+2*PI())/3)</f>
        <v>0.4180582047396158</v>
      </c>
      <c r="AE184" s="11">
        <f>'OddsRatio_working_3-way'!X184^(1/3)*SIN(('OddsRatio_working_3-way'!Y184+4*PI())/3)</f>
        <v>-0.48640404557183065</v>
      </c>
      <c r="AF184" s="11">
        <f>-'OddsRatio_working_3-way'!U184/(3*'OddsRatio_working_3-way'!X184^(1/3))*COS(('OddsRatio_working_3-way'!Y184)/3)</f>
        <v>0.52219152368916832</v>
      </c>
      <c r="AG184" s="11">
        <f>-'OddsRatio_working_3-way'!U184/(3*'OddsRatio_working_3-way'!X184^(1/3))*COS(('OddsRatio_working_3-way'!Y184+2*PI())/3)</f>
        <v>-0.32028499624829004</v>
      </c>
      <c r="AH184" s="11">
        <f>-'OddsRatio_working_3-way'!U184/(3*'OddsRatio_working_3-way'!X184^(1/3))*COS(('OddsRatio_working_3-way'!Y184+4*PI())/3)</f>
        <v>-0.20190652744087839</v>
      </c>
      <c r="AI184" s="11">
        <f>'OddsRatio_working_3-way'!U184/(3*'OddsRatio_working_3-way'!X184^(1/3))*SIN(('OddsRatio_working_3-way'!Y184)/3)</f>
        <v>-6.8345840832214899E-2</v>
      </c>
      <c r="AJ184" s="11">
        <f>'OddsRatio_working_3-way'!U184/(3*'OddsRatio_working_3-way'!X184^(1/3))*SIN(('OddsRatio_working_3-way'!Y184+2*PI())/3)</f>
        <v>-0.4180582047396158</v>
      </c>
      <c r="AK184" s="11">
        <f>'OddsRatio_working_3-way'!U184/(3*'OddsRatio_working_3-way'!X184^(1/3))*SIN(('OddsRatio_working_3-way'!Y184+4*PI())/3)</f>
        <v>0.48640404557183065</v>
      </c>
      <c r="AL184" s="11">
        <f>'OddsRatio_working_3-way'!Z184+'OddsRatio_working_3-way'!AF184</f>
        <v>1.0443830473783366</v>
      </c>
      <c r="AM184" s="11">
        <f>'OddsRatio_working_3-way'!AA184+'OddsRatio_working_3-way'!AG184</f>
        <v>-0.64056999249658009</v>
      </c>
      <c r="AN184" s="11">
        <f>'OddsRatio_working_3-way'!AB184+'OddsRatio_working_3-way'!AH184</f>
        <v>-0.40381305488175678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1.0443830473783366</v>
      </c>
      <c r="AS184" s="11">
        <f>IF(('OddsRatio_working_3-way'!X184=0),IF(Q184&gt;0,-Q184^(1/3),(-Q184)^(1/3)),'OddsRatio_working_3-way'!AM184-'OddsRatio_working_3-way'!R184/3)</f>
        <v>-0.64056999249658009</v>
      </c>
      <c r="AT184" s="11">
        <f>IF(('OddsRatio_working_3-way'!X184=0),IF(Q184&gt;0,-Q184^(1/3),(-Q184)^(1/3)),'OddsRatio_working_3-way'!AN184-'OddsRatio_working_3-way'!R184/3)</f>
        <v>-0.40381305488175678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1.57</v>
      </c>
      <c r="B185" s="4">
        <f>IF('True_Odds_Calculator_3-way'!B186="","",'True_Odds_Calculator_3-way'!B186)</f>
        <v>4.59</v>
      </c>
      <c r="C185" s="4">
        <f>IF('True_Odds_Calculator_3-way'!C186="","",'True_Odds_Calculator_3-way'!C186)</f>
        <v>5.65</v>
      </c>
      <c r="D185" s="9">
        <f t="shared" si="39"/>
        <v>0.62330912536949934</v>
      </c>
      <c r="E185" s="9">
        <f t="shared" si="40"/>
        <v>0.2080609400680376</v>
      </c>
      <c r="F185" s="9">
        <f t="shared" si="41"/>
        <v>0.16862993456246306</v>
      </c>
      <c r="G185" s="9">
        <f t="shared" si="42"/>
        <v>1.0602462833678579</v>
      </c>
      <c r="H185" s="9">
        <f t="shared" si="43"/>
        <v>1.6043403815196791</v>
      </c>
      <c r="I185" s="9">
        <f t="shared" si="44"/>
        <v>4.8062841572906088</v>
      </c>
      <c r="J185" s="9">
        <f t="shared" si="45"/>
        <v>5.9301452176605398</v>
      </c>
      <c r="K185" s="11">
        <f t="shared" si="46"/>
        <v>0.63694267515923564</v>
      </c>
      <c r="L185" s="11">
        <f t="shared" si="47"/>
        <v>0.2178649237472767</v>
      </c>
      <c r="M185" s="11">
        <f t="shared" si="48"/>
        <v>0.17699115044247787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-0.23370148465225671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0.21637900661896256</v>
      </c>
      <c r="Q185" s="11">
        <f>2*'OddsRatio_working_3-way'!K185*'OddsRatio_working_3-way'!L185*'OddsRatio_working_3-way'!M185</f>
        <v>4.9121227382284353E-2</v>
      </c>
      <c r="R185" s="11">
        <f t="shared" si="49"/>
        <v>0</v>
      </c>
      <c r="S185" s="11">
        <f t="shared" si="50"/>
        <v>-0.92587775786247284</v>
      </c>
      <c r="T185" s="11">
        <f t="shared" si="51"/>
        <v>-0.21018791324914254</v>
      </c>
      <c r="U185" s="11">
        <f>'OddsRatio_working_3-way'!S185-'OddsRatio_working_3-way'!R185^2/3</f>
        <v>-0.92587775786247284</v>
      </c>
      <c r="V185" s="11">
        <f>'OddsRatio_working_3-way'!S185*'OddsRatio_working_3-way'!R185/3-2*'OddsRatio_working_3-way'!R185^3/27-'OddsRatio_working_3-way'!T185</f>
        <v>0.21018791324914254</v>
      </c>
      <c r="W185" s="11">
        <f>'OddsRatio_working_3-way'!V185^2+4*'OddsRatio_working_3-way'!U185^3/27</f>
        <v>-7.3407464592543076E-2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0.17145438421674447</v>
      </c>
      <c r="Y185" s="11">
        <f>IF('OddsRatio_working_3-way'!W185&gt;=0,IF('OddsRatio_working_3-way'!V185+SQRT('OddsRatio_working_3-way'!W185)&gt;0,0,PI()),ACOS('OddsRatio_working_3-way'!V185/(2*'OddsRatio_working_3-way'!X185)))</f>
        <v>0.91100019524767617</v>
      </c>
      <c r="Z185" s="11">
        <f>'OddsRatio_working_3-way'!X185^(1/3)*COS('OddsRatio_working_3-way'!Y185/3)</f>
        <v>0.53012314168392893</v>
      </c>
      <c r="AA185" s="11">
        <f>'OddsRatio_working_3-way'!X185^(1/3)*COS(('OddsRatio_working_3-way'!Y185+2*PI())/3)</f>
        <v>-0.40892445853016907</v>
      </c>
      <c r="AB185" s="11">
        <f>'OddsRatio_working_3-way'!X185^(1/3)*COS(('OddsRatio_working_3-way'!Y185+4*PI())/3)</f>
        <v>-0.12119868315375994</v>
      </c>
      <c r="AC185" s="11">
        <f>'OddsRatio_working_3-way'!X185^(1/3)*SIN('OddsRatio_working_3-way'!Y185/3)</f>
        <v>0.16611855386636376</v>
      </c>
      <c r="AD185" s="11">
        <f>'OddsRatio_working_3-way'!X185^(1/3)*SIN(('OddsRatio_working_3-way'!Y185+2*PI())/3)</f>
        <v>0.37604083089911788</v>
      </c>
      <c r="AE185" s="11">
        <f>'OddsRatio_working_3-way'!X185^(1/3)*SIN(('OddsRatio_working_3-way'!Y185+4*PI())/3)</f>
        <v>-0.54215938476548153</v>
      </c>
      <c r="AF185" s="11">
        <f>-'OddsRatio_working_3-way'!U185/(3*'OddsRatio_working_3-way'!X185^(1/3))*COS(('OddsRatio_working_3-way'!Y185)/3)</f>
        <v>0.53012314168392904</v>
      </c>
      <c r="AG185" s="11">
        <f>-'OddsRatio_working_3-way'!U185/(3*'OddsRatio_working_3-way'!X185^(1/3))*COS(('OddsRatio_working_3-way'!Y185+2*PI())/3)</f>
        <v>-0.40892445853016918</v>
      </c>
      <c r="AH185" s="11">
        <f>-'OddsRatio_working_3-way'!U185/(3*'OddsRatio_working_3-way'!X185^(1/3))*COS(('OddsRatio_working_3-way'!Y185+4*PI())/3)</f>
        <v>-0.12119868315375996</v>
      </c>
      <c r="AI185" s="11">
        <f>'OddsRatio_working_3-way'!U185/(3*'OddsRatio_working_3-way'!X185^(1/3))*SIN(('OddsRatio_working_3-way'!Y185)/3)</f>
        <v>-0.16611855386636379</v>
      </c>
      <c r="AJ185" s="11">
        <f>'OddsRatio_working_3-way'!U185/(3*'OddsRatio_working_3-way'!X185^(1/3))*SIN(('OddsRatio_working_3-way'!Y185+2*PI())/3)</f>
        <v>-0.37604083089911794</v>
      </c>
      <c r="AK185" s="11">
        <f>'OddsRatio_working_3-way'!U185/(3*'OddsRatio_working_3-way'!X185^(1/3))*SIN(('OddsRatio_working_3-way'!Y185+4*PI())/3)</f>
        <v>0.54215938476548164</v>
      </c>
      <c r="AL185" s="11">
        <f>'OddsRatio_working_3-way'!Z185+'OddsRatio_working_3-way'!AF185</f>
        <v>1.0602462833678579</v>
      </c>
      <c r="AM185" s="11">
        <f>'OddsRatio_working_3-way'!AA185+'OddsRatio_working_3-way'!AG185</f>
        <v>-0.81784891706033824</v>
      </c>
      <c r="AN185" s="11">
        <f>'OddsRatio_working_3-way'!AB185+'OddsRatio_working_3-way'!AH185</f>
        <v>-0.2423973663075199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1.0602462833678579</v>
      </c>
      <c r="AS185" s="11">
        <f>IF(('OddsRatio_working_3-way'!X185=0),IF(Q185&gt;0,-Q185^(1/3),(-Q185)^(1/3)),'OddsRatio_working_3-way'!AM185-'OddsRatio_working_3-way'!R185/3)</f>
        <v>-0.81784891706033824</v>
      </c>
      <c r="AT185" s="11">
        <f>IF(('OddsRatio_working_3-way'!X185=0),IF(Q185&gt;0,-Q185^(1/3),(-Q185)^(1/3)),'OddsRatio_working_3-way'!AN185-'OddsRatio_working_3-way'!R185/3)</f>
        <v>-0.2423973663075199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1.59</v>
      </c>
      <c r="B186" s="4">
        <f>IF('True_Odds_Calculator_3-way'!B187="","",'True_Odds_Calculator_3-way'!B187)</f>
        <v>4.12</v>
      </c>
      <c r="C186" s="4">
        <f>IF('True_Odds_Calculator_3-way'!C187="","",'True_Odds_Calculator_3-way'!C187)</f>
        <v>6.53</v>
      </c>
      <c r="D186" s="9">
        <f t="shared" si="39"/>
        <v>0.61823564452215862</v>
      </c>
      <c r="E186" s="9">
        <f t="shared" si="40"/>
        <v>0.23444148885624505</v>
      </c>
      <c r="F186" s="9">
        <f t="shared" si="41"/>
        <v>0.14732286662159616</v>
      </c>
      <c r="G186" s="9">
        <f t="shared" si="42"/>
        <v>1.0466207106573073</v>
      </c>
      <c r="H186" s="9">
        <f t="shared" si="43"/>
        <v>1.6175062192878111</v>
      </c>
      <c r="I186" s="9">
        <f t="shared" si="44"/>
        <v>4.2654566172507993</v>
      </c>
      <c r="J186" s="9">
        <f t="shared" si="45"/>
        <v>6.7878125299349108</v>
      </c>
      <c r="K186" s="11">
        <f t="shared" si="46"/>
        <v>0.62893081761006286</v>
      </c>
      <c r="L186" s="11">
        <f t="shared" si="47"/>
        <v>0.24271844660194175</v>
      </c>
      <c r="M186" s="11">
        <f t="shared" si="48"/>
        <v>0.15313935681470137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-0.23797109848804676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0.21600532102458336</v>
      </c>
      <c r="Q186" s="11">
        <f>2*'OddsRatio_working_3-way'!K186*'OddsRatio_working_3-way'!L186*'OddsRatio_working_3-way'!M186</f>
        <v>4.6754398490169553E-2</v>
      </c>
      <c r="R186" s="11">
        <f t="shared" si="49"/>
        <v>0</v>
      </c>
      <c r="S186" s="11">
        <f t="shared" si="50"/>
        <v>-0.90769560840361152</v>
      </c>
      <c r="T186" s="11">
        <f t="shared" si="51"/>
        <v>-0.19647091090987259</v>
      </c>
      <c r="U186" s="11">
        <f>'OddsRatio_working_3-way'!S186-'OddsRatio_working_3-way'!R186^2/3</f>
        <v>-0.90769560840361152</v>
      </c>
      <c r="V186" s="11">
        <f>'OddsRatio_working_3-way'!S186*'OddsRatio_working_3-way'!R186/3-2*'OddsRatio_working_3-way'!R186^3/27-'OddsRatio_working_3-way'!T186</f>
        <v>0.19647091090987259</v>
      </c>
      <c r="W186" s="11">
        <f>'OddsRatio_working_3-way'!V186^2+4*'OddsRatio_working_3-way'!U186^3/27</f>
        <v>-7.2193356665886832E-2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0.16642879520957449</v>
      </c>
      <c r="Y186" s="11">
        <f>IF('OddsRatio_working_3-way'!W186&gt;=0,IF('OddsRatio_working_3-way'!V186+SQRT('OddsRatio_working_3-way'!W186)&gt;0,0,PI()),ACOS('OddsRatio_working_3-way'!V186/(2*'OddsRatio_working_3-way'!X186)))</f>
        <v>0.93942142172383247</v>
      </c>
      <c r="Z186" s="11">
        <f>'OddsRatio_working_3-way'!X186^(1/3)*COS('OddsRatio_working_3-way'!Y186/3)</f>
        <v>0.52331035532865378</v>
      </c>
      <c r="AA186" s="11">
        <f>'OddsRatio_working_3-way'!X186^(1/3)*COS(('OddsRatio_working_3-way'!Y186+2*PI())/3)</f>
        <v>-0.40839851177273384</v>
      </c>
      <c r="AB186" s="11">
        <f>'OddsRatio_working_3-way'!X186^(1/3)*COS(('OddsRatio_working_3-way'!Y186+4*PI())/3)</f>
        <v>-0.11491184355591977</v>
      </c>
      <c r="AC186" s="11">
        <f>'OddsRatio_working_3-way'!X186^(1/3)*SIN('OddsRatio_working_3-way'!Y186/3)</f>
        <v>0.16944460689854404</v>
      </c>
      <c r="AD186" s="11">
        <f>'OddsRatio_working_3-way'!X186^(1/3)*SIN(('OddsRatio_working_3-way'!Y186+2*PI())/3)</f>
        <v>0.36847775832880347</v>
      </c>
      <c r="AE186" s="11">
        <f>'OddsRatio_working_3-way'!X186^(1/3)*SIN(('OddsRatio_working_3-way'!Y186+4*PI())/3)</f>
        <v>-0.53792236522734738</v>
      </c>
      <c r="AF186" s="11">
        <f>-'OddsRatio_working_3-way'!U186/(3*'OddsRatio_working_3-way'!X186^(1/3))*COS(('OddsRatio_working_3-way'!Y186)/3)</f>
        <v>0.52331035532865355</v>
      </c>
      <c r="AG186" s="11">
        <f>-'OddsRatio_working_3-way'!U186/(3*'OddsRatio_working_3-way'!X186^(1/3))*COS(('OddsRatio_working_3-way'!Y186+2*PI())/3)</f>
        <v>-0.40839851177273367</v>
      </c>
      <c r="AH186" s="11">
        <f>-'OddsRatio_working_3-way'!U186/(3*'OddsRatio_working_3-way'!X186^(1/3))*COS(('OddsRatio_working_3-way'!Y186+4*PI())/3)</f>
        <v>-0.11491184355591973</v>
      </c>
      <c r="AI186" s="11">
        <f>'OddsRatio_working_3-way'!U186/(3*'OddsRatio_working_3-way'!X186^(1/3))*SIN(('OddsRatio_working_3-way'!Y186)/3)</f>
        <v>-0.16944460689854399</v>
      </c>
      <c r="AJ186" s="11">
        <f>'OddsRatio_working_3-way'!U186/(3*'OddsRatio_working_3-way'!X186^(1/3))*SIN(('OddsRatio_working_3-way'!Y186+2*PI())/3)</f>
        <v>-0.36847775832880336</v>
      </c>
      <c r="AK186" s="11">
        <f>'OddsRatio_working_3-way'!U186/(3*'OddsRatio_working_3-way'!X186^(1/3))*SIN(('OddsRatio_working_3-way'!Y186+4*PI())/3)</f>
        <v>0.53792236522734715</v>
      </c>
      <c r="AL186" s="11">
        <f>'OddsRatio_working_3-way'!Z186+'OddsRatio_working_3-way'!AF186</f>
        <v>1.0466207106573073</v>
      </c>
      <c r="AM186" s="11">
        <f>'OddsRatio_working_3-way'!AA186+'OddsRatio_working_3-way'!AG186</f>
        <v>-0.81679702354546757</v>
      </c>
      <c r="AN186" s="11">
        <f>'OddsRatio_working_3-way'!AB186+'OddsRatio_working_3-way'!AH186</f>
        <v>-0.22982368711183948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1.0466207106573073</v>
      </c>
      <c r="AS186" s="11">
        <f>IF(('OddsRatio_working_3-way'!X186=0),IF(Q186&gt;0,-Q186^(1/3),(-Q186)^(1/3)),'OddsRatio_working_3-way'!AM186-'OddsRatio_working_3-way'!R186/3)</f>
        <v>-0.81679702354546757</v>
      </c>
      <c r="AT186" s="11">
        <f>IF(('OddsRatio_working_3-way'!X186=0),IF(Q186&gt;0,-Q186^(1/3),(-Q186)^(1/3)),'OddsRatio_working_3-way'!AN186-'OddsRatio_working_3-way'!R186/3)</f>
        <v>-0.22982368711183948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</v>
      </c>
      <c r="B187" s="4">
        <f>IF('True_Odds_Calculator_3-way'!B188="","",'True_Odds_Calculator_3-way'!B188)</f>
        <v>3.45</v>
      </c>
      <c r="C187" s="4">
        <f>IF('True_Odds_Calculator_3-way'!C188="","",'True_Odds_Calculator_3-way'!C188)</f>
        <v>3.92</v>
      </c>
      <c r="D187" s="9">
        <f t="shared" si="39"/>
        <v>0.48242909352234248</v>
      </c>
      <c r="E187" s="9">
        <f t="shared" si="40"/>
        <v>0.27559851919045325</v>
      </c>
      <c r="F187" s="9">
        <f t="shared" si="41"/>
        <v>0.24197238728720435</v>
      </c>
      <c r="G187" s="9">
        <f t="shared" si="42"/>
        <v>1.0728434777818545</v>
      </c>
      <c r="H187" s="9">
        <f t="shared" si="43"/>
        <v>2.0728434777818547</v>
      </c>
      <c r="I187" s="9">
        <f t="shared" si="44"/>
        <v>3.6284665205655431</v>
      </c>
      <c r="J187" s="9">
        <f t="shared" si="45"/>
        <v>4.1327029551230146</v>
      </c>
      <c r="K187" s="11">
        <f t="shared" si="46"/>
        <v>0.5</v>
      </c>
      <c r="L187" s="11">
        <f t="shared" si="47"/>
        <v>0.28985507246376813</v>
      </c>
      <c r="M187" s="11">
        <f t="shared" si="48"/>
        <v>0.25510204081632654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-0.26449275362318847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0.23550724637681159</v>
      </c>
      <c r="Q187" s="11">
        <f>2*'OddsRatio_working_3-way'!K187*'OddsRatio_working_3-way'!L187*'OddsRatio_working_3-way'!M187</f>
        <v>7.3942620526471464E-2</v>
      </c>
      <c r="R187" s="11">
        <f t="shared" si="49"/>
        <v>0</v>
      </c>
      <c r="S187" s="11">
        <f t="shared" si="50"/>
        <v>-0.89041095890410937</v>
      </c>
      <c r="T187" s="11">
        <f t="shared" si="51"/>
        <v>-0.27956388034665919</v>
      </c>
      <c r="U187" s="11">
        <f>'OddsRatio_working_3-way'!S187-'OddsRatio_working_3-way'!R187^2/3</f>
        <v>-0.89041095890410937</v>
      </c>
      <c r="V187" s="11">
        <f>'OddsRatio_working_3-way'!S187*'OddsRatio_working_3-way'!R187/3-2*'OddsRatio_working_3-way'!R187^3/27-'OddsRatio_working_3-way'!T187</f>
        <v>0.27956388034665919</v>
      </c>
      <c r="W187" s="11">
        <f>'OddsRatio_working_3-way'!V187^2+4*'OddsRatio_working_3-way'!U187^3/27</f>
        <v>-2.642863127101816E-2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0.16169770751737586</v>
      </c>
      <c r="Y187" s="11">
        <f>IF('OddsRatio_working_3-way'!W187&gt;=0,IF('OddsRatio_working_3-way'!V187+SQRT('OddsRatio_working_3-way'!W187)&gt;0,0,PI()),ACOS('OddsRatio_working_3-way'!V187/(2*'OddsRatio_working_3-way'!X187)))</f>
        <v>0.52671204226180457</v>
      </c>
      <c r="Z187" s="11">
        <f>'OddsRatio_working_3-way'!X187^(1/3)*COS('OddsRatio_working_3-way'!Y187/3)</f>
        <v>0.53642173889092726</v>
      </c>
      <c r="AA187" s="11">
        <f>'OddsRatio_working_3-way'!X187^(1/3)*COS(('OddsRatio_working_3-way'!Y187+2*PI())/3)</f>
        <v>-0.35062159847969027</v>
      </c>
      <c r="AB187" s="11">
        <f>'OddsRatio_working_3-way'!X187^(1/3)*COS(('OddsRatio_working_3-way'!Y187+4*PI())/3)</f>
        <v>-0.18580014041123688</v>
      </c>
      <c r="AC187" s="11">
        <f>'OddsRatio_working_3-way'!X187^(1/3)*SIN('OddsRatio_working_3-way'!Y187/3)</f>
        <v>9.5159713184048172E-2</v>
      </c>
      <c r="AD187" s="11">
        <f>'OddsRatio_working_3-way'!X187^(1/3)*SIN(('OddsRatio_working_3-way'!Y187+2*PI())/3)</f>
        <v>0.41697499642974195</v>
      </c>
      <c r="AE187" s="11">
        <f>'OddsRatio_working_3-way'!X187^(1/3)*SIN(('OddsRatio_working_3-way'!Y187+4*PI())/3)</f>
        <v>-0.51213470961379015</v>
      </c>
      <c r="AF187" s="11">
        <f>-'OddsRatio_working_3-way'!U187/(3*'OddsRatio_working_3-way'!X187^(1/3))*COS(('OddsRatio_working_3-way'!Y187)/3)</f>
        <v>0.53642173889092726</v>
      </c>
      <c r="AG187" s="11">
        <f>-'OddsRatio_working_3-way'!U187/(3*'OddsRatio_working_3-way'!X187^(1/3))*COS(('OddsRatio_working_3-way'!Y187+2*PI())/3)</f>
        <v>-0.35062159847969027</v>
      </c>
      <c r="AH187" s="11">
        <f>-'OddsRatio_working_3-way'!U187/(3*'OddsRatio_working_3-way'!X187^(1/3))*COS(('OddsRatio_working_3-way'!Y187+4*PI())/3)</f>
        <v>-0.18580014041123688</v>
      </c>
      <c r="AI187" s="11">
        <f>'OddsRatio_working_3-way'!U187/(3*'OddsRatio_working_3-way'!X187^(1/3))*SIN(('OddsRatio_working_3-way'!Y187)/3)</f>
        <v>-9.5159713184048172E-2</v>
      </c>
      <c r="AJ187" s="11">
        <f>'OddsRatio_working_3-way'!U187/(3*'OddsRatio_working_3-way'!X187^(1/3))*SIN(('OddsRatio_working_3-way'!Y187+2*PI())/3)</f>
        <v>-0.41697499642974195</v>
      </c>
      <c r="AK187" s="11">
        <f>'OddsRatio_working_3-way'!U187/(3*'OddsRatio_working_3-way'!X187^(1/3))*SIN(('OddsRatio_working_3-way'!Y187+4*PI())/3)</f>
        <v>0.51213470961379015</v>
      </c>
      <c r="AL187" s="11">
        <f>'OddsRatio_working_3-way'!Z187+'OddsRatio_working_3-way'!AF187</f>
        <v>1.0728434777818545</v>
      </c>
      <c r="AM187" s="11">
        <f>'OddsRatio_working_3-way'!AA187+'OddsRatio_working_3-way'!AG187</f>
        <v>-0.70124319695938053</v>
      </c>
      <c r="AN187" s="11">
        <f>'OddsRatio_working_3-way'!AB187+'OddsRatio_working_3-way'!AH187</f>
        <v>-0.37160028082247376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1.0728434777818545</v>
      </c>
      <c r="AS187" s="11">
        <f>IF(('OddsRatio_working_3-way'!X187=0),IF(Q187&gt;0,-Q187^(1/3),(-Q187)^(1/3)),'OddsRatio_working_3-way'!AM187-'OddsRatio_working_3-way'!R187/3)</f>
        <v>-0.70124319695938053</v>
      </c>
      <c r="AT187" s="11">
        <f>IF(('OddsRatio_working_3-way'!X187=0),IF(Q187&gt;0,-Q187^(1/3),(-Q187)^(1/3)),'OddsRatio_working_3-way'!AN187-'OddsRatio_working_3-way'!R187/3)</f>
        <v>-0.37160028082247376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8.14</v>
      </c>
      <c r="B188" s="4">
        <f>IF('True_Odds_Calculator_3-way'!B189="","",'True_Odds_Calculator_3-way'!B189)</f>
        <v>4.34</v>
      </c>
      <c r="C188" s="4">
        <f>IF('True_Odds_Calculator_3-way'!C189="","",'True_Odds_Calculator_3-way'!C189)</f>
        <v>1.41</v>
      </c>
      <c r="D188" s="9">
        <f t="shared" si="39"/>
        <v>0.1096387193674751</v>
      </c>
      <c r="E188" s="9">
        <f t="shared" si="40"/>
        <v>0.20838385829746678</v>
      </c>
      <c r="F188" s="9">
        <f t="shared" si="41"/>
        <v>0.68197742233505787</v>
      </c>
      <c r="G188" s="9">
        <f t="shared" si="42"/>
        <v>1.1373761039143937</v>
      </c>
      <c r="H188" s="9">
        <f t="shared" si="43"/>
        <v>9.1208653819487715</v>
      </c>
      <c r="I188" s="9">
        <f t="shared" si="44"/>
        <v>4.7988361870740759</v>
      </c>
      <c r="J188" s="9">
        <f t="shared" si="45"/>
        <v>1.4663242026049017</v>
      </c>
      <c r="K188" s="11">
        <f t="shared" si="46"/>
        <v>0.12285012285012284</v>
      </c>
      <c r="L188" s="11">
        <f t="shared" si="47"/>
        <v>0.2304147465437788</v>
      </c>
      <c r="M188" s="11">
        <f t="shared" si="48"/>
        <v>0.70921985815602839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-0.19628869525918247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0.21862238746246979</v>
      </c>
      <c r="Q188" s="11">
        <f>2*'OddsRatio_working_3-way'!K188*'OddsRatio_working_3-way'!L188*'OddsRatio_working_3-way'!M188</f>
        <v>4.0151035346642758E-2</v>
      </c>
      <c r="R188" s="11">
        <f t="shared" si="49"/>
        <v>0</v>
      </c>
      <c r="S188" s="11">
        <f t="shared" si="50"/>
        <v>-1.1137798189233343</v>
      </c>
      <c r="T188" s="11">
        <f t="shared" si="51"/>
        <v>-0.20455093093174184</v>
      </c>
      <c r="U188" s="11">
        <f>'OddsRatio_working_3-way'!S188-'OddsRatio_working_3-way'!R188^2/3</f>
        <v>-1.1137798189233343</v>
      </c>
      <c r="V188" s="11">
        <f>'OddsRatio_working_3-way'!S188*'OddsRatio_working_3-way'!R188/3-2*'OddsRatio_working_3-way'!R188^3/27-'OddsRatio_working_3-way'!T188</f>
        <v>0.20455093093174184</v>
      </c>
      <c r="W188" s="11">
        <f>'OddsRatio_working_3-way'!V188^2+4*'OddsRatio_working_3-way'!U188^3/27</f>
        <v>-0.16284780176640246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0.2262127787678255</v>
      </c>
      <c r="Y188" s="11">
        <f>IF('OddsRatio_working_3-way'!W188&gt;=0,IF('OddsRatio_working_3-way'!V188+SQRT('OddsRatio_working_3-way'!W188)&gt;0,0,PI()),ACOS('OddsRatio_working_3-way'!V188/(2*'OddsRatio_working_3-way'!X188)))</f>
        <v>1.1016549063363084</v>
      </c>
      <c r="Z188" s="11">
        <f>'OddsRatio_working_3-way'!X188^(1/3)*COS('OddsRatio_working_3-way'!Y188/3)</f>
        <v>0.56868805195719696</v>
      </c>
      <c r="AA188" s="11">
        <f>'OddsRatio_working_3-way'!X188^(1/3)*COS(('OddsRatio_working_3-way'!Y188+2*PI())/3)</f>
        <v>-0.47379158970450114</v>
      </c>
      <c r="AB188" s="11">
        <f>'OddsRatio_working_3-way'!X188^(1/3)*COS(('OddsRatio_working_3-way'!Y188+4*PI())/3)</f>
        <v>-9.4896462252695421E-2</v>
      </c>
      <c r="AC188" s="11">
        <f>'OddsRatio_working_3-way'!X188^(1/3)*SIN('OddsRatio_working_3-way'!Y188/3)</f>
        <v>0.21875520382893751</v>
      </c>
      <c r="AD188" s="11">
        <f>'OddsRatio_working_3-way'!X188^(1/3)*SIN(('OddsRatio_working_3-way'!Y188+2*PI())/3)</f>
        <v>0.3831206979091486</v>
      </c>
      <c r="AE188" s="11">
        <f>'OddsRatio_working_3-way'!X188^(1/3)*SIN(('OddsRatio_working_3-way'!Y188+4*PI())/3)</f>
        <v>-0.60187590173808614</v>
      </c>
      <c r="AF188" s="11">
        <f>-'OddsRatio_working_3-way'!U188/(3*'OddsRatio_working_3-way'!X188^(1/3))*COS(('OddsRatio_working_3-way'!Y188)/3)</f>
        <v>0.56868805195719685</v>
      </c>
      <c r="AG188" s="11">
        <f>-'OddsRatio_working_3-way'!U188/(3*'OddsRatio_working_3-way'!X188^(1/3))*COS(('OddsRatio_working_3-way'!Y188+2*PI())/3)</f>
        <v>-0.47379158970450108</v>
      </c>
      <c r="AH188" s="11">
        <f>-'OddsRatio_working_3-way'!U188/(3*'OddsRatio_working_3-way'!X188^(1/3))*COS(('OddsRatio_working_3-way'!Y188+4*PI())/3)</f>
        <v>-9.4896462252695407E-2</v>
      </c>
      <c r="AI188" s="11">
        <f>'OddsRatio_working_3-way'!U188/(3*'OddsRatio_working_3-way'!X188^(1/3))*SIN(('OddsRatio_working_3-way'!Y188)/3)</f>
        <v>-0.21875520382893748</v>
      </c>
      <c r="AJ188" s="11">
        <f>'OddsRatio_working_3-way'!U188/(3*'OddsRatio_working_3-way'!X188^(1/3))*SIN(('OddsRatio_working_3-way'!Y188+2*PI())/3)</f>
        <v>-0.38312069790914854</v>
      </c>
      <c r="AK188" s="11">
        <f>'OddsRatio_working_3-way'!U188/(3*'OddsRatio_working_3-way'!X188^(1/3))*SIN(('OddsRatio_working_3-way'!Y188+4*PI())/3)</f>
        <v>0.60187590173808603</v>
      </c>
      <c r="AL188" s="11">
        <f>'OddsRatio_working_3-way'!Z188+'OddsRatio_working_3-way'!AF188</f>
        <v>1.1373761039143937</v>
      </c>
      <c r="AM188" s="11">
        <f>'OddsRatio_working_3-way'!AA188+'OddsRatio_working_3-way'!AG188</f>
        <v>-0.94758317940900216</v>
      </c>
      <c r="AN188" s="11">
        <f>'OddsRatio_working_3-way'!AB188+'OddsRatio_working_3-way'!AH188</f>
        <v>-0.18979292450539081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1.1373761039143937</v>
      </c>
      <c r="AS188" s="11">
        <f>IF(('OddsRatio_working_3-way'!X188=0),IF(Q188&gt;0,-Q188^(1/3),(-Q188)^(1/3)),'OddsRatio_working_3-way'!AM188-'OddsRatio_working_3-way'!R188/3)</f>
        <v>-0.94758317940900216</v>
      </c>
      <c r="AT188" s="11">
        <f>IF(('OddsRatio_working_3-way'!X188=0),IF(Q188&gt;0,-Q188^(1/3),(-Q188)^(1/3)),'OddsRatio_working_3-way'!AN188-'OddsRatio_working_3-way'!R188/3)</f>
        <v>-0.18979292450539081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2.1800000000000002</v>
      </c>
      <c r="B189" s="4">
        <f>IF('True_Odds_Calculator_3-way'!B190="","",'True_Odds_Calculator_3-way'!B190)</f>
        <v>3.14</v>
      </c>
      <c r="C189" s="4">
        <f>IF('True_Odds_Calculator_3-way'!C190="","",'True_Odds_Calculator_3-way'!C190)</f>
        <v>3.59</v>
      </c>
      <c r="D189" s="9">
        <f t="shared" si="39"/>
        <v>0.43777051612022821</v>
      </c>
      <c r="E189" s="9">
        <f t="shared" si="40"/>
        <v>0.30037628801441274</v>
      </c>
      <c r="F189" s="9">
        <f t="shared" si="41"/>
        <v>0.26185319586535893</v>
      </c>
      <c r="G189" s="9">
        <f t="shared" si="42"/>
        <v>1.0883913985976066</v>
      </c>
      <c r="H189" s="9">
        <f t="shared" si="43"/>
        <v>2.2843018503451762</v>
      </c>
      <c r="I189" s="9">
        <f t="shared" si="44"/>
        <v>3.3291575929988779</v>
      </c>
      <c r="J189" s="9">
        <f t="shared" si="45"/>
        <v>3.8189337223678006</v>
      </c>
      <c r="K189" s="11">
        <f t="shared" si="46"/>
        <v>0.4587155963302752</v>
      </c>
      <c r="L189" s="11">
        <f t="shared" si="47"/>
        <v>0.31847133757961782</v>
      </c>
      <c r="M189" s="11">
        <f t="shared" si="48"/>
        <v>0.2785515320334262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-0.26614294269111072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0.24049546460549709</v>
      </c>
      <c r="Q189" s="11">
        <f>2*'OddsRatio_working_3-way'!K189*'OddsRatio_working_3-way'!L189*'OddsRatio_working_3-way'!M189</f>
        <v>8.1385944028933024E-2</v>
      </c>
      <c r="R189" s="11">
        <f t="shared" si="49"/>
        <v>0</v>
      </c>
      <c r="S189" s="11">
        <f t="shared" si="50"/>
        <v>-0.90363269517395972</v>
      </c>
      <c r="T189" s="11">
        <f t="shared" si="51"/>
        <v>-0.3057978663871268</v>
      </c>
      <c r="U189" s="11">
        <f>'OddsRatio_working_3-way'!S189-'OddsRatio_working_3-way'!R189^2/3</f>
        <v>-0.90363269517395972</v>
      </c>
      <c r="V189" s="11">
        <f>'OddsRatio_working_3-way'!S189*'OddsRatio_working_3-way'!R189/3-2*'OddsRatio_working_3-way'!R189^3/27-'OddsRatio_working_3-way'!T189</f>
        <v>0.3057978663871268</v>
      </c>
      <c r="W189" s="11">
        <f>'OddsRatio_working_3-way'!V189^2+4*'OddsRatio_working_3-way'!U189^3/27</f>
        <v>-1.580072086743696E-2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0.16531262501269831</v>
      </c>
      <c r="Y189" s="11">
        <f>IF('OddsRatio_working_3-way'!W189&gt;=0,IF('OddsRatio_working_3-way'!V189+SQRT('OddsRatio_working_3-way'!W189)&gt;0,0,PI()),ACOS('OddsRatio_working_3-way'!V189/(2*'OddsRatio_working_3-way'!X189)))</f>
        <v>0.39000336338578201</v>
      </c>
      <c r="Z189" s="11">
        <f>'OddsRatio_working_3-way'!X189^(1/3)*COS('OddsRatio_working_3-way'!Y189/3)</f>
        <v>0.5441956992988034</v>
      </c>
      <c r="AA189" s="11">
        <f>'OddsRatio_working_3-way'!X189^(1/3)*COS(('OddsRatio_working_3-way'!Y189+2*PI())/3)</f>
        <v>-0.33371322469495956</v>
      </c>
      <c r="AB189" s="11">
        <f>'OddsRatio_working_3-way'!X189^(1/3)*COS(('OddsRatio_working_3-way'!Y189+4*PI())/3)</f>
        <v>-0.21048247460384389</v>
      </c>
      <c r="AC189" s="11">
        <f>'OddsRatio_working_3-way'!X189^(1/3)*SIN('OddsRatio_working_3-way'!Y189/3)</f>
        <v>7.1147306737545157E-2</v>
      </c>
      <c r="AD189" s="11">
        <f>'OddsRatio_working_3-way'!X189^(1/3)*SIN(('OddsRatio_working_3-way'!Y189+2*PI())/3)</f>
        <v>0.43571364685422853</v>
      </c>
      <c r="AE189" s="11">
        <f>'OddsRatio_working_3-way'!X189^(1/3)*SIN(('OddsRatio_working_3-way'!Y189+4*PI())/3)</f>
        <v>-0.50686095359177374</v>
      </c>
      <c r="AF189" s="11">
        <f>-'OddsRatio_working_3-way'!U189/(3*'OddsRatio_working_3-way'!X189^(1/3))*COS(('OddsRatio_working_3-way'!Y189)/3)</f>
        <v>0.54419569929880329</v>
      </c>
      <c r="AG189" s="11">
        <f>-'OddsRatio_working_3-way'!U189/(3*'OddsRatio_working_3-way'!X189^(1/3))*COS(('OddsRatio_working_3-way'!Y189+2*PI())/3)</f>
        <v>-0.33371322469495951</v>
      </c>
      <c r="AH189" s="11">
        <f>-'OddsRatio_working_3-way'!U189/(3*'OddsRatio_working_3-way'!X189^(1/3))*COS(('OddsRatio_working_3-way'!Y189+4*PI())/3)</f>
        <v>-0.21048247460384387</v>
      </c>
      <c r="AI189" s="11">
        <f>'OddsRatio_working_3-way'!U189/(3*'OddsRatio_working_3-way'!X189^(1/3))*SIN(('OddsRatio_working_3-way'!Y189)/3)</f>
        <v>-7.1147306737545143E-2</v>
      </c>
      <c r="AJ189" s="11">
        <f>'OddsRatio_working_3-way'!U189/(3*'OddsRatio_working_3-way'!X189^(1/3))*SIN(('OddsRatio_working_3-way'!Y189+2*PI())/3)</f>
        <v>-0.43571364685422848</v>
      </c>
      <c r="AK189" s="11">
        <f>'OddsRatio_working_3-way'!U189/(3*'OddsRatio_working_3-way'!X189^(1/3))*SIN(('OddsRatio_working_3-way'!Y189+4*PI())/3)</f>
        <v>0.50686095359177363</v>
      </c>
      <c r="AL189" s="11">
        <f>'OddsRatio_working_3-way'!Z189+'OddsRatio_working_3-way'!AF189</f>
        <v>1.0883913985976066</v>
      </c>
      <c r="AM189" s="11">
        <f>'OddsRatio_working_3-way'!AA189+'OddsRatio_working_3-way'!AG189</f>
        <v>-0.66742644938991913</v>
      </c>
      <c r="AN189" s="11">
        <f>'OddsRatio_working_3-way'!AB189+'OddsRatio_working_3-way'!AH189</f>
        <v>-0.42096494920768779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1.0883913985976066</v>
      </c>
      <c r="AS189" s="11">
        <f>IF(('OddsRatio_working_3-way'!X189=0),IF(Q189&gt;0,-Q189^(1/3),(-Q189)^(1/3)),'OddsRatio_working_3-way'!AM189-'OddsRatio_working_3-way'!R189/3)</f>
        <v>-0.66742644938991913</v>
      </c>
      <c r="AT189" s="11">
        <f>IF(('OddsRatio_working_3-way'!X189=0),IF(Q189&gt;0,-Q189^(1/3),(-Q189)^(1/3)),'OddsRatio_working_3-way'!AN189-'OddsRatio_working_3-way'!R189/3)</f>
        <v>-0.42096494920768779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2.5099999999999998</v>
      </c>
      <c r="B190" s="4">
        <f>IF('True_Odds_Calculator_3-way'!B191="","",'True_Odds_Calculator_3-way'!B191)</f>
        <v>3.37</v>
      </c>
      <c r="C190" s="4">
        <f>IF('True_Odds_Calculator_3-way'!C191="","",'True_Odds_Calculator_3-way'!C191)</f>
        <v>3.06</v>
      </c>
      <c r="D190" s="9">
        <f t="shared" si="39"/>
        <v>0.39052439426408969</v>
      </c>
      <c r="E190" s="9">
        <f t="shared" si="40"/>
        <v>0.28989608394980626</v>
      </c>
      <c r="F190" s="9">
        <f t="shared" si="41"/>
        <v>0.31957952178610416</v>
      </c>
      <c r="G190" s="9">
        <f t="shared" si="42"/>
        <v>1.0335493374870441</v>
      </c>
      <c r="H190" s="9">
        <f t="shared" si="43"/>
        <v>2.5606594996054364</v>
      </c>
      <c r="I190" s="9">
        <f t="shared" si="44"/>
        <v>3.4495119298442951</v>
      </c>
      <c r="J190" s="9">
        <f t="shared" si="45"/>
        <v>3.1291116352233108</v>
      </c>
      <c r="K190" s="11">
        <f t="shared" si="46"/>
        <v>0.39840637450199207</v>
      </c>
      <c r="L190" s="11">
        <f t="shared" si="47"/>
        <v>0.29673590504451036</v>
      </c>
      <c r="M190" s="11">
        <f t="shared" si="48"/>
        <v>0.32679738562091504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-0.2848180212182051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0.22948874774944555</v>
      </c>
      <c r="Q190" s="11">
        <f>2*'OddsRatio_working_3-way'!K190*'OddsRatio_working_3-way'!L190*'OddsRatio_working_3-way'!M190</f>
        <v>7.7268938636176968E-2</v>
      </c>
      <c r="R190" s="11">
        <f t="shared" si="49"/>
        <v>0</v>
      </c>
      <c r="S190" s="11">
        <f t="shared" si="50"/>
        <v>-0.80573815788724046</v>
      </c>
      <c r="T190" s="11">
        <f t="shared" si="51"/>
        <v>-0.27129230905294299</v>
      </c>
      <c r="U190" s="11">
        <f>'OddsRatio_working_3-way'!S190-'OddsRatio_working_3-way'!R190^2/3</f>
        <v>-0.80573815788724046</v>
      </c>
      <c r="V190" s="11">
        <f>'OddsRatio_working_3-way'!S190*'OddsRatio_working_3-way'!R190/3-2*'OddsRatio_working_3-way'!R190^3/27-'OddsRatio_working_3-way'!T190</f>
        <v>0.27129230905294299</v>
      </c>
      <c r="W190" s="11">
        <f>'OddsRatio_working_3-way'!V190^2+4*'OddsRatio_working_3-way'!U190^3/27</f>
        <v>-3.8962572079754842E-3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0.13919031410199939</v>
      </c>
      <c r="Y190" s="11">
        <f>IF('OddsRatio_working_3-way'!W190&gt;=0,IF('OddsRatio_working_3-way'!V190+SQRT('OddsRatio_working_3-way'!W190)&gt;0,0,PI()),ACOS('OddsRatio_working_3-way'!V190/(2*'OddsRatio_working_3-way'!X190)))</f>
        <v>0.22614812010215402</v>
      </c>
      <c r="Z190" s="11">
        <f>'OddsRatio_working_3-way'!X190^(1/3)*COS('OddsRatio_working_3-way'!Y190/3)</f>
        <v>0.51677466874352207</v>
      </c>
      <c r="AA190" s="11">
        <f>'OddsRatio_working_3-way'!X190^(1/3)*COS(('OddsRatio_working_3-way'!Y190+2*PI())/3)</f>
        <v>-0.29218815951815902</v>
      </c>
      <c r="AB190" s="11">
        <f>'OddsRatio_working_3-way'!X190^(1/3)*COS(('OddsRatio_working_3-way'!Y190+4*PI())/3)</f>
        <v>-0.224586509225363</v>
      </c>
      <c r="AC190" s="11">
        <f>'OddsRatio_working_3-way'!X190^(1/3)*SIN('OddsRatio_working_3-way'!Y190/3)</f>
        <v>3.9029830994208668E-2</v>
      </c>
      <c r="AD190" s="11">
        <f>'OddsRatio_working_3-way'!X190^(1/3)*SIN(('OddsRatio_working_3-way'!Y190+2*PI())/3)</f>
        <v>0.42802507566707393</v>
      </c>
      <c r="AE190" s="11">
        <f>'OddsRatio_working_3-way'!X190^(1/3)*SIN(('OddsRatio_working_3-way'!Y190+4*PI())/3)</f>
        <v>-0.46705490666128269</v>
      </c>
      <c r="AF190" s="11">
        <f>-'OddsRatio_working_3-way'!U190/(3*'OddsRatio_working_3-way'!X190^(1/3))*COS(('OddsRatio_working_3-way'!Y190)/3)</f>
        <v>0.51677466874352207</v>
      </c>
      <c r="AG190" s="11">
        <f>-'OddsRatio_working_3-way'!U190/(3*'OddsRatio_working_3-way'!X190^(1/3))*COS(('OddsRatio_working_3-way'!Y190+2*PI())/3)</f>
        <v>-0.29218815951815902</v>
      </c>
      <c r="AH190" s="11">
        <f>-'OddsRatio_working_3-way'!U190/(3*'OddsRatio_working_3-way'!X190^(1/3))*COS(('OddsRatio_working_3-way'!Y190+4*PI())/3)</f>
        <v>-0.224586509225363</v>
      </c>
      <c r="AI190" s="11">
        <f>'OddsRatio_working_3-way'!U190/(3*'OddsRatio_working_3-way'!X190^(1/3))*SIN(('OddsRatio_working_3-way'!Y190)/3)</f>
        <v>-3.9029830994208668E-2</v>
      </c>
      <c r="AJ190" s="11">
        <f>'OddsRatio_working_3-way'!U190/(3*'OddsRatio_working_3-way'!X190^(1/3))*SIN(('OddsRatio_working_3-way'!Y190+2*PI())/3)</f>
        <v>-0.42802507566707393</v>
      </c>
      <c r="AK190" s="11">
        <f>'OddsRatio_working_3-way'!U190/(3*'OddsRatio_working_3-way'!X190^(1/3))*SIN(('OddsRatio_working_3-way'!Y190+4*PI())/3)</f>
        <v>0.46705490666128269</v>
      </c>
      <c r="AL190" s="11">
        <f>'OddsRatio_working_3-way'!Z190+'OddsRatio_working_3-way'!AF190</f>
        <v>1.0335493374870441</v>
      </c>
      <c r="AM190" s="11">
        <f>'OddsRatio_working_3-way'!AA190+'OddsRatio_working_3-way'!AG190</f>
        <v>-0.58437631903631804</v>
      </c>
      <c r="AN190" s="11">
        <f>'OddsRatio_working_3-way'!AB190+'OddsRatio_working_3-way'!AH190</f>
        <v>-0.44917301845072599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1.0335493374870441</v>
      </c>
      <c r="AS190" s="11">
        <f>IF(('OddsRatio_working_3-way'!X190=0),IF(Q190&gt;0,-Q190^(1/3),(-Q190)^(1/3)),'OddsRatio_working_3-way'!AM190-'OddsRatio_working_3-way'!R190/3)</f>
        <v>-0.58437631903631804</v>
      </c>
      <c r="AT190" s="11">
        <f>IF(('OddsRatio_working_3-way'!X190=0),IF(Q190&gt;0,-Q190^(1/3),(-Q190)^(1/3)),'OddsRatio_working_3-way'!AN190-'OddsRatio_working_3-way'!R190/3)</f>
        <v>-0.44917301845072599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1.99</v>
      </c>
      <c r="B191" s="4">
        <f>IF('True_Odds_Calculator_3-way'!B192="","",'True_Odds_Calculator_3-way'!B192)</f>
        <v>3.75</v>
      </c>
      <c r="C191" s="4">
        <f>IF('True_Odds_Calculator_3-way'!C192="","",'True_Odds_Calculator_3-way'!C192)</f>
        <v>3.92</v>
      </c>
      <c r="D191" s="9">
        <f t="shared" si="39"/>
        <v>0.49290831448822736</v>
      </c>
      <c r="E191" s="9">
        <f t="shared" si="40"/>
        <v>0.25922128103208431</v>
      </c>
      <c r="F191" s="9">
        <f t="shared" si="41"/>
        <v>0.24787040447968836</v>
      </c>
      <c r="G191" s="9">
        <f t="shared" si="42"/>
        <v>1.0391665319768082</v>
      </c>
      <c r="H191" s="9">
        <f t="shared" si="43"/>
        <v>2.0287748666570402</v>
      </c>
      <c r="I191" s="9">
        <f t="shared" si="44"/>
        <v>3.8577079629362223</v>
      </c>
      <c r="J191" s="9">
        <f t="shared" si="45"/>
        <v>4.0343662733722798</v>
      </c>
      <c r="K191" s="11">
        <f t="shared" si="46"/>
        <v>0.50251256281407031</v>
      </c>
      <c r="L191" s="11">
        <f t="shared" si="47"/>
        <v>0.26666666666666666</v>
      </c>
      <c r="M191" s="11">
        <f t="shared" si="48"/>
        <v>0.25510204081632654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-0.27175674289816443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0.22766895703004819</v>
      </c>
      <c r="Q191" s="11">
        <f>2*'OddsRatio_working_3-way'!K191*'OddsRatio_working_3-way'!L191*'OddsRatio_working_3-way'!M191</f>
        <v>6.8369056165179631E-2</v>
      </c>
      <c r="R191" s="11">
        <f t="shared" si="49"/>
        <v>0</v>
      </c>
      <c r="S191" s="11">
        <f t="shared" si="50"/>
        <v>-0.83776746292312876</v>
      </c>
      <c r="T191" s="11">
        <f t="shared" si="51"/>
        <v>-0.25158182069763624</v>
      </c>
      <c r="U191" s="11">
        <f>'OddsRatio_working_3-way'!S191-'OddsRatio_working_3-way'!R191^2/3</f>
        <v>-0.83776746292312876</v>
      </c>
      <c r="V191" s="11">
        <f>'OddsRatio_working_3-way'!S191*'OddsRatio_working_3-way'!R191/3-2*'OddsRatio_working_3-way'!R191^3/27-'OddsRatio_working_3-way'!T191</f>
        <v>0.25158182069763624</v>
      </c>
      <c r="W191" s="11">
        <f>'OddsRatio_working_3-way'!V191^2+4*'OddsRatio_working_3-way'!U191^3/27</f>
        <v>-2.3816322994781522E-2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0.14757179227440378</v>
      </c>
      <c r="Y191" s="11">
        <f>IF('OddsRatio_working_3-way'!W191&gt;=0,IF('OddsRatio_working_3-way'!V191+SQRT('OddsRatio_working_3-way'!W191)&gt;0,0,PI()),ACOS('OddsRatio_working_3-way'!V191/(2*'OddsRatio_working_3-way'!X191)))</f>
        <v>0.5502289270333276</v>
      </c>
      <c r="Z191" s="11">
        <f>'OddsRatio_working_3-way'!X191^(1/3)*COS('OddsRatio_working_3-way'!Y191/3)</f>
        <v>0.5195832659884041</v>
      </c>
      <c r="AA191" s="11">
        <f>'OddsRatio_working_3-way'!X191^(1/3)*COS(('OddsRatio_working_3-way'!Y191+2*PI())/3)</f>
        <v>-0.34325892005565933</v>
      </c>
      <c r="AB191" s="11">
        <f>'OddsRatio_working_3-way'!X191^(1/3)*COS(('OddsRatio_working_3-way'!Y191+4*PI())/3)</f>
        <v>-0.1763243459327449</v>
      </c>
      <c r="AC191" s="11">
        <f>'OddsRatio_working_3-way'!X191^(1/3)*SIN('OddsRatio_working_3-way'!Y191/3)</f>
        <v>9.6379721306920282E-2</v>
      </c>
      <c r="AD191" s="11">
        <f>'OddsRatio_working_3-way'!X191^(1/3)*SIN(('OddsRatio_working_3-way'!Y191+2*PI())/3)</f>
        <v>0.40178244707378491</v>
      </c>
      <c r="AE191" s="11">
        <f>'OddsRatio_working_3-way'!X191^(1/3)*SIN(('OddsRatio_working_3-way'!Y191+4*PI())/3)</f>
        <v>-0.49816216838070515</v>
      </c>
      <c r="AF191" s="11">
        <f>-'OddsRatio_working_3-way'!U191/(3*'OddsRatio_working_3-way'!X191^(1/3))*COS(('OddsRatio_working_3-way'!Y191)/3)</f>
        <v>0.51958326598840399</v>
      </c>
      <c r="AG191" s="11">
        <f>-'OddsRatio_working_3-way'!U191/(3*'OddsRatio_working_3-way'!X191^(1/3))*COS(('OddsRatio_working_3-way'!Y191+2*PI())/3)</f>
        <v>-0.34325892005565928</v>
      </c>
      <c r="AH191" s="11">
        <f>-'OddsRatio_working_3-way'!U191/(3*'OddsRatio_working_3-way'!X191^(1/3))*COS(('OddsRatio_working_3-way'!Y191+4*PI())/3)</f>
        <v>-0.17632434593274487</v>
      </c>
      <c r="AI191" s="11">
        <f>'OddsRatio_working_3-way'!U191/(3*'OddsRatio_working_3-way'!X191^(1/3))*SIN(('OddsRatio_working_3-way'!Y191)/3)</f>
        <v>-9.6379721306920269E-2</v>
      </c>
      <c r="AJ191" s="11">
        <f>'OddsRatio_working_3-way'!U191/(3*'OddsRatio_working_3-way'!X191^(1/3))*SIN(('OddsRatio_working_3-way'!Y191+2*PI())/3)</f>
        <v>-0.40178244707378485</v>
      </c>
      <c r="AK191" s="11">
        <f>'OddsRatio_working_3-way'!U191/(3*'OddsRatio_working_3-way'!X191^(1/3))*SIN(('OddsRatio_working_3-way'!Y191+4*PI())/3)</f>
        <v>0.49816216838070504</v>
      </c>
      <c r="AL191" s="11">
        <f>'OddsRatio_working_3-way'!Z191+'OddsRatio_working_3-way'!AF191</f>
        <v>1.0391665319768082</v>
      </c>
      <c r="AM191" s="11">
        <f>'OddsRatio_working_3-way'!AA191+'OddsRatio_working_3-way'!AG191</f>
        <v>-0.68651784011131856</v>
      </c>
      <c r="AN191" s="11">
        <f>'OddsRatio_working_3-way'!AB191+'OddsRatio_working_3-way'!AH191</f>
        <v>-0.35264869186548975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1.0391665319768082</v>
      </c>
      <c r="AS191" s="11">
        <f>IF(('OddsRatio_working_3-way'!X191=0),IF(Q191&gt;0,-Q191^(1/3),(-Q191)^(1/3)),'OddsRatio_working_3-way'!AM191-'OddsRatio_working_3-way'!R191/3)</f>
        <v>-0.68651784011131856</v>
      </c>
      <c r="AT191" s="11">
        <f>IF(('OddsRatio_working_3-way'!X191=0),IF(Q191&gt;0,-Q191^(1/3),(-Q191)^(1/3)),'OddsRatio_working_3-way'!AN191-'OddsRatio_working_3-way'!R191/3)</f>
        <v>-0.35264869186548975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2.92</v>
      </c>
      <c r="B192" s="4">
        <f>IF('True_Odds_Calculator_3-way'!B193="","",'True_Odds_Calculator_3-way'!B193)</f>
        <v>3.05</v>
      </c>
      <c r="C192" s="4">
        <f>IF('True_Odds_Calculator_3-way'!C193="","",'True_Odds_Calculator_3-way'!C193)</f>
        <v>2.75</v>
      </c>
      <c r="D192" s="9">
        <f t="shared" si="39"/>
        <v>0.33116709586350562</v>
      </c>
      <c r="E192" s="9">
        <f t="shared" si="40"/>
        <v>0.31681973630034066</v>
      </c>
      <c r="F192" s="9">
        <f t="shared" si="41"/>
        <v>0.35201316783615366</v>
      </c>
      <c r="G192" s="9">
        <f t="shared" si="42"/>
        <v>1.0518873259316823</v>
      </c>
      <c r="H192" s="9">
        <f t="shared" si="43"/>
        <v>3.0196236657888309</v>
      </c>
      <c r="I192" s="9">
        <f t="shared" si="44"/>
        <v>3.1563690181599484</v>
      </c>
      <c r="J192" s="9">
        <f t="shared" si="45"/>
        <v>2.8408028203804441</v>
      </c>
      <c r="K192" s="11">
        <f t="shared" si="46"/>
        <v>0.34246575342465752</v>
      </c>
      <c r="L192" s="11">
        <f t="shared" si="47"/>
        <v>0.32786885245901642</v>
      </c>
      <c r="M192" s="11">
        <f t="shared" si="48"/>
        <v>0.36363636363636365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-0.28124043035338786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0.23355041545025831</v>
      </c>
      <c r="Q192" s="11">
        <f>2*'OddsRatio_working_3-way'!K192*'OddsRatio_working_3-way'!L192*'OddsRatio_working_3-way'!M192</f>
        <v>8.1660984423167229E-2</v>
      </c>
      <c r="R192" s="11">
        <f t="shared" si="49"/>
        <v>0</v>
      </c>
      <c r="S192" s="11">
        <f t="shared" si="50"/>
        <v>-0.83042973286875765</v>
      </c>
      <c r="T192" s="11">
        <f t="shared" si="51"/>
        <v>-0.29036004645760749</v>
      </c>
      <c r="U192" s="11">
        <f>'OddsRatio_working_3-way'!S192-'OddsRatio_working_3-way'!R192^2/3</f>
        <v>-0.83042973286875765</v>
      </c>
      <c r="V192" s="11">
        <f>'OddsRatio_working_3-way'!S192*'OddsRatio_working_3-way'!R192/3-2*'OddsRatio_working_3-way'!R192^3/27-'OddsRatio_working_3-way'!T192</f>
        <v>0.29036004645760749</v>
      </c>
      <c r="W192" s="11">
        <f>'OddsRatio_working_3-way'!V192^2+4*'OddsRatio_working_3-way'!U192^3/27</f>
        <v>-5.3187139570835817E-4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0.14563724452777552</v>
      </c>
      <c r="Y192" s="11">
        <f>IF('OddsRatio_working_3-way'!W192&gt;=0,IF('OddsRatio_working_3-way'!V192+SQRT('OddsRatio_working_3-way'!W192)&gt;0,0,PI()),ACOS('OddsRatio_working_3-way'!V192/(2*'OddsRatio_working_3-way'!X192)))</f>
        <v>7.9260294877718129E-2</v>
      </c>
      <c r="Z192" s="11">
        <f>'OddsRatio_working_3-way'!X192^(1/3)*COS('OddsRatio_working_3-way'!Y192/3)</f>
        <v>0.52594366296584127</v>
      </c>
      <c r="AA192" s="11">
        <f>'OddsRatio_working_3-way'!X192^(1/3)*COS(('OddsRatio_working_3-way'!Y192+2*PI())/3)</f>
        <v>-0.27500847373666382</v>
      </c>
      <c r="AB192" s="11">
        <f>'OddsRatio_working_3-way'!X192^(1/3)*COS(('OddsRatio_working_3-way'!Y192+4*PI())/3)</f>
        <v>-0.25093518922917768</v>
      </c>
      <c r="AC192" s="11">
        <f>'OddsRatio_working_3-way'!X192^(1/3)*SIN('OddsRatio_working_3-way'!Y192/3)</f>
        <v>1.3898717290675546E-2</v>
      </c>
      <c r="AD192" s="11">
        <f>'OddsRatio_working_3-way'!X192^(1/3)*SIN(('OddsRatio_working_3-way'!Y192+2*PI())/3)</f>
        <v>0.44853121444252164</v>
      </c>
      <c r="AE192" s="11">
        <f>'OddsRatio_working_3-way'!X192^(1/3)*SIN(('OddsRatio_working_3-way'!Y192+4*PI())/3)</f>
        <v>-0.46242993173319719</v>
      </c>
      <c r="AF192" s="11">
        <f>-'OddsRatio_working_3-way'!U192/(3*'OddsRatio_working_3-way'!X192^(1/3))*COS(('OddsRatio_working_3-way'!Y192)/3)</f>
        <v>0.52594366296584116</v>
      </c>
      <c r="AG192" s="11">
        <f>-'OddsRatio_working_3-way'!U192/(3*'OddsRatio_working_3-way'!X192^(1/3))*COS(('OddsRatio_working_3-way'!Y192+2*PI())/3)</f>
        <v>-0.27500847373666376</v>
      </c>
      <c r="AH192" s="11">
        <f>-'OddsRatio_working_3-way'!U192/(3*'OddsRatio_working_3-way'!X192^(1/3))*COS(('OddsRatio_working_3-way'!Y192+4*PI())/3)</f>
        <v>-0.25093518922917762</v>
      </c>
      <c r="AI192" s="11">
        <f>'OddsRatio_working_3-way'!U192/(3*'OddsRatio_working_3-way'!X192^(1/3))*SIN(('OddsRatio_working_3-way'!Y192)/3)</f>
        <v>-1.3898717290675542E-2</v>
      </c>
      <c r="AJ192" s="11">
        <f>'OddsRatio_working_3-way'!U192/(3*'OddsRatio_working_3-way'!X192^(1/3))*SIN(('OddsRatio_working_3-way'!Y192+2*PI())/3)</f>
        <v>-0.44853121444252159</v>
      </c>
      <c r="AK192" s="11">
        <f>'OddsRatio_working_3-way'!U192/(3*'OddsRatio_working_3-way'!X192^(1/3))*SIN(('OddsRatio_working_3-way'!Y192+4*PI())/3)</f>
        <v>0.46242993173319707</v>
      </c>
      <c r="AL192" s="11">
        <f>'OddsRatio_working_3-way'!Z192+'OddsRatio_working_3-way'!AF192</f>
        <v>1.0518873259316823</v>
      </c>
      <c r="AM192" s="11">
        <f>'OddsRatio_working_3-way'!AA192+'OddsRatio_working_3-way'!AG192</f>
        <v>-0.55001694747332763</v>
      </c>
      <c r="AN192" s="11">
        <f>'OddsRatio_working_3-way'!AB192+'OddsRatio_working_3-way'!AH192</f>
        <v>-0.50187037845835536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1.0518873259316823</v>
      </c>
      <c r="AS192" s="11">
        <f>IF(('OddsRatio_working_3-way'!X192=0),IF(Q192&gt;0,-Q192^(1/3),(-Q192)^(1/3)),'OddsRatio_working_3-way'!AM192-'OddsRatio_working_3-way'!R192/3)</f>
        <v>-0.55001694747332763</v>
      </c>
      <c r="AT192" s="11">
        <f>IF(('OddsRatio_working_3-way'!X192=0),IF(Q192&gt;0,-Q192^(1/3),(-Q192)^(1/3)),'OddsRatio_working_3-way'!AN192-'OddsRatio_working_3-way'!R192/3)</f>
        <v>-0.50187037845835536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2.65</v>
      </c>
      <c r="B193" s="4">
        <f>IF('True_Odds_Calculator_3-way'!B194="","",'True_Odds_Calculator_3-way'!B194)</f>
        <v>3.08</v>
      </c>
      <c r="C193" s="4">
        <f>IF('True_Odds_Calculator_3-way'!C194="","",'True_Odds_Calculator_3-way'!C194)</f>
        <v>3.03</v>
      </c>
      <c r="D193" s="9">
        <f t="shared" si="39"/>
        <v>0.36618462977150035</v>
      </c>
      <c r="E193" s="9">
        <f t="shared" si="40"/>
        <v>0.31427405810426196</v>
      </c>
      <c r="F193" s="9">
        <f t="shared" si="41"/>
        <v>0.3195413121242377</v>
      </c>
      <c r="G193" s="9">
        <f t="shared" si="42"/>
        <v>1.0490077850916624</v>
      </c>
      <c r="H193" s="9">
        <f t="shared" si="43"/>
        <v>2.7308628454012425</v>
      </c>
      <c r="I193" s="9">
        <f t="shared" si="44"/>
        <v>3.1819361929906576</v>
      </c>
      <c r="J193" s="9">
        <f t="shared" si="45"/>
        <v>3.1294858037360749</v>
      </c>
      <c r="K193" s="11">
        <f t="shared" si="46"/>
        <v>0.37735849056603776</v>
      </c>
      <c r="L193" s="11">
        <f t="shared" si="47"/>
        <v>0.32467532467532467</v>
      </c>
      <c r="M193" s="11">
        <f t="shared" si="48"/>
        <v>0.33003300330033003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-0.28171118998692313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0.23290738777381781</v>
      </c>
      <c r="Q193" s="11">
        <f>2*'OddsRatio_working_3-way'!K193*'OddsRatio_working_3-way'!L193*'OddsRatio_working_3-way'!M193</f>
        <v>8.0870620754797853E-2</v>
      </c>
      <c r="R193" s="11">
        <f t="shared" si="49"/>
        <v>0</v>
      </c>
      <c r="S193" s="11">
        <f t="shared" si="50"/>
        <v>-0.8267594474491029</v>
      </c>
      <c r="T193" s="11">
        <f t="shared" si="51"/>
        <v>-0.28706925258649407</v>
      </c>
      <c r="U193" s="11">
        <f>'OddsRatio_working_3-way'!S193-'OddsRatio_working_3-way'!R193^2/3</f>
        <v>-0.8267594474491029</v>
      </c>
      <c r="V193" s="11">
        <f>'OddsRatio_working_3-way'!S193*'OddsRatio_working_3-way'!R193/3-2*'OddsRatio_working_3-way'!R193^3/27-'OddsRatio_working_3-way'!T193</f>
        <v>0.28706925258649407</v>
      </c>
      <c r="W193" s="11">
        <f>'OddsRatio_working_3-way'!V193^2+4*'OddsRatio_working_3-way'!U193^3/27</f>
        <v>-1.3121129533149312E-3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0.14467279351512785</v>
      </c>
      <c r="Y193" s="11">
        <f>IF('OddsRatio_working_3-way'!W193&gt;=0,IF('OddsRatio_working_3-way'!V193+SQRT('OddsRatio_working_3-way'!W193)&gt;0,0,PI()),ACOS('OddsRatio_working_3-way'!V193/(2*'OddsRatio_working_3-way'!X193)))</f>
        <v>0.12551907658530115</v>
      </c>
      <c r="Z193" s="11">
        <f>'OddsRatio_working_3-way'!X193^(1/3)*COS('OddsRatio_working_3-way'!Y193/3)</f>
        <v>0.5245038925458313</v>
      </c>
      <c r="AA193" s="11">
        <f>'OddsRatio_working_3-way'!X193^(1/3)*COS(('OddsRatio_working_3-way'!Y193+2*PI())/3)</f>
        <v>-0.28126804183638665</v>
      </c>
      <c r="AB193" s="11">
        <f>'OddsRatio_working_3-way'!X193^(1/3)*COS(('OddsRatio_working_3-way'!Y193+4*PI())/3)</f>
        <v>-0.24323585070944476</v>
      </c>
      <c r="AC193" s="11">
        <f>'OddsRatio_working_3-way'!X193^(1/3)*SIN('OddsRatio_working_3-way'!Y193/3)</f>
        <v>2.1957895785011203E-2</v>
      </c>
      <c r="AD193" s="11">
        <f>'OddsRatio_working_3-way'!X193^(1/3)*SIN(('OddsRatio_working_3-way'!Y193+2*PI())/3)</f>
        <v>0.44325474743600773</v>
      </c>
      <c r="AE193" s="11">
        <f>'OddsRatio_working_3-way'!X193^(1/3)*SIN(('OddsRatio_working_3-way'!Y193+4*PI())/3)</f>
        <v>-0.46521264322101896</v>
      </c>
      <c r="AF193" s="11">
        <f>-'OddsRatio_working_3-way'!U193/(3*'OddsRatio_working_3-way'!X193^(1/3))*COS(('OddsRatio_working_3-way'!Y193)/3)</f>
        <v>0.52450389254583119</v>
      </c>
      <c r="AG193" s="11">
        <f>-'OddsRatio_working_3-way'!U193/(3*'OddsRatio_working_3-way'!X193^(1/3))*COS(('OddsRatio_working_3-way'!Y193+2*PI())/3)</f>
        <v>-0.2812680418363866</v>
      </c>
      <c r="AH193" s="11">
        <f>-'OddsRatio_working_3-way'!U193/(3*'OddsRatio_working_3-way'!X193^(1/3))*COS(('OddsRatio_working_3-way'!Y193+4*PI())/3)</f>
        <v>-0.2432358507094447</v>
      </c>
      <c r="AI193" s="11">
        <f>'OddsRatio_working_3-way'!U193/(3*'OddsRatio_working_3-way'!X193^(1/3))*SIN(('OddsRatio_working_3-way'!Y193)/3)</f>
        <v>-2.1957895785011197E-2</v>
      </c>
      <c r="AJ193" s="11">
        <f>'OddsRatio_working_3-way'!U193/(3*'OddsRatio_working_3-way'!X193^(1/3))*SIN(('OddsRatio_working_3-way'!Y193+2*PI())/3)</f>
        <v>-0.44325474743600762</v>
      </c>
      <c r="AK193" s="11">
        <f>'OddsRatio_working_3-way'!U193/(3*'OddsRatio_working_3-way'!X193^(1/3))*SIN(('OddsRatio_working_3-way'!Y193+4*PI())/3)</f>
        <v>0.46521264322101885</v>
      </c>
      <c r="AL193" s="11">
        <f>'OddsRatio_working_3-way'!Z193+'OddsRatio_working_3-way'!AF193</f>
        <v>1.0490077850916624</v>
      </c>
      <c r="AM193" s="11">
        <f>'OddsRatio_working_3-way'!AA193+'OddsRatio_working_3-way'!AG193</f>
        <v>-0.5625360836727733</v>
      </c>
      <c r="AN193" s="11">
        <f>'OddsRatio_working_3-way'!AB193+'OddsRatio_working_3-way'!AH193</f>
        <v>-0.48647170141888946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1.0490077850916624</v>
      </c>
      <c r="AS193" s="11">
        <f>IF(('OddsRatio_working_3-way'!X193=0),IF(Q193&gt;0,-Q193^(1/3),(-Q193)^(1/3)),'OddsRatio_working_3-way'!AM193-'OddsRatio_working_3-way'!R193/3)</f>
        <v>-0.5625360836727733</v>
      </c>
      <c r="AT193" s="11">
        <f>IF(('OddsRatio_working_3-way'!X193=0),IF(Q193&gt;0,-Q193^(1/3),(-Q193)^(1/3)),'OddsRatio_working_3-way'!AN193-'OddsRatio_working_3-way'!R193/3)</f>
        <v>-0.48647170141888946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1.79</v>
      </c>
      <c r="B194" s="4">
        <f>IF('True_Odds_Calculator_3-way'!B195="","",'True_Odds_Calculator_3-way'!B195)</f>
        <v>3.54</v>
      </c>
      <c r="C194" s="4">
        <f>IF('True_Odds_Calculator_3-way'!C195="","",'True_Odds_Calculator_3-way'!C195)</f>
        <v>5.42</v>
      </c>
      <c r="D194" s="9">
        <f t="shared" si="39"/>
        <v>0.54803034153567121</v>
      </c>
      <c r="E194" s="9">
        <f t="shared" si="40"/>
        <v>0.27385105039257124</v>
      </c>
      <c r="F194" s="9">
        <f t="shared" si="41"/>
        <v>0.17811860807175756</v>
      </c>
      <c r="G194" s="9">
        <f t="shared" si="42"/>
        <v>1.0439449212316272</v>
      </c>
      <c r="H194" s="9">
        <f t="shared" si="43"/>
        <v>1.8247164877729862</v>
      </c>
      <c r="I194" s="9">
        <f t="shared" si="44"/>
        <v>3.651620099928333</v>
      </c>
      <c r="J194" s="9">
        <f t="shared" si="45"/>
        <v>5.614236551843792</v>
      </c>
      <c r="K194" s="11">
        <f t="shared" si="46"/>
        <v>0.55865921787709494</v>
      </c>
      <c r="L194" s="11">
        <f t="shared" si="47"/>
        <v>0.2824858757062147</v>
      </c>
      <c r="M194" s="11">
        <f t="shared" si="48"/>
        <v>0.18450184501845018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-0.25824236937568723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0.22565560377694488</v>
      </c>
      <c r="Q194" s="11">
        <f>2*'OddsRatio_working_3-way'!K194*'OddsRatio_working_3-way'!L194*'OddsRatio_working_3-way'!M194</f>
        <v>5.8233704200501897E-2</v>
      </c>
      <c r="R194" s="11">
        <f t="shared" si="49"/>
        <v>0</v>
      </c>
      <c r="S194" s="11">
        <f t="shared" si="50"/>
        <v>-0.87381324885795331</v>
      </c>
      <c r="T194" s="11">
        <f t="shared" si="51"/>
        <v>-0.22550019325366533</v>
      </c>
      <c r="U194" s="11">
        <f>'OddsRatio_working_3-way'!S194-'OddsRatio_working_3-way'!R194^2/3</f>
        <v>-0.87381324885795331</v>
      </c>
      <c r="V194" s="11">
        <f>'OddsRatio_working_3-way'!S194*'OddsRatio_working_3-way'!R194/3-2*'OddsRatio_working_3-way'!R194^3/27-'OddsRatio_working_3-way'!T194</f>
        <v>0.22550019325366533</v>
      </c>
      <c r="W194" s="11">
        <f>'OddsRatio_working_3-way'!V194^2+4*'OddsRatio_working_3-way'!U194^3/27</f>
        <v>-4.7994070441401658E-2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0.1571976523352385</v>
      </c>
      <c r="Y194" s="11">
        <f>IF('OddsRatio_working_3-way'!W194&gt;=0,IF('OddsRatio_working_3-way'!V194+SQRT('OddsRatio_working_3-way'!W194)&gt;0,0,PI()),ACOS('OddsRatio_working_3-way'!V194/(2*'OddsRatio_working_3-way'!X194)))</f>
        <v>0.77094785488608253</v>
      </c>
      <c r="Z194" s="11">
        <f>'OddsRatio_working_3-way'!X194^(1/3)*COS('OddsRatio_working_3-way'!Y194/3)</f>
        <v>0.52197246061581348</v>
      </c>
      <c r="AA194" s="11">
        <f>'OddsRatio_working_3-way'!X194^(1/3)*COS(('OddsRatio_working_3-way'!Y194+2*PI())/3)</f>
        <v>-0.37977964335548725</v>
      </c>
      <c r="AB194" s="11">
        <f>'OddsRatio_working_3-way'!X194^(1/3)*COS(('OddsRatio_working_3-way'!Y194+4*PI())/3)</f>
        <v>-0.14219281726032612</v>
      </c>
      <c r="AC194" s="11">
        <f>'OddsRatio_working_3-way'!X194^(1/3)*SIN('OddsRatio_working_3-way'!Y194/3)</f>
        <v>0.13717081800195008</v>
      </c>
      <c r="AD194" s="11">
        <f>'OddsRatio_working_3-way'!X194^(1/3)*SIN(('OddsRatio_working_3-way'!Y194+2*PI())/3)</f>
        <v>0.38345600196819185</v>
      </c>
      <c r="AE194" s="11">
        <f>'OddsRatio_working_3-way'!X194^(1/3)*SIN(('OddsRatio_working_3-way'!Y194+4*PI())/3)</f>
        <v>-0.52062681997014193</v>
      </c>
      <c r="AF194" s="11">
        <f>-'OddsRatio_working_3-way'!U194/(3*'OddsRatio_working_3-way'!X194^(1/3))*COS(('OddsRatio_working_3-way'!Y194)/3)</f>
        <v>0.52197246061581359</v>
      </c>
      <c r="AG194" s="11">
        <f>-'OddsRatio_working_3-way'!U194/(3*'OddsRatio_working_3-way'!X194^(1/3))*COS(('OddsRatio_working_3-way'!Y194+2*PI())/3)</f>
        <v>-0.37977964335548731</v>
      </c>
      <c r="AH194" s="11">
        <f>-'OddsRatio_working_3-way'!U194/(3*'OddsRatio_working_3-way'!X194^(1/3))*COS(('OddsRatio_working_3-way'!Y194+4*PI())/3)</f>
        <v>-0.14219281726032615</v>
      </c>
      <c r="AI194" s="11">
        <f>'OddsRatio_working_3-way'!U194/(3*'OddsRatio_working_3-way'!X194^(1/3))*SIN(('OddsRatio_working_3-way'!Y194)/3)</f>
        <v>-0.13717081800195011</v>
      </c>
      <c r="AJ194" s="11">
        <f>'OddsRatio_working_3-way'!U194/(3*'OddsRatio_working_3-way'!X194^(1/3))*SIN(('OddsRatio_working_3-way'!Y194+2*PI())/3)</f>
        <v>-0.38345600196819191</v>
      </c>
      <c r="AK194" s="11">
        <f>'OddsRatio_working_3-way'!U194/(3*'OddsRatio_working_3-way'!X194^(1/3))*SIN(('OddsRatio_working_3-way'!Y194+4*PI())/3)</f>
        <v>0.52062681997014204</v>
      </c>
      <c r="AL194" s="11">
        <f>'OddsRatio_working_3-way'!Z194+'OddsRatio_working_3-way'!AF194</f>
        <v>1.0439449212316272</v>
      </c>
      <c r="AM194" s="11">
        <f>'OddsRatio_working_3-way'!AA194+'OddsRatio_working_3-way'!AG194</f>
        <v>-0.75955928671097461</v>
      </c>
      <c r="AN194" s="11">
        <f>'OddsRatio_working_3-way'!AB194+'OddsRatio_working_3-way'!AH194</f>
        <v>-0.28438563452065224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1.0439449212316272</v>
      </c>
      <c r="AS194" s="11">
        <f>IF(('OddsRatio_working_3-way'!X194=0),IF(Q194&gt;0,-Q194^(1/3),(-Q194)^(1/3)),'OddsRatio_working_3-way'!AM194-'OddsRatio_working_3-way'!R194/3)</f>
        <v>-0.75955928671097461</v>
      </c>
      <c r="AT194" s="11">
        <f>IF(('OddsRatio_working_3-way'!X194=0),IF(Q194&gt;0,-Q194^(1/3),(-Q194)^(1/3)),'OddsRatio_working_3-way'!AN194-'OddsRatio_working_3-way'!R194/3)</f>
        <v>-0.28438563452065224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2.21</v>
      </c>
      <c r="B195" s="4">
        <f>IF('True_Odds_Calculator_3-way'!B196="","",'True_Odds_Calculator_3-way'!B196)</f>
        <v>3.05</v>
      </c>
      <c r="C195" s="4">
        <f>IF('True_Odds_Calculator_3-way'!C196="","",'True_Odds_Calculator_3-way'!C196)</f>
        <v>3.78</v>
      </c>
      <c r="D195" s="9">
        <f t="shared" si="39"/>
        <v>0.435589675806829</v>
      </c>
      <c r="E195" s="9">
        <f t="shared" si="40"/>
        <v>0.3129636277295515</v>
      </c>
      <c r="F195" s="9">
        <f t="shared" si="41"/>
        <v>0.25144669646361956</v>
      </c>
      <c r="G195" s="9">
        <f t="shared" si="42"/>
        <v>1.0708582854237454</v>
      </c>
      <c r="H195" s="9">
        <f t="shared" si="43"/>
        <v>2.2957385253627316</v>
      </c>
      <c r="I195" s="9">
        <f t="shared" si="44"/>
        <v>3.1952594851186769</v>
      </c>
      <c r="J195" s="9">
        <f t="shared" si="45"/>
        <v>3.9769860334780121</v>
      </c>
      <c r="K195" s="11">
        <f t="shared" si="46"/>
        <v>0.45248868778280543</v>
      </c>
      <c r="L195" s="11">
        <f t="shared" si="47"/>
        <v>0.32786885245901642</v>
      </c>
      <c r="M195" s="11">
        <f t="shared" si="48"/>
        <v>0.26455026455026459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-0.27064506620919337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0.23705713194623512</v>
      </c>
      <c r="Q195" s="11">
        <f>2*'OddsRatio_working_3-way'!K195*'OddsRatio_working_3-way'!L195*'OddsRatio_working_3-way'!M195</f>
        <v>7.8495739055044769E-2</v>
      </c>
      <c r="R195" s="11">
        <f t="shared" si="49"/>
        <v>0</v>
      </c>
      <c r="S195" s="11">
        <f t="shared" si="50"/>
        <v>-0.8758967427952421</v>
      </c>
      <c r="T195" s="11">
        <f t="shared" si="51"/>
        <v>-0.29003203403815975</v>
      </c>
      <c r="U195" s="11">
        <f>'OddsRatio_working_3-way'!S195-'OddsRatio_working_3-way'!R195^2/3</f>
        <v>-0.8758967427952421</v>
      </c>
      <c r="V195" s="11">
        <f>'OddsRatio_working_3-way'!S195*'OddsRatio_working_3-way'!R195/3-2*'OddsRatio_working_3-way'!R195^3/27-'OddsRatio_working_3-way'!T195</f>
        <v>0.29003203403815975</v>
      </c>
      <c r="W195" s="11">
        <f>'OddsRatio_working_3-way'!V195^2+4*'OddsRatio_working_3-way'!U195^3/27</f>
        <v>-1.5434558893390321E-2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0.15776021334742688</v>
      </c>
      <c r="Y195" s="11">
        <f>IF('OddsRatio_working_3-way'!W195&gt;=0,IF('OddsRatio_working_3-way'!V195+SQRT('OddsRatio_working_3-way'!W195)&gt;0,0,PI()),ACOS('OddsRatio_working_3-way'!V195/(2*'OddsRatio_working_3-way'!X195)))</f>
        <v>0.40470667873114485</v>
      </c>
      <c r="Z195" s="11">
        <f>'OddsRatio_working_3-way'!X195^(1/3)*COS('OddsRatio_working_3-way'!Y195/3)</f>
        <v>0.5354291427118727</v>
      </c>
      <c r="AA195" s="11">
        <f>'OddsRatio_working_3-way'!X195^(1/3)*COS(('OddsRatio_working_3-way'!Y195+2*PI())/3)</f>
        <v>-0.33065033662444077</v>
      </c>
      <c r="AB195" s="11">
        <f>'OddsRatio_working_3-way'!X195^(1/3)*COS(('OddsRatio_working_3-way'!Y195+4*PI())/3)</f>
        <v>-0.20477880608743185</v>
      </c>
      <c r="AC195" s="11">
        <f>'OddsRatio_working_3-way'!X195^(1/3)*SIN('OddsRatio_working_3-way'!Y195/3)</f>
        <v>7.2671962038852247E-2</v>
      </c>
      <c r="AD195" s="11">
        <f>'OddsRatio_working_3-way'!X195^(1/3)*SIN(('OddsRatio_working_3-way'!Y195+2*PI())/3)</f>
        <v>0.42735925849557932</v>
      </c>
      <c r="AE195" s="11">
        <f>'OddsRatio_working_3-way'!X195^(1/3)*SIN(('OddsRatio_working_3-way'!Y195+4*PI())/3)</f>
        <v>-0.50003122053443161</v>
      </c>
      <c r="AF195" s="11">
        <f>-'OddsRatio_working_3-way'!U195/(3*'OddsRatio_working_3-way'!X195^(1/3))*COS(('OddsRatio_working_3-way'!Y195)/3)</f>
        <v>0.5354291427118727</v>
      </c>
      <c r="AG195" s="11">
        <f>-'OddsRatio_working_3-way'!U195/(3*'OddsRatio_working_3-way'!X195^(1/3))*COS(('OddsRatio_working_3-way'!Y195+2*PI())/3)</f>
        <v>-0.33065033662444077</v>
      </c>
      <c r="AH195" s="11">
        <f>-'OddsRatio_working_3-way'!U195/(3*'OddsRatio_working_3-way'!X195^(1/3))*COS(('OddsRatio_working_3-way'!Y195+4*PI())/3)</f>
        <v>-0.20477880608743185</v>
      </c>
      <c r="AI195" s="11">
        <f>'OddsRatio_working_3-way'!U195/(3*'OddsRatio_working_3-way'!X195^(1/3))*SIN(('OddsRatio_working_3-way'!Y195)/3)</f>
        <v>-7.2671962038852247E-2</v>
      </c>
      <c r="AJ195" s="11">
        <f>'OddsRatio_working_3-way'!U195/(3*'OddsRatio_working_3-way'!X195^(1/3))*SIN(('OddsRatio_working_3-way'!Y195+2*PI())/3)</f>
        <v>-0.42735925849557932</v>
      </c>
      <c r="AK195" s="11">
        <f>'OddsRatio_working_3-way'!U195/(3*'OddsRatio_working_3-way'!X195^(1/3))*SIN(('OddsRatio_working_3-way'!Y195+4*PI())/3)</f>
        <v>0.50003122053443161</v>
      </c>
      <c r="AL195" s="11">
        <f>'OddsRatio_working_3-way'!Z195+'OddsRatio_working_3-way'!AF195</f>
        <v>1.0708582854237454</v>
      </c>
      <c r="AM195" s="11">
        <f>'OddsRatio_working_3-way'!AA195+'OddsRatio_working_3-way'!AG195</f>
        <v>-0.66130067324888153</v>
      </c>
      <c r="AN195" s="11">
        <f>'OddsRatio_working_3-way'!AB195+'OddsRatio_working_3-way'!AH195</f>
        <v>-0.40955761217486369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1.0708582854237454</v>
      </c>
      <c r="AS195" s="11">
        <f>IF(('OddsRatio_working_3-way'!X195=0),IF(Q195&gt;0,-Q195^(1/3),(-Q195)^(1/3)),'OddsRatio_working_3-way'!AM195-'OddsRatio_working_3-way'!R195/3)</f>
        <v>-0.66130067324888153</v>
      </c>
      <c r="AT195" s="11">
        <f>IF(('OddsRatio_working_3-way'!X195=0),IF(Q195&gt;0,-Q195^(1/3),(-Q195)^(1/3)),'OddsRatio_working_3-way'!AN195-'OddsRatio_working_3-way'!R195/3)</f>
        <v>-0.40955761217486369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2.42</v>
      </c>
      <c r="B196" s="4">
        <f>IF('True_Odds_Calculator_3-way'!B197="","",'True_Odds_Calculator_3-way'!B197)</f>
        <v>3.33</v>
      </c>
      <c r="C196" s="4">
        <f>IF('True_Odds_Calculator_3-way'!C197="","",'True_Odds_Calculator_3-way'!C197)</f>
        <v>3.14</v>
      </c>
      <c r="D196" s="9">
        <f t="shared" ref="D196:D259" si="52">(K196/(AR196+K196-(AR196*K196)))</f>
        <v>0.40160144885408711</v>
      </c>
      <c r="E196" s="9">
        <f t="shared" ref="E196:E259" si="53">(L196/(AR196+L196-(AR196*L196)))</f>
        <v>0.29028336351794615</v>
      </c>
      <c r="F196" s="9">
        <f t="shared" ref="F196:F259" si="54">(M196/(AR196+M196-(AR196*M196)))</f>
        <v>0.30811518762796669</v>
      </c>
      <c r="G196" s="9">
        <f t="shared" ref="G196:G259" si="55">AR196</f>
        <v>1.0493175051705421</v>
      </c>
      <c r="H196" s="9">
        <f t="shared" ref="H196:H259" si="56">IF(A196="","",1/D196)</f>
        <v>2.4900308573421697</v>
      </c>
      <c r="I196" s="9">
        <f t="shared" ref="I196:I259" si="57">IF(B196="","",1/E196)</f>
        <v>3.4449097870473624</v>
      </c>
      <c r="J196" s="9">
        <f t="shared" ref="J196:J259" si="58">IF(C196="","",1/F196)</f>
        <v>3.2455394610649599</v>
      </c>
      <c r="K196" s="11">
        <f t="shared" ref="K196:K259" si="59">1/A196</f>
        <v>0.41322314049586778</v>
      </c>
      <c r="L196" s="11">
        <f t="shared" ref="L196:L259" si="60">1/B196</f>
        <v>0.3003003003003003</v>
      </c>
      <c r="M196" s="11">
        <f t="shared" ref="M196:M259" si="61">1/C196</f>
        <v>0.31847133757961782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-0.27981358207183327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0.23276948580943951</v>
      </c>
      <c r="Q196" s="11">
        <f>2*'OddsRatio_working_3-way'!K196*'OddsRatio_working_3-way'!L196*'OddsRatio_working_3-way'!M196</f>
        <v>7.9038874638179796E-2</v>
      </c>
      <c r="R196" s="11">
        <f t="shared" ref="R196:R259" si="62">O196/N196</f>
        <v>0</v>
      </c>
      <c r="S196" s="11">
        <f t="shared" ref="S196:S259" si="63">P196/N196</f>
        <v>-0.83187343547063175</v>
      </c>
      <c r="T196" s="11">
        <f t="shared" ref="T196:T259" si="64">Q196/N196</f>
        <v>-0.28246975737542673</v>
      </c>
      <c r="U196" s="11">
        <f>'OddsRatio_working_3-way'!S196-'OddsRatio_working_3-way'!R196^2/3</f>
        <v>-0.83187343547063175</v>
      </c>
      <c r="V196" s="11">
        <f>'OddsRatio_working_3-way'!S196*'OddsRatio_working_3-way'!R196/3-2*'OddsRatio_working_3-way'!R196^3/27-'OddsRatio_working_3-way'!T196</f>
        <v>0.28246975737542673</v>
      </c>
      <c r="W196" s="11">
        <f>'OddsRatio_working_3-way'!V196^2+4*'OddsRatio_working_3-way'!U196^3/27</f>
        <v>-5.4949213484181136E-3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0.14601719520329665</v>
      </c>
      <c r="Y196" s="11">
        <f>IF('OddsRatio_working_3-way'!W196&gt;=0,IF('OddsRatio_working_3-way'!V196+SQRT('OddsRatio_working_3-way'!W196)&gt;0,0,PI()),ACOS('OddsRatio_working_3-way'!V196/(2*'OddsRatio_working_3-way'!X196)))</f>
        <v>0.25664018640454889</v>
      </c>
      <c r="Z196" s="11">
        <f>'OddsRatio_working_3-way'!X196^(1/3)*COS('OddsRatio_working_3-way'!Y196/3)</f>
        <v>0.52465875258527106</v>
      </c>
      <c r="AA196" s="11">
        <f>'OddsRatio_working_3-way'!X196^(1/3)*COS(('OddsRatio_working_3-way'!Y196+2*PI())/3)</f>
        <v>-0.30129415358454925</v>
      </c>
      <c r="AB196" s="11">
        <f>'OddsRatio_working_3-way'!X196^(1/3)*COS(('OddsRatio_working_3-way'!Y196+4*PI())/3)</f>
        <v>-0.22336459900072173</v>
      </c>
      <c r="AC196" s="11">
        <f>'OddsRatio_working_3-way'!X196^(1/3)*SIN('OddsRatio_working_3-way'!Y196/3)</f>
        <v>4.4992649316800463E-2</v>
      </c>
      <c r="AD196" s="11">
        <f>'OddsRatio_working_3-way'!X196^(1/3)*SIN(('OddsRatio_working_3-way'!Y196+2*PI())/3)</f>
        <v>0.43187148339829906</v>
      </c>
      <c r="AE196" s="11">
        <f>'OddsRatio_working_3-way'!X196^(1/3)*SIN(('OddsRatio_working_3-way'!Y196+4*PI())/3)</f>
        <v>-0.47686413271509948</v>
      </c>
      <c r="AF196" s="11">
        <f>-'OddsRatio_working_3-way'!U196/(3*'OddsRatio_working_3-way'!X196^(1/3))*COS(('OddsRatio_working_3-way'!Y196)/3)</f>
        <v>0.52465875258527106</v>
      </c>
      <c r="AG196" s="11">
        <f>-'OddsRatio_working_3-way'!U196/(3*'OddsRatio_working_3-way'!X196^(1/3))*COS(('OddsRatio_working_3-way'!Y196+2*PI())/3)</f>
        <v>-0.30129415358454925</v>
      </c>
      <c r="AH196" s="11">
        <f>-'OddsRatio_working_3-way'!U196/(3*'OddsRatio_working_3-way'!X196^(1/3))*COS(('OddsRatio_working_3-way'!Y196+4*PI())/3)</f>
        <v>-0.22336459900072173</v>
      </c>
      <c r="AI196" s="11">
        <f>'OddsRatio_working_3-way'!U196/(3*'OddsRatio_working_3-way'!X196^(1/3))*SIN(('OddsRatio_working_3-way'!Y196)/3)</f>
        <v>-4.4992649316800463E-2</v>
      </c>
      <c r="AJ196" s="11">
        <f>'OddsRatio_working_3-way'!U196/(3*'OddsRatio_working_3-way'!X196^(1/3))*SIN(('OddsRatio_working_3-way'!Y196+2*PI())/3)</f>
        <v>-0.43187148339829906</v>
      </c>
      <c r="AK196" s="11">
        <f>'OddsRatio_working_3-way'!U196/(3*'OddsRatio_working_3-way'!X196^(1/3))*SIN(('OddsRatio_working_3-way'!Y196+4*PI())/3)</f>
        <v>0.47686413271509948</v>
      </c>
      <c r="AL196" s="11">
        <f>'OddsRatio_working_3-way'!Z196+'OddsRatio_working_3-way'!AF196</f>
        <v>1.0493175051705421</v>
      </c>
      <c r="AM196" s="11">
        <f>'OddsRatio_working_3-way'!AA196+'OddsRatio_working_3-way'!AG196</f>
        <v>-0.6025883071690985</v>
      </c>
      <c r="AN196" s="11">
        <f>'OddsRatio_working_3-way'!AB196+'OddsRatio_working_3-way'!AH196</f>
        <v>-0.44672919800144345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1.0493175051705421</v>
      </c>
      <c r="AS196" s="11">
        <f>IF(('OddsRatio_working_3-way'!X196=0),IF(Q196&gt;0,-Q196^(1/3),(-Q196)^(1/3)),'OddsRatio_working_3-way'!AM196-'OddsRatio_working_3-way'!R196/3)</f>
        <v>-0.6025883071690985</v>
      </c>
      <c r="AT196" s="11">
        <f>IF(('OddsRatio_working_3-way'!X196=0),IF(Q196&gt;0,-Q196^(1/3),(-Q196)^(1/3)),'OddsRatio_working_3-way'!AN196-'OddsRatio_working_3-way'!R196/3)</f>
        <v>-0.44672919800144345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5.0199999999999996</v>
      </c>
      <c r="B197" s="4">
        <f>IF('True_Odds_Calculator_3-way'!B198="","",'True_Odds_Calculator_3-way'!B198)</f>
        <v>4.24</v>
      </c>
      <c r="C197" s="4">
        <f>IF('True_Odds_Calculator_3-way'!C198="","",'True_Odds_Calculator_3-way'!C198)</f>
        <v>1.66</v>
      </c>
      <c r="D197" s="9">
        <f t="shared" si="52"/>
        <v>0.18900560198913879</v>
      </c>
      <c r="E197" s="9">
        <f t="shared" si="53"/>
        <v>0.22430095467989161</v>
      </c>
      <c r="F197" s="9">
        <f t="shared" si="54"/>
        <v>0.58669344333096962</v>
      </c>
      <c r="G197" s="9">
        <f t="shared" si="55"/>
        <v>1.0673752411544648</v>
      </c>
      <c r="H197" s="9">
        <f t="shared" si="56"/>
        <v>5.2908484694409479</v>
      </c>
      <c r="I197" s="9">
        <f t="shared" si="57"/>
        <v>4.4582957813404667</v>
      </c>
      <c r="J197" s="9">
        <f t="shared" si="58"/>
        <v>1.7044676591619468</v>
      </c>
      <c r="K197" s="11">
        <f t="shared" si="59"/>
        <v>0.19920318725099603</v>
      </c>
      <c r="L197" s="11">
        <f t="shared" si="60"/>
        <v>0.23584905660377356</v>
      </c>
      <c r="M197" s="11">
        <f t="shared" si="61"/>
        <v>0.60240963855421692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-0.24329732671949167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0.22415452986870432</v>
      </c>
      <c r="Q197" s="11">
        <f>2*'OddsRatio_working_3-way'!K197*'OddsRatio_working_3-way'!L197*'OddsRatio_working_3-way'!M197</f>
        <v>5.6604679259773819E-2</v>
      </c>
      <c r="R197" s="11">
        <f t="shared" si="62"/>
        <v>0</v>
      </c>
      <c r="S197" s="11">
        <f t="shared" si="63"/>
        <v>-0.92131932927952831</v>
      </c>
      <c r="T197" s="11">
        <f t="shared" si="64"/>
        <v>-0.23265639628270918</v>
      </c>
      <c r="U197" s="11">
        <f>'OddsRatio_working_3-way'!S197-'OddsRatio_working_3-way'!R197^2/3</f>
        <v>-0.92131932927952831</v>
      </c>
      <c r="V197" s="11">
        <f>'OddsRatio_working_3-way'!S197*'OddsRatio_working_3-way'!R197/3-2*'OddsRatio_working_3-way'!R197^3/27-'OddsRatio_working_3-way'!T197</f>
        <v>0.23265639628270918</v>
      </c>
      <c r="W197" s="11">
        <f>'OddsRatio_working_3-way'!V197^2+4*'OddsRatio_working_3-way'!U197^3/27</f>
        <v>-6.1729200874838699E-2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0.17018974675791701</v>
      </c>
      <c r="Y197" s="11">
        <f>IF('OddsRatio_working_3-way'!W197&gt;=0,IF('OddsRatio_working_3-way'!V197+SQRT('OddsRatio_working_3-way'!W197)&gt;0,0,PI()),ACOS('OddsRatio_working_3-way'!V197/(2*'OddsRatio_working_3-way'!X197)))</f>
        <v>0.81822131999053049</v>
      </c>
      <c r="Z197" s="11">
        <f>'OddsRatio_working_3-way'!X197^(1/3)*COS('OddsRatio_working_3-way'!Y197/3)</f>
        <v>0.5336876205772324</v>
      </c>
      <c r="AA197" s="11">
        <f>'OddsRatio_working_3-way'!X197^(1/3)*COS(('OddsRatio_working_3-way'!Y197+2*PI())/3)</f>
        <v>-0.39612248235729525</v>
      </c>
      <c r="AB197" s="11">
        <f>'OddsRatio_working_3-way'!X197^(1/3)*COS(('OddsRatio_working_3-way'!Y197+4*PI())/3)</f>
        <v>-0.13756513821993704</v>
      </c>
      <c r="AC197" s="11">
        <f>'OddsRatio_working_3-way'!X197^(1/3)*SIN('OddsRatio_working_3-way'!Y197/3)</f>
        <v>0.14927815223865848</v>
      </c>
      <c r="AD197" s="11">
        <f>'OddsRatio_working_3-way'!X197^(1/3)*SIN(('OddsRatio_working_3-way'!Y197+2*PI())/3)</f>
        <v>0.38754796098582478</v>
      </c>
      <c r="AE197" s="11">
        <f>'OddsRatio_working_3-way'!X197^(1/3)*SIN(('OddsRatio_working_3-way'!Y197+4*PI())/3)</f>
        <v>-0.53682611322448326</v>
      </c>
      <c r="AF197" s="11">
        <f>-'OddsRatio_working_3-way'!U197/(3*'OddsRatio_working_3-way'!X197^(1/3))*COS(('OddsRatio_working_3-way'!Y197)/3)</f>
        <v>0.5336876205772324</v>
      </c>
      <c r="AG197" s="11">
        <f>-'OddsRatio_working_3-way'!U197/(3*'OddsRatio_working_3-way'!X197^(1/3))*COS(('OddsRatio_working_3-way'!Y197+2*PI())/3)</f>
        <v>-0.39612248235729525</v>
      </c>
      <c r="AH197" s="11">
        <f>-'OddsRatio_working_3-way'!U197/(3*'OddsRatio_working_3-way'!X197^(1/3))*COS(('OddsRatio_working_3-way'!Y197+4*PI())/3)</f>
        <v>-0.13756513821993704</v>
      </c>
      <c r="AI197" s="11">
        <f>'OddsRatio_working_3-way'!U197/(3*'OddsRatio_working_3-way'!X197^(1/3))*SIN(('OddsRatio_working_3-way'!Y197)/3)</f>
        <v>-0.14927815223865848</v>
      </c>
      <c r="AJ197" s="11">
        <f>'OddsRatio_working_3-way'!U197/(3*'OddsRatio_working_3-way'!X197^(1/3))*SIN(('OddsRatio_working_3-way'!Y197+2*PI())/3)</f>
        <v>-0.38754796098582478</v>
      </c>
      <c r="AK197" s="11">
        <f>'OddsRatio_working_3-way'!U197/(3*'OddsRatio_working_3-way'!X197^(1/3))*SIN(('OddsRatio_working_3-way'!Y197+4*PI())/3)</f>
        <v>0.53682611322448326</v>
      </c>
      <c r="AL197" s="11">
        <f>'OddsRatio_working_3-way'!Z197+'OddsRatio_working_3-way'!AF197</f>
        <v>1.0673752411544648</v>
      </c>
      <c r="AM197" s="11">
        <f>'OddsRatio_working_3-way'!AA197+'OddsRatio_working_3-way'!AG197</f>
        <v>-0.79224496471459049</v>
      </c>
      <c r="AN197" s="11">
        <f>'OddsRatio_working_3-way'!AB197+'OddsRatio_working_3-way'!AH197</f>
        <v>-0.27513027643987409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1.0673752411544648</v>
      </c>
      <c r="AS197" s="11">
        <f>IF(('OddsRatio_working_3-way'!X197=0),IF(Q197&gt;0,-Q197^(1/3),(-Q197)^(1/3)),'OddsRatio_working_3-way'!AM197-'OddsRatio_working_3-way'!R197/3)</f>
        <v>-0.79224496471459049</v>
      </c>
      <c r="AT197" s="11">
        <f>IF(('OddsRatio_working_3-way'!X197=0),IF(Q197&gt;0,-Q197^(1/3),(-Q197)^(1/3)),'OddsRatio_working_3-way'!AN197-'OddsRatio_working_3-way'!R197/3)</f>
        <v>-0.27513027643987409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1.76</v>
      </c>
      <c r="B2" s="4">
        <f>IF('True_Odds_Calculator_2-way'!B3="","",'True_Odds_Calculator_2-way'!B3)</f>
        <v>2.12</v>
      </c>
      <c r="C2" s="4">
        <f t="shared" ref="C2:C65" si="0">IF(A2="","",((1/A2)+(1/B2))-1)</f>
        <v>3.9879931389365408E-2</v>
      </c>
      <c r="D2" s="4">
        <f>IF(A2="","",(2*A2)/(2-($C2*A2)))</f>
        <v>1.8240125146656239</v>
      </c>
      <c r="E2" s="4">
        <f>IF(B2="","",(2*B2)/(2-($C2*B2)))</f>
        <v>2.213573801613669</v>
      </c>
      <c r="G2" s="4">
        <f t="shared" ref="G2:G65" si="1">IF(A2="","",C2+1)</f>
        <v>1.0398799313893654</v>
      </c>
    </row>
    <row r="3" spans="1:7" x14ac:dyDescent="0.2">
      <c r="A3" s="4">
        <f>IF('True_Odds_Calculator_2-way'!A4="","",'True_Odds_Calculator_2-way'!A4)</f>
        <v>1.79</v>
      </c>
      <c r="B3" s="4">
        <f>IF('True_Odds_Calculator_2-way'!B4="","",'True_Odds_Calculator_2-way'!B4)</f>
        <v>2.13</v>
      </c>
      <c r="C3" s="4">
        <f t="shared" si="0"/>
        <v>2.8142785952212312E-2</v>
      </c>
      <c r="D3" s="4">
        <f t="shared" ref="D3:D66" si="2">IF(A3="","",(2*A3)/(2-($C3*A3)))</f>
        <v>1.8362511137332338</v>
      </c>
      <c r="E3" s="4">
        <f t="shared" ref="E3:E66" si="3">IF(B3="","",(2*B3)/(2-($C3*B3)))</f>
        <v>2.1958130561234772</v>
      </c>
      <c r="G3" s="4">
        <f t="shared" si="1"/>
        <v>1.0281427859522123</v>
      </c>
    </row>
    <row r="4" spans="1:7" x14ac:dyDescent="0.2">
      <c r="A4" s="4">
        <f>IF('True_Odds_Calculator_2-way'!A5="","",'True_Odds_Calculator_2-way'!A5)</f>
        <v>1.59</v>
      </c>
      <c r="B4" s="4">
        <f>IF('True_Odds_Calculator_2-way'!B5="","",'True_Odds_Calculator_2-way'!B5)</f>
        <v>2.48</v>
      </c>
      <c r="C4" s="4">
        <f t="shared" si="0"/>
        <v>3.2156624061675743E-2</v>
      </c>
      <c r="D4" s="4">
        <f t="shared" si="2"/>
        <v>1.6317139783166432</v>
      </c>
      <c r="E4" s="4">
        <f t="shared" si="3"/>
        <v>2.5829948906065767</v>
      </c>
      <c r="G4" s="4">
        <f t="shared" si="1"/>
        <v>1.0321566240616757</v>
      </c>
    </row>
    <row r="5" spans="1:7" x14ac:dyDescent="0.2">
      <c r="A5" s="4">
        <f>IF('True_Odds_Calculator_2-way'!A6="","",'True_Odds_Calculator_2-way'!A6)</f>
        <v>2.02</v>
      </c>
      <c r="B5" s="4">
        <f>IF('True_Odds_Calculator_2-way'!B6="","",'True_Odds_Calculator_2-way'!B6)</f>
        <v>1.87</v>
      </c>
      <c r="C5" s="4">
        <f t="shared" si="0"/>
        <v>2.9808863239265015E-2</v>
      </c>
      <c r="D5" s="4">
        <f t="shared" si="2"/>
        <v>2.082703865027292</v>
      </c>
      <c r="E5" s="4">
        <f t="shared" si="3"/>
        <v>1.9236135865967305</v>
      </c>
      <c r="G5" s="4">
        <f t="shared" si="1"/>
        <v>1.029808863239265</v>
      </c>
    </row>
    <row r="6" spans="1:7" x14ac:dyDescent="0.2">
      <c r="A6" s="4">
        <f>IF('True_Odds_Calculator_2-way'!A7="","",'True_Odds_Calculator_2-way'!A7)</f>
        <v>2.0499999999999998</v>
      </c>
      <c r="B6" s="4">
        <f>IF('True_Odds_Calculator_2-way'!B7="","",'True_Odds_Calculator_2-way'!B7)</f>
        <v>1.83</v>
      </c>
      <c r="C6" s="4">
        <f t="shared" si="0"/>
        <v>3.4252965480474407E-2</v>
      </c>
      <c r="D6" s="4">
        <f t="shared" si="2"/>
        <v>2.1245929491717397</v>
      </c>
      <c r="E6" s="4">
        <f t="shared" si="3"/>
        <v>1.8892106257081707</v>
      </c>
      <c r="G6" s="4">
        <f t="shared" si="1"/>
        <v>1.0342529654804744</v>
      </c>
    </row>
    <row r="7" spans="1:7" x14ac:dyDescent="0.2">
      <c r="A7" s="4">
        <f>IF('True_Odds_Calculator_2-way'!A8="","",'True_Odds_Calculator_2-way'!A8)</f>
        <v>1.42</v>
      </c>
      <c r="B7" s="4">
        <f>IF('True_Odds_Calculator_2-way'!B8="","",'True_Odds_Calculator_2-way'!B8)</f>
        <v>2.82</v>
      </c>
      <c r="C7" s="4">
        <f t="shared" si="0"/>
        <v>5.8835281190690258E-2</v>
      </c>
      <c r="D7" s="4">
        <f t="shared" si="2"/>
        <v>1.4819036340759382</v>
      </c>
      <c r="E7" s="4">
        <f t="shared" si="3"/>
        <v>3.0751036707111039</v>
      </c>
      <c r="G7" s="4">
        <f t="shared" si="1"/>
        <v>1.0588352811906903</v>
      </c>
    </row>
    <row r="8" spans="1:7" x14ac:dyDescent="0.2">
      <c r="A8" s="4">
        <f>IF('True_Odds_Calculator_2-way'!A9="","",'True_Odds_Calculator_2-way'!A9)</f>
        <v>1.74</v>
      </c>
      <c r="B8" s="4">
        <f>IF('True_Odds_Calculator_2-way'!B9="","",'True_Odds_Calculator_2-way'!B9)</f>
        <v>2.2000000000000002</v>
      </c>
      <c r="C8" s="4">
        <f t="shared" si="0"/>
        <v>2.925809822361547E-2</v>
      </c>
      <c r="D8" s="4">
        <f t="shared" si="2"/>
        <v>1.78544776119403</v>
      </c>
      <c r="E8" s="4">
        <f t="shared" si="3"/>
        <v>2.2731591448931119</v>
      </c>
      <c r="G8" s="4">
        <f t="shared" si="1"/>
        <v>1.0292580982236155</v>
      </c>
    </row>
    <row r="9" spans="1:7" x14ac:dyDescent="0.2">
      <c r="A9" s="4">
        <f>IF('True_Odds_Calculator_2-way'!A10="","",'True_Odds_Calculator_2-way'!A10)</f>
        <v>1.69</v>
      </c>
      <c r="B9" s="4">
        <f>IF('True_Odds_Calculator_2-way'!B10="","",'True_Odds_Calculator_2-way'!B10)</f>
        <v>2.2799999999999998</v>
      </c>
      <c r="C9" s="4">
        <f t="shared" si="0"/>
        <v>3.0312467559431067E-2</v>
      </c>
      <c r="D9" s="4">
        <f t="shared" si="2"/>
        <v>1.7344256391789699</v>
      </c>
      <c r="E9" s="4">
        <f t="shared" si="3"/>
        <v>2.3616082373130669</v>
      </c>
      <c r="G9" s="4">
        <f t="shared" si="1"/>
        <v>1.0303124675594311</v>
      </c>
    </row>
    <row r="10" spans="1:7" x14ac:dyDescent="0.2">
      <c r="A10" s="4">
        <f>IF('True_Odds_Calculator_2-way'!A11="","",'True_Odds_Calculator_2-way'!A11)</f>
        <v>2.0099999999999998</v>
      </c>
      <c r="B10" s="4">
        <f>IF('True_Odds_Calculator_2-way'!B11="","",'True_Odds_Calculator_2-way'!B11)</f>
        <v>1.88</v>
      </c>
      <c r="C10" s="4">
        <f t="shared" si="0"/>
        <v>2.9427331427966497E-2</v>
      </c>
      <c r="D10" s="4">
        <f t="shared" si="2"/>
        <v>2.0712563034422273</v>
      </c>
      <c r="E10" s="4">
        <f t="shared" si="3"/>
        <v>1.9334834220221038</v>
      </c>
      <c r="G10" s="4">
        <f t="shared" si="1"/>
        <v>1.0294273314279665</v>
      </c>
    </row>
    <row r="11" spans="1:7" x14ac:dyDescent="0.2">
      <c r="A11" s="4">
        <f>IF('True_Odds_Calculator_2-way'!A12="","",'True_Odds_Calculator_2-way'!A12)</f>
        <v>2.02</v>
      </c>
      <c r="B11" s="4">
        <f>IF('True_Odds_Calculator_2-way'!B12="","",'True_Odds_Calculator_2-way'!B12)</f>
        <v>1.87</v>
      </c>
      <c r="C11" s="4">
        <f t="shared" si="0"/>
        <v>2.9808863239265015E-2</v>
      </c>
      <c r="D11" s="4">
        <f t="shared" si="2"/>
        <v>2.082703865027292</v>
      </c>
      <c r="E11" s="4">
        <f t="shared" si="3"/>
        <v>1.9236135865967305</v>
      </c>
      <c r="G11" s="4">
        <f t="shared" si="1"/>
        <v>1.029808863239265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1.86</v>
      </c>
      <c r="B13" s="4">
        <f>IF('True_Odds_Calculator_2-way'!B14="","",'True_Odds_Calculator_2-way'!B14)</f>
        <v>2.04</v>
      </c>
      <c r="C13" s="4">
        <f t="shared" si="0"/>
        <v>2.7830487033523088E-2</v>
      </c>
      <c r="D13" s="4">
        <f t="shared" si="2"/>
        <v>1.9094202898550725</v>
      </c>
      <c r="E13" s="4">
        <f t="shared" si="3"/>
        <v>2.0996015936254984</v>
      </c>
      <c r="G13" s="4">
        <f t="shared" si="1"/>
        <v>1.0278304870335231</v>
      </c>
    </row>
    <row r="14" spans="1:7" x14ac:dyDescent="0.2">
      <c r="A14" s="4">
        <f>IF('True_Odds_Calculator_2-way'!A15="","",'True_Odds_Calculator_2-way'!A15)</f>
        <v>1.77</v>
      </c>
      <c r="B14" s="4">
        <f>IF('True_Odds_Calculator_2-way'!B15="","",'True_Odds_Calculator_2-way'!B15)</f>
        <v>2.11</v>
      </c>
      <c r="C14" s="4">
        <f t="shared" si="0"/>
        <v>3.8905400701529036E-2</v>
      </c>
      <c r="D14" s="4">
        <f t="shared" si="2"/>
        <v>1.8331165484575556</v>
      </c>
      <c r="E14" s="4">
        <f t="shared" si="3"/>
        <v>2.2003122514507911</v>
      </c>
      <c r="G14" s="4">
        <f t="shared" si="1"/>
        <v>1.038905400701529</v>
      </c>
    </row>
    <row r="15" spans="1:7" x14ac:dyDescent="0.2">
      <c r="A15" s="4">
        <f>IF('True_Odds_Calculator_2-way'!A16="","",'True_Odds_Calculator_2-way'!A16)</f>
        <v>1.75</v>
      </c>
      <c r="B15" s="4">
        <f>IF('True_Odds_Calculator_2-way'!B16="","",'True_Odds_Calculator_2-way'!B16)</f>
        <v>2.15</v>
      </c>
      <c r="C15" s="4">
        <f t="shared" si="0"/>
        <v>3.6544850498338777E-2</v>
      </c>
      <c r="D15" s="4">
        <f t="shared" si="2"/>
        <v>1.8078078078078077</v>
      </c>
      <c r="E15" s="4">
        <f t="shared" si="3"/>
        <v>2.2379182156133823</v>
      </c>
      <c r="G15" s="4">
        <f t="shared" si="1"/>
        <v>1.0365448504983388</v>
      </c>
    </row>
    <row r="16" spans="1:7" x14ac:dyDescent="0.2">
      <c r="A16" s="4">
        <f>IF('True_Odds_Calculator_2-way'!A17="","",'True_Odds_Calculator_2-way'!A17)</f>
        <v>1.69</v>
      </c>
      <c r="B16" s="4">
        <f>IF('True_Odds_Calculator_2-way'!B17="","",'True_Odds_Calculator_2-way'!B17)</f>
        <v>2.2400000000000002</v>
      </c>
      <c r="C16" s="4">
        <f t="shared" si="0"/>
        <v>3.8144547759932479E-2</v>
      </c>
      <c r="D16" s="4">
        <f t="shared" si="2"/>
        <v>1.7462865578005351</v>
      </c>
      <c r="E16" s="4">
        <f t="shared" si="3"/>
        <v>2.3399678575843743</v>
      </c>
      <c r="G16" s="4">
        <f t="shared" si="1"/>
        <v>1.0381445477599325</v>
      </c>
    </row>
    <row r="17" spans="1:7" x14ac:dyDescent="0.2">
      <c r="A17" s="4">
        <f>IF('True_Odds_Calculator_2-way'!A18="","",'True_Odds_Calculator_2-way'!A18)</f>
        <v>1.78</v>
      </c>
      <c r="B17" s="4">
        <f>IF('True_Odds_Calculator_2-way'!B18="","",'True_Odds_Calculator_2-way'!B18)</f>
        <v>2.1</v>
      </c>
      <c r="C17" s="4">
        <f t="shared" si="0"/>
        <v>3.7988228999465079E-2</v>
      </c>
      <c r="D17" s="4">
        <f t="shared" si="2"/>
        <v>1.8422868408082802</v>
      </c>
      <c r="E17" s="4">
        <f t="shared" si="3"/>
        <v>2.1872440023405506</v>
      </c>
      <c r="G17" s="4">
        <f t="shared" si="1"/>
        <v>1.0379882289994651</v>
      </c>
    </row>
    <row r="18" spans="1:7" x14ac:dyDescent="0.2">
      <c r="A18" s="4">
        <f>IF('True_Odds_Calculator_2-way'!A19="","",'True_Odds_Calculator_2-way'!A19)</f>
        <v>1.6</v>
      </c>
      <c r="B18" s="4">
        <f>IF('True_Odds_Calculator_2-way'!B19="","",'True_Odds_Calculator_2-way'!B19)</f>
        <v>2.48</v>
      </c>
      <c r="C18" s="4">
        <f t="shared" si="0"/>
        <v>2.8225806451612989E-2</v>
      </c>
      <c r="D18" s="4">
        <f t="shared" si="2"/>
        <v>1.6369636963696372</v>
      </c>
      <c r="E18" s="4">
        <f t="shared" si="3"/>
        <v>2.5699481865284977</v>
      </c>
      <c r="G18" s="4">
        <f t="shared" si="1"/>
        <v>1.028225806451613</v>
      </c>
    </row>
    <row r="19" spans="1:7" x14ac:dyDescent="0.2">
      <c r="A19" s="4">
        <f>IF('True_Odds_Calculator_2-way'!A20="","",'True_Odds_Calculator_2-way'!A20)</f>
        <v>1.62</v>
      </c>
      <c r="B19" s="4">
        <f>IF('True_Odds_Calculator_2-way'!B20="","",'True_Odds_Calculator_2-way'!B20)</f>
        <v>2.4300000000000002</v>
      </c>
      <c r="C19" s="4">
        <f t="shared" si="0"/>
        <v>2.8806584362139898E-2</v>
      </c>
      <c r="D19" s="4">
        <f t="shared" si="2"/>
        <v>1.658703071672355</v>
      </c>
      <c r="E19" s="4">
        <f t="shared" si="3"/>
        <v>2.5181347150259068</v>
      </c>
      <c r="G19" s="4">
        <f t="shared" si="1"/>
        <v>1.0288065843621399</v>
      </c>
    </row>
    <row r="20" spans="1:7" x14ac:dyDescent="0.2">
      <c r="A20" s="4">
        <f>IF('True_Odds_Calculator_2-way'!A21="","",'True_Odds_Calculator_2-way'!A21)</f>
        <v>1.66</v>
      </c>
      <c r="B20" s="4">
        <f>IF('True_Odds_Calculator_2-way'!B21="","",'True_Odds_Calculator_2-way'!B21)</f>
        <v>2.34</v>
      </c>
      <c r="C20" s="4">
        <f t="shared" si="0"/>
        <v>2.9760065904644417E-2</v>
      </c>
      <c r="D20" s="4">
        <f t="shared" si="2"/>
        <v>1.7020418894049603</v>
      </c>
      <c r="E20" s="4">
        <f t="shared" si="3"/>
        <v>2.4244164274123086</v>
      </c>
      <c r="G20" s="4">
        <f t="shared" si="1"/>
        <v>1.0297600659046444</v>
      </c>
    </row>
    <row r="21" spans="1:7" x14ac:dyDescent="0.2">
      <c r="A21" s="4">
        <f>IF('True_Odds_Calculator_2-way'!A22="","",'True_Odds_Calculator_2-way'!A22)</f>
        <v>1.36</v>
      </c>
      <c r="B21" s="4">
        <f>IF('True_Odds_Calculator_2-way'!B22="","",'True_Odds_Calculator_2-way'!B22)</f>
        <v>3.37</v>
      </c>
      <c r="C21" s="4">
        <f t="shared" si="0"/>
        <v>3.2030022691569071E-2</v>
      </c>
      <c r="D21" s="4">
        <f t="shared" si="2"/>
        <v>1.3902808954680579</v>
      </c>
      <c r="E21" s="4">
        <f t="shared" si="3"/>
        <v>3.5622571117674484</v>
      </c>
      <c r="G21" s="4">
        <f t="shared" si="1"/>
        <v>1.0320300226915691</v>
      </c>
    </row>
    <row r="22" spans="1:7" x14ac:dyDescent="0.2">
      <c r="A22" s="4">
        <f>IF('True_Odds_Calculator_2-way'!A23="","",'True_Odds_Calculator_2-way'!A23)</f>
        <v>1.62</v>
      </c>
      <c r="B22" s="4">
        <f>IF('True_Odds_Calculator_2-way'!B23="","",'True_Odds_Calculator_2-way'!B23)</f>
        <v>2.44</v>
      </c>
      <c r="C22" s="4">
        <f t="shared" si="0"/>
        <v>2.7120016191054308E-2</v>
      </c>
      <c r="D22" s="4">
        <f t="shared" si="2"/>
        <v>1.6563861884009385</v>
      </c>
      <c r="E22" s="4">
        <f t="shared" si="3"/>
        <v>2.5234933605720116</v>
      </c>
      <c r="G22" s="4">
        <f t="shared" si="1"/>
        <v>1.0271200161910543</v>
      </c>
    </row>
    <row r="23" spans="1:7" x14ac:dyDescent="0.2">
      <c r="A23" s="4">
        <f>IF('True_Odds_Calculator_2-way'!A24="","",'True_Odds_Calculator_2-way'!A24)</f>
        <v>1.63</v>
      </c>
      <c r="B23" s="4">
        <f>IF('True_Odds_Calculator_2-way'!B24="","",'True_Odds_Calculator_2-way'!B24)</f>
        <v>2.4</v>
      </c>
      <c r="C23" s="4">
        <f t="shared" si="0"/>
        <v>3.0163599182004175E-2</v>
      </c>
      <c r="D23" s="4">
        <f t="shared" si="2"/>
        <v>1.6710807347287484</v>
      </c>
      <c r="E23" s="4">
        <f t="shared" si="3"/>
        <v>2.49013367281986</v>
      </c>
      <c r="G23" s="4">
        <f t="shared" si="1"/>
        <v>1.0301635991820042</v>
      </c>
    </row>
    <row r="24" spans="1:7" x14ac:dyDescent="0.2">
      <c r="A24" s="4">
        <f>IF('True_Odds_Calculator_2-way'!A25="","",'True_Odds_Calculator_2-way'!A25)</f>
        <v>1.6</v>
      </c>
      <c r="B24" s="4">
        <f>IF('True_Odds_Calculator_2-way'!B25="","",'True_Odds_Calculator_2-way'!B25)</f>
        <v>2.46</v>
      </c>
      <c r="C24" s="4">
        <f t="shared" si="0"/>
        <v>3.1504065040650397E-2</v>
      </c>
      <c r="D24" s="4">
        <f t="shared" si="2"/>
        <v>1.6413678065054211</v>
      </c>
      <c r="E24" s="4">
        <f t="shared" si="3"/>
        <v>2.5591677503250976</v>
      </c>
      <c r="G24" s="4">
        <f t="shared" si="1"/>
        <v>1.0315040650406504</v>
      </c>
    </row>
    <row r="25" spans="1:7" x14ac:dyDescent="0.2">
      <c r="A25" s="4">
        <f>IF('True_Odds_Calculator_2-way'!A26="","",'True_Odds_Calculator_2-way'!A26)</f>
        <v>1.76</v>
      </c>
      <c r="B25" s="4">
        <f>IF('True_Odds_Calculator_2-way'!B26="","",'True_Odds_Calculator_2-way'!B26)</f>
        <v>2.15</v>
      </c>
      <c r="C25" s="4">
        <f t="shared" si="0"/>
        <v>3.3298097251585723E-2</v>
      </c>
      <c r="D25" s="4">
        <f t="shared" si="2"/>
        <v>1.8131288931480596</v>
      </c>
      <c r="E25" s="4">
        <f t="shared" si="3"/>
        <v>2.2298173246906305</v>
      </c>
      <c r="G25" s="4">
        <f t="shared" si="1"/>
        <v>1.0332980972515857</v>
      </c>
    </row>
    <row r="26" spans="1:7" x14ac:dyDescent="0.2">
      <c r="A26" s="4">
        <f>IF('True_Odds_Calculator_2-way'!A27="","",'True_Odds_Calculator_2-way'!A27)</f>
        <v>2.06</v>
      </c>
      <c r="B26" s="4">
        <f>IF('True_Odds_Calculator_2-way'!B27="","",'True_Odds_Calculator_2-way'!B27)</f>
        <v>1.84</v>
      </c>
      <c r="C26" s="4">
        <f t="shared" si="0"/>
        <v>2.891515407344869E-2</v>
      </c>
      <c r="D26" s="4">
        <f t="shared" si="2"/>
        <v>2.1232354918216445</v>
      </c>
      <c r="E26" s="4">
        <f t="shared" si="3"/>
        <v>1.8902852583283463</v>
      </c>
      <c r="G26" s="4">
        <f t="shared" si="1"/>
        <v>1.0289151540734487</v>
      </c>
    </row>
    <row r="27" spans="1:7" x14ac:dyDescent="0.2">
      <c r="A27" s="4">
        <f>IF('True_Odds_Calculator_2-way'!A28="","",'True_Odds_Calculator_2-way'!A28)</f>
        <v>1.71</v>
      </c>
      <c r="B27" s="4">
        <f>IF('True_Odds_Calculator_2-way'!B28="","",'True_Odds_Calculator_2-way'!B28)</f>
        <v>2.23</v>
      </c>
      <c r="C27" s="4">
        <f t="shared" si="0"/>
        <v>3.3225814910969431E-2</v>
      </c>
      <c r="D27" s="4">
        <f t="shared" si="2"/>
        <v>1.7599981538319522</v>
      </c>
      <c r="E27" s="4">
        <f t="shared" si="3"/>
        <v>2.315792669966295</v>
      </c>
      <c r="G27" s="4">
        <f t="shared" si="1"/>
        <v>1.0332258149109694</v>
      </c>
    </row>
    <row r="28" spans="1:7" x14ac:dyDescent="0.2">
      <c r="A28" s="4">
        <f>IF('True_Odds_Calculator_2-way'!A29="","",'True_Odds_Calculator_2-way'!A29)</f>
        <v>1.54</v>
      </c>
      <c r="B28" s="4">
        <f>IF('True_Odds_Calculator_2-way'!B29="","",'True_Odds_Calculator_2-way'!B29)</f>
        <v>2.59</v>
      </c>
      <c r="C28" s="4">
        <f t="shared" si="0"/>
        <v>3.5451035451035562E-2</v>
      </c>
      <c r="D28" s="4">
        <f t="shared" si="2"/>
        <v>1.583217560433454</v>
      </c>
      <c r="E28" s="4">
        <f t="shared" si="3"/>
        <v>2.7146260123868511</v>
      </c>
      <c r="G28" s="4">
        <f t="shared" si="1"/>
        <v>1.0354510354510356</v>
      </c>
    </row>
    <row r="29" spans="1:7" x14ac:dyDescent="0.2">
      <c r="A29" s="4">
        <f>IF('True_Odds_Calculator_2-way'!A30="","",'True_Odds_Calculator_2-way'!A30)</f>
        <v>2.36</v>
      </c>
      <c r="B29" s="4">
        <f>IF('True_Odds_Calculator_2-way'!B30="","",'True_Odds_Calculator_2-way'!B30)</f>
        <v>1.65</v>
      </c>
      <c r="C29" s="4">
        <f t="shared" si="0"/>
        <v>2.9789419619928204E-2</v>
      </c>
      <c r="D29" s="4">
        <f t="shared" si="2"/>
        <v>2.4459798994974875</v>
      </c>
      <c r="E29" s="4">
        <f t="shared" si="3"/>
        <v>1.691572545612511</v>
      </c>
      <c r="G29" s="4">
        <f t="shared" si="1"/>
        <v>1.0297894196199282</v>
      </c>
    </row>
    <row r="30" spans="1:7" x14ac:dyDescent="0.2">
      <c r="A30" s="4">
        <f>IF('True_Odds_Calculator_2-way'!A31="","",'True_Odds_Calculator_2-way'!A31)</f>
        <v>1.47</v>
      </c>
      <c r="B30" s="4">
        <f>IF('True_Odds_Calculator_2-way'!B31="","",'True_Odds_Calculator_2-way'!B31)</f>
        <v>2.81</v>
      </c>
      <c r="C30" s="4">
        <f t="shared" si="0"/>
        <v>3.614399496453391E-2</v>
      </c>
      <c r="D30" s="4">
        <f t="shared" si="2"/>
        <v>1.5101175352331511</v>
      </c>
      <c r="E30" s="4">
        <f t="shared" si="3"/>
        <v>2.9603325330562225</v>
      </c>
      <c r="G30" s="4">
        <f t="shared" si="1"/>
        <v>1.0361439949645339</v>
      </c>
    </row>
    <row r="31" spans="1:7" x14ac:dyDescent="0.2">
      <c r="A31" s="4">
        <f>IF('True_Odds_Calculator_2-way'!A32="","",'True_Odds_Calculator_2-way'!A32)</f>
        <v>1.92</v>
      </c>
      <c r="B31" s="4">
        <f>IF('True_Odds_Calculator_2-way'!B32="","",'True_Odds_Calculator_2-way'!B32)</f>
        <v>1.99</v>
      </c>
      <c r="C31" s="4">
        <f t="shared" si="0"/>
        <v>2.3345896147403788E-2</v>
      </c>
      <c r="D31" s="4">
        <f t="shared" si="2"/>
        <v>1.9640176827387685</v>
      </c>
      <c r="E31" s="4">
        <f t="shared" si="3"/>
        <v>2.0373253705876082</v>
      </c>
      <c r="G31" s="4">
        <f t="shared" si="1"/>
        <v>1.0233458961474038</v>
      </c>
    </row>
    <row r="32" spans="1:7" x14ac:dyDescent="0.2">
      <c r="A32" s="4">
        <f>IF('True_Odds_Calculator_2-way'!A33="","",'True_Odds_Calculator_2-way'!A33)</f>
        <v>2.2799999999999998</v>
      </c>
      <c r="B32" s="4">
        <f>IF('True_Odds_Calculator_2-way'!B33="","",'True_Odds_Calculator_2-way'!B33)</f>
        <v>1.69</v>
      </c>
      <c r="C32" s="4">
        <f t="shared" si="0"/>
        <v>3.0312467559431067E-2</v>
      </c>
      <c r="D32" s="4">
        <f t="shared" si="2"/>
        <v>2.3616082373130669</v>
      </c>
      <c r="E32" s="4">
        <f t="shared" si="3"/>
        <v>1.7344256391789699</v>
      </c>
      <c r="G32" s="4">
        <f t="shared" si="1"/>
        <v>1.0303124675594311</v>
      </c>
    </row>
    <row r="33" spans="1:7" x14ac:dyDescent="0.2">
      <c r="A33" s="4">
        <f>IF('True_Odds_Calculator_2-way'!A34="","",'True_Odds_Calculator_2-way'!A34)</f>
        <v>2.1800000000000002</v>
      </c>
      <c r="B33" s="4">
        <f>IF('True_Odds_Calculator_2-way'!B34="","",'True_Odds_Calculator_2-way'!B34)</f>
        <v>1.75</v>
      </c>
      <c r="C33" s="4">
        <f t="shared" si="0"/>
        <v>3.0144167758846541E-2</v>
      </c>
      <c r="D33" s="4">
        <f t="shared" si="2"/>
        <v>2.2540620384047267</v>
      </c>
      <c r="E33" s="4">
        <f t="shared" si="3"/>
        <v>1.797408716136631</v>
      </c>
      <c r="G33" s="4">
        <f t="shared" si="1"/>
        <v>1.0301441677588465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1.9</v>
      </c>
      <c r="C34" s="4">
        <f t="shared" si="0"/>
        <v>2.3828227284629522E-2</v>
      </c>
      <c r="D34" s="4">
        <f t="shared" si="2"/>
        <v>2.05931517929361</v>
      </c>
      <c r="E34" s="4">
        <f t="shared" si="3"/>
        <v>1.9440061084245355</v>
      </c>
      <c r="G34" s="4">
        <f t="shared" si="1"/>
        <v>1.0238282272846295</v>
      </c>
    </row>
    <row r="35" spans="1:7" x14ac:dyDescent="0.2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1.73</v>
      </c>
      <c r="C35" s="4">
        <f t="shared" si="0"/>
        <v>2.8485132531375301E-2</v>
      </c>
      <c r="D35" s="4">
        <f t="shared" si="2"/>
        <v>2.2924849280725841</v>
      </c>
      <c r="E35" s="4">
        <f t="shared" si="3"/>
        <v>1.7737034129219971</v>
      </c>
      <c r="G35" s="4">
        <f t="shared" si="1"/>
        <v>1.0284851325313753</v>
      </c>
    </row>
    <row r="36" spans="1:7" x14ac:dyDescent="0.2">
      <c r="A36" s="4">
        <f>IF('True_Odds_Calculator_2-way'!A37="","",'True_Odds_Calculator_2-way'!A37)</f>
        <v>2.16</v>
      </c>
      <c r="B36" s="4">
        <f>IF('True_Odds_Calculator_2-way'!B37="","",'True_Odds_Calculator_2-way'!B37)</f>
        <v>1.76</v>
      </c>
      <c r="C36" s="4">
        <f t="shared" si="0"/>
        <v>3.1144781144781142E-2</v>
      </c>
      <c r="D36" s="4">
        <f t="shared" si="2"/>
        <v>2.235183443085607</v>
      </c>
      <c r="E36" s="4">
        <f t="shared" si="3"/>
        <v>1.8095963442498098</v>
      </c>
      <c r="G36" s="4">
        <f t="shared" si="1"/>
        <v>1.0311447811447811</v>
      </c>
    </row>
    <row r="37" spans="1:7" x14ac:dyDescent="0.2">
      <c r="A37" s="4">
        <f>IF('True_Odds_Calculator_2-way'!A38="","",'True_Odds_Calculator_2-way'!A38)</f>
        <v>2.09</v>
      </c>
      <c r="B37" s="4">
        <f>IF('True_Odds_Calculator_2-way'!B38="","",'True_Odds_Calculator_2-way'!B38)</f>
        <v>1.83</v>
      </c>
      <c r="C37" s="4">
        <f t="shared" si="0"/>
        <v>2.4916986953225084E-2</v>
      </c>
      <c r="D37" s="4">
        <f t="shared" si="2"/>
        <v>2.1458748281762841</v>
      </c>
      <c r="E37" s="4">
        <f t="shared" si="3"/>
        <v>1.8726956692045928</v>
      </c>
      <c r="G37" s="4">
        <f t="shared" si="1"/>
        <v>1.0249169869532251</v>
      </c>
    </row>
    <row r="38" spans="1:7" x14ac:dyDescent="0.2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1.73</v>
      </c>
      <c r="C38" s="4">
        <f t="shared" si="0"/>
        <v>2.8485132531375301E-2</v>
      </c>
      <c r="D38" s="4">
        <f t="shared" si="2"/>
        <v>2.2924849280725841</v>
      </c>
      <c r="E38" s="4">
        <f t="shared" si="3"/>
        <v>1.7737034129219971</v>
      </c>
      <c r="G38" s="4">
        <f t="shared" si="1"/>
        <v>1.0284851325313753</v>
      </c>
    </row>
    <row r="39" spans="1:7" x14ac:dyDescent="0.2">
      <c r="A39" s="4">
        <f>IF('True_Odds_Calculator_2-way'!A40="","",'True_Odds_Calculator_2-way'!A40)</f>
        <v>1.96</v>
      </c>
      <c r="B39" s="4">
        <f>IF('True_Odds_Calculator_2-way'!B40="","",'True_Odds_Calculator_2-way'!B40)</f>
        <v>1.94</v>
      </c>
      <c r="C39" s="4">
        <f t="shared" si="0"/>
        <v>2.5667999158426325E-2</v>
      </c>
      <c r="D39" s="4">
        <f t="shared" si="2"/>
        <v>2.0105752961082914</v>
      </c>
      <c r="E39" s="4">
        <f t="shared" si="3"/>
        <v>1.9895353704478862</v>
      </c>
      <c r="G39" s="4">
        <f t="shared" si="1"/>
        <v>1.0256679991584263</v>
      </c>
    </row>
    <row r="40" spans="1:7" x14ac:dyDescent="0.2">
      <c r="A40" s="4">
        <f>IF('True_Odds_Calculator_2-way'!A41="","",'True_Odds_Calculator_2-way'!A41)</f>
        <v>2.02</v>
      </c>
      <c r="B40" s="4">
        <f>IF('True_Odds_Calculator_2-way'!B41="","",'True_Odds_Calculator_2-way'!B41)</f>
        <v>1.88</v>
      </c>
      <c r="C40" s="4">
        <f t="shared" si="0"/>
        <v>2.6964398567516312E-2</v>
      </c>
      <c r="D40" s="4">
        <f t="shared" si="2"/>
        <v>2.0765529308836395</v>
      </c>
      <c r="E40" s="4">
        <f t="shared" si="3"/>
        <v>1.9288906948394962</v>
      </c>
      <c r="G40" s="4">
        <f t="shared" si="1"/>
        <v>1.0269643985675163</v>
      </c>
    </row>
    <row r="41" spans="1:7" x14ac:dyDescent="0.2">
      <c r="A41" s="4">
        <f>IF('True_Odds_Calculator_2-way'!A42="","",'True_Odds_Calculator_2-way'!A42)</f>
        <v>2.12</v>
      </c>
      <c r="B41" s="4">
        <f>IF('True_Odds_Calculator_2-way'!B42="","",'True_Odds_Calculator_2-way'!B42)</f>
        <v>1.79</v>
      </c>
      <c r="C41" s="4">
        <f t="shared" si="0"/>
        <v>3.0357331084642114E-2</v>
      </c>
      <c r="D41" s="4">
        <f t="shared" si="2"/>
        <v>2.1904871854075272</v>
      </c>
      <c r="E41" s="4">
        <f t="shared" si="3"/>
        <v>1.8399922420480992</v>
      </c>
      <c r="G41" s="4">
        <f t="shared" si="1"/>
        <v>1.0303573310846421</v>
      </c>
    </row>
    <row r="42" spans="1:7" x14ac:dyDescent="0.2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3.315137797896428E-2</v>
      </c>
      <c r="D42" s="4">
        <f t="shared" si="2"/>
        <v>2.1006852188505105</v>
      </c>
      <c r="E42" s="4">
        <f t="shared" si="3"/>
        <v>1.9085249650616189</v>
      </c>
      <c r="G42" s="4">
        <f t="shared" si="1"/>
        <v>1.0331513779789643</v>
      </c>
    </row>
    <row r="43" spans="1:7" x14ac:dyDescent="0.2">
      <c r="A43" s="4">
        <f>IF('True_Odds_Calculator_2-way'!A44="","",'True_Odds_Calculator_2-way'!A44)</f>
        <v>1.87</v>
      </c>
      <c r="B43" s="4">
        <f>IF('True_Odds_Calculator_2-way'!B44="","",'True_Odds_Calculator_2-way'!B44)</f>
        <v>2</v>
      </c>
      <c r="C43" s="4">
        <f t="shared" si="0"/>
        <v>3.475935828876997E-2</v>
      </c>
      <c r="D43" s="4">
        <f t="shared" si="2"/>
        <v>1.9328165374677002</v>
      </c>
      <c r="E43" s="4">
        <f t="shared" si="3"/>
        <v>2.0720221606648197</v>
      </c>
      <c r="G43" s="4">
        <f t="shared" si="1"/>
        <v>1.03475935828877</v>
      </c>
    </row>
    <row r="44" spans="1:7" x14ac:dyDescent="0.2">
      <c r="A44" s="4">
        <f>IF('True_Odds_Calculator_2-way'!A45="","",'True_Odds_Calculator_2-way'!A45)</f>
        <v>1.77</v>
      </c>
      <c r="B44" s="4">
        <f>IF('True_Odds_Calculator_2-way'!B45="","",'True_Odds_Calculator_2-way'!B45)</f>
        <v>2.11</v>
      </c>
      <c r="C44" s="4">
        <f t="shared" si="0"/>
        <v>3.8905400701529036E-2</v>
      </c>
      <c r="D44" s="4">
        <f t="shared" si="2"/>
        <v>1.8331165484575556</v>
      </c>
      <c r="E44" s="4">
        <f t="shared" si="3"/>
        <v>2.2003122514507911</v>
      </c>
      <c r="G44" s="4">
        <f t="shared" si="1"/>
        <v>1.038905400701529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3.62694300518136E-2</v>
      </c>
      <c r="D45" s="4">
        <f t="shared" si="2"/>
        <v>2.0000000000000004</v>
      </c>
      <c r="E45" s="4">
        <f t="shared" si="3"/>
        <v>2.0000000000000004</v>
      </c>
      <c r="G45" s="4">
        <f t="shared" si="1"/>
        <v>1.0362694300518136</v>
      </c>
    </row>
    <row r="46" spans="1:7" x14ac:dyDescent="0.2">
      <c r="A46" s="4">
        <f>IF('True_Odds_Calculator_2-way'!A47="","",'True_Odds_Calculator_2-way'!A47)</f>
        <v>2.2200000000000002</v>
      </c>
      <c r="B46" s="4">
        <f>IF('True_Odds_Calculator_2-way'!B47="","",'True_Odds_Calculator_2-way'!B47)</f>
        <v>1.7</v>
      </c>
      <c r="C46" s="4">
        <f t="shared" si="0"/>
        <v>3.868574456809748E-2</v>
      </c>
      <c r="D46" s="4">
        <f t="shared" si="2"/>
        <v>2.3196066379840201</v>
      </c>
      <c r="E46" s="4">
        <f t="shared" si="3"/>
        <v>1.7578015836050302</v>
      </c>
      <c r="G46" s="4">
        <f t="shared" si="1"/>
        <v>1.0386857445680975</v>
      </c>
    </row>
    <row r="47" spans="1:7" x14ac:dyDescent="0.2">
      <c r="A47" s="4">
        <f>IF('True_Odds_Calculator_2-way'!A48="","",'True_Odds_Calculator_2-way'!A48)</f>
        <v>2.02</v>
      </c>
      <c r="B47" s="4">
        <f>IF('True_Odds_Calculator_2-way'!B48="","",'True_Odds_Calculator_2-way'!B48)</f>
        <v>1.85</v>
      </c>
      <c r="C47" s="4">
        <f t="shared" si="0"/>
        <v>3.5590045491035394E-2</v>
      </c>
      <c r="D47" s="4">
        <f t="shared" si="2"/>
        <v>2.0953181945612553</v>
      </c>
      <c r="E47" s="4">
        <f t="shared" si="3"/>
        <v>1.9129767084719731</v>
      </c>
      <c r="G47" s="4">
        <f t="shared" si="1"/>
        <v>1.0355900454910354</v>
      </c>
    </row>
    <row r="48" spans="1:7" x14ac:dyDescent="0.2">
      <c r="A48" s="4">
        <f>IF('True_Odds_Calculator_2-way'!A49="","",'True_Odds_Calculator_2-way'!A49)</f>
        <v>1.88</v>
      </c>
      <c r="B48" s="4">
        <f>IF('True_Odds_Calculator_2-way'!B49="","",'True_Odds_Calculator_2-way'!B49)</f>
        <v>2</v>
      </c>
      <c r="C48" s="4">
        <f t="shared" si="0"/>
        <v>3.1914893617021267E-2</v>
      </c>
      <c r="D48" s="4">
        <f t="shared" si="2"/>
        <v>1.9381443298969072</v>
      </c>
      <c r="E48" s="4">
        <f t="shared" si="3"/>
        <v>2.0659340659340657</v>
      </c>
      <c r="G48" s="4">
        <f t="shared" si="1"/>
        <v>1.0319148936170213</v>
      </c>
    </row>
    <row r="49" spans="1:7" x14ac:dyDescent="0.2">
      <c r="A49" s="4">
        <f>IF('True_Odds_Calculator_2-way'!A50="","",'True_Odds_Calculator_2-way'!A50)</f>
        <v>2.0299999999999998</v>
      </c>
      <c r="B49" s="4">
        <f>IF('True_Odds_Calculator_2-way'!B50="","",'True_Odds_Calculator_2-way'!B50)</f>
        <v>1.85</v>
      </c>
      <c r="C49" s="4">
        <f t="shared" si="0"/>
        <v>3.315137797896428E-2</v>
      </c>
      <c r="D49" s="4">
        <f t="shared" si="2"/>
        <v>2.1006852188505105</v>
      </c>
      <c r="E49" s="4">
        <f t="shared" si="3"/>
        <v>1.9085249650616189</v>
      </c>
      <c r="G49" s="4">
        <f t="shared" si="1"/>
        <v>1.0331513779789643</v>
      </c>
    </row>
    <row r="50" spans="1:7" x14ac:dyDescent="0.2">
      <c r="A50" s="4">
        <f>IF('True_Odds_Calculator_2-way'!A51="","",'True_Odds_Calculator_2-way'!A51)</f>
        <v>1.97</v>
      </c>
      <c r="B50" s="4">
        <f>IF('True_Odds_Calculator_2-way'!B51="","",'True_Odds_Calculator_2-way'!B51)</f>
        <v>1.9</v>
      </c>
      <c r="C50" s="4">
        <f t="shared" si="0"/>
        <v>3.3930002671653803E-2</v>
      </c>
      <c r="D50" s="4">
        <f t="shared" si="2"/>
        <v>2.0381159814865235</v>
      </c>
      <c r="E50" s="4">
        <f t="shared" si="3"/>
        <v>1.9632835038027801</v>
      </c>
      <c r="G50" s="4">
        <f t="shared" si="1"/>
        <v>1.0339300026716538</v>
      </c>
    </row>
    <row r="51" spans="1:7" x14ac:dyDescent="0.2">
      <c r="A51" s="4">
        <f>IF('True_Odds_Calculator_2-way'!A52="","",'True_Odds_Calculator_2-way'!A52)</f>
        <v>1.79</v>
      </c>
      <c r="B51" s="4">
        <f>IF('True_Odds_Calculator_2-way'!B52="","",'True_Odds_Calculator_2-way'!B52)</f>
        <v>2.09</v>
      </c>
      <c r="C51" s="4">
        <f t="shared" si="0"/>
        <v>3.7128117398625982E-2</v>
      </c>
      <c r="D51" s="4">
        <f t="shared" si="2"/>
        <v>1.8515255747197545</v>
      </c>
      <c r="E51" s="4">
        <f t="shared" si="3"/>
        <v>2.1743628490889537</v>
      </c>
      <c r="G51" s="4">
        <f t="shared" si="1"/>
        <v>1.037128117398626</v>
      </c>
    </row>
    <row r="52" spans="1:7" x14ac:dyDescent="0.2">
      <c r="A52" s="4">
        <f>IF('True_Odds_Calculator_2-way'!A53="","",'True_Odds_Calculator_2-way'!A53)</f>
        <v>2.16</v>
      </c>
      <c r="B52" s="4">
        <f>IF('True_Odds_Calculator_2-way'!B53="","",'True_Odds_Calculator_2-way'!B53)</f>
        <v>1.74</v>
      </c>
      <c r="C52" s="4">
        <f t="shared" si="0"/>
        <v>3.7675606641123682E-2</v>
      </c>
      <c r="D52" s="4">
        <f t="shared" si="2"/>
        <v>2.2516175413371671</v>
      </c>
      <c r="E52" s="4">
        <f t="shared" si="3"/>
        <v>1.7989661114302122</v>
      </c>
      <c r="G52" s="4">
        <f t="shared" si="1"/>
        <v>1.0376756066411237</v>
      </c>
    </row>
    <row r="53" spans="1:7" x14ac:dyDescent="0.2">
      <c r="A53" s="4">
        <f>IF('True_Odds_Calculator_2-way'!A54="","",'True_Odds_Calculator_2-way'!A54)</f>
        <v>2.34</v>
      </c>
      <c r="B53" s="4">
        <f>IF('True_Odds_Calculator_2-way'!B54="","",'True_Odds_Calculator_2-way'!B54)</f>
        <v>1.64</v>
      </c>
      <c r="C53" s="4">
        <f t="shared" si="0"/>
        <v>3.7106524911402872E-2</v>
      </c>
      <c r="D53" s="4">
        <f t="shared" si="2"/>
        <v>2.4462009178990307</v>
      </c>
      <c r="E53" s="4">
        <f t="shared" si="3"/>
        <v>1.6914668547249645</v>
      </c>
      <c r="G53" s="4">
        <f t="shared" si="1"/>
        <v>1.0371065249114029</v>
      </c>
    </row>
    <row r="54" spans="1:7" x14ac:dyDescent="0.2">
      <c r="A54" s="4">
        <f>IF('True_Odds_Calculator_2-way'!A55="","",'True_Odds_Calculator_2-way'!A55)</f>
        <v>1.96</v>
      </c>
      <c r="B54" s="4">
        <f>IF('True_Odds_Calculator_2-way'!B55="","",'True_Odds_Calculator_2-way'!B55)</f>
        <v>1.91</v>
      </c>
      <c r="C54" s="4">
        <f t="shared" si="0"/>
        <v>3.3764291056736839E-2</v>
      </c>
      <c r="D54" s="4">
        <f t="shared" si="2"/>
        <v>2.0270738574832143</v>
      </c>
      <c r="E54" s="4">
        <f t="shared" si="3"/>
        <v>1.9736398144242935</v>
      </c>
      <c r="G54" s="4">
        <f t="shared" si="1"/>
        <v>1.0337642910567368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2.57</v>
      </c>
      <c r="B56" s="4">
        <f>IF('True_Odds_Calculator_2-way'!B57="","",'True_Odds_Calculator_2-way'!B57)</f>
        <v>1.54</v>
      </c>
      <c r="C56" s="4">
        <f t="shared" si="0"/>
        <v>3.845570771640805E-2</v>
      </c>
      <c r="D56" s="4">
        <f t="shared" si="2"/>
        <v>2.7035999726757289</v>
      </c>
      <c r="E56" s="4">
        <f t="shared" si="3"/>
        <v>1.5869922611171257</v>
      </c>
      <c r="G56" s="4">
        <f t="shared" si="1"/>
        <v>1.038455707716408</v>
      </c>
    </row>
    <row r="57" spans="1:7" x14ac:dyDescent="0.2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</v>
      </c>
      <c r="C57" s="4">
        <f t="shared" si="0"/>
        <v>3.8647342995169254E-2</v>
      </c>
      <c r="D57" s="4">
        <f t="shared" si="2"/>
        <v>2.15625</v>
      </c>
      <c r="E57" s="4">
        <f t="shared" si="3"/>
        <v>1.8648648648648651</v>
      </c>
      <c r="G57" s="4">
        <f t="shared" si="1"/>
        <v>1.0386473429951693</v>
      </c>
    </row>
    <row r="58" spans="1:7" x14ac:dyDescent="0.2">
      <c r="A58" s="4">
        <f>IF('True_Odds_Calculator_2-way'!A59="","",'True_Odds_Calculator_2-way'!A59)</f>
        <v>2.23</v>
      </c>
      <c r="B58" s="4">
        <f>IF('True_Odds_Calculator_2-way'!B59="","",'True_Odds_Calculator_2-way'!B59)</f>
        <v>1.69</v>
      </c>
      <c r="C58" s="4">
        <f t="shared" si="0"/>
        <v>4.0146469604903645E-2</v>
      </c>
      <c r="D58" s="4">
        <f t="shared" si="2"/>
        <v>2.3344999535416733</v>
      </c>
      <c r="E58" s="4">
        <f t="shared" si="3"/>
        <v>1.7493443498038854</v>
      </c>
      <c r="G58" s="4">
        <f t="shared" si="1"/>
        <v>1.0401464696049036</v>
      </c>
    </row>
    <row r="59" spans="1:7" x14ac:dyDescent="0.2">
      <c r="A59" s="4">
        <f>IF('True_Odds_Calculator_2-way'!A60="","",'True_Odds_Calculator_2-way'!A60)</f>
        <v>2.14</v>
      </c>
      <c r="B59" s="4">
        <f>IF('True_Odds_Calculator_2-way'!B60="","",'True_Odds_Calculator_2-way'!B60)</f>
        <v>1.75</v>
      </c>
      <c r="C59" s="4">
        <f t="shared" si="0"/>
        <v>3.8718291054739673E-2</v>
      </c>
      <c r="D59" s="4">
        <f t="shared" si="2"/>
        <v>2.2324888226527575</v>
      </c>
      <c r="E59" s="4">
        <f t="shared" si="3"/>
        <v>1.81136638452237</v>
      </c>
      <c r="G59" s="4">
        <f t="shared" si="1"/>
        <v>1.0387182910547397</v>
      </c>
    </row>
    <row r="60" spans="1:7" x14ac:dyDescent="0.2">
      <c r="A60" s="4">
        <f>IF('True_Odds_Calculator_2-way'!A61="","",'True_Odds_Calculator_2-way'!A61)</f>
        <v>2.27</v>
      </c>
      <c r="B60" s="4">
        <f>IF('True_Odds_Calculator_2-way'!B61="","",'True_Odds_Calculator_2-way'!B61)</f>
        <v>1.67</v>
      </c>
      <c r="C60" s="4">
        <f t="shared" si="0"/>
        <v>3.9331029570814469E-2</v>
      </c>
      <c r="D60" s="4">
        <f t="shared" si="2"/>
        <v>2.3760694474913038</v>
      </c>
      <c r="E60" s="4">
        <f t="shared" si="3"/>
        <v>1.7267075087111983</v>
      </c>
      <c r="G60" s="4">
        <f t="shared" si="1"/>
        <v>1.0393310295708145</v>
      </c>
    </row>
    <row r="61" spans="1:7" x14ac:dyDescent="0.2">
      <c r="A61" s="4">
        <f>IF('True_Odds_Calculator_2-way'!A62="","",'True_Odds_Calculator_2-way'!A62)</f>
        <v>2.17</v>
      </c>
      <c r="B61" s="4">
        <f>IF('True_Odds_Calculator_2-way'!B62="","",'True_Odds_Calculator_2-way'!B62)</f>
        <v>1.74</v>
      </c>
      <c r="C61" s="4">
        <f t="shared" si="0"/>
        <v>3.5542136765718491E-2</v>
      </c>
      <c r="D61" s="4">
        <f t="shared" si="2"/>
        <v>2.2570386753541753</v>
      </c>
      <c r="E61" s="4">
        <f t="shared" si="3"/>
        <v>1.7955204717295163</v>
      </c>
      <c r="G61" s="4">
        <f t="shared" si="1"/>
        <v>1.0355421367657185</v>
      </c>
    </row>
    <row r="62" spans="1:7" x14ac:dyDescent="0.2">
      <c r="A62" s="4">
        <f>IF('True_Odds_Calculator_2-way'!A63="","",'True_Odds_Calculator_2-way'!A63)</f>
        <v>2.2400000000000002</v>
      </c>
      <c r="B62" s="4">
        <f>IF('True_Odds_Calculator_2-way'!B63="","",'True_Odds_Calculator_2-way'!B63)</f>
        <v>1.69</v>
      </c>
      <c r="C62" s="4">
        <f t="shared" si="0"/>
        <v>3.8144547759932479E-2</v>
      </c>
      <c r="D62" s="4">
        <f t="shared" si="2"/>
        <v>2.3399678575843743</v>
      </c>
      <c r="E62" s="4">
        <f t="shared" si="3"/>
        <v>1.7462865578005351</v>
      </c>
      <c r="G62" s="4">
        <f t="shared" si="1"/>
        <v>1.0381445477599325</v>
      </c>
    </row>
    <row r="63" spans="1:7" x14ac:dyDescent="0.2">
      <c r="A63" s="4">
        <f>IF('True_Odds_Calculator_2-way'!A64="","",'True_Odds_Calculator_2-way'!A64)</f>
        <v>2.39</v>
      </c>
      <c r="B63" s="4">
        <f>IF('True_Odds_Calculator_2-way'!B64="","",'True_Odds_Calculator_2-way'!B64)</f>
        <v>1.59</v>
      </c>
      <c r="C63" s="4">
        <f t="shared" si="0"/>
        <v>4.7340859451066919E-2</v>
      </c>
      <c r="D63" s="4">
        <f t="shared" si="2"/>
        <v>2.533315556148128</v>
      </c>
      <c r="E63" s="4">
        <f t="shared" si="3"/>
        <v>1.6521814743157757</v>
      </c>
      <c r="G63" s="4">
        <f t="shared" si="1"/>
        <v>1.0473408594510669</v>
      </c>
    </row>
    <row r="64" spans="1:7" x14ac:dyDescent="0.2">
      <c r="A64" s="4">
        <f>IF('True_Odds_Calculator_2-way'!A65="","",'True_Odds_Calculator_2-way'!A65)</f>
        <v>1.88</v>
      </c>
      <c r="B64" s="4">
        <f>IF('True_Odds_Calculator_2-way'!B65="","",'True_Odds_Calculator_2-way'!B65)</f>
        <v>1.98</v>
      </c>
      <c r="C64" s="4">
        <f t="shared" si="0"/>
        <v>3.6965398667526461E-2</v>
      </c>
      <c r="D64" s="4">
        <f t="shared" si="2"/>
        <v>1.9476768522394308</v>
      </c>
      <c r="E64" s="4">
        <f t="shared" si="3"/>
        <v>2.0552120141342756</v>
      </c>
      <c r="G64" s="4">
        <f t="shared" si="1"/>
        <v>1.0369653986675265</v>
      </c>
    </row>
    <row r="65" spans="1:7" x14ac:dyDescent="0.2">
      <c r="A65" s="4">
        <f>IF('True_Odds_Calculator_2-way'!A66="","",'True_Odds_Calculator_2-way'!A66)</f>
        <v>2</v>
      </c>
      <c r="B65" s="4">
        <f>IF('True_Odds_Calculator_2-way'!B66="","",'True_Odds_Calculator_2-way'!B66)</f>
        <v>1.84</v>
      </c>
      <c r="C65" s="4">
        <f t="shared" si="0"/>
        <v>4.3478260869565188E-2</v>
      </c>
      <c r="D65" s="4">
        <f t="shared" si="2"/>
        <v>2.0909090909090908</v>
      </c>
      <c r="E65" s="4">
        <f t="shared" si="3"/>
        <v>1.9166666666666665</v>
      </c>
      <c r="G65" s="4">
        <f t="shared" si="1"/>
        <v>1.0434782608695652</v>
      </c>
    </row>
    <row r="66" spans="1:7" x14ac:dyDescent="0.2">
      <c r="A66" s="4">
        <f>IF('True_Odds_Calculator_2-way'!A67="","",'True_Odds_Calculator_2-way'!A67)</f>
        <v>1.69</v>
      </c>
      <c r="B66" s="4">
        <f>IF('True_Odds_Calculator_2-way'!B67="","",'True_Odds_Calculator_2-way'!B67)</f>
        <v>2.19</v>
      </c>
      <c r="C66" s="4">
        <f t="shared" ref="C66:C129" si="4">IF(A66="","",((1/A66)+(1/B66))-1)</f>
        <v>4.8336980897571102E-2</v>
      </c>
      <c r="D66" s="4">
        <f t="shared" si="2"/>
        <v>1.7619671038537528</v>
      </c>
      <c r="E66" s="4">
        <f t="shared" si="3"/>
        <v>2.3123926150385805</v>
      </c>
      <c r="G66" s="4">
        <f t="shared" ref="G66:G129" si="5">IF(A66="","",C66+1)</f>
        <v>1.0483369808975711</v>
      </c>
    </row>
    <row r="67" spans="1:7" x14ac:dyDescent="0.2">
      <c r="A67" s="4">
        <f>IF('True_Odds_Calculator_2-way'!A68="","",'True_Odds_Calculator_2-way'!A68)</f>
        <v>1.86</v>
      </c>
      <c r="B67" s="4">
        <f>IF('True_Odds_Calculator_2-way'!B68="","",'True_Odds_Calculator_2-way'!B68)</f>
        <v>1.97</v>
      </c>
      <c r="C67" s="4">
        <f t="shared" si="4"/>
        <v>4.5248621800120015E-2</v>
      </c>
      <c r="D67" s="4">
        <f t="shared" ref="D67:D130" si="6">IF(A67="","",(2*A67)/(2-($C67*A67)))</f>
        <v>1.9417095013512797</v>
      </c>
      <c r="E67" s="4">
        <f t="shared" ref="E67:E130" si="7">IF(B67="","",(2*B67)/(2-($C67*B67)))</f>
        <v>2.0618985988408078</v>
      </c>
      <c r="G67" s="4">
        <f t="shared" si="5"/>
        <v>1.04524862180012</v>
      </c>
    </row>
    <row r="68" spans="1:7" x14ac:dyDescent="0.2">
      <c r="A68" s="4">
        <f>IF('True_Odds_Calculator_2-way'!A69="","",'True_Odds_Calculator_2-way'!A69)</f>
        <v>1.76</v>
      </c>
      <c r="B68" s="4">
        <f>IF('True_Odds_Calculator_2-way'!B69="","",'True_Odds_Calculator_2-way'!B69)</f>
        <v>2.09</v>
      </c>
      <c r="C68" s="4">
        <f t="shared" si="4"/>
        <v>4.6650717703349276E-2</v>
      </c>
      <c r="D68" s="4">
        <f t="shared" si="6"/>
        <v>1.8353457738748626</v>
      </c>
      <c r="E68" s="4">
        <f t="shared" si="7"/>
        <v>2.1971090670170828</v>
      </c>
      <c r="G68" s="4">
        <f t="shared" si="5"/>
        <v>1.0466507177033493</v>
      </c>
    </row>
    <row r="69" spans="1:7" x14ac:dyDescent="0.2">
      <c r="A69" s="4">
        <f>IF('True_Odds_Calculator_2-way'!A70="","",'True_Odds_Calculator_2-way'!A70)</f>
        <v>1.57</v>
      </c>
      <c r="B69" s="4">
        <f>IF('True_Odds_Calculator_2-way'!B70="","",'True_Odds_Calculator_2-way'!B70)</f>
        <v>2.38</v>
      </c>
      <c r="C69" s="4">
        <f t="shared" si="4"/>
        <v>5.7110742386126345E-2</v>
      </c>
      <c r="D69" s="4">
        <f t="shared" si="6"/>
        <v>1.6436897901728764</v>
      </c>
      <c r="E69" s="4">
        <f t="shared" si="7"/>
        <v>2.5535433608966032</v>
      </c>
      <c r="G69" s="4">
        <f t="shared" si="5"/>
        <v>1.0571107423861263</v>
      </c>
    </row>
    <row r="70" spans="1:7" x14ac:dyDescent="0.2">
      <c r="A70" s="4">
        <f>IF('True_Odds_Calculator_2-way'!A71="","",'True_Odds_Calculator_2-way'!A71)</f>
        <v>1.92</v>
      </c>
      <c r="B70" s="4">
        <f>IF('True_Odds_Calculator_2-way'!B71="","",'True_Odds_Calculator_2-way'!B71)</f>
        <v>1.92</v>
      </c>
      <c r="C70" s="4">
        <f t="shared" si="4"/>
        <v>4.1666666666666741E-2</v>
      </c>
      <c r="D70" s="4">
        <f t="shared" si="6"/>
        <v>2</v>
      </c>
      <c r="E70" s="4">
        <f t="shared" si="7"/>
        <v>2</v>
      </c>
      <c r="G70" s="4">
        <f t="shared" si="5"/>
        <v>1.0416666666666667</v>
      </c>
    </row>
    <row r="71" spans="1:7" x14ac:dyDescent="0.2">
      <c r="A71" s="4">
        <f>IF('True_Odds_Calculator_2-way'!A72="","",'True_Odds_Calculator_2-way'!A72)</f>
        <v>1.93</v>
      </c>
      <c r="B71" s="4">
        <f>IF('True_Odds_Calculator_2-way'!B72="","",'True_Odds_Calculator_2-way'!B72)</f>
        <v>1.91</v>
      </c>
      <c r="C71" s="4">
        <f t="shared" si="4"/>
        <v>4.1694924449990456E-2</v>
      </c>
      <c r="D71" s="4">
        <f t="shared" si="6"/>
        <v>2.0109101819272834</v>
      </c>
      <c r="E71" s="4">
        <f t="shared" si="7"/>
        <v>1.9892075654965866</v>
      </c>
      <c r="G71" s="4">
        <f t="shared" si="5"/>
        <v>1.0416949244499905</v>
      </c>
    </row>
    <row r="72" spans="1:7" x14ac:dyDescent="0.2">
      <c r="A72" s="4">
        <f>IF('True_Odds_Calculator_2-way'!A73="","",'True_Odds_Calculator_2-way'!A73)</f>
        <v>2.02</v>
      </c>
      <c r="B72" s="4">
        <f>IF('True_Odds_Calculator_2-way'!B73="","",'True_Odds_Calculator_2-way'!B73)</f>
        <v>1.83</v>
      </c>
      <c r="C72" s="4">
        <f t="shared" si="4"/>
        <v>4.1497592382188975E-2</v>
      </c>
      <c r="D72" s="4">
        <f t="shared" si="6"/>
        <v>2.1083670792220381</v>
      </c>
      <c r="E72" s="4">
        <f t="shared" si="7"/>
        <v>1.9022281685792208</v>
      </c>
      <c r="G72" s="4">
        <f t="shared" si="5"/>
        <v>1.041497592382189</v>
      </c>
    </row>
    <row r="73" spans="1:7" x14ac:dyDescent="0.2">
      <c r="A73" s="4">
        <f>IF('True_Odds_Calculator_2-way'!A74="","",'True_Odds_Calculator_2-way'!A74)</f>
        <v>1.65</v>
      </c>
      <c r="B73" s="4">
        <f>IF('True_Odds_Calculator_2-way'!B74="","",'True_Odds_Calculator_2-way'!B74)</f>
        <v>2.2599999999999998</v>
      </c>
      <c r="C73" s="4">
        <f t="shared" si="4"/>
        <v>4.85384821668009E-2</v>
      </c>
      <c r="D73" s="4">
        <f t="shared" si="6"/>
        <v>1.7188292233233464</v>
      </c>
      <c r="E73" s="4">
        <f t="shared" si="7"/>
        <v>2.3911510099390831</v>
      </c>
      <c r="G73" s="4">
        <f t="shared" si="5"/>
        <v>1.0485384821668009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1.85</v>
      </c>
      <c r="C74" s="4">
        <f t="shared" si="4"/>
        <v>4.5591045591045543E-2</v>
      </c>
      <c r="D74" s="4">
        <f t="shared" si="6"/>
        <v>2.0735918482875744</v>
      </c>
      <c r="E74" s="4">
        <f t="shared" si="7"/>
        <v>1.931452675982072</v>
      </c>
      <c r="G74" s="4">
        <f t="shared" si="5"/>
        <v>1.0455910455910455</v>
      </c>
    </row>
    <row r="75" spans="1:7" x14ac:dyDescent="0.2">
      <c r="A75" s="4">
        <f>IF('True_Odds_Calculator_2-way'!A76="","",'True_Odds_Calculator_2-way'!A76)</f>
        <v>1.84</v>
      </c>
      <c r="B75" s="4">
        <f>IF('True_Odds_Calculator_2-way'!B76="","",'True_Odds_Calculator_2-way'!B76)</f>
        <v>2</v>
      </c>
      <c r="C75" s="4">
        <f t="shared" si="4"/>
        <v>4.3478260869565188E-2</v>
      </c>
      <c r="D75" s="4">
        <f t="shared" si="6"/>
        <v>1.9166666666666665</v>
      </c>
      <c r="E75" s="4">
        <f t="shared" si="7"/>
        <v>2.0909090909090908</v>
      </c>
      <c r="G75" s="4">
        <f t="shared" si="5"/>
        <v>1.0434782608695652</v>
      </c>
    </row>
    <row r="76" spans="1:7" x14ac:dyDescent="0.2">
      <c r="A76" s="4">
        <f>IF('True_Odds_Calculator_2-way'!A77="","",'True_Odds_Calculator_2-way'!A77)</f>
        <v>1.61</v>
      </c>
      <c r="B76" s="4">
        <f>IF('True_Odds_Calculator_2-way'!B77="","",'True_Odds_Calculator_2-way'!B77)</f>
        <v>2.4500000000000002</v>
      </c>
      <c r="C76" s="4">
        <f t="shared" si="4"/>
        <v>2.9281277728482547E-2</v>
      </c>
      <c r="D76" s="4">
        <f t="shared" si="6"/>
        <v>1.6488661302121432</v>
      </c>
      <c r="E76" s="4">
        <f t="shared" si="7"/>
        <v>2.5411499436302138</v>
      </c>
      <c r="G76" s="4">
        <f t="shared" si="5"/>
        <v>1.0292812777284825</v>
      </c>
    </row>
    <row r="77" spans="1:7" x14ac:dyDescent="0.2">
      <c r="A77" s="4">
        <f>IF('True_Odds_Calculator_2-way'!A78="","",'True_Odds_Calculator_2-way'!A78)</f>
        <v>1.95</v>
      </c>
      <c r="B77" s="4">
        <f>IF('True_Odds_Calculator_2-way'!B78="","",'True_Odds_Calculator_2-way'!B78)</f>
        <v>1.95</v>
      </c>
      <c r="C77" s="4">
        <f t="shared" si="4"/>
        <v>2.5641025641025772E-2</v>
      </c>
      <c r="D77" s="4">
        <f t="shared" si="6"/>
        <v>2.0000000000000004</v>
      </c>
      <c r="E77" s="4">
        <f t="shared" si="7"/>
        <v>2.0000000000000004</v>
      </c>
      <c r="G77" s="4">
        <f t="shared" si="5"/>
        <v>1.0256410256410258</v>
      </c>
    </row>
    <row r="78" spans="1:7" x14ac:dyDescent="0.2">
      <c r="A78" s="4">
        <f>IF('True_Odds_Calculator_2-way'!A79="","",'True_Odds_Calculator_2-way'!A79)</f>
        <v>2.1</v>
      </c>
      <c r="B78" s="4">
        <f>IF('True_Odds_Calculator_2-way'!B79="","",'True_Odds_Calculator_2-way'!B79)</f>
        <v>1.78</v>
      </c>
      <c r="C78" s="4">
        <f t="shared" si="4"/>
        <v>3.7988228999465079E-2</v>
      </c>
      <c r="D78" s="4">
        <f t="shared" si="6"/>
        <v>2.1872440023405506</v>
      </c>
      <c r="E78" s="4">
        <f t="shared" si="7"/>
        <v>1.8422868408082802</v>
      </c>
      <c r="G78" s="4">
        <f t="shared" si="5"/>
        <v>1.0379882289994651</v>
      </c>
    </row>
    <row r="79" spans="1:7" x14ac:dyDescent="0.2">
      <c r="A79" s="4">
        <f>IF('True_Odds_Calculator_2-way'!A80="","",'True_Odds_Calculator_2-way'!A80)</f>
        <v>2.09</v>
      </c>
      <c r="B79" s="4">
        <f>IF('True_Odds_Calculator_2-way'!B80="","",'True_Odds_Calculator_2-way'!B80)</f>
        <v>1.78</v>
      </c>
      <c r="C79" s="4">
        <f t="shared" si="4"/>
        <v>4.0266652330519959E-2</v>
      </c>
      <c r="D79" s="4">
        <f t="shared" si="6"/>
        <v>2.1818075186206087</v>
      </c>
      <c r="E79" s="4">
        <f t="shared" si="7"/>
        <v>1.8461614808198106</v>
      </c>
      <c r="G79" s="4">
        <f t="shared" si="5"/>
        <v>1.04026665233052</v>
      </c>
    </row>
    <row r="80" spans="1:7" x14ac:dyDescent="0.2">
      <c r="A80" s="4">
        <f>IF('True_Odds_Calculator_2-way'!A81="","",'True_Odds_Calculator_2-way'!A81)</f>
        <v>2.2400000000000002</v>
      </c>
      <c r="B80" s="4">
        <f>IF('True_Odds_Calculator_2-way'!B81="","",'True_Odds_Calculator_2-way'!B81)</f>
        <v>1.69</v>
      </c>
      <c r="C80" s="4">
        <f t="shared" si="4"/>
        <v>3.8144547759932479E-2</v>
      </c>
      <c r="D80" s="4">
        <f t="shared" si="6"/>
        <v>2.3399678575843743</v>
      </c>
      <c r="E80" s="4">
        <f t="shared" si="7"/>
        <v>1.7462865578005351</v>
      </c>
      <c r="G80" s="4">
        <f t="shared" si="5"/>
        <v>1.0381445477599325</v>
      </c>
    </row>
    <row r="81" spans="1:7" x14ac:dyDescent="0.2">
      <c r="A81" s="4">
        <f>IF('True_Odds_Calculator_2-way'!A82="","",'True_Odds_Calculator_2-way'!A82)</f>
        <v>2.5</v>
      </c>
      <c r="B81" s="4">
        <f>IF('True_Odds_Calculator_2-way'!B82="","",'True_Odds_Calculator_2-way'!B82)</f>
        <v>1.57</v>
      </c>
      <c r="C81" s="4">
        <f t="shared" si="4"/>
        <v>3.6942675159235661E-2</v>
      </c>
      <c r="D81" s="4">
        <f t="shared" si="6"/>
        <v>2.621035058430718</v>
      </c>
      <c r="E81" s="4">
        <f t="shared" si="7"/>
        <v>1.6168898043254378</v>
      </c>
      <c r="G81" s="4">
        <f t="shared" si="5"/>
        <v>1.0369426751592357</v>
      </c>
    </row>
    <row r="82" spans="1:7" x14ac:dyDescent="0.2">
      <c r="A82" s="4">
        <f>IF('True_Odds_Calculator_2-way'!A83="","",'True_Odds_Calculator_2-way'!A83)</f>
        <v>2.39</v>
      </c>
      <c r="B82" s="4">
        <f>IF('True_Odds_Calculator_2-way'!B83="","",'True_Odds_Calculator_2-way'!B83)</f>
        <v>1.61</v>
      </c>
      <c r="C82" s="4">
        <f t="shared" si="4"/>
        <v>3.9528054263364254E-2</v>
      </c>
      <c r="D82" s="4">
        <f t="shared" si="6"/>
        <v>2.5084911502982492</v>
      </c>
      <c r="E82" s="4">
        <f t="shared" si="7"/>
        <v>1.6629140646945697</v>
      </c>
      <c r="G82" s="4">
        <f t="shared" si="5"/>
        <v>1.0395280542633643</v>
      </c>
    </row>
    <row r="83" spans="1:7" x14ac:dyDescent="0.2">
      <c r="A83" s="4">
        <f>IF('True_Odds_Calculator_2-way'!A84="","",'True_Odds_Calculator_2-way'!A84)</f>
        <v>2.4500000000000002</v>
      </c>
      <c r="B83" s="4">
        <f>IF('True_Odds_Calculator_2-way'!B84="","",'True_Odds_Calculator_2-way'!B84)</f>
        <v>1.59</v>
      </c>
      <c r="C83" s="4">
        <f t="shared" si="4"/>
        <v>3.7094082916185211E-2</v>
      </c>
      <c r="D83" s="4">
        <f t="shared" si="6"/>
        <v>2.5666282325811234</v>
      </c>
      <c r="E83" s="4">
        <f t="shared" si="7"/>
        <v>1.6383135317001365</v>
      </c>
      <c r="G83" s="4">
        <f t="shared" si="5"/>
        <v>1.0370940829161852</v>
      </c>
    </row>
    <row r="84" spans="1:7" x14ac:dyDescent="0.2">
      <c r="A84" s="4">
        <f>IF('True_Odds_Calculator_2-way'!A85="","",'True_Odds_Calculator_2-way'!A85)</f>
        <v>2.0299999999999998</v>
      </c>
      <c r="B84" s="4">
        <f>IF('True_Odds_Calculator_2-way'!B85="","",'True_Odds_Calculator_2-way'!B85)</f>
        <v>1.85</v>
      </c>
      <c r="C84" s="4">
        <f t="shared" si="4"/>
        <v>3.315137797896428E-2</v>
      </c>
      <c r="D84" s="4">
        <f t="shared" si="6"/>
        <v>2.1006852188505105</v>
      </c>
      <c r="E84" s="4">
        <f t="shared" si="7"/>
        <v>1.9085249650616189</v>
      </c>
      <c r="G84" s="4">
        <f t="shared" si="5"/>
        <v>1.0331513779789643</v>
      </c>
    </row>
    <row r="85" spans="1:7" x14ac:dyDescent="0.2">
      <c r="A85" s="4">
        <f>IF('True_Odds_Calculator_2-way'!A86="","",'True_Odds_Calculator_2-way'!A86)</f>
        <v>2.1800000000000002</v>
      </c>
      <c r="B85" s="4">
        <f>IF('True_Odds_Calculator_2-way'!B86="","",'True_Odds_Calculator_2-way'!B86)</f>
        <v>1.72</v>
      </c>
      <c r="C85" s="4">
        <f t="shared" si="4"/>
        <v>4.0110945167484591E-2</v>
      </c>
      <c r="D85" s="4">
        <f t="shared" si="6"/>
        <v>2.2796692607003894</v>
      </c>
      <c r="E85" s="4">
        <f t="shared" si="7"/>
        <v>1.7814519194222731</v>
      </c>
      <c r="G85" s="4">
        <f t="shared" si="5"/>
        <v>1.0401109451674846</v>
      </c>
    </row>
    <row r="86" spans="1:7" x14ac:dyDescent="0.2">
      <c r="A86" s="4">
        <f>IF('True_Odds_Calculator_2-way'!A87="","",'True_Odds_Calculator_2-way'!A87)</f>
        <v>2.15</v>
      </c>
      <c r="B86" s="4">
        <f>IF('True_Odds_Calculator_2-way'!B87="","",'True_Odds_Calculator_2-way'!B87)</f>
        <v>1.72</v>
      </c>
      <c r="C86" s="4">
        <f t="shared" si="4"/>
        <v>4.6511627906976827E-2</v>
      </c>
      <c r="D86" s="4">
        <f t="shared" si="6"/>
        <v>2.263157894736842</v>
      </c>
      <c r="E86" s="4">
        <f t="shared" si="7"/>
        <v>1.7916666666666667</v>
      </c>
      <c r="G86" s="4">
        <f t="shared" si="5"/>
        <v>1.0465116279069768</v>
      </c>
    </row>
    <row r="87" spans="1:7" x14ac:dyDescent="0.2">
      <c r="A87" s="4">
        <f>IF('True_Odds_Calculator_2-way'!A88="","",'True_Odds_Calculator_2-way'!A88)</f>
        <v>2.11</v>
      </c>
      <c r="B87" s="4">
        <f>IF('True_Odds_Calculator_2-way'!B88="","",'True_Odds_Calculator_2-way'!B88)</f>
        <v>1.74</v>
      </c>
      <c r="C87" s="4">
        <f t="shared" si="4"/>
        <v>4.8646292967260418E-2</v>
      </c>
      <c r="D87" s="4">
        <f t="shared" si="6"/>
        <v>2.2241473314351485</v>
      </c>
      <c r="E87" s="4">
        <f t="shared" si="7"/>
        <v>1.8168951353491363</v>
      </c>
      <c r="G87" s="4">
        <f t="shared" si="5"/>
        <v>1.0486462929672604</v>
      </c>
    </row>
    <row r="88" spans="1:7" x14ac:dyDescent="0.2">
      <c r="A88" s="4">
        <f>IF('True_Odds_Calculator_2-way'!A89="","",'True_Odds_Calculator_2-way'!A89)</f>
        <v>2.0499999999999998</v>
      </c>
      <c r="B88" s="4">
        <f>IF('True_Odds_Calculator_2-way'!B89="","",'True_Odds_Calculator_2-way'!B89)</f>
        <v>1.79</v>
      </c>
      <c r="C88" s="4">
        <f t="shared" si="4"/>
        <v>4.6464095925875526E-2</v>
      </c>
      <c r="D88" s="4">
        <f t="shared" si="6"/>
        <v>2.1525150315295498</v>
      </c>
      <c r="E88" s="4">
        <f t="shared" si="7"/>
        <v>1.8676676421936633</v>
      </c>
      <c r="G88" s="4">
        <f t="shared" si="5"/>
        <v>1.0464640959258755</v>
      </c>
    </row>
    <row r="89" spans="1:7" x14ac:dyDescent="0.2">
      <c r="A89" s="4">
        <f>IF('True_Odds_Calculator_2-way'!A90="","",'True_Odds_Calculator_2-way'!A90)</f>
        <v>1.97</v>
      </c>
      <c r="B89" s="4">
        <f>IF('True_Odds_Calculator_2-way'!B90="","",'True_Odds_Calculator_2-way'!B90)</f>
        <v>1.93</v>
      </c>
      <c r="C89" s="4">
        <f t="shared" si="4"/>
        <v>2.5748928223876311E-2</v>
      </c>
      <c r="D89" s="4">
        <f t="shared" si="6"/>
        <v>2.0212647191728026</v>
      </c>
      <c r="E89" s="4">
        <f t="shared" si="7"/>
        <v>1.9791780536685666</v>
      </c>
      <c r="G89" s="4">
        <f t="shared" si="5"/>
        <v>1.0257489282238763</v>
      </c>
    </row>
    <row r="90" spans="1:7" x14ac:dyDescent="0.2">
      <c r="A90" s="4">
        <f>IF('True_Odds_Calculator_2-way'!A91="","",'True_Odds_Calculator_2-way'!A91)</f>
        <v>1.69</v>
      </c>
      <c r="B90" s="4">
        <f>IF('True_Odds_Calculator_2-way'!B91="","",'True_Odds_Calculator_2-way'!B91)</f>
        <v>2.29</v>
      </c>
      <c r="C90" s="4">
        <f t="shared" si="4"/>
        <v>2.8397199038784571E-2</v>
      </c>
      <c r="D90" s="4">
        <f t="shared" si="6"/>
        <v>1.7315496297621977</v>
      </c>
      <c r="E90" s="4">
        <f t="shared" si="7"/>
        <v>2.3669612550074923</v>
      </c>
      <c r="G90" s="4">
        <f t="shared" si="5"/>
        <v>1.0283971990387846</v>
      </c>
    </row>
    <row r="91" spans="1:7" x14ac:dyDescent="0.2">
      <c r="A91" s="4">
        <f>IF('True_Odds_Calculator_2-way'!A92="","",'True_Odds_Calculator_2-way'!A92)</f>
        <v>1.84</v>
      </c>
      <c r="B91" s="4">
        <f>IF('True_Odds_Calculator_2-way'!B92="","",'True_Odds_Calculator_2-way'!B92)</f>
        <v>2.06</v>
      </c>
      <c r="C91" s="4">
        <f t="shared" si="4"/>
        <v>2.891515407344869E-2</v>
      </c>
      <c r="D91" s="4">
        <f t="shared" si="6"/>
        <v>1.8902852583283463</v>
      </c>
      <c r="E91" s="4">
        <f t="shared" si="7"/>
        <v>2.1232354918216445</v>
      </c>
      <c r="G91" s="4">
        <f t="shared" si="5"/>
        <v>1.0289151540734487</v>
      </c>
    </row>
    <row r="92" spans="1:7" x14ac:dyDescent="0.2">
      <c r="A92" s="4">
        <f>IF('True_Odds_Calculator_2-way'!A93="","",'True_Odds_Calculator_2-way'!A93)</f>
        <v>2.04</v>
      </c>
      <c r="B92" s="4">
        <f>IF('True_Odds_Calculator_2-way'!B93="","",'True_Odds_Calculator_2-way'!B93)</f>
        <v>1.86</v>
      </c>
      <c r="C92" s="4">
        <f t="shared" si="4"/>
        <v>2.7830487033523088E-2</v>
      </c>
      <c r="D92" s="4">
        <f t="shared" si="6"/>
        <v>2.0996015936254984</v>
      </c>
      <c r="E92" s="4">
        <f t="shared" si="7"/>
        <v>1.9094202898550725</v>
      </c>
      <c r="G92" s="4">
        <f t="shared" si="5"/>
        <v>1.0278304870335231</v>
      </c>
    </row>
    <row r="93" spans="1:7" x14ac:dyDescent="0.2">
      <c r="A93" s="4">
        <f>IF('True_Odds_Calculator_2-way'!A94="","",'True_Odds_Calculator_2-way'!A94)</f>
        <v>1.96</v>
      </c>
      <c r="B93" s="4">
        <f>IF('True_Odds_Calculator_2-way'!B94="","",'True_Odds_Calculator_2-way'!B94)</f>
        <v>1.93</v>
      </c>
      <c r="C93" s="4">
        <f t="shared" si="4"/>
        <v>2.8338796658559762E-2</v>
      </c>
      <c r="D93" s="4">
        <f t="shared" si="6"/>
        <v>2.0159880622468553</v>
      </c>
      <c r="E93" s="4">
        <f t="shared" si="7"/>
        <v>1.9842635333613092</v>
      </c>
      <c r="G93" s="4">
        <f t="shared" si="5"/>
        <v>1.0283387966585598</v>
      </c>
    </row>
    <row r="94" spans="1:7" x14ac:dyDescent="0.2">
      <c r="A94" s="4">
        <f>IF('True_Odds_Calculator_2-way'!A95="","",'True_Odds_Calculator_2-way'!A95)</f>
        <v>1.99</v>
      </c>
      <c r="B94" s="4">
        <f>IF('True_Odds_Calculator_2-way'!B95="","",'True_Odds_Calculator_2-way'!B95)</f>
        <v>1.9</v>
      </c>
      <c r="C94" s="4">
        <f t="shared" si="4"/>
        <v>2.8828352287754377E-2</v>
      </c>
      <c r="D94" s="4">
        <f t="shared" si="6"/>
        <v>2.0487672717420748</v>
      </c>
      <c r="E94" s="4">
        <f t="shared" si="7"/>
        <v>1.9535003874967702</v>
      </c>
      <c r="G94" s="4">
        <f t="shared" si="5"/>
        <v>1.0288283522877544</v>
      </c>
    </row>
    <row r="95" spans="1:7" x14ac:dyDescent="0.2">
      <c r="A95" s="4">
        <f>IF('True_Odds_Calculator_2-way'!A96="","",'True_Odds_Calculator_2-way'!A96)</f>
        <v>2.2000000000000002</v>
      </c>
      <c r="B95" s="4">
        <f>IF('True_Odds_Calculator_2-way'!B96="","",'True_Odds_Calculator_2-way'!B96)</f>
        <v>1.72</v>
      </c>
      <c r="C95" s="4">
        <f t="shared" si="4"/>
        <v>3.5940803382663811E-2</v>
      </c>
      <c r="D95" s="4">
        <f t="shared" si="6"/>
        <v>2.2905569007263922</v>
      </c>
      <c r="E95" s="4">
        <f t="shared" si="7"/>
        <v>1.7748592870544089</v>
      </c>
      <c r="G95" s="4">
        <f t="shared" si="5"/>
        <v>1.0359408033826638</v>
      </c>
    </row>
    <row r="96" spans="1:7" x14ac:dyDescent="0.2">
      <c r="A96" s="4">
        <f>IF('True_Odds_Calculator_2-way'!A97="","",'True_Odds_Calculator_2-way'!A97)</f>
        <v>2.12</v>
      </c>
      <c r="B96" s="4">
        <f>IF('True_Odds_Calculator_2-way'!B97="","",'True_Odds_Calculator_2-way'!B97)</f>
        <v>1.78</v>
      </c>
      <c r="C96" s="4">
        <f t="shared" si="4"/>
        <v>3.3495866016535869E-2</v>
      </c>
      <c r="D96" s="4">
        <f t="shared" si="6"/>
        <v>2.1980428704566637</v>
      </c>
      <c r="E96" s="4">
        <f t="shared" si="7"/>
        <v>1.8346946713341112</v>
      </c>
      <c r="G96" s="4">
        <f t="shared" si="5"/>
        <v>1.0334958660165359</v>
      </c>
    </row>
    <row r="97" spans="1:7" x14ac:dyDescent="0.2">
      <c r="A97" s="4">
        <f>IF('True_Odds_Calculator_2-way'!A98="","",'True_Odds_Calculator_2-way'!A98)</f>
        <v>2.2400000000000002</v>
      </c>
      <c r="B97" s="4">
        <f>IF('True_Odds_Calculator_2-way'!B98="","",'True_Odds_Calculator_2-way'!B98)</f>
        <v>1.7</v>
      </c>
      <c r="C97" s="4">
        <f t="shared" si="4"/>
        <v>3.4663865546218364E-2</v>
      </c>
      <c r="D97" s="4">
        <f t="shared" si="6"/>
        <v>2.3304773561811505</v>
      </c>
      <c r="E97" s="4">
        <f t="shared" si="7"/>
        <v>1.7516099356025756</v>
      </c>
      <c r="G97" s="4">
        <f t="shared" si="5"/>
        <v>1.0346638655462184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1.35</v>
      </c>
      <c r="B99" s="4">
        <f>IF('True_Odds_Calculator_2-way'!B100="","",'True_Odds_Calculator_2-way'!B100)</f>
        <v>3.28</v>
      </c>
      <c r="C99" s="4">
        <f t="shared" si="4"/>
        <v>4.5618789521228553E-2</v>
      </c>
      <c r="D99" s="4">
        <f t="shared" si="6"/>
        <v>1.3928908461780434</v>
      </c>
      <c r="E99" s="4">
        <f t="shared" si="7"/>
        <v>3.5452361889511605</v>
      </c>
      <c r="G99" s="4">
        <f t="shared" si="5"/>
        <v>1.0456187895212286</v>
      </c>
    </row>
    <row r="100" spans="1:7" x14ac:dyDescent="0.2">
      <c r="A100" s="4">
        <f>IF('True_Odds_Calculator_2-way'!A101="","",'True_Odds_Calculator_2-way'!A101)</f>
        <v>1.35</v>
      </c>
      <c r="B100" s="4">
        <f>IF('True_Odds_Calculator_2-way'!B101="","",'True_Odds_Calculator_2-way'!B101)</f>
        <v>3.27</v>
      </c>
      <c r="C100" s="4">
        <f t="shared" si="4"/>
        <v>4.6551138294257388E-2</v>
      </c>
      <c r="D100" s="4">
        <f t="shared" si="6"/>
        <v>1.3937958797063699</v>
      </c>
      <c r="E100" s="4">
        <f t="shared" si="7"/>
        <v>3.5393866506313878</v>
      </c>
      <c r="G100" s="4">
        <f t="shared" si="5"/>
        <v>1.0465511382942574</v>
      </c>
    </row>
    <row r="101" spans="1:7" x14ac:dyDescent="0.2">
      <c r="A101" s="4">
        <f>IF('True_Odds_Calculator_2-way'!A102="","",'True_Odds_Calculator_2-way'!A102)</f>
        <v>1.85</v>
      </c>
      <c r="B101" s="4">
        <f>IF('True_Odds_Calculator_2-way'!B102="","",'True_Odds_Calculator_2-way'!B102)</f>
        <v>2.04</v>
      </c>
      <c r="C101" s="4">
        <f t="shared" si="4"/>
        <v>3.0736618971912932E-2</v>
      </c>
      <c r="D101" s="4">
        <f t="shared" si="6"/>
        <v>1.9041372351160444</v>
      </c>
      <c r="E101" s="4">
        <f t="shared" si="7"/>
        <v>2.1060267857142851</v>
      </c>
      <c r="G101" s="4">
        <f t="shared" si="5"/>
        <v>1.0307366189719129</v>
      </c>
    </row>
    <row r="102" spans="1:7" x14ac:dyDescent="0.2">
      <c r="A102" s="4">
        <f>IF('True_Odds_Calculator_2-way'!A103="","",'True_Odds_Calculator_2-way'!A103)</f>
        <v>2.1800000000000002</v>
      </c>
      <c r="B102" s="4">
        <f>IF('True_Odds_Calculator_2-way'!B103="","",'True_Odds_Calculator_2-way'!B103)</f>
        <v>1.74</v>
      </c>
      <c r="C102" s="4">
        <f t="shared" si="4"/>
        <v>3.3428240008436028E-2</v>
      </c>
      <c r="D102" s="4">
        <f t="shared" si="6"/>
        <v>2.2624358821424311</v>
      </c>
      <c r="E102" s="4">
        <f t="shared" si="7"/>
        <v>1.7921194368326561</v>
      </c>
      <c r="G102" s="4">
        <f t="shared" si="5"/>
        <v>1.033428240008436</v>
      </c>
    </row>
    <row r="103" spans="1:7" x14ac:dyDescent="0.2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2.14</v>
      </c>
      <c r="C103" s="4">
        <f t="shared" si="4"/>
        <v>3.5471537807986397E-2</v>
      </c>
      <c r="D103" s="4">
        <f t="shared" si="6"/>
        <v>1.8167084699980707</v>
      </c>
      <c r="E103" s="4">
        <f t="shared" si="7"/>
        <v>2.2244271202456889</v>
      </c>
      <c r="G103" s="4">
        <f t="shared" si="5"/>
        <v>1.0354715378079864</v>
      </c>
    </row>
    <row r="104" spans="1:7" x14ac:dyDescent="0.2">
      <c r="A104" s="4">
        <f>IF('True_Odds_Calculator_2-way'!A105="","",'True_Odds_Calculator_2-way'!A105)</f>
        <v>1.79</v>
      </c>
      <c r="B104" s="4">
        <f>IF('True_Odds_Calculator_2-way'!B105="","",'True_Odds_Calculator_2-way'!B105)</f>
        <v>2.11</v>
      </c>
      <c r="C104" s="4">
        <f t="shared" si="4"/>
        <v>3.2592867166194583E-2</v>
      </c>
      <c r="D104" s="4">
        <f t="shared" si="6"/>
        <v>1.8437843247333352</v>
      </c>
      <c r="E104" s="4">
        <f t="shared" si="7"/>
        <v>2.1851369724319478</v>
      </c>
      <c r="G104" s="4">
        <f t="shared" si="5"/>
        <v>1.0325928671661946</v>
      </c>
    </row>
    <row r="105" spans="1:7" x14ac:dyDescent="0.2">
      <c r="A105" s="4">
        <f>IF('True_Odds_Calculator_2-way'!A106="","",'True_Odds_Calculator_2-way'!A106)</f>
        <v>1.5</v>
      </c>
      <c r="B105" s="4">
        <f>IF('True_Odds_Calculator_2-way'!B106="","",'True_Odds_Calculator_2-way'!B106)</f>
        <v>2.71</v>
      </c>
      <c r="C105" s="4">
        <f t="shared" si="4"/>
        <v>3.5670356703566997E-2</v>
      </c>
      <c r="D105" s="4">
        <f t="shared" si="6"/>
        <v>1.5412322274881518</v>
      </c>
      <c r="E105" s="4">
        <f t="shared" si="7"/>
        <v>2.847635726795096</v>
      </c>
      <c r="G105" s="4">
        <f t="shared" si="5"/>
        <v>1.035670356703567</v>
      </c>
    </row>
    <row r="106" spans="1:7" x14ac:dyDescent="0.2">
      <c r="A106" s="4">
        <f>IF('True_Odds_Calculator_2-way'!A107="","",'True_Odds_Calculator_2-way'!A107)</f>
        <v>2.3199999999999998</v>
      </c>
      <c r="B106" s="4">
        <f>IF('True_Odds_Calculator_2-way'!B107="","",'True_Odds_Calculator_2-way'!B107)</f>
        <v>1.66</v>
      </c>
      <c r="C106" s="4">
        <f t="shared" si="4"/>
        <v>3.3444121312837582E-2</v>
      </c>
      <c r="D106" s="4">
        <f t="shared" si="6"/>
        <v>2.4136375031336175</v>
      </c>
      <c r="E106" s="4">
        <f t="shared" si="7"/>
        <v>1.707394928178755</v>
      </c>
      <c r="G106" s="4">
        <f t="shared" si="5"/>
        <v>1.0334441213128376</v>
      </c>
    </row>
    <row r="107" spans="1:7" x14ac:dyDescent="0.2">
      <c r="A107" s="4">
        <f>IF('True_Odds_Calculator_2-way'!A108="","",'True_Odds_Calculator_2-way'!A108)</f>
        <v>2.0699999999999998</v>
      </c>
      <c r="B107" s="4">
        <f>IF('True_Odds_Calculator_2-way'!B108="","",'True_Odds_Calculator_2-way'!B108)</f>
        <v>1.83</v>
      </c>
      <c r="C107" s="4">
        <f t="shared" si="4"/>
        <v>2.9539874871307603E-2</v>
      </c>
      <c r="D107" s="4">
        <f t="shared" si="6"/>
        <v>2.1352836729517204</v>
      </c>
      <c r="E107" s="4">
        <f t="shared" si="7"/>
        <v>1.8808371192373576</v>
      </c>
      <c r="G107" s="4">
        <f t="shared" si="5"/>
        <v>1.0295398748713076</v>
      </c>
    </row>
    <row r="108" spans="1:7" x14ac:dyDescent="0.2">
      <c r="A108" s="4">
        <f>IF('True_Odds_Calculator_2-way'!A109="","",'True_Odds_Calculator_2-way'!A109)</f>
        <v>1.58</v>
      </c>
      <c r="B108" s="4">
        <f>IF('True_Odds_Calculator_2-way'!B109="","",'True_Odds_Calculator_2-way'!B109)</f>
        <v>2.4700000000000002</v>
      </c>
      <c r="C108" s="4">
        <f t="shared" si="4"/>
        <v>3.7769692000204858E-2</v>
      </c>
      <c r="D108" s="4">
        <f t="shared" si="6"/>
        <v>1.6285940825439218</v>
      </c>
      <c r="E108" s="4">
        <f t="shared" si="7"/>
        <v>2.5908517559583082</v>
      </c>
      <c r="G108" s="4">
        <f t="shared" si="5"/>
        <v>1.0377696920002049</v>
      </c>
    </row>
    <row r="109" spans="1:7" x14ac:dyDescent="0.2">
      <c r="A109" s="4">
        <f>IF('True_Odds_Calculator_2-way'!A110="","",'True_Odds_Calculator_2-way'!A110)</f>
        <v>2.2000000000000002</v>
      </c>
      <c r="B109" s="4">
        <f>IF('True_Odds_Calculator_2-way'!B110="","",'True_Odds_Calculator_2-way'!B110)</f>
        <v>1.73</v>
      </c>
      <c r="C109" s="4">
        <f t="shared" si="4"/>
        <v>3.2580136626379375E-2</v>
      </c>
      <c r="D109" s="4">
        <f t="shared" si="6"/>
        <v>2.2817745803357314</v>
      </c>
      <c r="E109" s="4">
        <f t="shared" si="7"/>
        <v>1.7801683816651075</v>
      </c>
      <c r="G109" s="4">
        <f t="shared" si="5"/>
        <v>1.0325801366263794</v>
      </c>
    </row>
    <row r="110" spans="1:7" x14ac:dyDescent="0.2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1.82</v>
      </c>
      <c r="C110" s="4">
        <f t="shared" si="4"/>
        <v>4.2061386888973207E-2</v>
      </c>
      <c r="D110" s="4">
        <f t="shared" si="6"/>
        <v>2.1205303334672561</v>
      </c>
      <c r="E110" s="4">
        <f t="shared" si="7"/>
        <v>1.8924345643599858</v>
      </c>
      <c r="G110" s="4">
        <f t="shared" si="5"/>
        <v>1.0420613868889732</v>
      </c>
    </row>
    <row r="111" spans="1:7" x14ac:dyDescent="0.2">
      <c r="A111" s="4">
        <f>IF('True_Odds_Calculator_2-way'!A112="","",'True_Odds_Calculator_2-way'!A112)</f>
        <v>1.89</v>
      </c>
      <c r="B111" s="4">
        <f>IF('True_Odds_Calculator_2-way'!B112="","",'True_Odds_Calculator_2-way'!B112)</f>
        <v>1.94</v>
      </c>
      <c r="C111" s="4">
        <f t="shared" si="4"/>
        <v>4.4564446626302434E-2</v>
      </c>
      <c r="D111" s="4">
        <f t="shared" si="6"/>
        <v>1.9730936877791532</v>
      </c>
      <c r="E111" s="4">
        <f t="shared" si="7"/>
        <v>2.0276502792678208</v>
      </c>
      <c r="G111" s="4">
        <f t="shared" si="5"/>
        <v>1.0445644466263024</v>
      </c>
    </row>
    <row r="112" spans="1:7" x14ac:dyDescent="0.2">
      <c r="A112" s="4">
        <f>IF('True_Odds_Calculator_2-way'!A113="","",'True_Odds_Calculator_2-way'!A113)</f>
        <v>1.93</v>
      </c>
      <c r="B112" s="4">
        <f>IF('True_Odds_Calculator_2-way'!B113="","",'True_Odds_Calculator_2-way'!B113)</f>
        <v>1.91</v>
      </c>
      <c r="C112" s="4">
        <f t="shared" si="4"/>
        <v>4.1694924449990456E-2</v>
      </c>
      <c r="D112" s="4">
        <f t="shared" si="6"/>
        <v>2.0109101819272834</v>
      </c>
      <c r="E112" s="4">
        <f t="shared" si="7"/>
        <v>1.9892075654965866</v>
      </c>
      <c r="G112" s="4">
        <f t="shared" si="5"/>
        <v>1.0416949244499905</v>
      </c>
    </row>
    <row r="113" spans="1:7" x14ac:dyDescent="0.2">
      <c r="A113" s="4">
        <f>IF('True_Odds_Calculator_2-way'!A114="","",'True_Odds_Calculator_2-way'!A114)</f>
        <v>1.99</v>
      </c>
      <c r="B113" s="4">
        <f>IF('True_Odds_Calculator_2-way'!B114="","",'True_Odds_Calculator_2-way'!B114)</f>
        <v>1.85</v>
      </c>
      <c r="C113" s="4">
        <f t="shared" si="4"/>
        <v>4.3053103354610656E-2</v>
      </c>
      <c r="D113" s="4">
        <f t="shared" si="6"/>
        <v>2.0790625441197226</v>
      </c>
      <c r="E113" s="4">
        <f t="shared" si="7"/>
        <v>1.9267303414889438</v>
      </c>
      <c r="G113" s="4">
        <f t="shared" si="5"/>
        <v>1.0430531033546107</v>
      </c>
    </row>
    <row r="114" spans="1:7" x14ac:dyDescent="0.2">
      <c r="A114" s="4">
        <f>IF('True_Odds_Calculator_2-way'!A115="","",'True_Odds_Calculator_2-way'!A115)</f>
        <v>1.88</v>
      </c>
      <c r="B114" s="4">
        <f>IF('True_Odds_Calculator_2-way'!B115="","",'True_Odds_Calculator_2-way'!B115)</f>
        <v>1.96</v>
      </c>
      <c r="C114" s="4">
        <f t="shared" si="4"/>
        <v>4.2118975249674229E-2</v>
      </c>
      <c r="D114" s="4">
        <f t="shared" si="6"/>
        <v>1.9575010624734379</v>
      </c>
      <c r="E114" s="4">
        <f t="shared" si="7"/>
        <v>2.044385264092321</v>
      </c>
      <c r="G114" s="4">
        <f t="shared" si="5"/>
        <v>1.0421189752496742</v>
      </c>
    </row>
    <row r="115" spans="1:7" x14ac:dyDescent="0.2">
      <c r="A115" s="4">
        <f>IF('True_Odds_Calculator_2-way'!A116="","",'True_Odds_Calculator_2-way'!A116)</f>
        <v>1.91</v>
      </c>
      <c r="B115" s="4">
        <f>IF('True_Odds_Calculator_2-way'!B116="","",'True_Odds_Calculator_2-way'!B116)</f>
        <v>1.91</v>
      </c>
      <c r="C115" s="4">
        <f t="shared" si="4"/>
        <v>4.7120418848167533E-2</v>
      </c>
      <c r="D115" s="4">
        <f t="shared" si="6"/>
        <v>2</v>
      </c>
      <c r="E115" s="4">
        <f t="shared" si="7"/>
        <v>2</v>
      </c>
      <c r="G115" s="4">
        <f t="shared" si="5"/>
        <v>1.0471204188481675</v>
      </c>
    </row>
    <row r="116" spans="1:7" x14ac:dyDescent="0.2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2.06</v>
      </c>
      <c r="C116" s="4">
        <f t="shared" si="4"/>
        <v>5.6865464632454898E-2</v>
      </c>
      <c r="D116" s="4">
        <f t="shared" si="6"/>
        <v>1.8416347381864622</v>
      </c>
      <c r="E116" s="4">
        <f t="shared" si="7"/>
        <v>2.1881638846737479</v>
      </c>
      <c r="G116" s="4">
        <f t="shared" si="5"/>
        <v>1.0568654646324549</v>
      </c>
    </row>
    <row r="117" spans="1:7" x14ac:dyDescent="0.2">
      <c r="A117" s="4">
        <f>IF('True_Odds_Calculator_2-way'!A118="","",'True_Odds_Calculator_2-way'!A118)</f>
        <v>1.81</v>
      </c>
      <c r="B117" s="4">
        <f>IF('True_Odds_Calculator_2-way'!B118="","",'True_Odds_Calculator_2-way'!B118)</f>
        <v>2.02</v>
      </c>
      <c r="C117" s="4">
        <f t="shared" si="4"/>
        <v>4.7535692795798834E-2</v>
      </c>
      <c r="D117" s="4">
        <f t="shared" si="6"/>
        <v>1.8913661993688893</v>
      </c>
      <c r="E117" s="4">
        <f t="shared" si="7"/>
        <v>2.1218733677673955</v>
      </c>
      <c r="G117" s="4">
        <f t="shared" si="5"/>
        <v>1.0475356927957988</v>
      </c>
    </row>
    <row r="118" spans="1:7" x14ac:dyDescent="0.2">
      <c r="A118" s="4">
        <f>IF('True_Odds_Calculator_2-way'!A119="","",'True_Odds_Calculator_2-way'!A119)</f>
        <v>1.91</v>
      </c>
      <c r="B118" s="4">
        <f>IF('True_Odds_Calculator_2-way'!B119="","",'True_Odds_Calculator_2-way'!B119)</f>
        <v>1.91</v>
      </c>
      <c r="C118" s="4">
        <f t="shared" si="4"/>
        <v>4.7120418848167533E-2</v>
      </c>
      <c r="D118" s="4">
        <f t="shared" si="6"/>
        <v>2</v>
      </c>
      <c r="E118" s="4">
        <f t="shared" si="7"/>
        <v>2</v>
      </c>
      <c r="G118" s="4">
        <f t="shared" si="5"/>
        <v>1.0471204188481675</v>
      </c>
    </row>
    <row r="119" spans="1:7" x14ac:dyDescent="0.2">
      <c r="A119" s="4">
        <f>IF('True_Odds_Calculator_2-way'!A120="","",'True_Odds_Calculator_2-way'!A120)</f>
        <v>1.67</v>
      </c>
      <c r="B119" s="4">
        <f>IF('True_Odds_Calculator_2-way'!B120="","",'True_Odds_Calculator_2-way'!B120)</f>
        <v>2.19</v>
      </c>
      <c r="C119" s="4">
        <f t="shared" si="4"/>
        <v>5.5423399775790916E-2</v>
      </c>
      <c r="D119" s="4">
        <f t="shared" si="6"/>
        <v>1.7510353577669786</v>
      </c>
      <c r="E119" s="4">
        <f t="shared" si="7"/>
        <v>2.3314952347560003</v>
      </c>
      <c r="G119" s="4">
        <f t="shared" si="5"/>
        <v>1.0554233997757909</v>
      </c>
    </row>
    <row r="120" spans="1:7" x14ac:dyDescent="0.2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1.69</v>
      </c>
      <c r="C120" s="4">
        <f t="shared" si="4"/>
        <v>2.8397199038784571E-2</v>
      </c>
      <c r="D120" s="4">
        <f t="shared" si="6"/>
        <v>2.3669612550074923</v>
      </c>
      <c r="E120" s="4">
        <f t="shared" si="7"/>
        <v>1.7315496297621977</v>
      </c>
      <c r="G120" s="4">
        <f t="shared" si="5"/>
        <v>1.0283971990387846</v>
      </c>
    </row>
    <row r="121" spans="1:7" x14ac:dyDescent="0.2">
      <c r="A121" s="4">
        <f>IF('True_Odds_Calculator_2-way'!A122="","",'True_Odds_Calculator_2-way'!A122)</f>
        <v>2.15</v>
      </c>
      <c r="B121" s="4">
        <f>IF('True_Odds_Calculator_2-way'!B122="","",'True_Odds_Calculator_2-way'!B122)</f>
        <v>1.78</v>
      </c>
      <c r="C121" s="4">
        <f t="shared" si="4"/>
        <v>2.6914031878756184E-2</v>
      </c>
      <c r="D121" s="4">
        <f t="shared" si="6"/>
        <v>2.2140584321666186</v>
      </c>
      <c r="E121" s="4">
        <f t="shared" si="7"/>
        <v>1.8236835835120324</v>
      </c>
      <c r="G121" s="4">
        <f t="shared" si="5"/>
        <v>1.0269140318787562</v>
      </c>
    </row>
    <row r="122" spans="1:7" x14ac:dyDescent="0.2">
      <c r="A122" s="4">
        <f>IF('True_Odds_Calculator_2-way'!A123="","",'True_Odds_Calculator_2-way'!A123)</f>
        <v>2.25</v>
      </c>
      <c r="B122" s="4">
        <f>IF('True_Odds_Calculator_2-way'!B123="","",'True_Odds_Calculator_2-way'!B123)</f>
        <v>1.71</v>
      </c>
      <c r="C122" s="4">
        <f t="shared" si="4"/>
        <v>2.9239766081871288E-2</v>
      </c>
      <c r="D122" s="4">
        <f t="shared" si="6"/>
        <v>2.3265306122448979</v>
      </c>
      <c r="E122" s="4">
        <f t="shared" si="7"/>
        <v>1.7538461538461536</v>
      </c>
      <c r="G122" s="4">
        <f t="shared" si="5"/>
        <v>1.0292397660818713</v>
      </c>
    </row>
    <row r="123" spans="1:7" x14ac:dyDescent="0.2">
      <c r="A123" s="4">
        <f>IF('True_Odds_Calculator_2-way'!A124="","",'True_Odds_Calculator_2-way'!A124)</f>
        <v>1.61</v>
      </c>
      <c r="B123" s="4">
        <f>IF('True_Odds_Calculator_2-way'!B124="","",'True_Odds_Calculator_2-way'!B124)</f>
        <v>2.44</v>
      </c>
      <c r="C123" s="4">
        <f t="shared" si="4"/>
        <v>3.0954077996130813E-2</v>
      </c>
      <c r="D123" s="4">
        <f t="shared" si="6"/>
        <v>1.6511432414256895</v>
      </c>
      <c r="E123" s="4">
        <f t="shared" si="7"/>
        <v>2.5357603924606251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1.76</v>
      </c>
      <c r="C124" s="4">
        <f t="shared" si="4"/>
        <v>3.7665386256935607E-2</v>
      </c>
      <c r="D124" s="4">
        <f t="shared" si="6"/>
        <v>2.2190126672191313</v>
      </c>
      <c r="E124" s="4">
        <f t="shared" si="7"/>
        <v>1.8203360202000585</v>
      </c>
      <c r="G124" s="4">
        <f t="shared" si="5"/>
        <v>1.0376653862569356</v>
      </c>
    </row>
    <row r="125" spans="1:7" x14ac:dyDescent="0.2">
      <c r="A125" s="4">
        <f>IF('True_Odds_Calculator_2-way'!A126="","",'True_Odds_Calculator_2-way'!A126)</f>
        <v>2.34</v>
      </c>
      <c r="B125" s="4">
        <f>IF('True_Odds_Calculator_2-way'!B126="","",'True_Odds_Calculator_2-way'!B126)</f>
        <v>1.63</v>
      </c>
      <c r="C125" s="4">
        <f t="shared" si="4"/>
        <v>4.0847359865764821E-2</v>
      </c>
      <c r="D125" s="4">
        <f t="shared" si="6"/>
        <v>2.4574447522711167</v>
      </c>
      <c r="E125" s="4">
        <f t="shared" si="7"/>
        <v>1.6861323548914724</v>
      </c>
      <c r="G125" s="4">
        <f t="shared" si="5"/>
        <v>1.0408473598657648</v>
      </c>
    </row>
    <row r="126" spans="1:7" x14ac:dyDescent="0.2">
      <c r="A126" s="4">
        <f>IF('True_Odds_Calculator_2-way'!A127="","",'True_Odds_Calculator_2-way'!A127)</f>
        <v>2.16</v>
      </c>
      <c r="B126" s="4">
        <f>IF('True_Odds_Calculator_2-way'!B127="","",'True_Odds_Calculator_2-way'!B127)</f>
        <v>1.74</v>
      </c>
      <c r="C126" s="4">
        <f t="shared" si="4"/>
        <v>3.7675606641123682E-2</v>
      </c>
      <c r="D126" s="4">
        <f t="shared" si="6"/>
        <v>2.2516175413371671</v>
      </c>
      <c r="E126" s="4">
        <f t="shared" si="7"/>
        <v>1.7989661114302122</v>
      </c>
      <c r="G126" s="4">
        <f t="shared" si="5"/>
        <v>1.0376756066411237</v>
      </c>
    </row>
    <row r="127" spans="1:7" x14ac:dyDescent="0.2">
      <c r="A127" s="4">
        <f>IF('True_Odds_Calculator_2-way'!A128="","",'True_Odds_Calculator_2-way'!A128)</f>
        <v>2.0299999999999998</v>
      </c>
      <c r="B127" s="4">
        <f>IF('True_Odds_Calculator_2-way'!B128="","",'True_Odds_Calculator_2-way'!B128)</f>
        <v>1.85</v>
      </c>
      <c r="C127" s="4">
        <f t="shared" si="4"/>
        <v>3.315137797896428E-2</v>
      </c>
      <c r="D127" s="4">
        <f t="shared" si="6"/>
        <v>2.1006852188505105</v>
      </c>
      <c r="E127" s="4">
        <f t="shared" si="7"/>
        <v>1.9085249650616189</v>
      </c>
      <c r="G127" s="4">
        <f t="shared" si="5"/>
        <v>1.0331513779789643</v>
      </c>
    </row>
    <row r="128" spans="1:7" x14ac:dyDescent="0.2">
      <c r="A128" s="4">
        <f>IF('True_Odds_Calculator_2-way'!A129="","",'True_Odds_Calculator_2-way'!A129)</f>
        <v>1.84</v>
      </c>
      <c r="B128" s="4">
        <f>IF('True_Odds_Calculator_2-way'!B129="","",'True_Odds_Calculator_2-way'!B129)</f>
        <v>2.06</v>
      </c>
      <c r="C128" s="4">
        <f t="shared" si="4"/>
        <v>2.891515407344869E-2</v>
      </c>
      <c r="D128" s="4">
        <f t="shared" si="6"/>
        <v>1.8902852583283463</v>
      </c>
      <c r="E128" s="4">
        <f t="shared" si="7"/>
        <v>2.1232354918216445</v>
      </c>
      <c r="G128" s="4">
        <f t="shared" si="5"/>
        <v>1.0289151540734487</v>
      </c>
    </row>
    <row r="129" spans="1:7" x14ac:dyDescent="0.2">
      <c r="A129" s="4">
        <f>IF('True_Odds_Calculator_2-way'!A130="","",'True_Odds_Calculator_2-way'!A130)</f>
        <v>1.78</v>
      </c>
      <c r="B129" s="4">
        <f>IF('True_Odds_Calculator_2-way'!B130="","",'True_Odds_Calculator_2-way'!B130)</f>
        <v>2.12</v>
      </c>
      <c r="C129" s="4">
        <f t="shared" si="4"/>
        <v>3.3495866016535869E-2</v>
      </c>
      <c r="D129" s="4">
        <f t="shared" si="6"/>
        <v>1.8346946713341112</v>
      </c>
      <c r="E129" s="4">
        <f t="shared" si="7"/>
        <v>2.1980428704566637</v>
      </c>
      <c r="G129" s="4">
        <f t="shared" si="5"/>
        <v>1.0334958660165359</v>
      </c>
    </row>
    <row r="130" spans="1:7" x14ac:dyDescent="0.2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2.0499999999999998</v>
      </c>
      <c r="C130" s="4">
        <f t="shared" ref="C130:C193" si="8">IF(A130="","",((1/A130)+(1/B130))-1)</f>
        <v>2.8345418589321048E-2</v>
      </c>
      <c r="D130" s="4">
        <f t="shared" si="6"/>
        <v>1.8998121477770822</v>
      </c>
      <c r="E130" s="4">
        <f t="shared" si="7"/>
        <v>2.1113430758524703</v>
      </c>
      <c r="G130" s="4">
        <f t="shared" ref="G130:G193" si="9">IF(A130="","",C130+1)</f>
        <v>1.028345418589321</v>
      </c>
    </row>
    <row r="131" spans="1:7" x14ac:dyDescent="0.2">
      <c r="A131" s="4">
        <f>IF('True_Odds_Calculator_2-way'!A132="","",'True_Odds_Calculator_2-way'!A132)</f>
        <v>1.64</v>
      </c>
      <c r="B131" s="4">
        <f>IF('True_Odds_Calculator_2-way'!B132="","",'True_Odds_Calculator_2-way'!B132)</f>
        <v>2.34</v>
      </c>
      <c r="C131" s="4">
        <f t="shared" si="8"/>
        <v>3.7106524911402872E-2</v>
      </c>
      <c r="D131" s="4">
        <f t="shared" ref="D131:D194" si="10">IF(A131="","",(2*A131)/(2-($C131*A131)))</f>
        <v>1.6914668547249645</v>
      </c>
      <c r="E131" s="4">
        <f t="shared" ref="E131:E194" si="11">IF(B131="","",(2*B131)/(2-($C131*B131)))</f>
        <v>2.4462009178990307</v>
      </c>
      <c r="G131" s="4">
        <f t="shared" si="9"/>
        <v>1.0371065249114029</v>
      </c>
    </row>
    <row r="132" spans="1:7" x14ac:dyDescent="0.2">
      <c r="A132" s="4">
        <f>IF('True_Odds_Calculator_2-way'!A133="","",'True_Odds_Calculator_2-way'!A133)</f>
        <v>1.61</v>
      </c>
      <c r="B132" s="4">
        <f>IF('True_Odds_Calculator_2-way'!B133="","",'True_Odds_Calculator_2-way'!B133)</f>
        <v>2.35</v>
      </c>
      <c r="C132" s="4">
        <f t="shared" si="8"/>
        <v>4.664992731597728E-2</v>
      </c>
      <c r="D132" s="4">
        <f t="shared" si="10"/>
        <v>1.6728197192439485</v>
      </c>
      <c r="E132" s="4">
        <f t="shared" si="11"/>
        <v>2.4862822408411369</v>
      </c>
      <c r="G132" s="4">
        <f t="shared" si="9"/>
        <v>1.0466499273159773</v>
      </c>
    </row>
    <row r="133" spans="1:7" x14ac:dyDescent="0.2">
      <c r="A133" s="4">
        <f>IF('True_Odds_Calculator_2-way'!A134="","",'True_Odds_Calculator_2-way'!A134)</f>
        <v>1.75</v>
      </c>
      <c r="B133" s="4">
        <f>IF('True_Odds_Calculator_2-way'!B134="","",'True_Odds_Calculator_2-way'!B134)</f>
        <v>2.11</v>
      </c>
      <c r="C133" s="4">
        <f t="shared" si="8"/>
        <v>4.5362220717670931E-2</v>
      </c>
      <c r="D133" s="4">
        <f t="shared" si="10"/>
        <v>1.8223318938926589</v>
      </c>
      <c r="E133" s="4">
        <f t="shared" si="11"/>
        <v>2.2160540135033755</v>
      </c>
      <c r="G133" s="4">
        <f t="shared" si="9"/>
        <v>1.0453622207176709</v>
      </c>
    </row>
    <row r="134" spans="1:7" x14ac:dyDescent="0.2">
      <c r="A134" s="4">
        <f>IF('True_Odds_Calculator_2-way'!A135="","",'True_Odds_Calculator_2-way'!A135)</f>
        <v>1.65</v>
      </c>
      <c r="B134" s="4">
        <f>IF('True_Odds_Calculator_2-way'!B135="","",'True_Odds_Calculator_2-way'!B135)</f>
        <v>2.27</v>
      </c>
      <c r="C134" s="4">
        <f t="shared" si="8"/>
        <v>4.658924042183954E-2</v>
      </c>
      <c r="D134" s="4">
        <f t="shared" si="10"/>
        <v>1.7159546443706333</v>
      </c>
      <c r="E134" s="4">
        <f t="shared" si="11"/>
        <v>2.3967365221564547</v>
      </c>
      <c r="G134" s="4">
        <f t="shared" si="9"/>
        <v>1.0465892404218395</v>
      </c>
    </row>
    <row r="135" spans="1:7" x14ac:dyDescent="0.2">
      <c r="A135" s="4">
        <f>IF('True_Odds_Calculator_2-way'!A136="","",'True_Odds_Calculator_2-way'!A136)</f>
        <v>2.11</v>
      </c>
      <c r="B135" s="4">
        <f>IF('True_Odds_Calculator_2-way'!B136="","",'True_Odds_Calculator_2-way'!B136)</f>
        <v>1.8</v>
      </c>
      <c r="C135" s="4">
        <f t="shared" si="8"/>
        <v>2.9489204844655115E-2</v>
      </c>
      <c r="D135" s="4">
        <f t="shared" si="10"/>
        <v>2.1777522935779814</v>
      </c>
      <c r="E135" s="4">
        <f t="shared" si="11"/>
        <v>1.8490749756572542</v>
      </c>
      <c r="G135" s="4">
        <f t="shared" si="9"/>
        <v>1.0294892048446551</v>
      </c>
    </row>
    <row r="136" spans="1:7" x14ac:dyDescent="0.2">
      <c r="A136" s="4">
        <f>IF('True_Odds_Calculator_2-way'!A137="","",'True_Odds_Calculator_2-way'!A137)</f>
        <v>1.74</v>
      </c>
      <c r="B136" s="4">
        <f>IF('True_Odds_Calculator_2-way'!B137="","",'True_Odds_Calculator_2-way'!B137)</f>
        <v>2.21</v>
      </c>
      <c r="C136" s="4">
        <f t="shared" si="8"/>
        <v>2.720133146096626E-2</v>
      </c>
      <c r="D136" s="4">
        <f t="shared" si="10"/>
        <v>1.7821754646150993</v>
      </c>
      <c r="E136" s="4">
        <f t="shared" si="11"/>
        <v>2.2784855128281092</v>
      </c>
      <c r="G136" s="4">
        <f t="shared" si="9"/>
        <v>1.0272013314609663</v>
      </c>
    </row>
    <row r="137" spans="1:7" x14ac:dyDescent="0.2">
      <c r="A137" s="4">
        <f>IF('True_Odds_Calculator_2-way'!A138="","",'True_Odds_Calculator_2-way'!A138)</f>
        <v>1.51</v>
      </c>
      <c r="B137" s="4">
        <f>IF('True_Odds_Calculator_2-way'!B138="","",'True_Odds_Calculator_2-way'!B138)</f>
        <v>2.66</v>
      </c>
      <c r="C137" s="4">
        <f t="shared" si="8"/>
        <v>3.8191505253199143E-2</v>
      </c>
      <c r="D137" s="4">
        <f t="shared" si="10"/>
        <v>1.5548329655866526</v>
      </c>
      <c r="E137" s="4">
        <f t="shared" si="11"/>
        <v>2.802344240563734</v>
      </c>
      <c r="G137" s="4">
        <f t="shared" si="9"/>
        <v>1.0381915052531991</v>
      </c>
    </row>
    <row r="138" spans="1:7" x14ac:dyDescent="0.2">
      <c r="A138" s="4">
        <f>IF('True_Odds_Calculator_2-way'!A139="","",'True_Odds_Calculator_2-way'!A139)</f>
        <v>1.79</v>
      </c>
      <c r="B138" s="4">
        <f>IF('True_Odds_Calculator_2-way'!B139="","",'True_Odds_Calculator_2-way'!B139)</f>
        <v>2.11</v>
      </c>
      <c r="C138" s="4">
        <f t="shared" si="8"/>
        <v>3.2592867166194583E-2</v>
      </c>
      <c r="D138" s="4">
        <f t="shared" si="10"/>
        <v>1.8437843247333352</v>
      </c>
      <c r="E138" s="4">
        <f t="shared" si="11"/>
        <v>2.1851369724319478</v>
      </c>
      <c r="G138" s="4">
        <f t="shared" si="9"/>
        <v>1.0325928671661946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8"/>
        <v>3.3495866016535869E-2</v>
      </c>
      <c r="D139" s="4">
        <f t="shared" si="10"/>
        <v>1.8346946713341112</v>
      </c>
      <c r="E139" s="4">
        <f t="shared" si="11"/>
        <v>2.1980428704566637</v>
      </c>
      <c r="G139" s="4">
        <f t="shared" si="9"/>
        <v>1.0334958660165359</v>
      </c>
    </row>
    <row r="140" spans="1:7" x14ac:dyDescent="0.2">
      <c r="A140" s="4">
        <f>IF('True_Odds_Calculator_2-way'!A141="","",'True_Odds_Calculator_2-way'!A141)</f>
        <v>2.02</v>
      </c>
      <c r="B140" s="4">
        <f>IF('True_Odds_Calculator_2-way'!B141="","",'True_Odds_Calculator_2-way'!B141)</f>
        <v>1.88</v>
      </c>
      <c r="C140" s="4">
        <f t="shared" si="8"/>
        <v>2.6964398567516312E-2</v>
      </c>
      <c r="D140" s="4">
        <f t="shared" si="10"/>
        <v>2.0765529308836395</v>
      </c>
      <c r="E140" s="4">
        <f t="shared" si="11"/>
        <v>1.9288906948394962</v>
      </c>
      <c r="G140" s="4">
        <f t="shared" si="9"/>
        <v>1.0269643985675163</v>
      </c>
    </row>
    <row r="141" spans="1:7" x14ac:dyDescent="0.2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2.23</v>
      </c>
      <c r="C141" s="4">
        <f t="shared" si="8"/>
        <v>2.982584211075201E-2</v>
      </c>
      <c r="D141" s="4">
        <f t="shared" si="10"/>
        <v>1.7652798232695142</v>
      </c>
      <c r="E141" s="4">
        <f t="shared" si="11"/>
        <v>2.3067115708443593</v>
      </c>
      <c r="G141" s="4">
        <f t="shared" si="9"/>
        <v>1.029825842110752</v>
      </c>
    </row>
    <row r="142" spans="1:7" x14ac:dyDescent="0.2">
      <c r="A142" s="4">
        <f>IF('True_Odds_Calculator_2-way'!A143="","",'True_Odds_Calculator_2-way'!A143)</f>
        <v>1.75</v>
      </c>
      <c r="B142" s="4">
        <f>IF('True_Odds_Calculator_2-way'!B143="","",'True_Odds_Calculator_2-way'!B143)</f>
        <v>2.2000000000000002</v>
      </c>
      <c r="C142" s="4">
        <f t="shared" si="8"/>
        <v>2.5974025974025983E-2</v>
      </c>
      <c r="D142" s="4">
        <f t="shared" si="10"/>
        <v>1.7906976744186047</v>
      </c>
      <c r="E142" s="4">
        <f t="shared" si="11"/>
        <v>2.2647058823529416</v>
      </c>
      <c r="G142" s="4">
        <f t="shared" si="9"/>
        <v>1.025974025974026</v>
      </c>
    </row>
    <row r="143" spans="1:7" x14ac:dyDescent="0.2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1.83</v>
      </c>
      <c r="C143" s="4">
        <f t="shared" si="8"/>
        <v>2.4916986953225084E-2</v>
      </c>
      <c r="D143" s="4">
        <f t="shared" si="10"/>
        <v>2.1458748281762841</v>
      </c>
      <c r="E143" s="4">
        <f t="shared" si="11"/>
        <v>1.8726956692045928</v>
      </c>
      <c r="G143" s="4">
        <f t="shared" si="9"/>
        <v>1.0249169869532251</v>
      </c>
    </row>
    <row r="144" spans="1:7" x14ac:dyDescent="0.2">
      <c r="A144" s="4">
        <f>IF('True_Odds_Calculator_2-way'!A145="","",'True_Odds_Calculator_2-way'!A145)</f>
        <v>1.93</v>
      </c>
      <c r="B144" s="4">
        <f>IF('True_Odds_Calculator_2-way'!B145="","",'True_Odds_Calculator_2-way'!B145)</f>
        <v>1.98</v>
      </c>
      <c r="C144" s="4">
        <f t="shared" si="8"/>
        <v>2.3185220076411994E-2</v>
      </c>
      <c r="D144" s="4">
        <f t="shared" si="10"/>
        <v>1.974169551066798</v>
      </c>
      <c r="E144" s="4">
        <f t="shared" si="11"/>
        <v>2.0265153523890338</v>
      </c>
      <c r="G144" s="4">
        <f t="shared" si="9"/>
        <v>1.023185220076412</v>
      </c>
    </row>
    <row r="145" spans="1:7" x14ac:dyDescent="0.2">
      <c r="A145" s="4">
        <f>IF('True_Odds_Calculator_2-way'!A146="","",'True_Odds_Calculator_2-way'!A146)</f>
        <v>2.14</v>
      </c>
      <c r="B145" s="4">
        <f>IF('True_Odds_Calculator_2-way'!B146="","",'True_Odds_Calculator_2-way'!B146)</f>
        <v>1.78</v>
      </c>
      <c r="C145" s="4">
        <f t="shared" si="8"/>
        <v>2.908747243515708E-2</v>
      </c>
      <c r="D145" s="4">
        <f t="shared" si="10"/>
        <v>2.2087440565928333</v>
      </c>
      <c r="E145" s="4">
        <f t="shared" si="11"/>
        <v>1.8273049985608751</v>
      </c>
      <c r="G145" s="4">
        <f t="shared" si="9"/>
        <v>1.0290874724351571</v>
      </c>
    </row>
    <row r="146" spans="1:7" x14ac:dyDescent="0.2">
      <c r="A146" s="4">
        <f>IF('True_Odds_Calculator_2-way'!A147="","",'True_Odds_Calculator_2-way'!A147)</f>
        <v>2.2000000000000002</v>
      </c>
      <c r="B146" s="4">
        <f>IF('True_Odds_Calculator_2-way'!B147="","",'True_Odds_Calculator_2-way'!B147)</f>
        <v>1.74</v>
      </c>
      <c r="C146" s="4">
        <f t="shared" si="8"/>
        <v>2.925809822361547E-2</v>
      </c>
      <c r="D146" s="4">
        <f t="shared" si="10"/>
        <v>2.2731591448931119</v>
      </c>
      <c r="E146" s="4">
        <f t="shared" si="11"/>
        <v>1.78544776119403</v>
      </c>
      <c r="G146" s="4">
        <f t="shared" si="9"/>
        <v>1.0292580982236155</v>
      </c>
    </row>
    <row r="147" spans="1:7" x14ac:dyDescent="0.2">
      <c r="A147" s="4">
        <f>IF('True_Odds_Calculator_2-way'!A148="","",'True_Odds_Calculator_2-way'!A148)</f>
        <v>1.74</v>
      </c>
      <c r="B147" s="4">
        <f>IF('True_Odds_Calculator_2-way'!B148="","",'True_Odds_Calculator_2-way'!B148)</f>
        <v>2.2000000000000002</v>
      </c>
      <c r="C147" s="4">
        <f t="shared" si="8"/>
        <v>2.925809822361547E-2</v>
      </c>
      <c r="D147" s="4">
        <f t="shared" si="10"/>
        <v>1.78544776119403</v>
      </c>
      <c r="E147" s="4">
        <f t="shared" si="11"/>
        <v>2.2731591448931119</v>
      </c>
      <c r="G147" s="4">
        <f t="shared" si="9"/>
        <v>1.0292580982236155</v>
      </c>
    </row>
    <row r="148" spans="1:7" x14ac:dyDescent="0.2">
      <c r="A148" s="4">
        <f>IF('True_Odds_Calculator_2-way'!A149="","",'True_Odds_Calculator_2-way'!A149)</f>
        <v>2.0299999999999998</v>
      </c>
      <c r="B148" s="4">
        <f>IF('True_Odds_Calculator_2-way'!B149="","",'True_Odds_Calculator_2-way'!B149)</f>
        <v>1.88</v>
      </c>
      <c r="C148" s="4">
        <f t="shared" si="8"/>
        <v>2.4525731055444977E-2</v>
      </c>
      <c r="D148" s="4">
        <f t="shared" si="10"/>
        <v>2.0818241326641935</v>
      </c>
      <c r="E148" s="4">
        <f t="shared" si="11"/>
        <v>1.9243646631706333</v>
      </c>
      <c r="G148" s="4">
        <f t="shared" si="9"/>
        <v>1.024525731055445</v>
      </c>
    </row>
    <row r="149" spans="1:7" x14ac:dyDescent="0.2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1.94</v>
      </c>
      <c r="C149" s="4">
        <f t="shared" si="8"/>
        <v>2.5667999158426325E-2</v>
      </c>
      <c r="D149" s="4">
        <f t="shared" si="10"/>
        <v>2.0105752961082914</v>
      </c>
      <c r="E149" s="4">
        <f t="shared" si="11"/>
        <v>1.9895353704478862</v>
      </c>
      <c r="G149" s="4">
        <f t="shared" si="9"/>
        <v>1.0256679991584263</v>
      </c>
    </row>
    <row r="150" spans="1:7" x14ac:dyDescent="0.2">
      <c r="A150" s="4">
        <f>IF('True_Odds_Calculator_2-way'!A151="","",'True_Odds_Calculator_2-way'!A151)</f>
        <v>1.85</v>
      </c>
      <c r="B150" s="4">
        <f>IF('True_Odds_Calculator_2-way'!B151="","",'True_Odds_Calculator_2-way'!B151)</f>
        <v>2.06</v>
      </c>
      <c r="C150" s="4">
        <f t="shared" si="8"/>
        <v>2.5977433744424072E-2</v>
      </c>
      <c r="D150" s="4">
        <f t="shared" si="10"/>
        <v>1.8955483710519774</v>
      </c>
      <c r="E150" s="4">
        <f t="shared" si="11"/>
        <v>2.1166342682588173</v>
      </c>
      <c r="G150" s="4">
        <f t="shared" si="9"/>
        <v>1.0259774337444241</v>
      </c>
    </row>
    <row r="151" spans="1:7" x14ac:dyDescent="0.2">
      <c r="A151" s="4">
        <f>IF('True_Odds_Calculator_2-way'!A152="","",'True_Odds_Calculator_2-way'!A152)</f>
        <v>1.87</v>
      </c>
      <c r="B151" s="4">
        <f>IF('True_Odds_Calculator_2-way'!B152="","",'True_Odds_Calculator_2-way'!B152)</f>
        <v>2.0499999999999998</v>
      </c>
      <c r="C151" s="4">
        <f t="shared" si="8"/>
        <v>2.2564236337550447E-2</v>
      </c>
      <c r="D151" s="4">
        <f t="shared" si="10"/>
        <v>1.9103027282920144</v>
      </c>
      <c r="E151" s="4">
        <f t="shared" si="11"/>
        <v>2.0985356507458599</v>
      </c>
      <c r="G151" s="4">
        <f t="shared" si="9"/>
        <v>1.0225642363375504</v>
      </c>
    </row>
    <row r="152" spans="1:7" x14ac:dyDescent="0.2">
      <c r="A152" s="4">
        <f>IF('True_Odds_Calculator_2-way'!A153="","",'True_Odds_Calculator_2-way'!A153)</f>
        <v>2.08</v>
      </c>
      <c r="B152" s="4">
        <f>IF('True_Odds_Calculator_2-way'!B153="","",'True_Odds_Calculator_2-way'!B153)</f>
        <v>1.84</v>
      </c>
      <c r="C152" s="4">
        <f t="shared" si="8"/>
        <v>2.4247491638795804E-2</v>
      </c>
      <c r="D152" s="4">
        <f t="shared" si="10"/>
        <v>2.1338090990187331</v>
      </c>
      <c r="E152" s="4">
        <f t="shared" si="11"/>
        <v>1.8819826907946497</v>
      </c>
      <c r="G152" s="4">
        <f t="shared" si="9"/>
        <v>1.0242474916387958</v>
      </c>
    </row>
    <row r="153" spans="1:7" x14ac:dyDescent="0.2">
      <c r="A153" s="4">
        <f>IF('True_Odds_Calculator_2-way'!A154="","",'True_Odds_Calculator_2-way'!A154)</f>
        <v>1.69</v>
      </c>
      <c r="B153" s="4">
        <f>IF('True_Odds_Calculator_2-way'!B154="","",'True_Odds_Calculator_2-way'!B154)</f>
        <v>2.29</v>
      </c>
      <c r="C153" s="4">
        <f t="shared" si="8"/>
        <v>2.8397199038784571E-2</v>
      </c>
      <c r="D153" s="4">
        <f t="shared" si="10"/>
        <v>1.7315496297621977</v>
      </c>
      <c r="E153" s="4">
        <f t="shared" si="11"/>
        <v>2.3669612550074923</v>
      </c>
      <c r="G153" s="4">
        <f t="shared" si="9"/>
        <v>1.0283971990387846</v>
      </c>
    </row>
    <row r="154" spans="1:7" x14ac:dyDescent="0.2">
      <c r="A154" s="4">
        <f>IF('True_Odds_Calculator_2-way'!A155="","",'True_Odds_Calculator_2-way'!A155)</f>
        <v>2.2599999999999998</v>
      </c>
      <c r="B154" s="4">
        <f>IF('True_Odds_Calculator_2-way'!B155="","",'True_Odds_Calculator_2-way'!B155)</f>
        <v>1.63</v>
      </c>
      <c r="C154" s="4">
        <f t="shared" si="8"/>
        <v>5.5974808621532146E-2</v>
      </c>
      <c r="D154" s="4">
        <f t="shared" si="10"/>
        <v>2.4126006942170406</v>
      </c>
      <c r="E154" s="4">
        <f t="shared" si="11"/>
        <v>1.7079141360285595</v>
      </c>
      <c r="G154" s="4">
        <f t="shared" si="9"/>
        <v>1.0559748086215321</v>
      </c>
    </row>
    <row r="155" spans="1:7" x14ac:dyDescent="0.2">
      <c r="A155" s="4">
        <f>IF('True_Odds_Calculator_2-way'!A156="","",'True_Odds_Calculator_2-way'!A156)</f>
        <v>2.27</v>
      </c>
      <c r="B155" s="4">
        <f>IF('True_Odds_Calculator_2-way'!B156="","",'True_Odds_Calculator_2-way'!B156)</f>
        <v>1.63</v>
      </c>
      <c r="C155" s="4">
        <f t="shared" si="8"/>
        <v>5.4025566876570785E-2</v>
      </c>
      <c r="D155" s="4">
        <f t="shared" si="10"/>
        <v>2.418286984085487</v>
      </c>
      <c r="E155" s="4">
        <f t="shared" si="11"/>
        <v>1.7050759199096792</v>
      </c>
      <c r="G155" s="4">
        <f t="shared" si="9"/>
        <v>1.0540255668765708</v>
      </c>
    </row>
    <row r="156" spans="1:7" x14ac:dyDescent="0.2">
      <c r="A156" s="4">
        <f>IF('True_Odds_Calculator_2-way'!A157="","",'True_Odds_Calculator_2-way'!A157)</f>
        <v>2.13</v>
      </c>
      <c r="B156" s="4">
        <f>IF('True_Odds_Calculator_2-way'!B157="","",'True_Odds_Calculator_2-way'!B157)</f>
        <v>1.7</v>
      </c>
      <c r="C156" s="4">
        <f t="shared" si="8"/>
        <v>5.7718862192764453E-2</v>
      </c>
      <c r="D156" s="4">
        <f t="shared" si="10"/>
        <v>2.2695079912253213</v>
      </c>
      <c r="E156" s="4">
        <f t="shared" si="11"/>
        <v>1.7877067390767711</v>
      </c>
      <c r="G156" s="4">
        <f t="shared" si="9"/>
        <v>1.0577188621927645</v>
      </c>
    </row>
    <row r="157" spans="1:7" x14ac:dyDescent="0.2">
      <c r="A157" s="4">
        <f>IF('True_Odds_Calculator_2-way'!A158="","",'True_Odds_Calculator_2-way'!A158)</f>
        <v>2.0699999999999998</v>
      </c>
      <c r="B157" s="4">
        <f>IF('True_Odds_Calculator_2-way'!B158="","",'True_Odds_Calculator_2-way'!B158)</f>
        <v>1.85</v>
      </c>
      <c r="C157" s="4">
        <f t="shared" si="8"/>
        <v>2.3632327980154022E-2</v>
      </c>
      <c r="D157" s="4">
        <f t="shared" si="10"/>
        <v>2.1219005402410303</v>
      </c>
      <c r="E157" s="4">
        <f t="shared" si="11"/>
        <v>1.8913446104457341</v>
      </c>
      <c r="G157" s="4">
        <f t="shared" si="9"/>
        <v>1.023632327980154</v>
      </c>
    </row>
    <row r="158" spans="1:7" x14ac:dyDescent="0.2">
      <c r="A158" s="4">
        <f>IF('True_Odds_Calculator_2-way'!A159="","",'True_Odds_Calculator_2-way'!A159)</f>
        <v>2.27</v>
      </c>
      <c r="B158" s="4">
        <f>IF('True_Odds_Calculator_2-way'!B159="","",'True_Odds_Calculator_2-way'!B159)</f>
        <v>1.7</v>
      </c>
      <c r="C158" s="4">
        <f t="shared" si="8"/>
        <v>2.876392847888054E-2</v>
      </c>
      <c r="D158" s="4">
        <f t="shared" si="10"/>
        <v>2.3466099118273029</v>
      </c>
      <c r="E158" s="4">
        <f t="shared" si="11"/>
        <v>1.7426055543011967</v>
      </c>
      <c r="G158" s="4">
        <f t="shared" si="9"/>
        <v>1.0287639284788805</v>
      </c>
    </row>
    <row r="159" spans="1:7" x14ac:dyDescent="0.2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2.15</v>
      </c>
      <c r="C159" s="4">
        <f t="shared" si="8"/>
        <v>2.6914031878756184E-2</v>
      </c>
      <c r="D159" s="4">
        <f t="shared" si="10"/>
        <v>1.8236835835120324</v>
      </c>
      <c r="E159" s="4">
        <f t="shared" si="11"/>
        <v>2.2140584321666186</v>
      </c>
      <c r="G159" s="4">
        <f t="shared" si="9"/>
        <v>1.0269140318787562</v>
      </c>
    </row>
    <row r="160" spans="1:7" x14ac:dyDescent="0.2">
      <c r="A160" s="4">
        <f>IF('True_Odds_Calculator_2-way'!A161="","",'True_Odds_Calculator_2-way'!A161)</f>
        <v>1.83</v>
      </c>
      <c r="B160" s="4">
        <f>IF('True_Odds_Calculator_2-way'!B161="","",'True_Odds_Calculator_2-way'!B161)</f>
        <v>2.0699999999999998</v>
      </c>
      <c r="C160" s="4">
        <f t="shared" si="8"/>
        <v>2.9539874871307603E-2</v>
      </c>
      <c r="D160" s="4">
        <f t="shared" si="10"/>
        <v>1.8808371192373576</v>
      </c>
      <c r="E160" s="4">
        <f t="shared" si="11"/>
        <v>2.1352836729517204</v>
      </c>
      <c r="G160" s="4">
        <f t="shared" si="9"/>
        <v>1.0295398748713076</v>
      </c>
    </row>
    <row r="161" spans="1:7" x14ac:dyDescent="0.2">
      <c r="A161" s="4">
        <f>IF('True_Odds_Calculator_2-way'!A162="","",'True_Odds_Calculator_2-way'!A162)</f>
        <v>2.2400000000000002</v>
      </c>
      <c r="B161" s="4">
        <f>IF('True_Odds_Calculator_2-way'!B162="","",'True_Odds_Calculator_2-way'!B162)</f>
        <v>1.7</v>
      </c>
      <c r="C161" s="4">
        <f t="shared" si="8"/>
        <v>3.4663865546218364E-2</v>
      </c>
      <c r="D161" s="4">
        <f t="shared" si="10"/>
        <v>2.3304773561811505</v>
      </c>
      <c r="E161" s="4">
        <f t="shared" si="11"/>
        <v>1.7516099356025756</v>
      </c>
      <c r="G161" s="4">
        <f t="shared" si="9"/>
        <v>1.0346638655462184</v>
      </c>
    </row>
    <row r="162" spans="1:7" x14ac:dyDescent="0.2">
      <c r="A162" s="4">
        <f>IF('True_Odds_Calculator_2-way'!A163="","",'True_Odds_Calculator_2-way'!A163)</f>
        <v>2.09</v>
      </c>
      <c r="B162" s="4">
        <f>IF('True_Odds_Calculator_2-way'!B163="","",'True_Odds_Calculator_2-way'!B163)</f>
        <v>1.8</v>
      </c>
      <c r="C162" s="4">
        <f t="shared" si="8"/>
        <v>3.4024455077086735E-2</v>
      </c>
      <c r="D162" s="4">
        <f t="shared" si="10"/>
        <v>2.1670506912442398</v>
      </c>
      <c r="E162" s="4">
        <f t="shared" si="11"/>
        <v>1.8568608094768018</v>
      </c>
      <c r="G162" s="4">
        <f t="shared" si="9"/>
        <v>1.0340244550770867</v>
      </c>
    </row>
    <row r="163" spans="1:7" x14ac:dyDescent="0.2">
      <c r="A163" s="4">
        <f>IF('True_Odds_Calculator_2-way'!A164="","",'True_Odds_Calculator_2-way'!A164)</f>
        <v>1.5</v>
      </c>
      <c r="B163" s="4">
        <f>IF('True_Odds_Calculator_2-way'!B164="","",'True_Odds_Calculator_2-way'!B164)</f>
        <v>2.69</v>
      </c>
      <c r="C163" s="4">
        <f t="shared" si="8"/>
        <v>3.8413878562577386E-2</v>
      </c>
      <c r="D163" s="4">
        <f t="shared" si="10"/>
        <v>1.5444976076555021</v>
      </c>
      <c r="E163" s="4">
        <f t="shared" si="11"/>
        <v>2.8365553602811948</v>
      </c>
      <c r="G163" s="4">
        <f t="shared" si="9"/>
        <v>1.0384138785625774</v>
      </c>
    </row>
    <row r="164" spans="1:7" x14ac:dyDescent="0.2">
      <c r="A164" s="4">
        <f>IF('True_Odds_Calculator_2-way'!A165="","",'True_Odds_Calculator_2-way'!A165)</f>
        <v>1.72</v>
      </c>
      <c r="B164" s="4">
        <f>IF('True_Odds_Calculator_2-way'!B165="","",'True_Odds_Calculator_2-way'!B165)</f>
        <v>2.21</v>
      </c>
      <c r="C164" s="4">
        <f t="shared" si="8"/>
        <v>3.3884036620014824E-2</v>
      </c>
      <c r="D164" s="4">
        <f t="shared" si="10"/>
        <v>1.7716256524981358</v>
      </c>
      <c r="E164" s="4">
        <f t="shared" si="11"/>
        <v>2.2959652089876781</v>
      </c>
      <c r="G164" s="4">
        <f t="shared" si="9"/>
        <v>1.0338840366200148</v>
      </c>
    </row>
    <row r="165" spans="1:7" x14ac:dyDescent="0.2">
      <c r="A165" s="4">
        <f>IF('True_Odds_Calculator_2-way'!A166="","",'True_Odds_Calculator_2-way'!A166)</f>
        <v>1.54</v>
      </c>
      <c r="B165" s="4">
        <f>IF('True_Odds_Calculator_2-way'!B166="","",'True_Odds_Calculator_2-way'!B166)</f>
        <v>2.59</v>
      </c>
      <c r="C165" s="4">
        <f t="shared" si="8"/>
        <v>3.5451035451035562E-2</v>
      </c>
      <c r="D165" s="4">
        <f t="shared" si="10"/>
        <v>1.583217560433454</v>
      </c>
      <c r="E165" s="4">
        <f t="shared" si="11"/>
        <v>2.7146260123868511</v>
      </c>
      <c r="G165" s="4">
        <f t="shared" si="9"/>
        <v>1.0354510354510356</v>
      </c>
    </row>
    <row r="166" spans="1:7" x14ac:dyDescent="0.2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1.85</v>
      </c>
      <c r="C166" s="4">
        <f t="shared" si="8"/>
        <v>2.8345418589321048E-2</v>
      </c>
      <c r="D166" s="4">
        <f t="shared" si="10"/>
        <v>2.1113430758524703</v>
      </c>
      <c r="E166" s="4">
        <f t="shared" si="11"/>
        <v>1.8998121477770822</v>
      </c>
      <c r="G166" s="4">
        <f t="shared" si="9"/>
        <v>1.028345418589321</v>
      </c>
    </row>
    <row r="167" spans="1:7" x14ac:dyDescent="0.2">
      <c r="A167" s="4">
        <f>IF('True_Odds_Calculator_2-way'!A168="","",'True_Odds_Calculator_2-way'!A168)</f>
        <v>1.83</v>
      </c>
      <c r="B167" s="4">
        <f>IF('True_Odds_Calculator_2-way'!B168="","",'True_Odds_Calculator_2-way'!B168)</f>
        <v>2.06</v>
      </c>
      <c r="C167" s="4">
        <f t="shared" si="8"/>
        <v>3.1884980635577431E-2</v>
      </c>
      <c r="D167" s="4">
        <f t="shared" si="10"/>
        <v>1.8849942497124856</v>
      </c>
      <c r="E167" s="4">
        <f t="shared" si="11"/>
        <v>2.1299508446804905</v>
      </c>
      <c r="G167" s="4">
        <f t="shared" si="9"/>
        <v>1.0318849806355774</v>
      </c>
    </row>
    <row r="168" spans="1:7" x14ac:dyDescent="0.2">
      <c r="A168" s="4">
        <f>IF('True_Odds_Calculator_2-way'!A169="","",'True_Odds_Calculator_2-way'!A169)</f>
        <v>1.7</v>
      </c>
      <c r="B168" s="4">
        <f>IF('True_Odds_Calculator_2-way'!B169="","",'True_Odds_Calculator_2-way'!B169)</f>
        <v>2.2400000000000002</v>
      </c>
      <c r="C168" s="4">
        <f t="shared" si="8"/>
        <v>3.4663865546218364E-2</v>
      </c>
      <c r="D168" s="4">
        <f t="shared" si="10"/>
        <v>1.7516099356025756</v>
      </c>
      <c r="E168" s="4">
        <f t="shared" si="11"/>
        <v>2.3304773561811505</v>
      </c>
      <c r="G168" s="4">
        <f t="shared" si="9"/>
        <v>1.0346638655462184</v>
      </c>
    </row>
    <row r="169" spans="1:7" x14ac:dyDescent="0.2">
      <c r="A169" s="4">
        <f>IF('True_Odds_Calculator_2-way'!A170="","",'True_Odds_Calculator_2-way'!A170)</f>
        <v>2.2400000000000002</v>
      </c>
      <c r="B169" s="4">
        <f>IF('True_Odds_Calculator_2-way'!B170="","",'True_Odds_Calculator_2-way'!B170)</f>
        <v>1.7</v>
      </c>
      <c r="C169" s="4">
        <f t="shared" si="8"/>
        <v>3.4663865546218364E-2</v>
      </c>
      <c r="D169" s="4">
        <f t="shared" si="10"/>
        <v>2.3304773561811505</v>
      </c>
      <c r="E169" s="4">
        <f t="shared" si="11"/>
        <v>1.7516099356025756</v>
      </c>
      <c r="G169" s="4">
        <f t="shared" si="9"/>
        <v>1.0346638655462184</v>
      </c>
    </row>
    <row r="170" spans="1:7" x14ac:dyDescent="0.2">
      <c r="A170" s="4">
        <f>IF('True_Odds_Calculator_2-way'!A171="","",'True_Odds_Calculator_2-way'!A171)</f>
        <v>2.31</v>
      </c>
      <c r="B170" s="4">
        <f>IF('True_Odds_Calculator_2-way'!B171="","",'True_Odds_Calculator_2-way'!B171)</f>
        <v>1.67</v>
      </c>
      <c r="C170" s="4">
        <f t="shared" si="8"/>
        <v>3.1702828110013792E-2</v>
      </c>
      <c r="D170" s="4">
        <f t="shared" si="10"/>
        <v>2.397799670572148</v>
      </c>
      <c r="E170" s="4">
        <f t="shared" si="11"/>
        <v>1.7154100984947862</v>
      </c>
      <c r="G170" s="4">
        <f t="shared" si="9"/>
        <v>1.0317028281100138</v>
      </c>
    </row>
    <row r="171" spans="1:7" x14ac:dyDescent="0.2">
      <c r="A171" s="4">
        <f>IF('True_Odds_Calculator_2-way'!A172="","",'True_Odds_Calculator_2-way'!A172)</f>
        <v>2.06</v>
      </c>
      <c r="B171" s="4">
        <f>IF('True_Odds_Calculator_2-way'!B172="","",'True_Odds_Calculator_2-way'!B172)</f>
        <v>1.84</v>
      </c>
      <c r="C171" s="4">
        <f t="shared" si="8"/>
        <v>2.891515407344869E-2</v>
      </c>
      <c r="D171" s="4">
        <f t="shared" si="10"/>
        <v>2.1232354918216445</v>
      </c>
      <c r="E171" s="4">
        <f t="shared" si="11"/>
        <v>1.8902852583283463</v>
      </c>
      <c r="G171" s="4">
        <f t="shared" si="9"/>
        <v>1.0289151540734487</v>
      </c>
    </row>
    <row r="172" spans="1:7" x14ac:dyDescent="0.2">
      <c r="A172" s="4">
        <f>IF('True_Odds_Calculator_2-way'!A173="","",'True_Odds_Calculator_2-way'!A173)</f>
        <v>2.42</v>
      </c>
      <c r="B172" s="4">
        <f>IF('True_Odds_Calculator_2-way'!B173="","",'True_Odds_Calculator_2-way'!B173)</f>
        <v>1.61</v>
      </c>
      <c r="C172" s="4">
        <f t="shared" si="8"/>
        <v>3.4341152918228035E-2</v>
      </c>
      <c r="D172" s="4">
        <f t="shared" si="10"/>
        <v>2.5249173741170372</v>
      </c>
      <c r="E172" s="4">
        <f t="shared" si="11"/>
        <v>1.655773235306617</v>
      </c>
      <c r="G172" s="4">
        <f t="shared" si="9"/>
        <v>1.034341152918228</v>
      </c>
    </row>
    <row r="173" spans="1:7" x14ac:dyDescent="0.2">
      <c r="A173" s="4">
        <f>IF('True_Odds_Calculator_2-way'!A174="","",'True_Odds_Calculator_2-way'!A174)</f>
        <v>2</v>
      </c>
      <c r="B173" s="4">
        <f>IF('True_Odds_Calculator_2-way'!B174="","",'True_Odds_Calculator_2-way'!B174)</f>
        <v>1.91</v>
      </c>
      <c r="C173" s="4">
        <f t="shared" si="8"/>
        <v>2.3560209424083656E-2</v>
      </c>
      <c r="D173" s="4">
        <f t="shared" si="10"/>
        <v>2.0482573726541551</v>
      </c>
      <c r="E173" s="4">
        <f t="shared" si="11"/>
        <v>1.9539641943734012</v>
      </c>
      <c r="G173" s="4">
        <f t="shared" si="9"/>
        <v>1.0235602094240837</v>
      </c>
    </row>
    <row r="174" spans="1:7" x14ac:dyDescent="0.2">
      <c r="A174" s="4">
        <f>IF('True_Odds_Calculator_2-way'!A175="","",'True_Odds_Calculator_2-way'!A175)</f>
        <v>2.21</v>
      </c>
      <c r="B174" s="4">
        <f>IF('True_Odds_Calculator_2-way'!B175="","",'True_Odds_Calculator_2-way'!B175)</f>
        <v>1.74</v>
      </c>
      <c r="C174" s="4">
        <f t="shared" si="8"/>
        <v>2.720133146096626E-2</v>
      </c>
      <c r="D174" s="4">
        <f t="shared" si="10"/>
        <v>2.2784855128281092</v>
      </c>
      <c r="E174" s="4">
        <f t="shared" si="11"/>
        <v>1.7821754646150993</v>
      </c>
      <c r="G174" s="4">
        <f t="shared" si="9"/>
        <v>1.0272013314609663</v>
      </c>
    </row>
    <row r="175" spans="1:7" x14ac:dyDescent="0.2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1.68</v>
      </c>
      <c r="C175" s="4">
        <f t="shared" si="8"/>
        <v>3.002070393374745E-2</v>
      </c>
      <c r="D175" s="4">
        <f t="shared" si="10"/>
        <v>2.3822441430332923</v>
      </c>
      <c r="E175" s="4">
        <f t="shared" si="11"/>
        <v>1.7234611953612846</v>
      </c>
      <c r="G175" s="4">
        <f t="shared" si="9"/>
        <v>1.0300207039337475</v>
      </c>
    </row>
    <row r="176" spans="1:7" x14ac:dyDescent="0.2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2.2599999999999998</v>
      </c>
      <c r="C176" s="4">
        <f t="shared" si="8"/>
        <v>3.0713170223841679E-2</v>
      </c>
      <c r="D176" s="4">
        <f t="shared" si="10"/>
        <v>1.7455701953657428</v>
      </c>
      <c r="E176" s="4">
        <f t="shared" si="11"/>
        <v>2.3412553321145642</v>
      </c>
      <c r="G176" s="4">
        <f t="shared" si="9"/>
        <v>1.0307131702238417</v>
      </c>
    </row>
    <row r="177" spans="1:7" x14ac:dyDescent="0.2">
      <c r="A177" s="4">
        <f>IF('True_Odds_Calculator_2-way'!A178="","",'True_Odds_Calculator_2-way'!A178)</f>
        <v>1.63</v>
      </c>
      <c r="B177" s="4">
        <f>IF('True_Odds_Calculator_2-way'!B178="","",'True_Odds_Calculator_2-way'!B178)</f>
        <v>2.41</v>
      </c>
      <c r="C177" s="4">
        <f t="shared" si="8"/>
        <v>2.8434691851436877E-2</v>
      </c>
      <c r="D177" s="4">
        <f t="shared" si="10"/>
        <v>1.6686702206741284</v>
      </c>
      <c r="E177" s="4">
        <f t="shared" si="11"/>
        <v>2.4955055109106499</v>
      </c>
      <c r="G177" s="4">
        <f t="shared" si="9"/>
        <v>1.0284346918514369</v>
      </c>
    </row>
    <row r="178" spans="1:7" x14ac:dyDescent="0.2">
      <c r="A178" s="4">
        <f>IF('True_Odds_Calculator_2-way'!A179="","",'True_Odds_Calculator_2-way'!A179)</f>
        <v>2.0699999999999998</v>
      </c>
      <c r="B178" s="4">
        <f>IF('True_Odds_Calculator_2-way'!B179="","",'True_Odds_Calculator_2-way'!B179)</f>
        <v>1.8</v>
      </c>
      <c r="C178" s="4">
        <f t="shared" si="8"/>
        <v>3.8647342995169254E-2</v>
      </c>
      <c r="D178" s="4">
        <f t="shared" si="10"/>
        <v>2.15625</v>
      </c>
      <c r="E178" s="4">
        <f t="shared" si="11"/>
        <v>1.8648648648648651</v>
      </c>
      <c r="G178" s="4">
        <f t="shared" si="9"/>
        <v>1.0386473429951693</v>
      </c>
    </row>
    <row r="179" spans="1:7" x14ac:dyDescent="0.2">
      <c r="A179" s="4">
        <f>IF('True_Odds_Calculator_2-way'!A180="","",'True_Odds_Calculator_2-way'!A180)</f>
        <v>2.64</v>
      </c>
      <c r="B179" s="4">
        <f>IF('True_Odds_Calculator_2-way'!B180="","",'True_Odds_Calculator_2-way'!B180)</f>
        <v>1.5</v>
      </c>
      <c r="C179" s="4">
        <f t="shared" si="8"/>
        <v>4.5454545454545414E-2</v>
      </c>
      <c r="D179" s="4">
        <f t="shared" si="10"/>
        <v>2.8085106382978724</v>
      </c>
      <c r="E179" s="4">
        <f t="shared" si="11"/>
        <v>1.5529411764705883</v>
      </c>
      <c r="G179" s="4">
        <f t="shared" si="9"/>
        <v>1.0454545454545454</v>
      </c>
    </row>
    <row r="180" spans="1:7" x14ac:dyDescent="0.2">
      <c r="A180" s="4">
        <f>IF('True_Odds_Calculator_2-way'!A181="","",'True_Odds_Calculator_2-way'!A181)</f>
        <v>2.57</v>
      </c>
      <c r="B180" s="4">
        <f>IF('True_Odds_Calculator_2-way'!B181="","",'True_Odds_Calculator_2-way'!B181)</f>
        <v>1.52</v>
      </c>
      <c r="C180" s="4">
        <f t="shared" si="8"/>
        <v>4.6999795207864015E-2</v>
      </c>
      <c r="D180" s="4">
        <f t="shared" si="10"/>
        <v>2.7351911496989216</v>
      </c>
      <c r="E180" s="4">
        <f t="shared" si="11"/>
        <v>1.5763053829392302</v>
      </c>
      <c r="G180" s="4">
        <f t="shared" si="9"/>
        <v>1.046999795207864</v>
      </c>
    </row>
    <row r="181" spans="1:7" x14ac:dyDescent="0.2">
      <c r="A181" s="4">
        <f>IF('True_Odds_Calculator_2-way'!A182="","",'True_Odds_Calculator_2-way'!A182)</f>
        <v>2.8</v>
      </c>
      <c r="B181" s="4">
        <f>IF('True_Odds_Calculator_2-way'!B182="","",'True_Odds_Calculator_2-way'!B182)</f>
        <v>1.44</v>
      </c>
      <c r="C181" s="4">
        <f t="shared" si="8"/>
        <v>5.1587301587301626E-2</v>
      </c>
      <c r="D181" s="4">
        <f t="shared" si="10"/>
        <v>3.0179640718562877</v>
      </c>
      <c r="E181" s="4">
        <f t="shared" si="11"/>
        <v>1.4955489614243322</v>
      </c>
      <c r="G181" s="4">
        <f t="shared" si="9"/>
        <v>1.0515873015873016</v>
      </c>
    </row>
    <row r="182" spans="1:7" x14ac:dyDescent="0.2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1.67</v>
      </c>
      <c r="C182" s="4">
        <f t="shared" si="8"/>
        <v>4.7232888483123459E-2</v>
      </c>
      <c r="D182" s="4">
        <f t="shared" si="10"/>
        <v>2.3539711134287793</v>
      </c>
      <c r="E182" s="4">
        <f t="shared" si="11"/>
        <v>1.7385681940197473</v>
      </c>
      <c r="G182" s="4">
        <f t="shared" si="9"/>
        <v>1.0472328884831235</v>
      </c>
    </row>
    <row r="183" spans="1:7" x14ac:dyDescent="0.2">
      <c r="A183" s="4">
        <f>IF('True_Odds_Calculator_2-way'!A184="","",'True_Odds_Calculator_2-way'!A184)</f>
        <v>1.73</v>
      </c>
      <c r="B183" s="4">
        <f>IF('True_Odds_Calculator_2-way'!B184="","",'True_Odds_Calculator_2-way'!B184)</f>
        <v>2.2000000000000002</v>
      </c>
      <c r="C183" s="4">
        <f t="shared" si="8"/>
        <v>3.2580136626379375E-2</v>
      </c>
      <c r="D183" s="4">
        <f t="shared" si="10"/>
        <v>1.7801683816651075</v>
      </c>
      <c r="E183" s="4">
        <f t="shared" si="11"/>
        <v>2.2817745803357314</v>
      </c>
      <c r="G183" s="4">
        <f t="shared" si="9"/>
        <v>1.0325801366263794</v>
      </c>
    </row>
    <row r="184" spans="1:7" x14ac:dyDescent="0.2">
      <c r="A184" s="4">
        <f>IF('True_Odds_Calculator_2-way'!A185="","",'True_Odds_Calculator_2-way'!A185)</f>
        <v>1.78</v>
      </c>
      <c r="B184" s="4">
        <f>IF('True_Odds_Calculator_2-way'!B185="","",'True_Odds_Calculator_2-way'!B185)</f>
        <v>2.12</v>
      </c>
      <c r="C184" s="4">
        <f t="shared" si="8"/>
        <v>3.3495866016535869E-2</v>
      </c>
      <c r="D184" s="4">
        <f t="shared" si="10"/>
        <v>1.8346946713341112</v>
      </c>
      <c r="E184" s="4">
        <f t="shared" si="11"/>
        <v>2.1980428704566637</v>
      </c>
      <c r="G184" s="4">
        <f t="shared" si="9"/>
        <v>1.0334958660165359</v>
      </c>
    </row>
    <row r="185" spans="1:7" x14ac:dyDescent="0.2">
      <c r="A185" s="4">
        <f>IF('True_Odds_Calculator_2-way'!A186="","",'True_Odds_Calculator_2-way'!A186)</f>
        <v>1.65</v>
      </c>
      <c r="B185" s="4">
        <f>IF('True_Odds_Calculator_2-way'!B186="","",'True_Odds_Calculator_2-way'!B186)</f>
        <v>2.33</v>
      </c>
      <c r="C185" s="4">
        <f t="shared" si="8"/>
        <v>3.5245155416829377E-2</v>
      </c>
      <c r="D185" s="4">
        <f t="shared" si="10"/>
        <v>1.6994142999226434</v>
      </c>
      <c r="E185" s="4">
        <f t="shared" si="11"/>
        <v>2.4297677358192451</v>
      </c>
      <c r="G185" s="4">
        <f t="shared" si="9"/>
        <v>1.0352451554168294</v>
      </c>
    </row>
    <row r="186" spans="1:7" x14ac:dyDescent="0.2">
      <c r="A186" s="4">
        <f>IF('True_Odds_Calculator_2-way'!A187="","",'True_Odds_Calculator_2-way'!A187)</f>
        <v>2.08</v>
      </c>
      <c r="B186" s="4">
        <f>IF('True_Odds_Calculator_2-way'!B187="","",'True_Odds_Calculator_2-way'!B187)</f>
        <v>1.84</v>
      </c>
      <c r="C186" s="4">
        <f t="shared" si="8"/>
        <v>2.4247491638795804E-2</v>
      </c>
      <c r="D186" s="4">
        <f t="shared" si="10"/>
        <v>2.1338090990187331</v>
      </c>
      <c r="E186" s="4">
        <f t="shared" si="11"/>
        <v>1.8819826907946497</v>
      </c>
      <c r="G186" s="4">
        <f t="shared" si="9"/>
        <v>1.0242474916387958</v>
      </c>
    </row>
    <row r="187" spans="1:7" x14ac:dyDescent="0.2">
      <c r="A187" s="4">
        <f>IF('True_Odds_Calculator_2-way'!A188="","",'True_Odds_Calculator_2-way'!A188)</f>
        <v>2.13</v>
      </c>
      <c r="B187" s="4">
        <f>IF('True_Odds_Calculator_2-way'!B188="","",'True_Odds_Calculator_2-way'!B188)</f>
        <v>1.74</v>
      </c>
      <c r="C187" s="4">
        <f t="shared" si="8"/>
        <v>4.4196211753278369E-2</v>
      </c>
      <c r="D187" s="4">
        <f t="shared" si="10"/>
        <v>2.2352089741270129</v>
      </c>
      <c r="E187" s="4">
        <f t="shared" si="11"/>
        <v>1.8095796103705875</v>
      </c>
      <c r="G187" s="4">
        <f t="shared" si="9"/>
        <v>1.0441962117532784</v>
      </c>
    </row>
    <row r="188" spans="1:7" x14ac:dyDescent="0.2">
      <c r="A188" s="4">
        <f>IF('True_Odds_Calculator_2-way'!A189="","",'True_Odds_Calculator_2-way'!A189)</f>
        <v>1.99</v>
      </c>
      <c r="B188" s="4">
        <f>IF('True_Odds_Calculator_2-way'!B189="","",'True_Odds_Calculator_2-way'!B189)</f>
        <v>1.82</v>
      </c>
      <c r="C188" s="4">
        <f t="shared" si="8"/>
        <v>5.1963112264619582E-2</v>
      </c>
      <c r="D188" s="4">
        <f t="shared" si="10"/>
        <v>2.0984993336809774</v>
      </c>
      <c r="E188" s="4">
        <f t="shared" si="11"/>
        <v>1.9103328234611527</v>
      </c>
      <c r="G188" s="4">
        <f t="shared" si="9"/>
        <v>1.0519631122646196</v>
      </c>
    </row>
    <row r="189" spans="1:7" x14ac:dyDescent="0.2">
      <c r="A189" s="4">
        <f>IF('True_Odds_Calculator_2-way'!A190="","",'True_Odds_Calculator_2-way'!A190)</f>
        <v>2.41</v>
      </c>
      <c r="B189" s="4">
        <f>IF('True_Odds_Calculator_2-way'!B190="","",'True_Odds_Calculator_2-way'!B190)</f>
        <v>1.56</v>
      </c>
      <c r="C189" s="4">
        <f t="shared" si="8"/>
        <v>5.5963400361740412E-2</v>
      </c>
      <c r="D189" s="4">
        <f t="shared" si="10"/>
        <v>2.5842727522683524</v>
      </c>
      <c r="E189" s="4">
        <f t="shared" si="11"/>
        <v>1.63120444290177</v>
      </c>
      <c r="G189" s="4">
        <f t="shared" si="9"/>
        <v>1.0559634003617404</v>
      </c>
    </row>
    <row r="190" spans="1:7" x14ac:dyDescent="0.2">
      <c r="A190" s="4">
        <f>IF('True_Odds_Calculator_2-way'!A191="","",'True_Odds_Calculator_2-way'!A191)</f>
        <v>1.98</v>
      </c>
      <c r="B190" s="4">
        <f>IF('True_Odds_Calculator_2-way'!B191="","",'True_Odds_Calculator_2-way'!B191)</f>
        <v>1.93</v>
      </c>
      <c r="C190" s="4">
        <f t="shared" si="8"/>
        <v>2.3185220076411994E-2</v>
      </c>
      <c r="D190" s="4">
        <f t="shared" si="10"/>
        <v>2.0265153523890338</v>
      </c>
      <c r="E190" s="4">
        <f t="shared" si="11"/>
        <v>1.974169551066798</v>
      </c>
      <c r="G190" s="4">
        <f t="shared" si="9"/>
        <v>1.023185220076412</v>
      </c>
    </row>
    <row r="191" spans="1:7" x14ac:dyDescent="0.2">
      <c r="A191" s="4">
        <f>IF('True_Odds_Calculator_2-way'!A192="","",'True_Odds_Calculator_2-way'!A192)</f>
        <v>1.74</v>
      </c>
      <c r="B191" s="4">
        <f>IF('True_Odds_Calculator_2-way'!B192="","",'True_Odds_Calculator_2-way'!B192)</f>
        <v>2.21</v>
      </c>
      <c r="C191" s="4">
        <f t="shared" si="8"/>
        <v>2.720133146096626E-2</v>
      </c>
      <c r="D191" s="4">
        <f t="shared" si="10"/>
        <v>1.7821754646150993</v>
      </c>
      <c r="E191" s="4">
        <f t="shared" si="11"/>
        <v>2.2784855128281092</v>
      </c>
      <c r="G191" s="4">
        <f t="shared" si="9"/>
        <v>1.0272013314609663</v>
      </c>
    </row>
    <row r="192" spans="1:7" x14ac:dyDescent="0.2">
      <c r="A192" s="4">
        <f>IF('True_Odds_Calculator_2-way'!A193="","",'True_Odds_Calculator_2-way'!A193)</f>
        <v>2.2200000000000002</v>
      </c>
      <c r="B192" s="4">
        <f>IF('True_Odds_Calculator_2-way'!B193="","",'True_Odds_Calculator_2-way'!B193)</f>
        <v>1.7</v>
      </c>
      <c r="C192" s="4">
        <f t="shared" si="8"/>
        <v>3.868574456809748E-2</v>
      </c>
      <c r="D192" s="4">
        <f t="shared" si="10"/>
        <v>2.3196066379840201</v>
      </c>
      <c r="E192" s="4">
        <f t="shared" si="11"/>
        <v>1.7578015836050302</v>
      </c>
      <c r="G192" s="4">
        <f t="shared" si="9"/>
        <v>1.0386857445680975</v>
      </c>
    </row>
    <row r="193" spans="1:7" x14ac:dyDescent="0.2">
      <c r="A193" s="4">
        <f>IF('True_Odds_Calculator_2-way'!A194="","",'True_Odds_Calculator_2-way'!A194)</f>
        <v>2.21</v>
      </c>
      <c r="B193" s="4">
        <f>IF('True_Odds_Calculator_2-way'!B194="","",'True_Odds_Calculator_2-way'!B194)</f>
        <v>1.71</v>
      </c>
      <c r="C193" s="4">
        <f t="shared" si="8"/>
        <v>3.7284009420232245E-2</v>
      </c>
      <c r="D193" s="4">
        <f t="shared" si="10"/>
        <v>2.3049617273032235</v>
      </c>
      <c r="E193" s="4">
        <f t="shared" si="11"/>
        <v>1.7663059989250076</v>
      </c>
      <c r="G193" s="4">
        <f t="shared" si="9"/>
        <v>1.0372840094202322</v>
      </c>
    </row>
    <row r="194" spans="1:7" x14ac:dyDescent="0.2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1.64</v>
      </c>
      <c r="C194" s="4">
        <f t="shared" ref="C194:C257" si="12">IF(A194="","",((1/A194)+(1/B194))-1)</f>
        <v>2.8166139401979873E-2</v>
      </c>
      <c r="D194" s="4">
        <f t="shared" si="10"/>
        <v>2.4732458354366487</v>
      </c>
      <c r="E194" s="4">
        <f t="shared" si="11"/>
        <v>1.6787733424704472</v>
      </c>
      <c r="G194" s="4">
        <f t="shared" ref="G194:G257" si="13">IF(A194="","",C194+1)</f>
        <v>1.0281661394019799</v>
      </c>
    </row>
    <row r="195" spans="1:7" x14ac:dyDescent="0.2">
      <c r="A195" s="4">
        <f>IF('True_Odds_Calculator_2-way'!A196="","",'True_Odds_Calculator_2-way'!A196)</f>
        <v>2.67</v>
      </c>
      <c r="B195" s="4">
        <f>IF('True_Odds_Calculator_2-way'!B196="","",'True_Odds_Calculator_2-way'!B196)</f>
        <v>1.49</v>
      </c>
      <c r="C195" s="4">
        <f t="shared" si="12"/>
        <v>4.5672774803307892E-2</v>
      </c>
      <c r="D195" s="4">
        <f t="shared" ref="D195:D258" si="14">IF(A195="","",(2*A195)/(2-($C195*A195)))</f>
        <v>2.8433691884358359</v>
      </c>
      <c r="E195" s="4">
        <f t="shared" ref="E195:E258" si="15">IF(B195="","",(2*B195)/(2-($C195*B195)))</f>
        <v>1.542484927204699</v>
      </c>
      <c r="G195" s="4">
        <f t="shared" si="13"/>
        <v>1.0456727748033079</v>
      </c>
    </row>
    <row r="196" spans="1:7" x14ac:dyDescent="0.2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12"/>
        <v>3.4252965480474407E-2</v>
      </c>
      <c r="D196" s="4">
        <f t="shared" si="14"/>
        <v>2.1245929491717397</v>
      </c>
      <c r="E196" s="4">
        <f t="shared" si="15"/>
        <v>1.8892106257081707</v>
      </c>
      <c r="G196" s="4">
        <f t="shared" si="13"/>
        <v>1.0342529654804744</v>
      </c>
    </row>
    <row r="197" spans="1:7" x14ac:dyDescent="0.2">
      <c r="A197" s="4">
        <f>IF('True_Odds_Calculator_2-way'!A198="","",'True_Odds_Calculator_2-way'!A198)</f>
        <v>1.68</v>
      </c>
      <c r="B197" s="4">
        <f>IF('True_Odds_Calculator_2-way'!B198="","",'True_Odds_Calculator_2-way'!B198)</f>
        <v>2.27</v>
      </c>
      <c r="C197" s="4">
        <f t="shared" si="12"/>
        <v>3.5766729599328695E-2</v>
      </c>
      <c r="D197" s="4">
        <f t="shared" si="14"/>
        <v>1.7320374239258789</v>
      </c>
      <c r="E197" s="4">
        <f t="shared" si="15"/>
        <v>2.3660503784588656</v>
      </c>
      <c r="G197" s="4">
        <f t="shared" si="13"/>
        <v>1.0357667295993287</v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2.02</v>
      </c>
      <c r="B2" s="4">
        <f>IF('True_Odds_Calculator_3-way'!B3="","",'True_Odds_Calculator_3-way'!B3)</f>
        <v>3.78</v>
      </c>
      <c r="C2" s="4">
        <f>IF('True_Odds_Calculator_3-way'!C3="","",'True_Odds_Calculator_3-way'!C3)</f>
        <v>3.65</v>
      </c>
      <c r="D2" s="4">
        <f>IF(A2="","",((1/A2)+(1/B2)+(1/C2))-1)</f>
        <v>3.3572372240485704E-2</v>
      </c>
      <c r="E2" s="4">
        <f>IF(A2="","",(3*A2)/(3-($D2*A2)))</f>
        <v>2.0667190042155128</v>
      </c>
      <c r="F2" s="4">
        <f>IF(B2="","",(3*B2)/(3-($D2*B2)))</f>
        <v>3.9469611496581756</v>
      </c>
      <c r="G2" s="4">
        <f>IF(C2="","",(3*C2)/(3-($D2*C2)))</f>
        <v>3.8054384069283618</v>
      </c>
      <c r="I2" s="4">
        <f>IF(A2="","",D2+1)</f>
        <v>1.0335723722404857</v>
      </c>
    </row>
    <row r="3" spans="1:9" x14ac:dyDescent="0.2">
      <c r="A3" s="4">
        <f>IF('True_Odds_Calculator_3-way'!A4="","",'True_Odds_Calculator_3-way'!A4)</f>
        <v>2.19</v>
      </c>
      <c r="B3" s="4">
        <f>IF('True_Odds_Calculator_3-way'!B4="","",'True_Odds_Calculator_3-way'!B4)</f>
        <v>3.59</v>
      </c>
      <c r="C3" s="4">
        <f>IF('True_Odds_Calculator_3-way'!C4="","",'True_Odds_Calculator_3-way'!C4)</f>
        <v>3.47</v>
      </c>
      <c r="D3" s="4">
        <f t="shared" ref="D3:D66" si="0">IF(A3="","",((1/A3)+(1/B3)+(1/C3))-1)</f>
        <v>2.3356974639981987E-2</v>
      </c>
      <c r="E3" s="4">
        <f t="shared" ref="E3:E66" si="1">IF(A3="","",(3*A3)/(3-($D3*A3)))</f>
        <v>2.2279885221289621</v>
      </c>
      <c r="F3" s="4">
        <f t="shared" ref="F3:F66" si="2">IF(B3="","",(3*B3)/(3-($D3*B3)))</f>
        <v>3.6932276061658191</v>
      </c>
      <c r="G3" s="4">
        <f t="shared" ref="G3:G66" si="3">IF(C3="","",(3*C3)/(3-($D3*C3)))</f>
        <v>3.5663493279710865</v>
      </c>
      <c r="I3" s="4">
        <f t="shared" ref="I3:I66" si="4">IF(A3="","",D3+1)</f>
        <v>1.023356974639982</v>
      </c>
    </row>
    <row r="4" spans="1:9" x14ac:dyDescent="0.2">
      <c r="A4" s="4">
        <f>IF('True_Odds_Calculator_3-way'!A5="","",'True_Odds_Calculator_3-way'!A5)</f>
        <v>1.76</v>
      </c>
      <c r="B4" s="4">
        <f>IF('True_Odds_Calculator_3-way'!B5="","",'True_Odds_Calculator_3-way'!B5)</f>
        <v>4.03</v>
      </c>
      <c r="C4" s="4">
        <f>IF('True_Odds_Calculator_3-way'!C5="","",'True_Odds_Calculator_3-way'!C5)</f>
        <v>4.71</v>
      </c>
      <c r="D4" s="4">
        <f t="shared" si="0"/>
        <v>2.8635001051273923E-2</v>
      </c>
      <c r="E4" s="4">
        <f t="shared" si="1"/>
        <v>1.7900717748643227</v>
      </c>
      <c r="F4" s="4">
        <f t="shared" si="2"/>
        <v>4.1912209790254238</v>
      </c>
      <c r="G4" s="4">
        <f t="shared" si="3"/>
        <v>4.9317148668217579</v>
      </c>
      <c r="I4" s="4">
        <f t="shared" si="4"/>
        <v>1.0286350010512739</v>
      </c>
    </row>
    <row r="5" spans="1:9" x14ac:dyDescent="0.2">
      <c r="A5" s="4">
        <f>IF('True_Odds_Calculator_3-way'!A6="","",'True_Odds_Calculator_3-way'!A6)</f>
        <v>3.06</v>
      </c>
      <c r="B5" s="4">
        <f>IF('True_Odds_Calculator_3-way'!B6="","",'True_Odds_Calculator_3-way'!B6)</f>
        <v>3.28</v>
      </c>
      <c r="C5" s="4">
        <f>IF('True_Odds_Calculator_3-way'!C6="","",'True_Odds_Calculator_3-way'!C6)</f>
        <v>2.5299999999999998</v>
      </c>
      <c r="D5" s="4">
        <f t="shared" si="0"/>
        <v>2.6932351397450205E-2</v>
      </c>
      <c r="E5" s="4">
        <f t="shared" si="1"/>
        <v>3.1464357310122573</v>
      </c>
      <c r="F5" s="4">
        <f t="shared" si="2"/>
        <v>3.3795132747131689</v>
      </c>
      <c r="G5" s="4">
        <f t="shared" si="3"/>
        <v>2.5887992674902867</v>
      </c>
      <c r="I5" s="4">
        <f t="shared" si="4"/>
        <v>1.0269323513974502</v>
      </c>
    </row>
    <row r="6" spans="1:9" x14ac:dyDescent="0.2">
      <c r="A6" s="4">
        <f>IF('True_Odds_Calculator_3-way'!A7="","",'True_Odds_Calculator_3-way'!A7)</f>
        <v>1.76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5.04</v>
      </c>
      <c r="D6" s="4">
        <f t="shared" si="0"/>
        <v>3.6864786864786891E-2</v>
      </c>
      <c r="E6" s="4">
        <f t="shared" si="1"/>
        <v>1.7989055447721054</v>
      </c>
      <c r="F6" s="4">
        <f t="shared" si="2"/>
        <v>3.8762393076254433</v>
      </c>
      <c r="G6" s="4">
        <f t="shared" si="3"/>
        <v>5.3727496551362872</v>
      </c>
      <c r="I6" s="4">
        <f t="shared" si="4"/>
        <v>1.0368647868647869</v>
      </c>
    </row>
    <row r="7" spans="1:9" x14ac:dyDescent="0.2">
      <c r="A7" s="4">
        <f>IF('True_Odds_Calculator_3-way'!A8="","",'True_Odds_Calculator_3-way'!A8)</f>
        <v>1.26</v>
      </c>
      <c r="B7" s="4">
        <f>IF('True_Odds_Calculator_3-way'!B8="","",'True_Odds_Calculator_3-way'!B8)</f>
        <v>6.1</v>
      </c>
      <c r="C7" s="4">
        <f>IF('True_Odds_Calculator_3-way'!C8="","",'True_Odds_Calculator_3-way'!C8)</f>
        <v>9.83</v>
      </c>
      <c r="D7" s="4">
        <f t="shared" si="0"/>
        <v>5.9314619676843039E-2</v>
      </c>
      <c r="E7" s="4">
        <f t="shared" si="1"/>
        <v>1.2921912496597923</v>
      </c>
      <c r="F7" s="4">
        <f t="shared" si="2"/>
        <v>6.9365980760179182</v>
      </c>
      <c r="G7" s="4">
        <f t="shared" si="3"/>
        <v>12.201392290723051</v>
      </c>
      <c r="I7" s="4">
        <f t="shared" si="4"/>
        <v>1.059314619676843</v>
      </c>
    </row>
    <row r="8" spans="1:9" x14ac:dyDescent="0.2">
      <c r="A8" s="4">
        <f>IF('True_Odds_Calculator_3-way'!A9="","",'True_Odds_Calculator_3-way'!A9)</f>
        <v>11.81</v>
      </c>
      <c r="B8" s="4">
        <f>IF('True_Odds_Calculator_3-way'!B9="","",'True_Odds_Calculator_3-way'!B9)</f>
        <v>5.6</v>
      </c>
      <c r="C8" s="4">
        <f>IF('True_Odds_Calculator_3-way'!C9="","",'True_Odds_Calculator_3-way'!C9)</f>
        <v>1.31</v>
      </c>
      <c r="D8" s="4">
        <f t="shared" si="0"/>
        <v>2.6604212277822947E-2</v>
      </c>
      <c r="E8" s="4">
        <f t="shared" si="1"/>
        <v>13.19157937904061</v>
      </c>
      <c r="F8" s="4">
        <f t="shared" si="2"/>
        <v>5.8926353190188863</v>
      </c>
      <c r="G8" s="4">
        <f t="shared" si="3"/>
        <v>1.3253973701379265</v>
      </c>
      <c r="I8" s="4">
        <f t="shared" si="4"/>
        <v>1.0266042122778229</v>
      </c>
    </row>
    <row r="9" spans="1:9" x14ac:dyDescent="0.2">
      <c r="A9" s="4">
        <f>IF('True_Odds_Calculator_3-way'!A10="","",'True_Odds_Calculator_3-way'!A10)</f>
        <v>1.42</v>
      </c>
      <c r="B9" s="4">
        <f>IF('True_Odds_Calculator_3-way'!B10="","",'True_Odds_Calculator_3-way'!B10)</f>
        <v>5.12</v>
      </c>
      <c r="C9" s="4">
        <f>IF('True_Odds_Calculator_3-way'!C10="","",'True_Odds_Calculator_3-way'!C10)</f>
        <v>7.81</v>
      </c>
      <c r="D9" s="4">
        <f t="shared" si="0"/>
        <v>2.7578825224071846E-2</v>
      </c>
      <c r="E9" s="4">
        <f t="shared" si="1"/>
        <v>1.43878182524719</v>
      </c>
      <c r="F9" s="4">
        <f t="shared" si="2"/>
        <v>5.372890465441257</v>
      </c>
      <c r="G9" s="4">
        <f t="shared" si="3"/>
        <v>8.4141065566871518</v>
      </c>
      <c r="I9" s="4">
        <f t="shared" si="4"/>
        <v>1.0275788252240718</v>
      </c>
    </row>
    <row r="10" spans="1:9" x14ac:dyDescent="0.2">
      <c r="A10" s="4">
        <f>IF('True_Odds_Calculator_3-way'!A11="","",'True_Odds_Calculator_3-way'!A11)</f>
        <v>2.41</v>
      </c>
      <c r="B10" s="4">
        <f>IF('True_Odds_Calculator_3-way'!B11="","",'True_Odds_Calculator_3-way'!B11)</f>
        <v>3.32</v>
      </c>
      <c r="C10" s="4">
        <f>IF('True_Odds_Calculator_3-way'!C11="","",'True_Odds_Calculator_3-way'!C11)</f>
        <v>3.21</v>
      </c>
      <c r="D10" s="4">
        <f t="shared" si="0"/>
        <v>2.766905836398692E-2</v>
      </c>
      <c r="E10" s="4">
        <f t="shared" si="1"/>
        <v>2.4647859732486719</v>
      </c>
      <c r="F10" s="4">
        <f t="shared" si="2"/>
        <v>3.4248710043163615</v>
      </c>
      <c r="G10" s="4">
        <f t="shared" si="3"/>
        <v>3.3079343485531587</v>
      </c>
      <c r="I10" s="4">
        <f t="shared" si="4"/>
        <v>1.0276690583639869</v>
      </c>
    </row>
    <row r="11" spans="1:9" x14ac:dyDescent="0.2">
      <c r="A11" s="4">
        <f>IF('True_Odds_Calculator_3-way'!A12="","",'True_Odds_Calculator_3-way'!A12)</f>
        <v>1.64</v>
      </c>
      <c r="B11" s="4">
        <f>IF('True_Odds_Calculator_3-way'!B12="","",'True_Odds_Calculator_3-way'!B12)</f>
        <v>3.95</v>
      </c>
      <c r="C11" s="4">
        <f>IF('True_Odds_Calculator_3-way'!C12="","",'True_Odds_Calculator_3-way'!C12)</f>
        <v>5.95</v>
      </c>
      <c r="D11" s="4">
        <f t="shared" si="0"/>
        <v>3.098788141375719E-2</v>
      </c>
      <c r="E11" s="4">
        <f t="shared" si="1"/>
        <v>1.6682604009920201</v>
      </c>
      <c r="F11" s="4">
        <f t="shared" si="2"/>
        <v>4.11801806293537</v>
      </c>
      <c r="G11" s="4">
        <f t="shared" si="3"/>
        <v>6.3396291585341782</v>
      </c>
      <c r="I11" s="4">
        <f t="shared" si="4"/>
        <v>1.0309878814137572</v>
      </c>
    </row>
    <row r="12" spans="1:9" x14ac:dyDescent="0.2">
      <c r="A12" s="4">
        <f>IF('True_Odds_Calculator_3-way'!A13="","",'True_Odds_Calculator_3-way'!A13)</f>
        <v>2.0699999999999998</v>
      </c>
      <c r="B12" s="4">
        <f>IF('True_Odds_Calculator_3-way'!B13="","",'True_Odds_Calculator_3-way'!B13)</f>
        <v>3.19</v>
      </c>
      <c r="C12" s="4">
        <f>IF('True_Odds_Calculator_3-way'!C13="","",'True_Odds_Calculator_3-way'!C13)</f>
        <v>4.21</v>
      </c>
      <c r="D12" s="4">
        <f t="shared" si="0"/>
        <v>3.4101102475466494E-2</v>
      </c>
      <c r="E12" s="4">
        <f t="shared" si="1"/>
        <v>2.1198802756149817</v>
      </c>
      <c r="F12" s="4">
        <f t="shared" si="2"/>
        <v>3.3100242565385041</v>
      </c>
      <c r="G12" s="4">
        <f t="shared" si="3"/>
        <v>4.4215964431565808</v>
      </c>
      <c r="I12" s="4">
        <f t="shared" si="4"/>
        <v>1.0341011024754665</v>
      </c>
    </row>
    <row r="13" spans="1:9" x14ac:dyDescent="0.2">
      <c r="A13" s="4">
        <f>IF('True_Odds_Calculator_3-way'!A14="","",'True_Odds_Calculator_3-way'!A14)</f>
        <v>1.79</v>
      </c>
      <c r="B13" s="4">
        <f>IF('True_Odds_Calculator_3-way'!B14="","",'True_Odds_Calculator_3-way'!B14)</f>
        <v>3.95</v>
      </c>
      <c r="C13" s="4">
        <f>IF('True_Odds_Calculator_3-way'!C14="","",'True_Odds_Calculator_3-way'!C14)</f>
        <v>4.6100000000000003</v>
      </c>
      <c r="D13" s="4">
        <f t="shared" si="0"/>
        <v>2.8743514535432446E-2</v>
      </c>
      <c r="E13" s="4">
        <f t="shared" si="1"/>
        <v>1.8212347163024831</v>
      </c>
      <c r="F13" s="4">
        <f t="shared" si="2"/>
        <v>4.1053703155972769</v>
      </c>
      <c r="G13" s="4">
        <f t="shared" si="3"/>
        <v>4.8230293512499989</v>
      </c>
      <c r="I13" s="4">
        <f t="shared" si="4"/>
        <v>1.0287435145354324</v>
      </c>
    </row>
    <row r="14" spans="1:9" x14ac:dyDescent="0.2">
      <c r="A14" s="4">
        <f>IF('True_Odds_Calculator_3-way'!A15="","",'True_Odds_Calculator_3-way'!A15)</f>
        <v>3.04</v>
      </c>
      <c r="B14" s="4">
        <f>IF('True_Odds_Calculator_3-way'!B15="","",'True_Odds_Calculator_3-way'!B15)</f>
        <v>3.69</v>
      </c>
      <c r="C14" s="4">
        <f>IF('True_Odds_Calculator_3-way'!C15="","",'True_Odds_Calculator_3-way'!C15)</f>
        <v>2.31</v>
      </c>
      <c r="D14" s="4">
        <f t="shared" si="0"/>
        <v>3.2850511348585965E-2</v>
      </c>
      <c r="E14" s="4">
        <f t="shared" si="1"/>
        <v>3.1446817971318981</v>
      </c>
      <c r="F14" s="4">
        <f t="shared" si="2"/>
        <v>3.8453767904916307</v>
      </c>
      <c r="G14" s="4">
        <f t="shared" si="3"/>
        <v>2.3699475719993286</v>
      </c>
      <c r="I14" s="4">
        <f t="shared" si="4"/>
        <v>1.032850511348586</v>
      </c>
    </row>
    <row r="15" spans="1:9" x14ac:dyDescent="0.2">
      <c r="A15" s="4">
        <f>IF('True_Odds_Calculator_3-way'!A16="","",'True_Odds_Calculator_3-way'!A16)</f>
        <v>1.93</v>
      </c>
      <c r="B15" s="4">
        <f>IF('True_Odds_Calculator_3-way'!B16="","",'True_Odds_Calculator_3-way'!B16)</f>
        <v>3.95</v>
      </c>
      <c r="C15" s="4">
        <f>IF('True_Odds_Calculator_3-way'!C16="","",'True_Odds_Calculator_3-way'!C16)</f>
        <v>3.78</v>
      </c>
      <c r="D15" s="4">
        <f t="shared" si="0"/>
        <v>3.584953653819678E-2</v>
      </c>
      <c r="E15" s="4">
        <f t="shared" si="1"/>
        <v>1.9755628036882145</v>
      </c>
      <c r="F15" s="4">
        <f t="shared" si="2"/>
        <v>4.1456841251169498</v>
      </c>
      <c r="G15" s="4">
        <f t="shared" si="3"/>
        <v>3.95882161957703</v>
      </c>
      <c r="I15" s="4">
        <f t="shared" si="4"/>
        <v>1.0358495365381968</v>
      </c>
    </row>
    <row r="16" spans="1:9" x14ac:dyDescent="0.2">
      <c r="A16" s="4">
        <f>IF('True_Odds_Calculator_3-way'!A17="","",'True_Odds_Calculator_3-way'!A17)</f>
        <v>2.02</v>
      </c>
      <c r="B16" s="4">
        <f>IF('True_Odds_Calculator_3-way'!B17="","",'True_Odds_Calculator_3-way'!B17)</f>
        <v>3.87</v>
      </c>
      <c r="C16" s="4">
        <f>IF('True_Odds_Calculator_3-way'!C17="","",'True_Odds_Calculator_3-way'!C17)</f>
        <v>3.56</v>
      </c>
      <c r="D16" s="4">
        <f t="shared" si="0"/>
        <v>3.4346314171526782E-2</v>
      </c>
      <c r="E16" s="4">
        <f t="shared" si="1"/>
        <v>2.0678215118463203</v>
      </c>
      <c r="F16" s="4">
        <f t="shared" si="2"/>
        <v>4.0494164637993366</v>
      </c>
      <c r="G16" s="4">
        <f t="shared" si="3"/>
        <v>3.7112622388775702</v>
      </c>
      <c r="I16" s="4">
        <f t="shared" si="4"/>
        <v>1.0343463141715268</v>
      </c>
    </row>
    <row r="17" spans="1:9" x14ac:dyDescent="0.2">
      <c r="A17" s="4">
        <f>IF('True_Odds_Calculator_3-way'!A18="","",'True_Odds_Calculator_3-way'!A18)</f>
        <v>2.6</v>
      </c>
      <c r="B17" s="4">
        <f>IF('True_Odds_Calculator_3-way'!B18="","",'True_Odds_Calculator_3-way'!B18)</f>
        <v>3.58</v>
      </c>
      <c r="C17" s="4">
        <f>IF('True_Odds_Calculator_3-way'!C18="","",'True_Odds_Calculator_3-way'!C18)</f>
        <v>2.71</v>
      </c>
      <c r="D17" s="4">
        <f t="shared" si="0"/>
        <v>3.2948683590832584E-2</v>
      </c>
      <c r="E17" s="4">
        <f t="shared" si="1"/>
        <v>2.6764267737321701</v>
      </c>
      <c r="F17" s="4">
        <f t="shared" si="2"/>
        <v>3.7265222427078903</v>
      </c>
      <c r="G17" s="4">
        <f t="shared" si="3"/>
        <v>2.7931338418064082</v>
      </c>
      <c r="I17" s="4">
        <f t="shared" si="4"/>
        <v>1.0329486835908326</v>
      </c>
    </row>
    <row r="18" spans="1:9" x14ac:dyDescent="0.2">
      <c r="A18" s="4">
        <f>IF('True_Odds_Calculator_3-way'!A19="","",'True_Odds_Calculator_3-way'!A19)</f>
        <v>5.75</v>
      </c>
      <c r="B18" s="4">
        <f>IF('True_Odds_Calculator_3-way'!B19="","",'True_Odds_Calculator_3-way'!B19)</f>
        <v>4.4000000000000004</v>
      </c>
      <c r="C18" s="4">
        <f>IF('True_Odds_Calculator_3-way'!C19="","",'True_Odds_Calculator_3-way'!C19)</f>
        <v>1.6</v>
      </c>
      <c r="D18" s="4">
        <f t="shared" si="0"/>
        <v>2.6185770750988269E-2</v>
      </c>
      <c r="E18" s="4">
        <f t="shared" si="1"/>
        <v>6.0538384845463629</v>
      </c>
      <c r="F18" s="4">
        <f t="shared" si="2"/>
        <v>4.575734740015073</v>
      </c>
      <c r="G18" s="4">
        <f t="shared" si="3"/>
        <v>1.6226616782469272</v>
      </c>
      <c r="I18" s="4">
        <f t="shared" si="4"/>
        <v>1.0261857707509883</v>
      </c>
    </row>
    <row r="19" spans="1:9" x14ac:dyDescent="0.2">
      <c r="A19" s="4">
        <f>IF('True_Odds_Calculator_3-way'!A20="","",'True_Odds_Calculator_3-way'!A20)</f>
        <v>1.57</v>
      </c>
      <c r="B19" s="4">
        <f>IF('True_Odds_Calculator_3-way'!B20="","",'True_Odds_Calculator_3-way'!B20)</f>
        <v>4.4400000000000004</v>
      </c>
      <c r="C19" s="4">
        <f>IF('True_Odds_Calculator_3-way'!C20="","",'True_Odds_Calculator_3-way'!C20)</f>
        <v>6.06</v>
      </c>
      <c r="D19" s="4">
        <f t="shared" si="0"/>
        <v>2.718440203462591E-2</v>
      </c>
      <c r="E19" s="4">
        <f t="shared" si="1"/>
        <v>1.5926579543302088</v>
      </c>
      <c r="F19" s="4">
        <f t="shared" si="2"/>
        <v>4.6261223889044158</v>
      </c>
      <c r="G19" s="4">
        <f t="shared" si="3"/>
        <v>6.412104645768923</v>
      </c>
      <c r="I19" s="4">
        <f t="shared" si="4"/>
        <v>1.0271844020346259</v>
      </c>
    </row>
    <row r="20" spans="1:9" x14ac:dyDescent="0.2">
      <c r="A20" s="4">
        <f>IF('True_Odds_Calculator_3-way'!A21="","",'True_Odds_Calculator_3-way'!A21)</f>
        <v>1.94</v>
      </c>
      <c r="B20" s="4">
        <f>IF('True_Odds_Calculator_3-way'!B21="","",'True_Odds_Calculator_3-way'!B21)</f>
        <v>3.86</v>
      </c>
      <c r="C20" s="4">
        <f>IF('True_Odds_Calculator_3-way'!C21="","",'True_Odds_Calculator_3-way'!C21)</f>
        <v>4</v>
      </c>
      <c r="D20" s="4">
        <f t="shared" si="0"/>
        <v>2.4531275038726541E-2</v>
      </c>
      <c r="E20" s="4">
        <f t="shared" si="1"/>
        <v>1.9712713775523636</v>
      </c>
      <c r="F20" s="4">
        <f t="shared" si="2"/>
        <v>3.9858062913613543</v>
      </c>
      <c r="G20" s="4">
        <f t="shared" si="3"/>
        <v>4.1352575194197989</v>
      </c>
      <c r="I20" s="4">
        <f t="shared" si="4"/>
        <v>1.0245312750387265</v>
      </c>
    </row>
    <row r="21" spans="1:9" x14ac:dyDescent="0.2">
      <c r="A21" s="4">
        <f>IF('True_Odds_Calculator_3-way'!A22="","",'True_Odds_Calculator_3-way'!A22)</f>
        <v>5.89</v>
      </c>
      <c r="B21" s="4">
        <f>IF('True_Odds_Calculator_3-way'!B22="","",'True_Odds_Calculator_3-way'!B22)</f>
        <v>4.97</v>
      </c>
      <c r="C21" s="4">
        <f>IF('True_Odds_Calculator_3-way'!C22="","",'True_Odds_Calculator_3-way'!C22)</f>
        <v>1.53</v>
      </c>
      <c r="D21" s="4">
        <f t="shared" si="0"/>
        <v>2.4581301629589714E-2</v>
      </c>
      <c r="E21" s="4">
        <f t="shared" si="1"/>
        <v>6.1886733523559512</v>
      </c>
      <c r="F21" s="4">
        <f t="shared" si="2"/>
        <v>5.180985387259093</v>
      </c>
      <c r="G21" s="4">
        <f t="shared" si="3"/>
        <v>1.5494243017174945</v>
      </c>
      <c r="I21" s="4">
        <f t="shared" si="4"/>
        <v>1.0245813016295897</v>
      </c>
    </row>
    <row r="22" spans="1:9" x14ac:dyDescent="0.2">
      <c r="A22" s="4">
        <f>IF('True_Odds_Calculator_3-way'!A23="","",'True_Odds_Calculator_3-way'!A23)</f>
        <v>1.74</v>
      </c>
      <c r="B22" s="4">
        <f>IF('True_Odds_Calculator_3-way'!B23="","",'True_Odds_Calculator_3-way'!B23)</f>
        <v>4.3099999999999996</v>
      </c>
      <c r="C22" s="4">
        <f>IF('True_Odds_Calculator_3-way'!C23="","",'True_Odds_Calculator_3-way'!C23)</f>
        <v>4.5999999999999996</v>
      </c>
      <c r="D22" s="4">
        <f t="shared" si="0"/>
        <v>2.4122509510905887E-2</v>
      </c>
      <c r="E22" s="4">
        <f t="shared" si="1"/>
        <v>1.7646898739961778</v>
      </c>
      <c r="F22" s="4">
        <f t="shared" si="2"/>
        <v>4.4647296961497576</v>
      </c>
      <c r="G22" s="4">
        <f t="shared" si="3"/>
        <v>4.7766790793333715</v>
      </c>
      <c r="I22" s="4">
        <f t="shared" si="4"/>
        <v>1.0241225095109059</v>
      </c>
    </row>
    <row r="23" spans="1:9" x14ac:dyDescent="0.2">
      <c r="A23" s="4">
        <f>IF('True_Odds_Calculator_3-way'!A24="","",'True_Odds_Calculator_3-way'!A24)</f>
        <v>2.42</v>
      </c>
      <c r="B23" s="4">
        <f>IF('True_Odds_Calculator_3-way'!B24="","",'True_Odds_Calculator_3-way'!B24)</f>
        <v>3.77</v>
      </c>
      <c r="C23" s="4">
        <f>IF('True_Odds_Calculator_3-way'!C24="","",'True_Odds_Calculator_3-way'!C24)</f>
        <v>2.9</v>
      </c>
      <c r="D23" s="4">
        <f t="shared" si="0"/>
        <v>2.3302716092684861E-2</v>
      </c>
      <c r="E23" s="4">
        <f t="shared" si="1"/>
        <v>2.4663614900787576</v>
      </c>
      <c r="F23" s="4">
        <f t="shared" si="2"/>
        <v>3.8837301699917703</v>
      </c>
      <c r="G23" s="4">
        <f t="shared" si="3"/>
        <v>2.96683070652763</v>
      </c>
      <c r="I23" s="4">
        <f t="shared" si="4"/>
        <v>1.0233027160926849</v>
      </c>
    </row>
    <row r="24" spans="1:9" x14ac:dyDescent="0.2">
      <c r="A24" s="4">
        <f>IF('True_Odds_Calculator_3-way'!A25="","",'True_Odds_Calculator_3-way'!A25)</f>
        <v>3.84</v>
      </c>
      <c r="B24" s="4">
        <f>IF('True_Odds_Calculator_3-way'!B25="","",'True_Odds_Calculator_3-way'!B25)</f>
        <v>3.92</v>
      </c>
      <c r="C24" s="4">
        <f>IF('True_Odds_Calculator_3-way'!C25="","",'True_Odds_Calculator_3-way'!C25)</f>
        <v>1.94</v>
      </c>
      <c r="D24" s="4">
        <f t="shared" si="0"/>
        <v>3.0982625008766362E-2</v>
      </c>
      <c r="E24" s="4">
        <f t="shared" si="1"/>
        <v>3.9985745082345518</v>
      </c>
      <c r="F24" s="4">
        <f t="shared" si="2"/>
        <v>4.0853928962612995</v>
      </c>
      <c r="G24" s="4">
        <f t="shared" si="3"/>
        <v>1.979663409321974</v>
      </c>
      <c r="I24" s="4">
        <f t="shared" si="4"/>
        <v>1.0309826250087664</v>
      </c>
    </row>
    <row r="25" spans="1:9" x14ac:dyDescent="0.2">
      <c r="A25" s="4">
        <f>IF('True_Odds_Calculator_3-way'!A26="","",'True_Odds_Calculator_3-way'!A26)</f>
        <v>2.11</v>
      </c>
      <c r="B25" s="4">
        <f>IF('True_Odds_Calculator_3-way'!B26="","",'True_Odds_Calculator_3-way'!B26)</f>
        <v>3.67</v>
      </c>
      <c r="C25" s="4">
        <f>IF('True_Odds_Calculator_3-way'!C26="","",'True_Odds_Calculator_3-way'!C26)</f>
        <v>3.56</v>
      </c>
      <c r="D25" s="4">
        <f t="shared" si="0"/>
        <v>2.7312089726291511E-2</v>
      </c>
      <c r="E25" s="4">
        <f t="shared" si="1"/>
        <v>2.1513259015918562</v>
      </c>
      <c r="F25" s="4">
        <f t="shared" si="2"/>
        <v>3.7968598842193177</v>
      </c>
      <c r="G25" s="4">
        <f t="shared" si="3"/>
        <v>3.6792456254894748</v>
      </c>
      <c r="I25" s="4">
        <f t="shared" si="4"/>
        <v>1.0273120897262915</v>
      </c>
    </row>
    <row r="26" spans="1:9" x14ac:dyDescent="0.2">
      <c r="A26" s="4">
        <f>IF('True_Odds_Calculator_3-way'!A27="","",'True_Odds_Calculator_3-way'!A27)</f>
        <v>2.2400000000000002</v>
      </c>
      <c r="B26" s="4">
        <f>IF('True_Odds_Calculator_3-way'!B27="","",'True_Odds_Calculator_3-way'!B27)</f>
        <v>3.32</v>
      </c>
      <c r="C26" s="4">
        <f>IF('True_Odds_Calculator_3-way'!C27="","",'True_Odds_Calculator_3-way'!C27)</f>
        <v>3.56</v>
      </c>
      <c r="D26" s="4">
        <f t="shared" si="0"/>
        <v>2.8532267110174203E-2</v>
      </c>
      <c r="E26" s="4">
        <f t="shared" si="1"/>
        <v>2.2887599544098176</v>
      </c>
      <c r="F26" s="4">
        <f t="shared" si="2"/>
        <v>3.4282494053818122</v>
      </c>
      <c r="G26" s="4">
        <f t="shared" si="3"/>
        <v>3.6847596623485357</v>
      </c>
      <c r="I26" s="4">
        <f t="shared" si="4"/>
        <v>1.0285322671101742</v>
      </c>
    </row>
    <row r="27" spans="1:9" x14ac:dyDescent="0.2">
      <c r="A27" s="4">
        <f>IF('True_Odds_Calculator_3-way'!A28="","",'True_Odds_Calculator_3-way'!A28)</f>
        <v>3.2</v>
      </c>
      <c r="B27" s="4">
        <f>IF('True_Odds_Calculator_3-way'!B28="","",'True_Odds_Calculator_3-way'!B28)</f>
        <v>3.67</v>
      </c>
      <c r="C27" s="4">
        <f>IF('True_Odds_Calculator_3-way'!C28="","",'True_Odds_Calculator_3-way'!C28)</f>
        <v>2.2599999999999998</v>
      </c>
      <c r="D27" s="4">
        <f t="shared" si="0"/>
        <v>2.7457440138892286E-2</v>
      </c>
      <c r="E27" s="4">
        <f t="shared" si="1"/>
        <v>3.296549120139904</v>
      </c>
      <c r="F27" s="4">
        <f t="shared" si="2"/>
        <v>3.7975584769383097</v>
      </c>
      <c r="G27" s="4">
        <f t="shared" si="3"/>
        <v>2.3077345779700686</v>
      </c>
      <c r="I27" s="4">
        <f t="shared" si="4"/>
        <v>1.0274574401388923</v>
      </c>
    </row>
    <row r="28" spans="1:9" x14ac:dyDescent="0.2">
      <c r="A28" s="4">
        <f>IF('True_Odds_Calculator_3-way'!A29="","",'True_Odds_Calculator_3-way'!A29)</f>
        <v>11.14</v>
      </c>
      <c r="B28" s="4">
        <f>IF('True_Odds_Calculator_3-way'!B29="","",'True_Odds_Calculator_3-way'!B29)</f>
        <v>5.8</v>
      </c>
      <c r="C28" s="4">
        <f>IF('True_Odds_Calculator_3-way'!C29="","",'True_Odds_Calculator_3-way'!C29)</f>
        <v>1.3</v>
      </c>
      <c r="D28" s="4">
        <f t="shared" si="0"/>
        <v>3.1411169156479568E-2</v>
      </c>
      <c r="E28" s="4">
        <f t="shared" si="1"/>
        <v>12.610942066701362</v>
      </c>
      <c r="F28" s="4">
        <f t="shared" si="2"/>
        <v>6.1749968143189005</v>
      </c>
      <c r="G28" s="4">
        <f t="shared" si="3"/>
        <v>1.3179391373113469</v>
      </c>
      <c r="I28" s="4">
        <f t="shared" si="4"/>
        <v>1.0314111691564796</v>
      </c>
    </row>
    <row r="29" spans="1:9" x14ac:dyDescent="0.2">
      <c r="A29" s="4">
        <f>IF('True_Odds_Calculator_3-way'!A30="","",'True_Odds_Calculator_3-way'!A30)</f>
        <v>2.69</v>
      </c>
      <c r="B29" s="4">
        <f>IF('True_Odds_Calculator_3-way'!B30="","",'True_Odds_Calculator_3-way'!B30)</f>
        <v>3.19</v>
      </c>
      <c r="C29" s="4">
        <f>IF('True_Odds_Calculator_3-way'!C30="","",'True_Odds_Calculator_3-way'!C30)</f>
        <v>2.97</v>
      </c>
      <c r="D29" s="4">
        <f t="shared" si="0"/>
        <v>2.1927172420698859E-2</v>
      </c>
      <c r="E29" s="4">
        <f t="shared" si="1"/>
        <v>2.7439497974218909</v>
      </c>
      <c r="F29" s="4">
        <f t="shared" si="2"/>
        <v>3.2661532815468468</v>
      </c>
      <c r="G29" s="4">
        <f t="shared" si="3"/>
        <v>3.0359030826421698</v>
      </c>
      <c r="I29" s="4">
        <f t="shared" si="4"/>
        <v>1.0219271724206989</v>
      </c>
    </row>
    <row r="30" spans="1:9" x14ac:dyDescent="0.2">
      <c r="A30" s="4">
        <f>IF('True_Odds_Calculator_3-way'!A31="","",'True_Odds_Calculator_3-way'!A31)</f>
        <v>1.21</v>
      </c>
      <c r="B30" s="4">
        <f>IF('True_Odds_Calculator_3-way'!B31="","",'True_Odds_Calculator_3-way'!B31)</f>
        <v>7.21</v>
      </c>
      <c r="C30" s="4">
        <f>IF('True_Odds_Calculator_3-way'!C31="","",'True_Odds_Calculator_3-way'!C31)</f>
        <v>15.39</v>
      </c>
      <c r="D30" s="4">
        <f t="shared" si="0"/>
        <v>3.0119794152559276E-2</v>
      </c>
      <c r="E30" s="4">
        <f t="shared" si="1"/>
        <v>1.2248802333307491</v>
      </c>
      <c r="F30" s="4">
        <f t="shared" si="2"/>
        <v>7.7726455282757145</v>
      </c>
      <c r="G30" s="4">
        <f t="shared" si="3"/>
        <v>18.202560305245342</v>
      </c>
      <c r="I30" s="4">
        <f t="shared" si="4"/>
        <v>1.0301197941525593</v>
      </c>
    </row>
    <row r="31" spans="1:9" x14ac:dyDescent="0.2">
      <c r="A31" s="4">
        <f>IF('True_Odds_Calculator_3-way'!A32="","",'True_Odds_Calculator_3-way'!A32)</f>
        <v>2.15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3.64</v>
      </c>
      <c r="D31" s="4">
        <f t="shared" si="0"/>
        <v>2.2327429501256768E-2</v>
      </c>
      <c r="E31" s="4">
        <f t="shared" si="1"/>
        <v>2.1849622905791644</v>
      </c>
      <c r="F31" s="4">
        <f t="shared" si="2"/>
        <v>3.6357898531197614</v>
      </c>
      <c r="G31" s="4">
        <f t="shared" si="3"/>
        <v>3.741355622739083</v>
      </c>
      <c r="I31" s="4">
        <f t="shared" si="4"/>
        <v>1.0223274295012568</v>
      </c>
    </row>
    <row r="32" spans="1:9" x14ac:dyDescent="0.2">
      <c r="A32" s="4">
        <f>IF('True_Odds_Calculator_3-way'!A33="","",'True_Odds_Calculator_3-way'!A33)</f>
        <v>2.79</v>
      </c>
      <c r="B32" s="4">
        <f>IF('True_Odds_Calculator_3-way'!B33="","",'True_Odds_Calculator_3-way'!B33)</f>
        <v>3.24</v>
      </c>
      <c r="C32" s="4">
        <f>IF('True_Odds_Calculator_3-way'!C33="","",'True_Odds_Calculator_3-way'!C33)</f>
        <v>2.78</v>
      </c>
      <c r="D32" s="4">
        <f t="shared" si="0"/>
        <v>2.6777144592569746E-2</v>
      </c>
      <c r="E32" s="4">
        <f t="shared" si="1"/>
        <v>2.8612530536624825</v>
      </c>
      <c r="F32" s="4">
        <f t="shared" si="2"/>
        <v>3.3364889796672719</v>
      </c>
      <c r="G32" s="4">
        <f t="shared" si="3"/>
        <v>2.8507367194476512</v>
      </c>
      <c r="I32" s="4">
        <f t="shared" si="4"/>
        <v>1.0267771445925697</v>
      </c>
    </row>
    <row r="33" spans="1:9" x14ac:dyDescent="0.2">
      <c r="A33" s="4">
        <f>IF('True_Odds_Calculator_3-way'!A34="","",'True_Odds_Calculator_3-way'!A34)</f>
        <v>2.11</v>
      </c>
      <c r="B33" s="4">
        <f>IF('True_Odds_Calculator_3-way'!B34="","",'True_Odds_Calculator_3-way'!B34)</f>
        <v>3.36</v>
      </c>
      <c r="C33" s="4">
        <f>IF('True_Odds_Calculator_3-way'!C34="","",'True_Odds_Calculator_3-way'!C34)</f>
        <v>3.89</v>
      </c>
      <c r="D33" s="4">
        <f t="shared" si="0"/>
        <v>2.8622105648507201E-2</v>
      </c>
      <c r="E33" s="4">
        <f t="shared" si="1"/>
        <v>2.1533488085579653</v>
      </c>
      <c r="F33" s="4">
        <f t="shared" si="2"/>
        <v>3.4712779172776904</v>
      </c>
      <c r="G33" s="4">
        <f t="shared" si="3"/>
        <v>4.039935459185318</v>
      </c>
      <c r="I33" s="4">
        <f t="shared" si="4"/>
        <v>1.0286221056485072</v>
      </c>
    </row>
    <row r="34" spans="1:9" x14ac:dyDescent="0.2">
      <c r="A34" s="4">
        <f>IF('True_Odds_Calculator_3-way'!A35="","",'True_Odds_Calculator_3-way'!A35)</f>
        <v>1.68</v>
      </c>
      <c r="B34" s="4">
        <f>IF('True_Odds_Calculator_3-way'!B35="","",'True_Odds_Calculator_3-way'!B35)</f>
        <v>3.95</v>
      </c>
      <c r="C34" s="4">
        <f>IF('True_Odds_Calculator_3-way'!C35="","",'True_Odds_Calculator_3-way'!C35)</f>
        <v>5.44</v>
      </c>
      <c r="D34" s="4">
        <f t="shared" si="0"/>
        <v>3.2226181611885174E-2</v>
      </c>
      <c r="E34" s="4">
        <f t="shared" si="1"/>
        <v>1.7108755930429769</v>
      </c>
      <c r="F34" s="4">
        <f t="shared" si="2"/>
        <v>4.1250297094869248</v>
      </c>
      <c r="G34" s="4">
        <f t="shared" si="3"/>
        <v>5.7776260306946403</v>
      </c>
      <c r="I34" s="4">
        <f t="shared" si="4"/>
        <v>1.0322261816118852</v>
      </c>
    </row>
    <row r="35" spans="1:9" x14ac:dyDescent="0.2">
      <c r="A35" s="4">
        <f>IF('True_Odds_Calculator_3-way'!A36="","",'True_Odds_Calculator_3-way'!A36)</f>
        <v>2.78</v>
      </c>
      <c r="B35" s="4">
        <f>IF('True_Odds_Calculator_3-way'!B36="","",'True_Odds_Calculator_3-way'!B36)</f>
        <v>3.23</v>
      </c>
      <c r="C35" s="4">
        <f>IF('True_Odds_Calculator_3-way'!C36="","",'True_Odds_Calculator_3-way'!C36)</f>
        <v>2.79</v>
      </c>
      <c r="D35" s="4">
        <f t="shared" si="0"/>
        <v>2.7732692503741996E-2</v>
      </c>
      <c r="E35" s="4">
        <f t="shared" si="1"/>
        <v>2.8533275556270641</v>
      </c>
      <c r="F35" s="4">
        <f t="shared" si="2"/>
        <v>3.3294124797453475</v>
      </c>
      <c r="G35" s="4">
        <f t="shared" si="3"/>
        <v>2.863863048978438</v>
      </c>
      <c r="I35" s="4">
        <f t="shared" si="4"/>
        <v>1.027732692503742</v>
      </c>
    </row>
    <row r="36" spans="1:9" x14ac:dyDescent="0.2">
      <c r="A36" s="4">
        <f>IF('True_Odds_Calculator_3-way'!A37="","",'True_Odds_Calculator_3-way'!A37)</f>
        <v>2.0099999999999998</v>
      </c>
      <c r="B36" s="4">
        <f>IF('True_Odds_Calculator_3-way'!B37="","",'True_Odds_Calculator_3-way'!B37)</f>
        <v>3.52</v>
      </c>
      <c r="C36" s="4">
        <f>IF('True_Odds_Calculator_3-way'!C37="","",'True_Odds_Calculator_3-way'!C37)</f>
        <v>4.05</v>
      </c>
      <c r="D36" s="4">
        <f t="shared" si="0"/>
        <v>2.8516927148767968E-2</v>
      </c>
      <c r="E36" s="4">
        <f t="shared" si="1"/>
        <v>2.0491517933124612</v>
      </c>
      <c r="F36" s="4">
        <f t="shared" si="2"/>
        <v>3.6418559960956371</v>
      </c>
      <c r="G36" s="4">
        <f t="shared" si="3"/>
        <v>4.2121590752070466</v>
      </c>
      <c r="I36" s="4">
        <f t="shared" si="4"/>
        <v>1.028516927148768</v>
      </c>
    </row>
    <row r="37" spans="1:9" x14ac:dyDescent="0.2">
      <c r="A37" s="4">
        <f>IF('True_Odds_Calculator_3-way'!A38="","",'True_Odds_Calculator_3-way'!A38)</f>
        <v>2.58</v>
      </c>
      <c r="B37" s="4">
        <f>IF('True_Odds_Calculator_3-way'!B38="","",'True_Odds_Calculator_3-way'!B38)</f>
        <v>3.38</v>
      </c>
      <c r="C37" s="4">
        <f>IF('True_Odds_Calculator_3-way'!C38="","",'True_Odds_Calculator_3-way'!C38)</f>
        <v>2.91</v>
      </c>
      <c r="D37" s="4">
        <f t="shared" si="0"/>
        <v>2.7097499074335563E-2</v>
      </c>
      <c r="E37" s="4">
        <f t="shared" si="1"/>
        <v>2.6415584804927619</v>
      </c>
      <c r="F37" s="4">
        <f t="shared" si="2"/>
        <v>3.486440501921527</v>
      </c>
      <c r="G37" s="4">
        <f t="shared" si="3"/>
        <v>2.9885528385427347</v>
      </c>
      <c r="I37" s="4">
        <f t="shared" si="4"/>
        <v>1.0270974990743356</v>
      </c>
    </row>
    <row r="38" spans="1:9" x14ac:dyDescent="0.2">
      <c r="A38" s="4">
        <f>IF('True_Odds_Calculator_3-way'!A39="","",'True_Odds_Calculator_3-way'!A39)</f>
        <v>2.34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3.35</v>
      </c>
      <c r="D38" s="4">
        <f t="shared" si="0"/>
        <v>2.7972693662372095E-2</v>
      </c>
      <c r="E38" s="4">
        <f t="shared" si="1"/>
        <v>2.3921945783749012</v>
      </c>
      <c r="F38" s="4">
        <f t="shared" si="2"/>
        <v>3.415410516080994</v>
      </c>
      <c r="G38" s="4">
        <f t="shared" si="3"/>
        <v>3.4580151654413802</v>
      </c>
      <c r="I38" s="4">
        <f t="shared" si="4"/>
        <v>1.0279726936623721</v>
      </c>
    </row>
    <row r="39" spans="1:9" x14ac:dyDescent="0.2">
      <c r="A39" s="4">
        <f>IF('True_Odds_Calculator_3-way'!A40="","",'True_Odds_Calculator_3-way'!A40)</f>
        <v>2.4</v>
      </c>
      <c r="B39" s="4">
        <f>IF('True_Odds_Calculator_3-way'!B40="","",'True_Odds_Calculator_3-way'!B40)</f>
        <v>3.38</v>
      </c>
      <c r="C39" s="4">
        <f>IF('True_Odds_Calculator_3-way'!C40="","",'True_Odds_Calculator_3-way'!C40)</f>
        <v>3.18</v>
      </c>
      <c r="D39" s="4">
        <f t="shared" si="0"/>
        <v>2.6990063637378547E-2</v>
      </c>
      <c r="E39" s="4">
        <f t="shared" si="1"/>
        <v>2.4529645351225522</v>
      </c>
      <c r="F39" s="4">
        <f t="shared" si="2"/>
        <v>3.4860052541108555</v>
      </c>
      <c r="G39" s="4">
        <f t="shared" si="3"/>
        <v>3.2736576005847775</v>
      </c>
      <c r="I39" s="4">
        <f t="shared" si="4"/>
        <v>1.0269900636373785</v>
      </c>
    </row>
    <row r="40" spans="1:9" x14ac:dyDescent="0.2">
      <c r="A40" s="4">
        <f>IF('True_Odds_Calculator_3-way'!A41="","",'True_Odds_Calculator_3-way'!A41)</f>
        <v>2.1800000000000002</v>
      </c>
      <c r="B40" s="4">
        <f>IF('True_Odds_Calculator_3-way'!B41="","",'True_Odds_Calculator_3-way'!B41)</f>
        <v>3.45</v>
      </c>
      <c r="C40" s="4">
        <f>IF('True_Odds_Calculator_3-way'!C41="","",'True_Odds_Calculator_3-way'!C41)</f>
        <v>3.58</v>
      </c>
      <c r="D40" s="4">
        <f t="shared" si="0"/>
        <v>2.7900277732590739E-2</v>
      </c>
      <c r="E40" s="4">
        <f t="shared" si="1"/>
        <v>2.2251123774095927</v>
      </c>
      <c r="F40" s="4">
        <f t="shared" si="2"/>
        <v>3.5643637493281699</v>
      </c>
      <c r="G40" s="4">
        <f t="shared" si="3"/>
        <v>3.703298859607056</v>
      </c>
      <c r="I40" s="4">
        <f t="shared" si="4"/>
        <v>1.0279002777325907</v>
      </c>
    </row>
    <row r="41" spans="1:9" x14ac:dyDescent="0.2">
      <c r="A41" s="4">
        <f>IF('True_Odds_Calculator_3-way'!A42="","",'True_Odds_Calculator_3-way'!A42)</f>
        <v>3.19</v>
      </c>
      <c r="B41" s="4">
        <f>IF('True_Odds_Calculator_3-way'!B42="","",'True_Odds_Calculator_3-way'!B42)</f>
        <v>3.37</v>
      </c>
      <c r="C41" s="4">
        <f>IF('True_Odds_Calculator_3-way'!C42="","",'True_Odds_Calculator_3-way'!C42)</f>
        <v>2.39</v>
      </c>
      <c r="D41" s="4">
        <f t="shared" si="0"/>
        <v>2.8625570709965853E-2</v>
      </c>
      <c r="E41" s="4">
        <f t="shared" si="1"/>
        <v>3.2901472236567946</v>
      </c>
      <c r="F41" s="4">
        <f t="shared" si="2"/>
        <v>3.4819663097906073</v>
      </c>
      <c r="G41" s="4">
        <f t="shared" si="3"/>
        <v>2.4457760149580121</v>
      </c>
      <c r="I41" s="4">
        <f t="shared" si="4"/>
        <v>1.0286255707099659</v>
      </c>
    </row>
    <row r="42" spans="1:9" x14ac:dyDescent="0.2">
      <c r="A42" s="4">
        <f>IF('True_Odds_Calculator_3-way'!A43="","",'True_Odds_Calculator_3-way'!A43)</f>
        <v>4.75</v>
      </c>
      <c r="B42" s="4">
        <f>IF('True_Odds_Calculator_3-way'!B43="","",'True_Odds_Calculator_3-way'!B43)</f>
        <v>3.74</v>
      </c>
      <c r="C42" s="4">
        <f>IF('True_Odds_Calculator_3-way'!C43="","",'True_Odds_Calculator_3-way'!C43)</f>
        <v>1.79</v>
      </c>
      <c r="D42" s="4">
        <f t="shared" si="0"/>
        <v>3.6565212810953707E-2</v>
      </c>
      <c r="E42" s="4">
        <f t="shared" si="1"/>
        <v>5.0419004230737725</v>
      </c>
      <c r="F42" s="4">
        <f t="shared" si="2"/>
        <v>3.9186292732519337</v>
      </c>
      <c r="G42" s="4">
        <f t="shared" si="3"/>
        <v>1.8299238954773678</v>
      </c>
      <c r="I42" s="4">
        <f t="shared" si="4"/>
        <v>1.0365652128109537</v>
      </c>
    </row>
    <row r="43" spans="1:9" x14ac:dyDescent="0.2">
      <c r="A43" s="4">
        <f>IF('True_Odds_Calculator_3-way'!A44="","",'True_Odds_Calculator_3-way'!A44)</f>
        <v>3.07</v>
      </c>
      <c r="B43" s="4">
        <f>IF('True_Odds_Calculator_3-way'!B44="","",'True_Odds_Calculator_3-way'!B44)</f>
        <v>3.62</v>
      </c>
      <c r="C43" s="4">
        <f>IF('True_Odds_Calculator_3-way'!C44="","",'True_Odds_Calculator_3-way'!C44)</f>
        <v>2.3199999999999998</v>
      </c>
      <c r="D43" s="4">
        <f t="shared" si="0"/>
        <v>3.3010475704074116E-2</v>
      </c>
      <c r="E43" s="4">
        <f t="shared" si="1"/>
        <v>3.1773325827609562</v>
      </c>
      <c r="F43" s="4">
        <f t="shared" si="2"/>
        <v>3.7701760686540249</v>
      </c>
      <c r="G43" s="4">
        <f t="shared" si="3"/>
        <v>2.3807767087829612</v>
      </c>
      <c r="I43" s="4">
        <f t="shared" si="4"/>
        <v>1.0330104757040741</v>
      </c>
    </row>
    <row r="44" spans="1:9" x14ac:dyDescent="0.2">
      <c r="A44" s="4">
        <f>IF('True_Odds_Calculator_3-way'!A45="","",'True_Odds_Calculator_3-way'!A45)</f>
        <v>3.24</v>
      </c>
      <c r="B44" s="4">
        <f>IF('True_Odds_Calculator_3-way'!B45="","",'True_Odds_Calculator_3-way'!B45)</f>
        <v>3.68</v>
      </c>
      <c r="C44" s="4">
        <f>IF('True_Odds_Calculator_3-way'!C45="","",'True_Odds_Calculator_3-way'!C45)</f>
        <v>2.21</v>
      </c>
      <c r="D44" s="4">
        <f t="shared" si="0"/>
        <v>3.2869793526229873E-2</v>
      </c>
      <c r="E44" s="4">
        <f t="shared" si="1"/>
        <v>3.359251329408397</v>
      </c>
      <c r="F44" s="4">
        <f t="shared" si="2"/>
        <v>3.8346126562158012</v>
      </c>
      <c r="G44" s="4">
        <f t="shared" si="3"/>
        <v>2.2648410450398742</v>
      </c>
      <c r="I44" s="4">
        <f t="shared" si="4"/>
        <v>1.0328697935262299</v>
      </c>
    </row>
    <row r="45" spans="1:9" x14ac:dyDescent="0.2">
      <c r="A45" s="4">
        <f>IF('True_Odds_Calculator_3-way'!A46="","",'True_Odds_Calculator_3-way'!A46)</f>
        <v>2.16</v>
      </c>
      <c r="B45" s="4">
        <f>IF('True_Odds_Calculator_3-way'!B46="","",'True_Odds_Calculator_3-way'!B46)</f>
        <v>3.53</v>
      </c>
      <c r="C45" s="4">
        <f>IF('True_Odds_Calculator_3-way'!C46="","",'True_Odds_Calculator_3-way'!C46)</f>
        <v>3.48</v>
      </c>
      <c r="D45" s="4">
        <f t="shared" si="0"/>
        <v>3.3605403782213328E-2</v>
      </c>
      <c r="E45" s="4">
        <f t="shared" si="1"/>
        <v>2.2135590324587091</v>
      </c>
      <c r="F45" s="4">
        <f t="shared" si="2"/>
        <v>3.6753312663583189</v>
      </c>
      <c r="G45" s="4">
        <f t="shared" si="3"/>
        <v>3.6211610728143357</v>
      </c>
      <c r="I45" s="4">
        <f t="shared" si="4"/>
        <v>1.0336054037822133</v>
      </c>
    </row>
    <row r="46" spans="1:9" x14ac:dyDescent="0.2">
      <c r="A46" s="4">
        <f>IF('True_Odds_Calculator_3-way'!A47="","",'True_Odds_Calculator_3-way'!A47)</f>
        <v>2.9</v>
      </c>
      <c r="B46" s="4">
        <f>IF('True_Odds_Calculator_3-way'!B47="","",'True_Odds_Calculator_3-way'!B47)</f>
        <v>3.32</v>
      </c>
      <c r="C46" s="4">
        <f>IF('True_Odds_Calculator_3-way'!C47="","",'True_Odds_Calculator_3-way'!C47)</f>
        <v>2.59</v>
      </c>
      <c r="D46" s="4">
        <f t="shared" si="0"/>
        <v>3.2132791584391196E-2</v>
      </c>
      <c r="E46" s="4">
        <f t="shared" si="1"/>
        <v>2.992966627085607</v>
      </c>
      <c r="F46" s="4">
        <f t="shared" si="2"/>
        <v>3.442413209814962</v>
      </c>
      <c r="G46" s="4">
        <f t="shared" si="3"/>
        <v>2.6639000780551174</v>
      </c>
      <c r="I46" s="4">
        <f t="shared" si="4"/>
        <v>1.0321327915843912</v>
      </c>
    </row>
    <row r="47" spans="1:9" x14ac:dyDescent="0.2">
      <c r="A47" s="4">
        <f>IF('True_Odds_Calculator_3-way'!A48="","",'True_Odds_Calculator_3-way'!A48)</f>
        <v>1.93</v>
      </c>
      <c r="B47" s="4">
        <f>IF('True_Odds_Calculator_3-way'!B48="","",'True_Odds_Calculator_3-way'!B48)</f>
        <v>3.62</v>
      </c>
      <c r="C47" s="4">
        <f>IF('True_Odds_Calculator_3-way'!C48="","",'True_Odds_Calculator_3-way'!C48)</f>
        <v>4.1399999999999997</v>
      </c>
      <c r="D47" s="4">
        <f t="shared" si="0"/>
        <v>3.592370266836542E-2</v>
      </c>
      <c r="E47" s="4">
        <f t="shared" si="1"/>
        <v>1.9756592947881078</v>
      </c>
      <c r="F47" s="4">
        <f t="shared" si="2"/>
        <v>3.7840298795666607</v>
      </c>
      <c r="G47" s="4">
        <f t="shared" si="3"/>
        <v>4.3559446935763972</v>
      </c>
      <c r="I47" s="4">
        <f t="shared" si="4"/>
        <v>1.0359237026683654</v>
      </c>
    </row>
    <row r="48" spans="1:9" x14ac:dyDescent="0.2">
      <c r="A48" s="4">
        <f>IF('True_Odds_Calculator_3-way'!A49="","",'True_Odds_Calculator_3-way'!A49)</f>
        <v>4.47</v>
      </c>
      <c r="B48" s="4">
        <f>IF('True_Odds_Calculator_3-way'!B49="","",'True_Odds_Calculator_3-way'!B49)</f>
        <v>3.82</v>
      </c>
      <c r="C48" s="4">
        <f>IF('True_Odds_Calculator_3-way'!C49="","",'True_Odds_Calculator_3-way'!C49)</f>
        <v>1.82</v>
      </c>
      <c r="D48" s="4">
        <f t="shared" si="0"/>
        <v>3.4944300695029629E-2</v>
      </c>
      <c r="E48" s="4">
        <f t="shared" si="1"/>
        <v>4.7155231834866287</v>
      </c>
      <c r="F48" s="4">
        <f t="shared" si="2"/>
        <v>3.9978890429373148</v>
      </c>
      <c r="G48" s="4">
        <f t="shared" si="3"/>
        <v>1.8594188283308164</v>
      </c>
      <c r="I48" s="4">
        <f t="shared" si="4"/>
        <v>1.0349443006950296</v>
      </c>
    </row>
    <row r="49" spans="1:9" x14ac:dyDescent="0.2">
      <c r="A49" s="4">
        <f>IF('True_Odds_Calculator_3-way'!A50="","",'True_Odds_Calculator_3-way'!A50)</f>
        <v>2.93</v>
      </c>
      <c r="B49" s="4">
        <f>IF('True_Odds_Calculator_3-way'!B50="","",'True_Odds_Calculator_3-way'!B50)</f>
        <v>3.34</v>
      </c>
      <c r="C49" s="4">
        <f>IF('True_Odds_Calculator_3-way'!C50="","",'True_Odds_Calculator_3-way'!C50)</f>
        <v>2.5499999999999998</v>
      </c>
      <c r="D49" s="4">
        <f t="shared" si="0"/>
        <v>3.2854988677533559E-2</v>
      </c>
      <c r="E49" s="4">
        <f t="shared" si="1"/>
        <v>3.0271358624825173</v>
      </c>
      <c r="F49" s="4">
        <f t="shared" si="2"/>
        <v>3.4668109310610378</v>
      </c>
      <c r="G49" s="4">
        <f t="shared" si="3"/>
        <v>2.623259075129885</v>
      </c>
      <c r="I49" s="4">
        <f t="shared" si="4"/>
        <v>1.0328549886775336</v>
      </c>
    </row>
    <row r="50" spans="1:9" x14ac:dyDescent="0.2">
      <c r="A50" s="4">
        <f>IF('True_Odds_Calculator_3-way'!A51="","",'True_Odds_Calculator_3-way'!A51)</f>
        <v>4.32</v>
      </c>
      <c r="B50" s="4">
        <f>IF('True_Odds_Calculator_3-way'!B51="","",'True_Odds_Calculator_3-way'!B51)</f>
        <v>3.68</v>
      </c>
      <c r="C50" s="4">
        <f>IF('True_Odds_Calculator_3-way'!C51="","",'True_Odds_Calculator_3-way'!C51)</f>
        <v>1.88</v>
      </c>
      <c r="D50" s="4">
        <f t="shared" si="0"/>
        <v>3.5135505533285372E-2</v>
      </c>
      <c r="E50" s="4">
        <f t="shared" si="1"/>
        <v>4.5502189079287545</v>
      </c>
      <c r="F50" s="4">
        <f t="shared" si="2"/>
        <v>3.8457501125470781</v>
      </c>
      <c r="G50" s="4">
        <f t="shared" si="3"/>
        <v>1.9223262604419367</v>
      </c>
      <c r="I50" s="4">
        <f t="shared" si="4"/>
        <v>1.0351355055332854</v>
      </c>
    </row>
    <row r="51" spans="1:9" x14ac:dyDescent="0.2">
      <c r="A51" s="4">
        <f>IF('True_Odds_Calculator_3-way'!A52="","",'True_Odds_Calculator_3-way'!A52)</f>
        <v>2.39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2.92</v>
      </c>
      <c r="D51" s="4">
        <f t="shared" si="0"/>
        <v>3.3355359298359311E-2</v>
      </c>
      <c r="E51" s="4">
        <f t="shared" si="1"/>
        <v>2.4552434365015947</v>
      </c>
      <c r="F51" s="4">
        <f t="shared" si="2"/>
        <v>3.8261239265064768</v>
      </c>
      <c r="G51" s="4">
        <f t="shared" si="3"/>
        <v>3.0179814322269687</v>
      </c>
      <c r="I51" s="4">
        <f t="shared" si="4"/>
        <v>1.0333553592983593</v>
      </c>
    </row>
    <row r="52" spans="1:9" x14ac:dyDescent="0.2">
      <c r="A52" s="4">
        <f>IF('True_Odds_Calculator_3-way'!A53="","",'True_Odds_Calculator_3-way'!A53)</f>
        <v>2.9</v>
      </c>
      <c r="B52" s="4">
        <f>IF('True_Odds_Calculator_3-way'!B53="","",'True_Odds_Calculator_3-way'!B53)</f>
        <v>3.4</v>
      </c>
      <c r="C52" s="4">
        <f>IF('True_Odds_Calculator_3-way'!C53="","",'True_Odds_Calculator_3-way'!C53)</f>
        <v>2.54</v>
      </c>
      <c r="D52" s="4">
        <f t="shared" si="0"/>
        <v>3.2646020667294939E-2</v>
      </c>
      <c r="E52" s="4">
        <f t="shared" si="1"/>
        <v>2.9944998884035328</v>
      </c>
      <c r="F52" s="4">
        <f t="shared" si="2"/>
        <v>3.5306291235127159</v>
      </c>
      <c r="G52" s="4">
        <f t="shared" si="3"/>
        <v>2.6122020415542515</v>
      </c>
      <c r="I52" s="4">
        <f t="shared" si="4"/>
        <v>1.0326460206672949</v>
      </c>
    </row>
    <row r="53" spans="1:9" x14ac:dyDescent="0.2">
      <c r="A53" s="4">
        <f>IF('True_Odds_Calculator_3-way'!A54="","",'True_Odds_Calculator_3-way'!A54)</f>
        <v>2.83</v>
      </c>
      <c r="B53" s="4">
        <f>IF('True_Odds_Calculator_3-way'!B54="","",'True_Odds_Calculator_3-way'!B54)</f>
        <v>3.24</v>
      </c>
      <c r="C53" s="4">
        <f>IF('True_Odds_Calculator_3-way'!C54="","",'True_Odds_Calculator_3-way'!C54)</f>
        <v>2.69</v>
      </c>
      <c r="D53" s="4">
        <f t="shared" si="0"/>
        <v>3.3746077663916685E-2</v>
      </c>
      <c r="E53" s="4">
        <f t="shared" si="1"/>
        <v>2.9230518477037304</v>
      </c>
      <c r="F53" s="4">
        <f t="shared" si="2"/>
        <v>3.3625507299274715</v>
      </c>
      <c r="G53" s="4">
        <f t="shared" si="3"/>
        <v>2.7739364972351899</v>
      </c>
      <c r="I53" s="4">
        <f t="shared" si="4"/>
        <v>1.0337460776639167</v>
      </c>
    </row>
    <row r="54" spans="1:9" x14ac:dyDescent="0.2">
      <c r="A54" s="4">
        <f>IF('True_Odds_Calculator_3-way'!A55="","",'True_Odds_Calculator_3-way'!A55)</f>
        <v>4.82</v>
      </c>
      <c r="B54" s="4">
        <f>IF('True_Odds_Calculator_3-way'!B55="","",'True_Odds_Calculator_3-way'!B55)</f>
        <v>3.74</v>
      </c>
      <c r="C54" s="4">
        <f>IF('True_Odds_Calculator_3-way'!C55="","",'True_Odds_Calculator_3-way'!C55)</f>
        <v>1.78</v>
      </c>
      <c r="D54" s="4">
        <f t="shared" si="0"/>
        <v>3.6646311621423511E-2</v>
      </c>
      <c r="E54" s="4">
        <f t="shared" si="1"/>
        <v>5.121548626217991</v>
      </c>
      <c r="F54" s="4">
        <f t="shared" si="2"/>
        <v>3.919044425691685</v>
      </c>
      <c r="G54" s="4">
        <f t="shared" si="3"/>
        <v>1.8195636424452633</v>
      </c>
      <c r="I54" s="4">
        <f t="shared" si="4"/>
        <v>1.0366463116214235</v>
      </c>
    </row>
    <row r="55" spans="1:9" x14ac:dyDescent="0.2">
      <c r="A55" s="4">
        <f>IF('True_Odds_Calculator_3-way'!A56="","",'True_Odds_Calculator_3-way'!A56)</f>
        <v>2.29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3.25</v>
      </c>
      <c r="D55" s="4">
        <f t="shared" si="0"/>
        <v>3.255796844007719E-2</v>
      </c>
      <c r="E55" s="4">
        <f t="shared" si="1"/>
        <v>2.3483628824544374</v>
      </c>
      <c r="F55" s="4">
        <f t="shared" si="2"/>
        <v>3.605789402036379</v>
      </c>
      <c r="G55" s="4">
        <f t="shared" si="3"/>
        <v>3.3688221731601451</v>
      </c>
      <c r="I55" s="4">
        <f t="shared" si="4"/>
        <v>1.0325579684400772</v>
      </c>
    </row>
    <row r="56" spans="1:9" x14ac:dyDescent="0.2">
      <c r="A56" s="4">
        <f>IF('True_Odds_Calculator_3-way'!A57="","",'True_Odds_Calculator_3-way'!A57)</f>
        <v>2.77</v>
      </c>
      <c r="B56" s="4">
        <f>IF('True_Odds_Calculator_3-way'!B57="","",'True_Odds_Calculator_3-way'!B57)</f>
        <v>3.04</v>
      </c>
      <c r="C56" s="4">
        <f>IF('True_Odds_Calculator_3-way'!C57="","",'True_Odds_Calculator_3-way'!C57)</f>
        <v>2.92</v>
      </c>
      <c r="D56" s="4">
        <f t="shared" si="0"/>
        <v>3.2423952170619996E-2</v>
      </c>
      <c r="E56" s="4">
        <f t="shared" si="1"/>
        <v>2.8554879283723049</v>
      </c>
      <c r="F56" s="4">
        <f t="shared" si="2"/>
        <v>3.1432763409615578</v>
      </c>
      <c r="G56" s="4">
        <f t="shared" si="3"/>
        <v>3.0151562615470442</v>
      </c>
      <c r="I56" s="4">
        <f t="shared" si="4"/>
        <v>1.03242395217062</v>
      </c>
    </row>
    <row r="57" spans="1:9" x14ac:dyDescent="0.2">
      <c r="A57" s="4">
        <f>IF('True_Odds_Calculator_3-way'!A58="","",'True_Odds_Calculator_3-way'!A58)</f>
        <v>2.4300000000000002</v>
      </c>
      <c r="B57" s="4">
        <f>IF('True_Odds_Calculator_3-way'!B58="","",'True_Odds_Calculator_3-way'!B58)</f>
        <v>3.3</v>
      </c>
      <c r="C57" s="4">
        <f>IF('True_Odds_Calculator_3-way'!C58="","",'True_Odds_Calculator_3-way'!C58)</f>
        <v>3.13</v>
      </c>
      <c r="D57" s="4">
        <f t="shared" si="0"/>
        <v>3.4041754666532809E-2</v>
      </c>
      <c r="E57" s="4">
        <f t="shared" si="1"/>
        <v>2.4989043417139665</v>
      </c>
      <c r="F57" s="4">
        <f t="shared" si="2"/>
        <v>3.4283788342992638</v>
      </c>
      <c r="G57" s="4">
        <f t="shared" si="3"/>
        <v>3.2452616240356136</v>
      </c>
      <c r="I57" s="4">
        <f t="shared" si="4"/>
        <v>1.0340417546665328</v>
      </c>
    </row>
    <row r="58" spans="1:9" x14ac:dyDescent="0.2">
      <c r="A58" s="4">
        <f>IF('True_Odds_Calculator_3-way'!A59="","",'True_Odds_Calculator_3-way'!A59)</f>
        <v>3.2</v>
      </c>
      <c r="B58" s="4">
        <f>IF('True_Odds_Calculator_3-way'!B59="","",'True_Odds_Calculator_3-way'!B59)</f>
        <v>3.28</v>
      </c>
      <c r="C58" s="4">
        <f>IF('True_Odds_Calculator_3-way'!C59="","",'True_Odds_Calculator_3-way'!C59)</f>
        <v>2.4</v>
      </c>
      <c r="D58" s="4">
        <f t="shared" si="0"/>
        <v>3.4044715447154594E-2</v>
      </c>
      <c r="E58" s="4">
        <f t="shared" si="1"/>
        <v>3.3205849268841403</v>
      </c>
      <c r="F58" s="4">
        <f t="shared" si="2"/>
        <v>3.4068090017311028</v>
      </c>
      <c r="G58" s="4">
        <f t="shared" si="3"/>
        <v>2.4671959882992058</v>
      </c>
      <c r="I58" s="4">
        <f t="shared" si="4"/>
        <v>1.0340447154471546</v>
      </c>
    </row>
    <row r="59" spans="1:9" x14ac:dyDescent="0.2">
      <c r="A59" s="4">
        <f>IF('True_Odds_Calculator_3-way'!A60="","",'True_Odds_Calculator_3-way'!A60)</f>
        <v>2.19</v>
      </c>
      <c r="B59" s="4">
        <f>IF('True_Odds_Calculator_3-way'!B60="","",'True_Odds_Calculator_3-way'!B60)</f>
        <v>3.32</v>
      </c>
      <c r="C59" s="4">
        <f>IF('True_Odds_Calculator_3-way'!C60="","",'True_Odds_Calculator_3-way'!C60)</f>
        <v>3.63</v>
      </c>
      <c r="D59" s="4">
        <f t="shared" si="0"/>
        <v>3.3307917507230389E-2</v>
      </c>
      <c r="E59" s="4">
        <f t="shared" si="1"/>
        <v>2.244576380389177</v>
      </c>
      <c r="F59" s="4">
        <f t="shared" si="2"/>
        <v>3.4470613065631159</v>
      </c>
      <c r="G59" s="4">
        <f t="shared" si="3"/>
        <v>3.7824421792183411</v>
      </c>
      <c r="I59" s="4">
        <f t="shared" si="4"/>
        <v>1.0333079175072304</v>
      </c>
    </row>
    <row r="60" spans="1:9" x14ac:dyDescent="0.2">
      <c r="A60" s="4">
        <f>IF('True_Odds_Calculator_3-way'!A61="","",'True_Odds_Calculator_3-way'!A61)</f>
        <v>2.36</v>
      </c>
      <c r="B60" s="4">
        <f>IF('True_Odds_Calculator_3-way'!B61="","",'True_Odds_Calculator_3-way'!B61)</f>
        <v>3.21</v>
      </c>
      <c r="C60" s="4">
        <f>IF('True_Odds_Calculator_3-way'!C61="","",'True_Odds_Calculator_3-way'!C61)</f>
        <v>3.35</v>
      </c>
      <c r="D60" s="4">
        <f t="shared" si="0"/>
        <v>3.3762755996668004E-2</v>
      </c>
      <c r="E60" s="4">
        <f t="shared" si="1"/>
        <v>2.4243919339338151</v>
      </c>
      <c r="F60" s="4">
        <f t="shared" si="2"/>
        <v>3.3303113227850201</v>
      </c>
      <c r="G60" s="4">
        <f t="shared" si="3"/>
        <v>3.4812491655220223</v>
      </c>
      <c r="I60" s="4">
        <f t="shared" si="4"/>
        <v>1.033762755996668</v>
      </c>
    </row>
    <row r="61" spans="1:9" x14ac:dyDescent="0.2">
      <c r="A61" s="4">
        <f>IF('True_Odds_Calculator_3-way'!A62="","",'True_Odds_Calculator_3-way'!A62)</f>
        <v>2.91</v>
      </c>
      <c r="B61" s="4">
        <f>IF('True_Odds_Calculator_3-way'!B62="","",'True_Odds_Calculator_3-way'!B62)</f>
        <v>3.4</v>
      </c>
      <c r="C61" s="4">
        <f>IF('True_Odds_Calculator_3-way'!C62="","",'True_Odds_Calculator_3-way'!C62)</f>
        <v>2.5299999999999998</v>
      </c>
      <c r="D61" s="4">
        <f t="shared" si="0"/>
        <v>3.3017175738719651E-2</v>
      </c>
      <c r="E61" s="4">
        <f t="shared" si="1"/>
        <v>3.006281145514405</v>
      </c>
      <c r="F61" s="4">
        <f t="shared" si="2"/>
        <v>3.5321719890764145</v>
      </c>
      <c r="G61" s="4">
        <f t="shared" si="3"/>
        <v>2.6024642771989552</v>
      </c>
      <c r="I61" s="4">
        <f t="shared" si="4"/>
        <v>1.0330171757387197</v>
      </c>
    </row>
    <row r="62" spans="1:9" x14ac:dyDescent="0.2">
      <c r="A62" s="4">
        <f>IF('True_Odds_Calculator_3-way'!A63="","",'True_Odds_Calculator_3-way'!A63)</f>
        <v>1.8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4.92</v>
      </c>
      <c r="D62" s="4">
        <f t="shared" si="0"/>
        <v>3.6585365853658569E-2</v>
      </c>
      <c r="E62" s="4">
        <f t="shared" si="1"/>
        <v>1.8403990024937658</v>
      </c>
      <c r="F62" s="4">
        <f t="shared" si="2"/>
        <v>3.7653061224489801</v>
      </c>
      <c r="G62" s="4">
        <f t="shared" si="3"/>
        <v>5.2340425531914896</v>
      </c>
      <c r="I62" s="4">
        <f t="shared" si="4"/>
        <v>1.0365853658536586</v>
      </c>
    </row>
    <row r="63" spans="1:9" x14ac:dyDescent="0.2">
      <c r="A63" s="4">
        <f>IF('True_Odds_Calculator_3-way'!A64="","",'True_Odds_Calculator_3-way'!A64)</f>
        <v>2.42</v>
      </c>
      <c r="B63" s="4">
        <f>IF('True_Odds_Calculator_3-way'!B64="","",'True_Odds_Calculator_3-way'!B64)</f>
        <v>3.19</v>
      </c>
      <c r="C63" s="4">
        <f>IF('True_Odds_Calculator_3-way'!C64="","",'True_Odds_Calculator_3-way'!C64)</f>
        <v>3.15</v>
      </c>
      <c r="D63" s="4">
        <f t="shared" si="0"/>
        <v>4.4163081780636659E-2</v>
      </c>
      <c r="E63" s="4">
        <f t="shared" si="1"/>
        <v>2.509396981311983</v>
      </c>
      <c r="F63" s="4">
        <f t="shared" si="2"/>
        <v>3.3471840191382731</v>
      </c>
      <c r="G63" s="4">
        <f t="shared" si="3"/>
        <v>3.3031721760958677</v>
      </c>
      <c r="I63" s="4">
        <f t="shared" si="4"/>
        <v>1.0441630817806367</v>
      </c>
    </row>
    <row r="64" spans="1:9" x14ac:dyDescent="0.2">
      <c r="A64" s="4">
        <f>IF('True_Odds_Calculator_3-way'!A65="","",'True_Odds_Calculator_3-way'!A65)</f>
        <v>1.69</v>
      </c>
      <c r="B64" s="4">
        <f>IF('True_Odds_Calculator_3-way'!B65="","",'True_Odds_Calculator_3-way'!B65)</f>
        <v>4</v>
      </c>
      <c r="C64" s="4">
        <f>IF('True_Odds_Calculator_3-way'!C65="","",'True_Odds_Calculator_3-way'!C65)</f>
        <v>5.15</v>
      </c>
      <c r="D64" s="4">
        <f t="shared" si="0"/>
        <v>3.5890733612914394E-2</v>
      </c>
      <c r="E64" s="4">
        <f t="shared" si="1"/>
        <v>1.7248742784948103</v>
      </c>
      <c r="F64" s="4">
        <f t="shared" si="2"/>
        <v>4.2010377700012072</v>
      </c>
      <c r="G64" s="4">
        <f t="shared" si="3"/>
        <v>5.488137463545363</v>
      </c>
      <c r="I64" s="4">
        <f t="shared" si="4"/>
        <v>1.0358907336129144</v>
      </c>
    </row>
    <row r="65" spans="1:9" x14ac:dyDescent="0.2">
      <c r="A65" s="4">
        <f>IF('True_Odds_Calculator_3-way'!A66="","",'True_Odds_Calculator_3-way'!A66)</f>
        <v>3.08</v>
      </c>
      <c r="B65" s="4">
        <f>IF('True_Odds_Calculator_3-way'!B66="","",'True_Odds_Calculator_3-way'!B66)</f>
        <v>3.41</v>
      </c>
      <c r="C65" s="4">
        <f>IF('True_Odds_Calculator_3-way'!C66="","",'True_Odds_Calculator_3-way'!C66)</f>
        <v>2.35</v>
      </c>
      <c r="D65" s="4">
        <f t="shared" si="0"/>
        <v>4.3462371533750987E-2</v>
      </c>
      <c r="E65" s="4">
        <f t="shared" si="1"/>
        <v>3.2238527188957744</v>
      </c>
      <c r="F65" s="4">
        <f t="shared" si="2"/>
        <v>3.5872164904502042</v>
      </c>
      <c r="G65" s="4">
        <f t="shared" si="3"/>
        <v>2.4328268663621118</v>
      </c>
      <c r="I65" s="4">
        <f t="shared" si="4"/>
        <v>1.043462371533751</v>
      </c>
    </row>
    <row r="66" spans="1:9" x14ac:dyDescent="0.2">
      <c r="A66" s="4">
        <f>IF('True_Odds_Calculator_3-way'!A67="","",'True_Odds_Calculator_3-way'!A67)</f>
        <v>2.44</v>
      </c>
      <c r="B66" s="4">
        <f>IF('True_Odds_Calculator_3-way'!B67="","",'True_Odds_Calculator_3-way'!B67)</f>
        <v>3.73</v>
      </c>
      <c r="C66" s="4">
        <f>IF('True_Odds_Calculator_3-way'!C67="","",'True_Odds_Calculator_3-way'!C67)</f>
        <v>2.72</v>
      </c>
      <c r="D66" s="4">
        <f t="shared" si="0"/>
        <v>4.5579639142608208E-2</v>
      </c>
      <c r="E66" s="4">
        <f t="shared" si="1"/>
        <v>2.5339366812262836</v>
      </c>
      <c r="F66" s="4">
        <f t="shared" si="2"/>
        <v>3.9540804461107149</v>
      </c>
      <c r="G66" s="4">
        <f t="shared" si="3"/>
        <v>2.8372509251482625</v>
      </c>
      <c r="I66" s="4">
        <f t="shared" si="4"/>
        <v>1.0455796391426082</v>
      </c>
    </row>
    <row r="67" spans="1:9" x14ac:dyDescent="0.2">
      <c r="A67" s="4">
        <f>IF('True_Odds_Calculator_3-way'!A68="","",'True_Odds_Calculator_3-way'!A68)</f>
        <v>3.46</v>
      </c>
      <c r="B67" s="4">
        <f>IF('True_Odds_Calculator_3-way'!B68="","",'True_Odds_Calculator_3-way'!B68)</f>
        <v>3.77</v>
      </c>
      <c r="C67" s="4">
        <f>IF('True_Odds_Calculator_3-way'!C68="","",'True_Odds_Calculator_3-way'!C68)</f>
        <v>2.04</v>
      </c>
      <c r="D67" s="4">
        <f t="shared" ref="D67:D130" si="5">IF(A67="","",((1/A67)+(1/B67)+(1/C67))-1)</f>
        <v>4.446540886175554E-2</v>
      </c>
      <c r="E67" s="4">
        <f t="shared" ref="E67:E130" si="6">IF(A67="","",(3*A67)/(3-($D67*A67)))</f>
        <v>3.6470323586533766</v>
      </c>
      <c r="F67" s="4">
        <f t="shared" ref="F67:F130" si="7">IF(B67="","",(3*B67)/(3-($D67*B67)))</f>
        <v>3.9931288405423628</v>
      </c>
      <c r="G67" s="4">
        <f t="shared" ref="G67:G130" si="8">IF(C67="","",(3*C67)/(3-($D67*C67)))</f>
        <v>2.1036056252636413</v>
      </c>
      <c r="I67" s="4">
        <f t="shared" ref="I67:I130" si="9">IF(A67="","",D67+1)</f>
        <v>1.0444654088617555</v>
      </c>
    </row>
    <row r="68" spans="1:9" x14ac:dyDescent="0.2">
      <c r="A68" s="4">
        <f>IF('True_Odds_Calculator_3-way'!A69="","",'True_Odds_Calculator_3-way'!A69)</f>
        <v>1.96</v>
      </c>
      <c r="B68" s="4">
        <f>IF('True_Odds_Calculator_3-way'!B69="","",'True_Odds_Calculator_3-way'!B69)</f>
        <v>3.8</v>
      </c>
      <c r="C68" s="4">
        <f>IF('True_Odds_Calculator_3-way'!C69="","",'True_Odds_Calculator_3-way'!C69)</f>
        <v>3.67</v>
      </c>
      <c r="D68" s="4">
        <f t="shared" si="5"/>
        <v>4.5841540402192793E-2</v>
      </c>
      <c r="E68" s="4">
        <f t="shared" si="6"/>
        <v>2.0205140032169555</v>
      </c>
      <c r="F68" s="4">
        <f t="shared" si="7"/>
        <v>4.0342527215623303</v>
      </c>
      <c r="G68" s="4">
        <f t="shared" si="8"/>
        <v>3.8880392357673621</v>
      </c>
      <c r="I68" s="4">
        <f t="shared" si="9"/>
        <v>1.0458415404021928</v>
      </c>
    </row>
    <row r="69" spans="1:9" x14ac:dyDescent="0.2">
      <c r="A69" s="4">
        <f>IF('True_Odds_Calculator_3-way'!A70="","",'True_Odds_Calculator_3-way'!A70)</f>
        <v>2.02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3.24</v>
      </c>
      <c r="D69" s="4">
        <f t="shared" si="5"/>
        <v>5.8144406467788512E-2</v>
      </c>
      <c r="E69" s="4">
        <f t="shared" si="6"/>
        <v>2.1023064911831018</v>
      </c>
      <c r="F69" s="4">
        <f t="shared" si="7"/>
        <v>4.2540256104241161</v>
      </c>
      <c r="G69" s="4">
        <f t="shared" si="8"/>
        <v>3.4570913677365112</v>
      </c>
      <c r="I69" s="4">
        <f t="shared" si="9"/>
        <v>1.0581444064677885</v>
      </c>
    </row>
    <row r="70" spans="1:9" x14ac:dyDescent="0.2">
      <c r="A70" s="4">
        <f>IF('True_Odds_Calculator_3-way'!A71="","",'True_Odds_Calculator_3-way'!A71)</f>
        <v>2.83</v>
      </c>
      <c r="B70" s="4">
        <f>IF('True_Odds_Calculator_3-way'!B71="","",'True_Odds_Calculator_3-way'!B71)</f>
        <v>3.53</v>
      </c>
      <c r="C70" s="4">
        <f>IF('True_Odds_Calculator_3-way'!C71="","",'True_Odds_Calculator_3-way'!C71)</f>
        <v>2.4500000000000002</v>
      </c>
      <c r="D70" s="4">
        <f t="shared" si="5"/>
        <v>4.4806274745656349E-2</v>
      </c>
      <c r="E70" s="4">
        <f t="shared" si="6"/>
        <v>2.9548953060412644</v>
      </c>
      <c r="F70" s="4">
        <f t="shared" si="7"/>
        <v>3.7264669781623945</v>
      </c>
      <c r="G70" s="4">
        <f t="shared" si="8"/>
        <v>2.5430549347826203</v>
      </c>
      <c r="I70" s="4">
        <f t="shared" si="9"/>
        <v>1.0448062747456563</v>
      </c>
    </row>
    <row r="71" spans="1:9" x14ac:dyDescent="0.2">
      <c r="A71" s="4">
        <f>IF('True_Odds_Calculator_3-way'!A72="","",'True_Odds_Calculator_3-way'!A72)</f>
        <v>2.2599999999999998</v>
      </c>
      <c r="B71" s="4">
        <f>IF('True_Odds_Calculator_3-way'!B72="","",'True_Odds_Calculator_3-way'!B72)</f>
        <v>3.56</v>
      </c>
      <c r="C71" s="4">
        <f>IF('True_Odds_Calculator_3-way'!C72="","",'True_Odds_Calculator_3-way'!C72)</f>
        <v>3.1</v>
      </c>
      <c r="D71" s="4">
        <f t="shared" si="5"/>
        <v>4.5957397671979372E-2</v>
      </c>
      <c r="E71" s="4">
        <f t="shared" si="6"/>
        <v>2.3410500548155042</v>
      </c>
      <c r="F71" s="4">
        <f t="shared" si="7"/>
        <v>3.7653474075773858</v>
      </c>
      <c r="G71" s="4">
        <f t="shared" si="8"/>
        <v>3.2545566528175045</v>
      </c>
      <c r="I71" s="4">
        <f t="shared" si="9"/>
        <v>1.0459573976719794</v>
      </c>
    </row>
    <row r="72" spans="1:9" x14ac:dyDescent="0.2">
      <c r="A72" s="4">
        <f>IF('True_Odds_Calculator_3-way'!A73="","",'True_Odds_Calculator_3-way'!A73)</f>
        <v>2.4300000000000002</v>
      </c>
      <c r="B72" s="4">
        <f>IF('True_Odds_Calculator_3-way'!B73="","",'True_Odds_Calculator_3-way'!B73)</f>
        <v>3.35</v>
      </c>
      <c r="C72" s="4">
        <f>IF('True_Odds_Calculator_3-way'!C73="","",'True_Odds_Calculator_3-way'!C73)</f>
        <v>3</v>
      </c>
      <c r="D72" s="4">
        <f t="shared" si="5"/>
        <v>4.3363429764756267E-2</v>
      </c>
      <c r="E72" s="4">
        <f t="shared" si="6"/>
        <v>2.5184593173146337</v>
      </c>
      <c r="F72" s="4">
        <f t="shared" si="7"/>
        <v>3.5204699437797315</v>
      </c>
      <c r="G72" s="4">
        <f t="shared" si="8"/>
        <v>3.1359871589085064</v>
      </c>
      <c r="I72" s="4">
        <f t="shared" si="9"/>
        <v>1.0433634297647563</v>
      </c>
    </row>
    <row r="73" spans="1:9" x14ac:dyDescent="0.2">
      <c r="A73" s="4">
        <f>IF('True_Odds_Calculator_3-way'!A74="","",'True_Odds_Calculator_3-way'!A74)</f>
        <v>1.92</v>
      </c>
      <c r="B73" s="4">
        <f>IF('True_Odds_Calculator_3-way'!B74="","",'True_Odds_Calculator_3-way'!B74)</f>
        <v>4.21</v>
      </c>
      <c r="C73" s="4">
        <f>IF('True_Odds_Calculator_3-way'!C74="","",'True_Odds_Calculator_3-way'!C74)</f>
        <v>3.49</v>
      </c>
      <c r="D73" s="4">
        <f t="shared" si="5"/>
        <v>4.4895975834132962E-2</v>
      </c>
      <c r="E73" s="4">
        <f t="shared" si="6"/>
        <v>1.9768002405297485</v>
      </c>
      <c r="F73" s="4">
        <f t="shared" si="7"/>
        <v>4.4930822407547124</v>
      </c>
      <c r="G73" s="4">
        <f t="shared" si="8"/>
        <v>3.6823240482950319</v>
      </c>
      <c r="I73" s="4">
        <f t="shared" si="9"/>
        <v>1.044895975834133</v>
      </c>
    </row>
    <row r="74" spans="1:9" x14ac:dyDescent="0.2">
      <c r="A74" s="4">
        <f>IF('True_Odds_Calculator_3-way'!A75="","",'True_Odds_Calculator_3-way'!A75)</f>
        <v>1.93</v>
      </c>
      <c r="B74" s="4">
        <f>IF('True_Odds_Calculator_3-way'!B75="","",'True_Odds_Calculator_3-way'!B75)</f>
        <v>3.55</v>
      </c>
      <c r="C74" s="4">
        <f>IF('True_Odds_Calculator_3-way'!C75="","",'True_Odds_Calculator_3-way'!C75)</f>
        <v>3.89</v>
      </c>
      <c r="D74" s="4">
        <f t="shared" si="5"/>
        <v>5.6894264611337064E-2</v>
      </c>
      <c r="E74" s="4">
        <f t="shared" si="6"/>
        <v>2.0033256802724284</v>
      </c>
      <c r="F74" s="4">
        <f t="shared" si="7"/>
        <v>3.8062557079907937</v>
      </c>
      <c r="G74" s="4">
        <f t="shared" si="8"/>
        <v>4.1998339123028599</v>
      </c>
      <c r="I74" s="4">
        <f t="shared" si="9"/>
        <v>1.0568942646113371</v>
      </c>
    </row>
    <row r="75" spans="1:9" x14ac:dyDescent="0.2">
      <c r="A75" s="4">
        <f>IF('True_Odds_Calculator_3-way'!A76="","",'True_Odds_Calculator_3-way'!A76)</f>
        <v>3.2</v>
      </c>
      <c r="B75" s="4">
        <f>IF('True_Odds_Calculator_3-way'!B76="","",'True_Odds_Calculator_3-way'!B76)</f>
        <v>3.28</v>
      </c>
      <c r="C75" s="4">
        <f>IF('True_Odds_Calculator_3-way'!C76="","",'True_Odds_Calculator_3-way'!C76)</f>
        <v>2.2799999999999998</v>
      </c>
      <c r="D75" s="4">
        <f t="shared" si="5"/>
        <v>5.597454000855806E-2</v>
      </c>
      <c r="E75" s="4">
        <f t="shared" si="6"/>
        <v>3.4031915539105646</v>
      </c>
      <c r="F75" s="4">
        <f t="shared" si="7"/>
        <v>3.4938175475752953</v>
      </c>
      <c r="G75" s="4">
        <f t="shared" si="8"/>
        <v>2.3813021419321969</v>
      </c>
      <c r="I75" s="4">
        <f t="shared" si="9"/>
        <v>1.0559745400085581</v>
      </c>
    </row>
    <row r="76" spans="1:9" x14ac:dyDescent="0.2">
      <c r="A76" s="4">
        <f>IF('True_Odds_Calculator_3-way'!A77="","",'True_Odds_Calculator_3-way'!A77)</f>
        <v>4.07</v>
      </c>
      <c r="B76" s="4">
        <f>IF('True_Odds_Calculator_3-way'!B77="","",'True_Odds_Calculator_3-way'!B77)</f>
        <v>4.13</v>
      </c>
      <c r="C76" s="4">
        <f>IF('True_Odds_Calculator_3-way'!C77="","",'True_Odds_Calculator_3-way'!C77)</f>
        <v>1.86</v>
      </c>
      <c r="D76" s="4">
        <f t="shared" si="5"/>
        <v>2.5465404907722977E-2</v>
      </c>
      <c r="E76" s="4">
        <f t="shared" si="6"/>
        <v>4.2156422879609377</v>
      </c>
      <c r="F76" s="4">
        <f t="shared" si="7"/>
        <v>4.2800472163861372</v>
      </c>
      <c r="G76" s="4">
        <f t="shared" si="8"/>
        <v>1.8898378005770007</v>
      </c>
      <c r="I76" s="4">
        <f t="shared" si="9"/>
        <v>1.025465404907723</v>
      </c>
    </row>
    <row r="77" spans="1:9" x14ac:dyDescent="0.2">
      <c r="A77" s="4">
        <f>IF('True_Odds_Calculator_3-way'!A78="","",'True_Odds_Calculator_3-way'!A78)</f>
        <v>2.21</v>
      </c>
      <c r="B77" s="4">
        <f>IF('True_Odds_Calculator_3-way'!B78="","",'True_Odds_Calculator_3-way'!B78)</f>
        <v>3.57</v>
      </c>
      <c r="C77" s="4">
        <f>IF('True_Odds_Calculator_3-way'!C78="","",'True_Odds_Calculator_3-way'!C78)</f>
        <v>3.45</v>
      </c>
      <c r="D77" s="4">
        <f t="shared" si="5"/>
        <v>2.2455805064500733E-2</v>
      </c>
      <c r="E77" s="4">
        <f t="shared" si="6"/>
        <v>2.2471737437106589</v>
      </c>
      <c r="F77" s="4">
        <f t="shared" si="7"/>
        <v>3.6680182811587225</v>
      </c>
      <c r="G77" s="4">
        <f t="shared" si="8"/>
        <v>3.5414551607445017</v>
      </c>
      <c r="I77" s="4">
        <f t="shared" si="9"/>
        <v>1.0224558050645007</v>
      </c>
    </row>
    <row r="78" spans="1:9" x14ac:dyDescent="0.2">
      <c r="A78" s="4">
        <f>IF('True_Odds_Calculator_3-way'!A79="","",'True_Odds_Calculator_3-way'!A79)</f>
        <v>2.52</v>
      </c>
      <c r="B78" s="4">
        <f>IF('True_Odds_Calculator_3-way'!B79="","",'True_Odds_Calculator_3-way'!B79)</f>
        <v>3.33</v>
      </c>
      <c r="C78" s="4">
        <f>IF('True_Odds_Calculator_3-way'!C79="","",'True_Odds_Calculator_3-way'!C79)</f>
        <v>2.98</v>
      </c>
      <c r="D78" s="4">
        <f t="shared" si="5"/>
        <v>3.2696166924354841E-2</v>
      </c>
      <c r="E78" s="4">
        <f t="shared" si="6"/>
        <v>2.5911657991788504</v>
      </c>
      <c r="F78" s="4">
        <f t="shared" si="7"/>
        <v>3.4554061762130903</v>
      </c>
      <c r="G78" s="4">
        <f t="shared" si="8"/>
        <v>3.0800339349796326</v>
      </c>
      <c r="I78" s="4">
        <f t="shared" si="9"/>
        <v>1.0326961669243548</v>
      </c>
    </row>
    <row r="79" spans="1:9" x14ac:dyDescent="0.2">
      <c r="A79" s="4">
        <f>IF('True_Odds_Calculator_3-way'!A80="","",'True_Odds_Calculator_3-way'!A80)</f>
        <v>1.7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5.54</v>
      </c>
      <c r="D79" s="4">
        <f t="shared" si="5"/>
        <v>3.7557913581177216E-2</v>
      </c>
      <c r="E79" s="4">
        <f t="shared" si="6"/>
        <v>1.7369675640086624</v>
      </c>
      <c r="F79" s="4">
        <f t="shared" si="7"/>
        <v>3.9017096936093636</v>
      </c>
      <c r="G79" s="4">
        <f t="shared" si="8"/>
        <v>5.9528731049106947</v>
      </c>
      <c r="I79" s="4">
        <f t="shared" si="9"/>
        <v>1.0375579135811772</v>
      </c>
    </row>
    <row r="80" spans="1:9" x14ac:dyDescent="0.2">
      <c r="A80" s="4">
        <f>IF('True_Odds_Calculator_3-way'!A81="","",'True_Odds_Calculator_3-way'!A81)</f>
        <v>1.74</v>
      </c>
      <c r="B80" s="4">
        <f>IF('True_Odds_Calculator_3-way'!B81="","",'True_Odds_Calculator_3-way'!B81)</f>
        <v>3.61</v>
      </c>
      <c r="C80" s="4">
        <f>IF('True_Odds_Calculator_3-way'!C81="","",'True_Odds_Calculator_3-way'!C81)</f>
        <v>5.39</v>
      </c>
      <c r="D80" s="4">
        <f t="shared" si="5"/>
        <v>3.7249710884796894E-2</v>
      </c>
      <c r="E80" s="4">
        <f t="shared" si="6"/>
        <v>1.7784225203337984</v>
      </c>
      <c r="F80" s="4">
        <f t="shared" si="7"/>
        <v>3.7794074757300993</v>
      </c>
      <c r="G80" s="4">
        <f t="shared" si="8"/>
        <v>5.7766008233158246</v>
      </c>
      <c r="I80" s="4">
        <f t="shared" si="9"/>
        <v>1.0372497108847969</v>
      </c>
    </row>
    <row r="81" spans="1:9" x14ac:dyDescent="0.2">
      <c r="A81" s="4">
        <f>IF('True_Odds_Calculator_3-way'!A82="","",'True_Odds_Calculator_3-way'!A82)</f>
        <v>2.4700000000000002</v>
      </c>
      <c r="B81" s="4">
        <f>IF('True_Odds_Calculator_3-way'!B82="","",'True_Odds_Calculator_3-way'!B82)</f>
        <v>2.99</v>
      </c>
      <c r="C81" s="4">
        <f>IF('True_Odds_Calculator_3-way'!C82="","",'True_Odds_Calculator_3-way'!C82)</f>
        <v>3.4</v>
      </c>
      <c r="D81" s="4">
        <f t="shared" si="5"/>
        <v>3.3424107189082397E-2</v>
      </c>
      <c r="E81" s="4">
        <f t="shared" si="6"/>
        <v>2.5398958552493167</v>
      </c>
      <c r="F81" s="4">
        <f t="shared" si="7"/>
        <v>3.0930374071227269</v>
      </c>
      <c r="G81" s="4">
        <f t="shared" si="8"/>
        <v>3.5338651249588353</v>
      </c>
      <c r="I81" s="4">
        <f t="shared" si="9"/>
        <v>1.0334241071890824</v>
      </c>
    </row>
    <row r="82" spans="1:9" x14ac:dyDescent="0.2">
      <c r="A82" s="4">
        <f>IF('True_Odds_Calculator_3-way'!A83="","",'True_Odds_Calculator_3-way'!A83)</f>
        <v>2.2599999999999998</v>
      </c>
      <c r="B82" s="4">
        <f>IF('True_Odds_Calculator_3-way'!B83="","",'True_Odds_Calculator_3-way'!B83)</f>
        <v>3.14</v>
      </c>
      <c r="C82" s="4">
        <f>IF('True_Odds_Calculator_3-way'!C83="","",'True_Odds_Calculator_3-way'!C83)</f>
        <v>3.65</v>
      </c>
      <c r="D82" s="4">
        <f t="shared" si="5"/>
        <v>3.4921816425538488E-2</v>
      </c>
      <c r="E82" s="4">
        <f t="shared" si="6"/>
        <v>2.3210619604366505</v>
      </c>
      <c r="F82" s="4">
        <f t="shared" si="7"/>
        <v>3.259125945896522</v>
      </c>
      <c r="G82" s="4">
        <f t="shared" si="8"/>
        <v>3.8119635058911943</v>
      </c>
      <c r="I82" s="4">
        <f t="shared" si="9"/>
        <v>1.0349218164255385</v>
      </c>
    </row>
    <row r="83" spans="1:9" x14ac:dyDescent="0.2">
      <c r="A83" s="4">
        <f>IF('True_Odds_Calculator_3-way'!A84="","",'True_Odds_Calculator_3-way'!A84)</f>
        <v>2.85</v>
      </c>
      <c r="B83" s="4">
        <f>IF('True_Odds_Calculator_3-way'!B84="","",'True_Odds_Calculator_3-way'!B84)</f>
        <v>3.1</v>
      </c>
      <c r="C83" s="4">
        <f>IF('True_Odds_Calculator_3-way'!C84="","",'True_Odds_Calculator_3-way'!C84)</f>
        <v>2.79</v>
      </c>
      <c r="D83" s="4">
        <f t="shared" si="5"/>
        <v>3.1880777211846789E-2</v>
      </c>
      <c r="E83" s="4">
        <f t="shared" si="6"/>
        <v>2.9390131214193311</v>
      </c>
      <c r="F83" s="4">
        <f t="shared" si="7"/>
        <v>3.2056037089296514</v>
      </c>
      <c r="G83" s="4">
        <f t="shared" si="8"/>
        <v>2.875248598806726</v>
      </c>
      <c r="I83" s="4">
        <f t="shared" si="9"/>
        <v>1.0318807772118468</v>
      </c>
    </row>
    <row r="84" spans="1:9" x14ac:dyDescent="0.2">
      <c r="A84" s="4">
        <f>IF('True_Odds_Calculator_3-way'!A85="","",'True_Odds_Calculator_3-way'!A85)</f>
        <v>1.88</v>
      </c>
      <c r="B84" s="4">
        <f>IF('True_Odds_Calculator_3-way'!B85="","",'True_Odds_Calculator_3-way'!B85)</f>
        <v>3.68</v>
      </c>
      <c r="C84" s="4">
        <f>IF('True_Odds_Calculator_3-way'!C85="","",'True_Odds_Calculator_3-way'!C85)</f>
        <v>4.33</v>
      </c>
      <c r="D84" s="4">
        <f t="shared" si="5"/>
        <v>3.4600906268893894E-2</v>
      </c>
      <c r="E84" s="4">
        <f t="shared" si="6"/>
        <v>1.9216679775717203</v>
      </c>
      <c r="F84" s="4">
        <f t="shared" si="7"/>
        <v>3.8431163798235013</v>
      </c>
      <c r="G84" s="4">
        <f t="shared" si="8"/>
        <v>4.5576099648089885</v>
      </c>
      <c r="I84" s="4">
        <f t="shared" si="9"/>
        <v>1.0346009062688939</v>
      </c>
    </row>
    <row r="85" spans="1:9" x14ac:dyDescent="0.2">
      <c r="A85" s="4">
        <f>IF('True_Odds_Calculator_3-way'!A86="","",'True_Odds_Calculator_3-way'!A86)</f>
        <v>2.2799999999999998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3.41</v>
      </c>
      <c r="D85" s="4">
        <f t="shared" si="5"/>
        <v>3.3966426818257123E-2</v>
      </c>
      <c r="E85" s="4">
        <f t="shared" si="6"/>
        <v>2.3404166490335578</v>
      </c>
      <c r="F85" s="4">
        <f t="shared" si="7"/>
        <v>3.4388763297824951</v>
      </c>
      <c r="G85" s="4">
        <f t="shared" si="8"/>
        <v>3.5469421336334426</v>
      </c>
      <c r="I85" s="4">
        <f t="shared" si="9"/>
        <v>1.0339664268182571</v>
      </c>
    </row>
    <row r="86" spans="1:9" x14ac:dyDescent="0.2">
      <c r="A86" s="4">
        <f>IF('True_Odds_Calculator_3-way'!A87="","",'True_Odds_Calculator_3-way'!A87)</f>
        <v>1.7</v>
      </c>
      <c r="B86" s="4">
        <f>IF('True_Odds_Calculator_3-way'!B87="","",'True_Odds_Calculator_3-way'!B87)</f>
        <v>3.65</v>
      </c>
      <c r="C86" s="4">
        <f>IF('True_Odds_Calculator_3-way'!C87="","",'True_Odds_Calculator_3-way'!C87)</f>
        <v>5.36</v>
      </c>
      <c r="D86" s="4">
        <f t="shared" si="5"/>
        <v>4.8775061036477663E-2</v>
      </c>
      <c r="E86" s="4">
        <f t="shared" si="6"/>
        <v>1.7483222299710179</v>
      </c>
      <c r="F86" s="4">
        <f t="shared" si="7"/>
        <v>3.8802666272585156</v>
      </c>
      <c r="G86" s="4">
        <f t="shared" si="8"/>
        <v>5.871686832070055</v>
      </c>
      <c r="I86" s="4">
        <f t="shared" si="9"/>
        <v>1.0487750610364777</v>
      </c>
    </row>
    <row r="87" spans="1:9" x14ac:dyDescent="0.2">
      <c r="A87" s="4">
        <f>IF('True_Odds_Calculator_3-way'!A88="","",'True_Odds_Calculator_3-way'!A88)</f>
        <v>2.34</v>
      </c>
      <c r="B87" s="4">
        <f>IF('True_Odds_Calculator_3-way'!B88="","",'True_Odds_Calculator_3-way'!B88)</f>
        <v>3.28</v>
      </c>
      <c r="C87" s="4">
        <f>IF('True_Odds_Calculator_3-way'!C88="","",'True_Odds_Calculator_3-way'!C88)</f>
        <v>3.21</v>
      </c>
      <c r="D87" s="4">
        <f t="shared" si="5"/>
        <v>4.3754955881694091E-2</v>
      </c>
      <c r="E87" s="4">
        <f t="shared" si="6"/>
        <v>2.422683437396504</v>
      </c>
      <c r="F87" s="4">
        <f t="shared" si="7"/>
        <v>3.4447946774525509</v>
      </c>
      <c r="G87" s="4">
        <f t="shared" si="8"/>
        <v>3.3676667581573416</v>
      </c>
      <c r="I87" s="4">
        <f t="shared" si="9"/>
        <v>1.0437549558816941</v>
      </c>
    </row>
    <row r="88" spans="1:9" x14ac:dyDescent="0.2">
      <c r="A88" s="4">
        <f>IF('True_Odds_Calculator_3-way'!A89="","",'True_Odds_Calculator_3-way'!A89)</f>
        <v>6.14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1.58</v>
      </c>
      <c r="D88" s="4">
        <f t="shared" si="5"/>
        <v>5.0879882732790538E-2</v>
      </c>
      <c r="E88" s="4">
        <f t="shared" si="6"/>
        <v>6.8537047912807871</v>
      </c>
      <c r="F88" s="4">
        <f t="shared" si="7"/>
        <v>4.1991738729974024</v>
      </c>
      <c r="G88" s="4">
        <f t="shared" si="8"/>
        <v>1.6235046285618138</v>
      </c>
      <c r="I88" s="4">
        <f t="shared" si="9"/>
        <v>1.0508798827327905</v>
      </c>
    </row>
    <row r="89" spans="1:9" x14ac:dyDescent="0.2">
      <c r="A89" s="4">
        <f>IF('True_Odds_Calculator_3-way'!A90="","",'True_Odds_Calculator_3-way'!A90)</f>
        <v>2.04</v>
      </c>
      <c r="B89" s="4">
        <f>IF('True_Odds_Calculator_3-way'!B90="","",'True_Odds_Calculator_3-way'!B90)</f>
        <v>3.59</v>
      </c>
      <c r="C89" s="4">
        <f>IF('True_Odds_Calculator_3-way'!C90="","",'True_Odds_Calculator_3-way'!C90)</f>
        <v>3.94</v>
      </c>
      <c r="D89" s="4">
        <f t="shared" si="5"/>
        <v>2.2554717063783425E-2</v>
      </c>
      <c r="E89" s="4">
        <f t="shared" si="6"/>
        <v>2.0717752470718702</v>
      </c>
      <c r="F89" s="4">
        <f t="shared" si="7"/>
        <v>3.6895836260053705</v>
      </c>
      <c r="G89" s="4">
        <f t="shared" si="8"/>
        <v>4.0602728407300868</v>
      </c>
      <c r="I89" s="4">
        <f t="shared" si="9"/>
        <v>1.0225547170637834</v>
      </c>
    </row>
    <row r="90" spans="1:9" x14ac:dyDescent="0.2">
      <c r="A90" s="4">
        <f>IF('True_Odds_Calculator_3-way'!A91="","",'True_Odds_Calculator_3-way'!A91)</f>
        <v>1.42</v>
      </c>
      <c r="B90" s="4">
        <f>IF('True_Odds_Calculator_3-way'!B91="","",'True_Odds_Calculator_3-way'!B91)</f>
        <v>4.9800000000000004</v>
      </c>
      <c r="C90" s="4">
        <f>IF('True_Odds_Calculator_3-way'!C91="","",'True_Odds_Calculator_3-way'!C91)</f>
        <v>8.24</v>
      </c>
      <c r="D90" s="4">
        <f t="shared" si="5"/>
        <v>2.6387788265052503E-2</v>
      </c>
      <c r="E90" s="4">
        <f t="shared" si="6"/>
        <v>1.4379604419532037</v>
      </c>
      <c r="F90" s="4">
        <f t="shared" si="7"/>
        <v>5.208135765151952</v>
      </c>
      <c r="G90" s="4">
        <f t="shared" si="8"/>
        <v>8.883890703059949</v>
      </c>
      <c r="I90" s="4">
        <f t="shared" si="9"/>
        <v>1.0263877882650525</v>
      </c>
    </row>
    <row r="91" spans="1:9" x14ac:dyDescent="0.2">
      <c r="A91" s="4">
        <f>IF('True_Odds_Calculator_3-way'!A92="","",'True_Odds_Calculator_3-way'!A92)</f>
        <v>3.83</v>
      </c>
      <c r="B91" s="4">
        <f>IF('True_Odds_Calculator_3-way'!B92="","",'True_Odds_Calculator_3-way'!B92)</f>
        <v>3.58</v>
      </c>
      <c r="C91" s="4">
        <f>IF('True_Odds_Calculator_3-way'!C92="","",'True_Odds_Calculator_3-way'!C92)</f>
        <v>2.08</v>
      </c>
      <c r="D91" s="4">
        <f t="shared" si="5"/>
        <v>2.1195445451903439E-2</v>
      </c>
      <c r="E91" s="4">
        <f t="shared" si="6"/>
        <v>3.9365203458872604</v>
      </c>
      <c r="F91" s="4">
        <f t="shared" si="7"/>
        <v>3.6728994975340323</v>
      </c>
      <c r="G91" s="4">
        <f t="shared" si="8"/>
        <v>2.1110225505673466</v>
      </c>
      <c r="I91" s="4">
        <f t="shared" si="9"/>
        <v>1.0211954454519034</v>
      </c>
    </row>
    <row r="92" spans="1:9" x14ac:dyDescent="0.2">
      <c r="A92" s="4">
        <f>IF('True_Odds_Calculator_3-way'!A93="","",'True_Odds_Calculator_3-way'!A93)</f>
        <v>2.34</v>
      </c>
      <c r="B92" s="4">
        <f>IF('True_Odds_Calculator_3-way'!B93="","",'True_Odds_Calculator_3-way'!B93)</f>
        <v>3.5</v>
      </c>
      <c r="C92" s="4">
        <f>IF('True_Odds_Calculator_3-way'!C93="","",'True_Odds_Calculator_3-way'!C93)</f>
        <v>3.17</v>
      </c>
      <c r="D92" s="4">
        <f t="shared" si="5"/>
        <v>2.8522126313924367E-2</v>
      </c>
      <c r="E92" s="4">
        <f t="shared" si="6"/>
        <v>2.3932430979120896</v>
      </c>
      <c r="F92" s="4">
        <f t="shared" si="7"/>
        <v>3.6204742270916519</v>
      </c>
      <c r="G92" s="4">
        <f t="shared" si="8"/>
        <v>3.2685075221888833</v>
      </c>
      <c r="I92" s="4">
        <f t="shared" si="9"/>
        <v>1.0285221263139244</v>
      </c>
    </row>
    <row r="93" spans="1:9" x14ac:dyDescent="0.2">
      <c r="A93" s="4">
        <f>IF('True_Odds_Calculator_3-way'!A94="","",'True_Odds_Calculator_3-way'!A94)</f>
        <v>2.75</v>
      </c>
      <c r="B93" s="4">
        <f>IF('True_Odds_Calculator_3-way'!B94="","",'True_Odds_Calculator_3-way'!B94)</f>
        <v>3.3</v>
      </c>
      <c r="C93" s="4">
        <f>IF('True_Odds_Calculator_3-way'!C94="","",'True_Odds_Calculator_3-way'!C94)</f>
        <v>2.77</v>
      </c>
      <c r="D93" s="4">
        <f t="shared" si="5"/>
        <v>2.7677496991576511E-2</v>
      </c>
      <c r="E93" s="4">
        <f t="shared" si="6"/>
        <v>2.8215865829817885</v>
      </c>
      <c r="F93" s="4">
        <f t="shared" si="7"/>
        <v>3.4036241777336476</v>
      </c>
      <c r="G93" s="4">
        <f t="shared" si="8"/>
        <v>2.8426453819840369</v>
      </c>
      <c r="I93" s="4">
        <f t="shared" si="9"/>
        <v>1.0276774969915765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4.37</v>
      </c>
      <c r="D94" s="4">
        <f t="shared" si="5"/>
        <v>2.9197154371138234E-2</v>
      </c>
      <c r="E94" s="4">
        <f t="shared" si="6"/>
        <v>1.977333694403459</v>
      </c>
      <c r="F94" s="4">
        <f t="shared" si="7"/>
        <v>3.6341448243075862</v>
      </c>
      <c r="G94" s="4">
        <f t="shared" si="8"/>
        <v>4.5641141553683351</v>
      </c>
      <c r="I94" s="4">
        <f t="shared" si="9"/>
        <v>1.0291971543711382</v>
      </c>
    </row>
    <row r="95" spans="1:9" x14ac:dyDescent="0.2">
      <c r="A95" s="4">
        <f>IF('True_Odds_Calculator_3-way'!A96="","",'True_Odds_Calculator_3-way'!A96)</f>
        <v>1.98</v>
      </c>
      <c r="B95" s="4">
        <f>IF('True_Odds_Calculator_3-way'!B96="","",'True_Odds_Calculator_3-way'!B96)</f>
        <v>3.38</v>
      </c>
      <c r="C95" s="4">
        <f>IF('True_Odds_Calculator_3-way'!C96="","",'True_Odds_Calculator_3-way'!C96)</f>
        <v>4.37</v>
      </c>
      <c r="D95" s="4">
        <f t="shared" si="5"/>
        <v>2.9741445161265645E-2</v>
      </c>
      <c r="E95" s="4">
        <f t="shared" si="6"/>
        <v>2.0196443127786878</v>
      </c>
      <c r="F95" s="4">
        <f t="shared" si="7"/>
        <v>3.4971861434244951</v>
      </c>
      <c r="G95" s="4">
        <f t="shared" si="8"/>
        <v>4.5678966864208705</v>
      </c>
      <c r="I95" s="4">
        <f t="shared" si="9"/>
        <v>1.0297414451612656</v>
      </c>
    </row>
    <row r="96" spans="1:9" x14ac:dyDescent="0.2">
      <c r="A96" s="4">
        <f>IF('True_Odds_Calculator_3-way'!A97="","",'True_Odds_Calculator_3-way'!A97)</f>
        <v>1.78</v>
      </c>
      <c r="B96" s="4">
        <f>IF('True_Odds_Calculator_3-way'!B97="","",'True_Odds_Calculator_3-way'!B97)</f>
        <v>3.56</v>
      </c>
      <c r="C96" s="4">
        <f>IF('True_Odds_Calculator_3-way'!C97="","",'True_Odds_Calculator_3-way'!C97)</f>
        <v>5.35</v>
      </c>
      <c r="D96" s="4">
        <f t="shared" si="5"/>
        <v>2.9612517063950516E-2</v>
      </c>
      <c r="E96" s="4">
        <f t="shared" si="6"/>
        <v>1.8118340943683411</v>
      </c>
      <c r="F96" s="4">
        <f t="shared" si="7"/>
        <v>3.6896551724137936</v>
      </c>
      <c r="G96" s="4">
        <f t="shared" si="8"/>
        <v>5.648279952550415</v>
      </c>
      <c r="I96" s="4">
        <f t="shared" si="9"/>
        <v>1.0296125170639505</v>
      </c>
    </row>
    <row r="97" spans="1:9" x14ac:dyDescent="0.2">
      <c r="A97" s="4">
        <f>IF('True_Odds_Calculator_3-way'!A98="","",'True_Odds_Calculator_3-way'!A98)</f>
        <v>3.11</v>
      </c>
      <c r="B97" s="4">
        <f>IF('True_Odds_Calculator_3-way'!B98="","",'True_Odds_Calculator_3-way'!B98)</f>
        <v>3.17</v>
      </c>
      <c r="C97" s="4">
        <f>IF('True_Odds_Calculator_3-way'!C98="","",'True_Odds_Calculator_3-way'!C98)</f>
        <v>2.56</v>
      </c>
      <c r="D97" s="4">
        <f t="shared" si="5"/>
        <v>2.7625821609339907E-2</v>
      </c>
      <c r="E97" s="4">
        <f t="shared" si="6"/>
        <v>3.201692530885424</v>
      </c>
      <c r="F97" s="4">
        <f t="shared" si="7"/>
        <v>3.265318852702646</v>
      </c>
      <c r="G97" s="4">
        <f t="shared" si="8"/>
        <v>2.6218065580954821</v>
      </c>
      <c r="I97" s="4">
        <f t="shared" si="9"/>
        <v>1.0276258216093399</v>
      </c>
    </row>
    <row r="98" spans="1:9" x14ac:dyDescent="0.2">
      <c r="A98" s="4">
        <f>IF('True_Odds_Calculator_3-way'!A99="","",'True_Odds_Calculator_3-way'!A99)</f>
        <v>3.91</v>
      </c>
      <c r="B98" s="4">
        <f>IF('True_Odds_Calculator_3-way'!B99="","",'True_Odds_Calculator_3-way'!B99)</f>
        <v>3.61</v>
      </c>
      <c r="C98" s="4">
        <f>IF('True_Odds_Calculator_3-way'!C99="","",'True_Odds_Calculator_3-way'!C99)</f>
        <v>2.02</v>
      </c>
      <c r="D98" s="4">
        <f t="shared" si="5"/>
        <v>2.7812290903127312E-2</v>
      </c>
      <c r="E98" s="4">
        <f t="shared" si="6"/>
        <v>4.0570632095976773</v>
      </c>
      <c r="F98" s="4">
        <f t="shared" si="7"/>
        <v>3.7350009837739733</v>
      </c>
      <c r="G98" s="4">
        <f t="shared" si="8"/>
        <v>2.0585503542017962</v>
      </c>
      <c r="I98" s="4">
        <f t="shared" si="9"/>
        <v>1.0278122909031273</v>
      </c>
    </row>
    <row r="99" spans="1:9" x14ac:dyDescent="0.2">
      <c r="A99" s="4">
        <f>IF('True_Odds_Calculator_3-way'!A100="","",'True_Odds_Calculator_3-way'!A100)</f>
        <v>1.23</v>
      </c>
      <c r="B99" s="4">
        <f>IF('True_Odds_Calculator_3-way'!B100="","",'True_Odds_Calculator_3-way'!B100)</f>
        <v>7.4</v>
      </c>
      <c r="C99" s="4">
        <f>IF('True_Odds_Calculator_3-way'!C100="","",'True_Odds_Calculator_3-way'!C100)</f>
        <v>10.94</v>
      </c>
      <c r="D99" s="4">
        <f t="shared" si="5"/>
        <v>3.9550943461408528E-2</v>
      </c>
      <c r="E99" s="4">
        <f t="shared" si="6"/>
        <v>1.2502743066495547</v>
      </c>
      <c r="F99" s="4">
        <f t="shared" si="7"/>
        <v>8.1999819930014279</v>
      </c>
      <c r="G99" s="4">
        <f t="shared" si="8"/>
        <v>12.783795396034181</v>
      </c>
      <c r="I99" s="4">
        <f t="shared" si="9"/>
        <v>1.0395509434614085</v>
      </c>
    </row>
    <row r="100" spans="1:9" x14ac:dyDescent="0.2">
      <c r="A100" s="4">
        <f>IF('True_Odds_Calculator_3-way'!A101="","",'True_Odds_Calculator_3-way'!A101)</f>
        <v>9.06</v>
      </c>
      <c r="B100" s="4">
        <f>IF('True_Odds_Calculator_3-way'!B101="","",'True_Odds_Calculator_3-way'!B101)</f>
        <v>6.83</v>
      </c>
      <c r="C100" s="4">
        <f>IF('True_Odds_Calculator_3-way'!C101="","",'True_Odds_Calculator_3-way'!C101)</f>
        <v>1.28</v>
      </c>
      <c r="D100" s="4">
        <f t="shared" si="5"/>
        <v>3.8038160272011234E-2</v>
      </c>
      <c r="E100" s="4">
        <f t="shared" si="6"/>
        <v>10.235845217077856</v>
      </c>
      <c r="F100" s="4">
        <f t="shared" si="7"/>
        <v>7.4775581146233341</v>
      </c>
      <c r="G100" s="4">
        <f t="shared" si="8"/>
        <v>1.3011166219079302</v>
      </c>
      <c r="I100" s="4">
        <f t="shared" si="9"/>
        <v>1.0380381602720112</v>
      </c>
    </row>
    <row r="101" spans="1:9" x14ac:dyDescent="0.2">
      <c r="A101" s="4">
        <f>IF('True_Odds_Calculator_3-way'!A102="","",'True_Odds_Calculator_3-way'!A102)</f>
        <v>1.85</v>
      </c>
      <c r="B101" s="4">
        <f>IF('True_Odds_Calculator_3-way'!B102="","",'True_Odds_Calculator_3-way'!B102)</f>
        <v>3.83</v>
      </c>
      <c r="C101" s="4">
        <f>IF('True_Odds_Calculator_3-way'!C102="","",'True_Odds_Calculator_3-way'!C102)</f>
        <v>4.3899999999999997</v>
      </c>
      <c r="D101" s="4">
        <f t="shared" si="5"/>
        <v>2.9427579086488187E-2</v>
      </c>
      <c r="E101" s="4">
        <f t="shared" si="6"/>
        <v>1.8841924538439556</v>
      </c>
      <c r="F101" s="4">
        <f t="shared" si="7"/>
        <v>3.9795069287174436</v>
      </c>
      <c r="G101" s="4">
        <f t="shared" si="8"/>
        <v>4.5875507499700721</v>
      </c>
      <c r="I101" s="4">
        <f t="shared" si="9"/>
        <v>1.0294275790864882</v>
      </c>
    </row>
    <row r="102" spans="1:9" x14ac:dyDescent="0.2">
      <c r="A102" s="4">
        <f>IF('True_Odds_Calculator_3-way'!A103="","",'True_Odds_Calculator_3-way'!A103)</f>
        <v>1.71</v>
      </c>
      <c r="B102" s="4">
        <f>IF('True_Odds_Calculator_3-way'!B103="","",'True_Odds_Calculator_3-way'!B103)</f>
        <v>3.69</v>
      </c>
      <c r="C102" s="4">
        <f>IF('True_Odds_Calculator_3-way'!C103="","",'True_Odds_Calculator_3-way'!C103)</f>
        <v>5.68</v>
      </c>
      <c r="D102" s="4">
        <f t="shared" si="5"/>
        <v>3.1854369692696283E-2</v>
      </c>
      <c r="E102" s="4">
        <f t="shared" si="6"/>
        <v>1.7416226258639782</v>
      </c>
      <c r="F102" s="4">
        <f t="shared" si="7"/>
        <v>3.840473095216971</v>
      </c>
      <c r="G102" s="4">
        <f t="shared" si="8"/>
        <v>6.0445526520303092</v>
      </c>
      <c r="I102" s="4">
        <f t="shared" si="9"/>
        <v>1.0318543696926963</v>
      </c>
    </row>
    <row r="103" spans="1:9" x14ac:dyDescent="0.2">
      <c r="A103" s="4">
        <f>IF('True_Odds_Calculator_3-way'!A104="","",'True_Odds_Calculator_3-way'!A104)</f>
        <v>4.97</v>
      </c>
      <c r="B103" s="4">
        <f>IF('True_Odds_Calculator_3-way'!B104="","",'True_Odds_Calculator_3-way'!B104)</f>
        <v>4.09</v>
      </c>
      <c r="C103" s="4">
        <f>IF('True_Odds_Calculator_3-way'!C104="","",'True_Odds_Calculator_3-way'!C104)</f>
        <v>1.71</v>
      </c>
      <c r="D103" s="4">
        <f t="shared" si="5"/>
        <v>3.0501342604303927E-2</v>
      </c>
      <c r="E103" s="4">
        <f t="shared" si="6"/>
        <v>5.2345023209366488</v>
      </c>
      <c r="F103" s="4">
        <f t="shared" si="7"/>
        <v>4.2674557330299869</v>
      </c>
      <c r="G103" s="4">
        <f t="shared" si="8"/>
        <v>1.7402556767305752</v>
      </c>
      <c r="I103" s="4">
        <f t="shared" si="9"/>
        <v>1.0305013426043039</v>
      </c>
    </row>
    <row r="104" spans="1:9" x14ac:dyDescent="0.2">
      <c r="A104" s="4">
        <f>IF('True_Odds_Calculator_3-way'!A105="","",'True_Odds_Calculator_3-way'!A105)</f>
        <v>1.29</v>
      </c>
      <c r="B104" s="4">
        <f>IF('True_Odds_Calculator_3-way'!B105="","",'True_Odds_Calculator_3-way'!B105)</f>
        <v>5.83</v>
      </c>
      <c r="C104" s="4">
        <f>IF('True_Odds_Calculator_3-way'!C105="","",'True_Odds_Calculator_3-way'!C105)</f>
        <v>11.58</v>
      </c>
      <c r="D104" s="4">
        <f t="shared" si="5"/>
        <v>3.3076170908189706E-2</v>
      </c>
      <c r="E104" s="4">
        <f t="shared" si="6"/>
        <v>1.3086120668414074</v>
      </c>
      <c r="F104" s="4">
        <f t="shared" si="7"/>
        <v>6.2304831548886597</v>
      </c>
      <c r="G104" s="4">
        <f t="shared" si="8"/>
        <v>13.274853966967768</v>
      </c>
      <c r="I104" s="4">
        <f t="shared" si="9"/>
        <v>1.0330761709081897</v>
      </c>
    </row>
    <row r="105" spans="1:9" x14ac:dyDescent="0.2">
      <c r="A105" s="4">
        <f>IF('True_Odds_Calculator_3-way'!A106="","",'True_Odds_Calculator_3-way'!A106)</f>
        <v>8.8000000000000007</v>
      </c>
      <c r="B105" s="4">
        <f>IF('True_Odds_Calculator_3-way'!B106="","",'True_Odds_Calculator_3-way'!B106)</f>
        <v>5.71</v>
      </c>
      <c r="C105" s="4">
        <f>IF('True_Odds_Calculator_3-way'!C106="","",'True_Odds_Calculator_3-way'!C106)</f>
        <v>1.34</v>
      </c>
      <c r="D105" s="4">
        <f t="shared" si="5"/>
        <v>3.5036368864165057E-2</v>
      </c>
      <c r="E105" s="4">
        <f t="shared" si="6"/>
        <v>9.8080011187116174</v>
      </c>
      <c r="F105" s="4">
        <f t="shared" si="7"/>
        <v>6.1179831431884013</v>
      </c>
      <c r="G105" s="4">
        <f t="shared" si="8"/>
        <v>1.361303830604889</v>
      </c>
      <c r="I105" s="4">
        <f t="shared" si="9"/>
        <v>1.0350363688641651</v>
      </c>
    </row>
    <row r="106" spans="1:9" x14ac:dyDescent="0.2">
      <c r="A106" s="4">
        <f>IF('True_Odds_Calculator_3-way'!A107="","",'True_Odds_Calculator_3-way'!A107)</f>
        <v>2.04</v>
      </c>
      <c r="B106" s="4">
        <f>IF('True_Odds_Calculator_3-way'!B107="","",'True_Odds_Calculator_3-way'!B107)</f>
        <v>3.36</v>
      </c>
      <c r="C106" s="4">
        <f>IF('True_Odds_Calculator_3-way'!C107="","",'True_Odds_Calculator_3-way'!C107)</f>
        <v>4.13</v>
      </c>
      <c r="D106" s="4">
        <f t="shared" si="5"/>
        <v>2.9945876655746995E-2</v>
      </c>
      <c r="E106" s="4">
        <f t="shared" si="6"/>
        <v>2.0824044094021108</v>
      </c>
      <c r="F106" s="4">
        <f t="shared" si="7"/>
        <v>3.476603119584055</v>
      </c>
      <c r="G106" s="4">
        <f t="shared" si="8"/>
        <v>4.3075821872283857</v>
      </c>
      <c r="I106" s="4">
        <f t="shared" si="9"/>
        <v>1.029945876655747</v>
      </c>
    </row>
    <row r="107" spans="1: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3.39</v>
      </c>
      <c r="C107" s="4">
        <f>IF('True_Odds_Calculator_3-way'!C108="","",'True_Odds_Calculator_3-way'!C108)</f>
        <v>2.58</v>
      </c>
      <c r="D107" s="4">
        <f t="shared" si="5"/>
        <v>2.8602911207944004E-2</v>
      </c>
      <c r="E107" s="4">
        <f t="shared" si="6"/>
        <v>2.9718878061272118</v>
      </c>
      <c r="F107" s="4">
        <f t="shared" si="7"/>
        <v>3.503228875239321</v>
      </c>
      <c r="G107" s="4">
        <f t="shared" si="8"/>
        <v>2.6450646319745719</v>
      </c>
      <c r="I107" s="4">
        <f t="shared" si="9"/>
        <v>1.028602911207944</v>
      </c>
    </row>
    <row r="108" spans="1:9" x14ac:dyDescent="0.2">
      <c r="A108" s="4">
        <f>IF('True_Odds_Calculator_3-way'!A109="","",'True_Odds_Calculator_3-way'!A109)</f>
        <v>1.2</v>
      </c>
      <c r="B108" s="4">
        <f>IF('True_Odds_Calculator_3-way'!B109="","",'True_Odds_Calculator_3-way'!B109)</f>
        <v>7.15</v>
      </c>
      <c r="C108" s="4">
        <f>IF('True_Odds_Calculator_3-way'!C109="","",'True_Odds_Calculator_3-way'!C109)</f>
        <v>15.59</v>
      </c>
      <c r="D108" s="4">
        <f t="shared" si="5"/>
        <v>3.7337155040811254E-2</v>
      </c>
      <c r="E108" s="4">
        <f t="shared" si="6"/>
        <v>1.2181935526175187</v>
      </c>
      <c r="F108" s="4">
        <f t="shared" si="7"/>
        <v>7.8484051343935137</v>
      </c>
      <c r="G108" s="4">
        <f t="shared" si="8"/>
        <v>19.343121707148953</v>
      </c>
      <c r="I108" s="4">
        <f t="shared" si="9"/>
        <v>1.0373371550408113</v>
      </c>
    </row>
    <row r="109" spans="1:9" x14ac:dyDescent="0.2">
      <c r="A109" s="4">
        <f>IF('True_Odds_Calculator_3-way'!A110="","",'True_Odds_Calculator_3-way'!A110)</f>
        <v>2.14</v>
      </c>
      <c r="B109" s="4">
        <f>IF('True_Odds_Calculator_3-way'!B110="","",'True_Odds_Calculator_3-way'!B110)</f>
        <v>3.41</v>
      </c>
      <c r="C109" s="4">
        <f>IF('True_Odds_Calculator_3-way'!C110="","",'True_Odds_Calculator_3-way'!C110)</f>
        <v>3.73</v>
      </c>
      <c r="D109" s="4">
        <f t="shared" si="5"/>
        <v>2.8641366336285889E-2</v>
      </c>
      <c r="E109" s="4">
        <f t="shared" si="6"/>
        <v>2.1846339087313278</v>
      </c>
      <c r="F109" s="4">
        <f t="shared" si="7"/>
        <v>3.5247506777096151</v>
      </c>
      <c r="G109" s="4">
        <f t="shared" si="8"/>
        <v>3.8677329303133736</v>
      </c>
      <c r="I109" s="4">
        <f t="shared" si="9"/>
        <v>1.0286413663362859</v>
      </c>
    </row>
    <row r="110" spans="1:9" x14ac:dyDescent="0.2">
      <c r="A110" s="4">
        <f>IF('True_Odds_Calculator_3-way'!A111="","",'True_Odds_Calculator_3-way'!A111)</f>
        <v>2.1</v>
      </c>
      <c r="B110" s="4">
        <f>IF('True_Odds_Calculator_3-way'!B111="","",'True_Odds_Calculator_3-way'!B111)</f>
        <v>3.48</v>
      </c>
      <c r="C110" s="4">
        <f>IF('True_Odds_Calculator_3-way'!C111="","",'True_Odds_Calculator_3-way'!C111)</f>
        <v>3.55</v>
      </c>
      <c r="D110" s="4">
        <f t="shared" si="5"/>
        <v>4.5236938874626986E-2</v>
      </c>
      <c r="E110" s="4">
        <f t="shared" si="6"/>
        <v>2.1686728859464344</v>
      </c>
      <c r="F110" s="4">
        <f t="shared" si="7"/>
        <v>3.6727257283615042</v>
      </c>
      <c r="G110" s="4">
        <f t="shared" si="8"/>
        <v>3.7507807078417756</v>
      </c>
      <c r="I110" s="4">
        <f t="shared" si="9"/>
        <v>1.045236938874627</v>
      </c>
    </row>
    <row r="111" spans="1:9" x14ac:dyDescent="0.2">
      <c r="A111" s="4">
        <f>IF('True_Odds_Calculator_3-way'!A112="","",'True_Odds_Calculator_3-way'!A112)</f>
        <v>1.73</v>
      </c>
      <c r="B111" s="4">
        <f>IF('True_Odds_Calculator_3-way'!B112="","",'True_Odds_Calculator_3-way'!B112)</f>
        <v>4.01</v>
      </c>
      <c r="C111" s="4">
        <f>IF('True_Odds_Calculator_3-way'!C112="","",'True_Odds_Calculator_3-way'!C112)</f>
        <v>4.5199999999999996</v>
      </c>
      <c r="D111" s="4">
        <f t="shared" si="5"/>
        <v>4.8650178737513539E-2</v>
      </c>
      <c r="E111" s="4">
        <f t="shared" si="6"/>
        <v>1.7799359910339612</v>
      </c>
      <c r="F111" s="4">
        <f t="shared" si="7"/>
        <v>4.2889034096836154</v>
      </c>
      <c r="G111" s="4">
        <f t="shared" si="8"/>
        <v>4.8775202998009579</v>
      </c>
      <c r="I111" s="4">
        <f t="shared" si="9"/>
        <v>1.0486501787375135</v>
      </c>
    </row>
    <row r="112" spans="1:9" x14ac:dyDescent="0.2">
      <c r="A112" s="4">
        <f>IF('True_Odds_Calculator_3-way'!A113="","",'True_Odds_Calculator_3-way'!A113)</f>
        <v>1.63</v>
      </c>
      <c r="B112" s="4">
        <f>IF('True_Odds_Calculator_3-way'!B113="","",'True_Odds_Calculator_3-way'!B113)</f>
        <v>4.01</v>
      </c>
      <c r="C112" s="4">
        <f>IF('True_Odds_Calculator_3-way'!C113="","",'True_Odds_Calculator_3-way'!C113)</f>
        <v>5.32</v>
      </c>
      <c r="D112" s="4">
        <f t="shared" si="5"/>
        <v>5.0843415930858837E-2</v>
      </c>
      <c r="E112" s="4">
        <f t="shared" si="6"/>
        <v>1.6763078754053244</v>
      </c>
      <c r="F112" s="4">
        <f t="shared" si="7"/>
        <v>4.3023936833603225</v>
      </c>
      <c r="G112" s="4">
        <f t="shared" si="8"/>
        <v>5.847196859174721</v>
      </c>
      <c r="I112" s="4">
        <f t="shared" si="9"/>
        <v>1.0508434159308588</v>
      </c>
    </row>
    <row r="113" spans="1:9" x14ac:dyDescent="0.2">
      <c r="A113" s="4">
        <f>IF('True_Odds_Calculator_3-way'!A114="","",'True_Odds_Calculator_3-way'!A114)</f>
        <v>2</v>
      </c>
      <c r="B113" s="4">
        <f>IF('True_Odds_Calculator_3-way'!B114="","",'True_Odds_Calculator_3-way'!B114)</f>
        <v>3.49</v>
      </c>
      <c r="C113" s="4">
        <f>IF('True_Odds_Calculator_3-way'!C114="","",'True_Odds_Calculator_3-way'!C114)</f>
        <v>3.87</v>
      </c>
      <c r="D113" s="4">
        <f t="shared" si="5"/>
        <v>4.4930884105935709E-2</v>
      </c>
      <c r="E113" s="4">
        <f t="shared" si="6"/>
        <v>2.0617577318013902</v>
      </c>
      <c r="F113" s="4">
        <f t="shared" si="7"/>
        <v>3.6824818347473225</v>
      </c>
      <c r="G113" s="4">
        <f t="shared" si="8"/>
        <v>4.1081094782092933</v>
      </c>
      <c r="I113" s="4">
        <f t="shared" si="9"/>
        <v>1.0449308841059357</v>
      </c>
    </row>
    <row r="114" spans="1:9" x14ac:dyDescent="0.2">
      <c r="A114" s="4">
        <f>IF('True_Odds_Calculator_3-way'!A115="","",'True_Odds_Calculator_3-way'!A115)</f>
        <v>1.64</v>
      </c>
      <c r="B114" s="4">
        <f>IF('True_Odds_Calculator_3-way'!B115="","",'True_Odds_Calculator_3-way'!B115)</f>
        <v>4.01</v>
      </c>
      <c r="C114" s="4">
        <f>IF('True_Odds_Calculator_3-way'!C115="","",'True_Odds_Calculator_3-way'!C115)</f>
        <v>5.3</v>
      </c>
      <c r="D114" s="4">
        <f t="shared" si="5"/>
        <v>4.7811901447485816E-2</v>
      </c>
      <c r="E114" s="4">
        <f t="shared" si="6"/>
        <v>1.6840154015330671</v>
      </c>
      <c r="F114" s="4">
        <f t="shared" si="7"/>
        <v>4.2837696112008761</v>
      </c>
      <c r="G114" s="4">
        <f t="shared" si="8"/>
        <v>5.7889819473479083</v>
      </c>
      <c r="I114" s="4">
        <f t="shared" si="9"/>
        <v>1.0478119014474858</v>
      </c>
    </row>
    <row r="115" spans="1:9" x14ac:dyDescent="0.2">
      <c r="A115" s="4">
        <f>IF('True_Odds_Calculator_3-way'!A116="","",'True_Odds_Calculator_3-way'!A116)</f>
        <v>3.65</v>
      </c>
      <c r="B115" s="4">
        <f>IF('True_Odds_Calculator_3-way'!B116="","",'True_Odds_Calculator_3-way'!B116)</f>
        <v>3.65</v>
      </c>
      <c r="C115" s="4">
        <f>IF('True_Odds_Calculator_3-way'!C116="","",'True_Odds_Calculator_3-way'!C116)</f>
        <v>1.93</v>
      </c>
      <c r="D115" s="4">
        <f t="shared" si="5"/>
        <v>6.6079920505358825E-2</v>
      </c>
      <c r="E115" s="4">
        <f t="shared" si="6"/>
        <v>3.9691050802892289</v>
      </c>
      <c r="F115" s="4">
        <f t="shared" si="7"/>
        <v>3.9691050802892289</v>
      </c>
      <c r="G115" s="4">
        <f t="shared" si="8"/>
        <v>2.0156898278410988</v>
      </c>
      <c r="I115" s="4">
        <f t="shared" si="9"/>
        <v>1.0660799205053588</v>
      </c>
    </row>
    <row r="116" spans="1:9" x14ac:dyDescent="0.2">
      <c r="A116" s="4">
        <f>IF('True_Odds_Calculator_3-way'!A117="","",'True_Odds_Calculator_3-way'!A117)</f>
        <v>1.73</v>
      </c>
      <c r="B116" s="4">
        <f>IF('True_Odds_Calculator_3-way'!B117="","",'True_Odds_Calculator_3-way'!B117)</f>
        <v>3.92</v>
      </c>
      <c r="C116" s="4">
        <f>IF('True_Odds_Calculator_3-way'!C117="","",'True_Odds_Calculator_3-way'!C117)</f>
        <v>4.34</v>
      </c>
      <c r="D116" s="4">
        <f t="shared" si="5"/>
        <v>6.3551469441030406E-2</v>
      </c>
      <c r="E116" s="4">
        <f t="shared" si="6"/>
        <v>1.7958129792858535</v>
      </c>
      <c r="F116" s="4">
        <f t="shared" si="7"/>
        <v>4.2749983732078185</v>
      </c>
      <c r="G116" s="4">
        <f t="shared" si="8"/>
        <v>4.7794082431289588</v>
      </c>
      <c r="I116" s="4">
        <f t="shared" si="9"/>
        <v>1.0635514694410304</v>
      </c>
    </row>
    <row r="117" spans="1:9" x14ac:dyDescent="0.2">
      <c r="A117" s="4">
        <f>IF('True_Odds_Calculator_3-way'!A118="","",'True_Odds_Calculator_3-way'!A118)</f>
        <v>3.48</v>
      </c>
      <c r="B117" s="4">
        <f>IF('True_Odds_Calculator_3-way'!B118="","",'True_Odds_Calculator_3-way'!B118)</f>
        <v>3.64</v>
      </c>
      <c r="C117" s="4">
        <f>IF('True_Odds_Calculator_3-way'!C118="","",'True_Odds_Calculator_3-way'!C118)</f>
        <v>1.99</v>
      </c>
      <c r="D117" s="4">
        <f t="shared" si="5"/>
        <v>6.4594159378425386E-2</v>
      </c>
      <c r="E117" s="4">
        <f t="shared" si="6"/>
        <v>3.7618743274477708</v>
      </c>
      <c r="F117" s="4">
        <f t="shared" si="7"/>
        <v>3.9495424113484647</v>
      </c>
      <c r="G117" s="4">
        <f t="shared" si="8"/>
        <v>2.0790834426808562</v>
      </c>
      <c r="I117" s="4">
        <f t="shared" si="9"/>
        <v>1.0645941593784254</v>
      </c>
    </row>
    <row r="118" spans="1:9" x14ac:dyDescent="0.2">
      <c r="A118" s="4">
        <f>IF('True_Odds_Calculator_3-way'!A119="","",'True_Odds_Calculator_3-way'!A119)</f>
        <v>2.78</v>
      </c>
      <c r="B118" s="4">
        <f>IF('True_Odds_Calculator_3-way'!B119="","",'True_Odds_Calculator_3-way'!B119)</f>
        <v>3.55</v>
      </c>
      <c r="C118" s="4">
        <f>IF('True_Odds_Calculator_3-way'!C119="","",'True_Odds_Calculator_3-way'!C119)</f>
        <v>2.36</v>
      </c>
      <c r="D118" s="4">
        <f t="shared" si="5"/>
        <v>6.5131184620219829E-2</v>
      </c>
      <c r="E118" s="4">
        <f t="shared" si="6"/>
        <v>2.9585638166340913</v>
      </c>
      <c r="F118" s="4">
        <f t="shared" si="7"/>
        <v>3.8464534852995573</v>
      </c>
      <c r="G118" s="4">
        <f t="shared" si="8"/>
        <v>2.4874482200808545</v>
      </c>
      <c r="I118" s="4">
        <f t="shared" si="9"/>
        <v>1.0651311846202198</v>
      </c>
    </row>
    <row r="119" spans="1:9" x14ac:dyDescent="0.2">
      <c r="A119" s="4">
        <f>IF('True_Odds_Calculator_3-way'!A120="","",'True_Odds_Calculator_3-way'!A120)</f>
        <v>3.99</v>
      </c>
      <c r="B119" s="4">
        <f>IF('True_Odds_Calculator_3-way'!B120="","",'True_Odds_Calculator_3-way'!B120)</f>
        <v>3.85</v>
      </c>
      <c r="C119" s="4">
        <f>IF('True_Odds_Calculator_3-way'!C120="","",'True_Odds_Calculator_3-way'!C120)</f>
        <v>1.81</v>
      </c>
      <c r="D119" s="4">
        <f t="shared" si="5"/>
        <v>6.2853014001603702E-2</v>
      </c>
      <c r="E119" s="4">
        <f t="shared" si="6"/>
        <v>4.3539677986879051</v>
      </c>
      <c r="F119" s="4">
        <f t="shared" si="7"/>
        <v>4.1877931219897064</v>
      </c>
      <c r="G119" s="4">
        <f t="shared" si="8"/>
        <v>1.8813430072886215</v>
      </c>
      <c r="I119" s="4">
        <f t="shared" si="9"/>
        <v>1.0628530140016037</v>
      </c>
    </row>
    <row r="120" spans="1:9" x14ac:dyDescent="0.2">
      <c r="A120" s="4">
        <f>IF('True_Odds_Calculator_3-way'!A121="","",'True_Odds_Calculator_3-way'!A121)</f>
        <v>1.76</v>
      </c>
      <c r="B120" s="4">
        <f>IF('True_Odds_Calculator_3-way'!B121="","",'True_Odds_Calculator_3-way'!B121)</f>
        <v>3.64</v>
      </c>
      <c r="C120" s="4">
        <f>IF('True_Odds_Calculator_3-way'!C121="","",'True_Odds_Calculator_3-way'!C121)</f>
        <v>5.52</v>
      </c>
      <c r="D120" s="4">
        <f t="shared" si="5"/>
        <v>2.406651319694797E-2</v>
      </c>
      <c r="E120" s="4">
        <f t="shared" si="6"/>
        <v>1.7852053519889033</v>
      </c>
      <c r="F120" s="4">
        <f t="shared" si="7"/>
        <v>3.7494876747899806</v>
      </c>
      <c r="G120" s="4">
        <f t="shared" si="8"/>
        <v>5.7757646288179165</v>
      </c>
      <c r="I120" s="4">
        <f t="shared" si="9"/>
        <v>1.024066513196948</v>
      </c>
    </row>
    <row r="121" spans="1:9" x14ac:dyDescent="0.2">
      <c r="A121" s="4">
        <f>IF('True_Odds_Calculator_3-way'!A122="","",'True_Odds_Calculator_3-way'!A122)</f>
        <v>3.76</v>
      </c>
      <c r="B121" s="4">
        <f>IF('True_Odds_Calculator_3-way'!B122="","",'True_Odds_Calculator_3-way'!B122)</f>
        <v>3.46</v>
      </c>
      <c r="C121" s="4">
        <f>IF('True_Odds_Calculator_3-way'!C122="","",'True_Odds_Calculator_3-way'!C122)</f>
        <v>2.14</v>
      </c>
      <c r="D121" s="4">
        <f t="shared" si="5"/>
        <v>2.2264507475141304E-2</v>
      </c>
      <c r="E121" s="4">
        <f t="shared" si="6"/>
        <v>3.867934118958138</v>
      </c>
      <c r="F121" s="4">
        <f t="shared" si="7"/>
        <v>3.5511888426820066</v>
      </c>
      <c r="G121" s="4">
        <f t="shared" si="8"/>
        <v>2.1745360143199979</v>
      </c>
      <c r="I121" s="4">
        <f t="shared" si="9"/>
        <v>1.0222645074751413</v>
      </c>
    </row>
    <row r="122" spans="1:9" x14ac:dyDescent="0.2">
      <c r="A122" s="4">
        <f>IF('True_Odds_Calculator_3-way'!A123="","",'True_Odds_Calculator_3-way'!A123)</f>
        <v>1.77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5.36</v>
      </c>
      <c r="D122" s="4">
        <f t="shared" si="5"/>
        <v>2.3278046026316446E-2</v>
      </c>
      <c r="E122" s="4">
        <f t="shared" si="6"/>
        <v>1.7946477771996208</v>
      </c>
      <c r="F122" s="4">
        <f t="shared" si="7"/>
        <v>3.7881689019337341</v>
      </c>
      <c r="G122" s="4">
        <f t="shared" si="8"/>
        <v>5.5925967060399522</v>
      </c>
      <c r="I122" s="4">
        <f t="shared" si="9"/>
        <v>1.0232780460263164</v>
      </c>
    </row>
    <row r="123" spans="1:9" x14ac:dyDescent="0.2">
      <c r="A123" s="4">
        <f>IF('True_Odds_Calculator_3-way'!A124="","",'True_Odds_Calculator_3-way'!A124)</f>
        <v>1.39</v>
      </c>
      <c r="B123" s="4">
        <f>IF('True_Odds_Calculator_3-way'!B124="","",'True_Odds_Calculator_3-way'!B124)</f>
        <v>5.03</v>
      </c>
      <c r="C123" s="4">
        <f>IF('True_Odds_Calculator_3-way'!C124="","",'True_Odds_Calculator_3-way'!C124)</f>
        <v>9.33</v>
      </c>
      <c r="D123" s="4">
        <f t="shared" si="5"/>
        <v>2.5412753609351579E-2</v>
      </c>
      <c r="E123" s="4">
        <f t="shared" si="6"/>
        <v>1.4065616670205632</v>
      </c>
      <c r="F123" s="4">
        <f t="shared" si="7"/>
        <v>5.2538602436762245</v>
      </c>
      <c r="G123" s="4">
        <f t="shared" si="8"/>
        <v>10.130663448283643</v>
      </c>
      <c r="I123" s="4">
        <f t="shared" si="9"/>
        <v>1.0254127536093516</v>
      </c>
    </row>
    <row r="124" spans="1:9" x14ac:dyDescent="0.2">
      <c r="A124" s="4">
        <f>IF('True_Odds_Calculator_3-way'!A125="","",'True_Odds_Calculator_3-way'!A125)</f>
        <v>2.39</v>
      </c>
      <c r="B124" s="4">
        <f>IF('True_Odds_Calculator_3-way'!B125="","",'True_Odds_Calculator_3-way'!B125)</f>
        <v>3.45</v>
      </c>
      <c r="C124" s="4">
        <f>IF('True_Odds_Calculator_3-way'!C125="","",'True_Odds_Calculator_3-way'!C125)</f>
        <v>3.08</v>
      </c>
      <c r="D124" s="4">
        <f t="shared" si="5"/>
        <v>3.2940438980096909E-2</v>
      </c>
      <c r="E124" s="4">
        <f t="shared" si="6"/>
        <v>2.4544099758258637</v>
      </c>
      <c r="F124" s="4">
        <f t="shared" si="7"/>
        <v>3.5858368977514044</v>
      </c>
      <c r="G124" s="4">
        <f t="shared" si="8"/>
        <v>3.1878080028652791</v>
      </c>
      <c r="I124" s="4">
        <f t="shared" si="9"/>
        <v>1.0329404389800969</v>
      </c>
    </row>
    <row r="125" spans="1:9" x14ac:dyDescent="0.2">
      <c r="A125" s="4">
        <f>IF('True_Odds_Calculator_3-way'!A126="","",'True_Odds_Calculator_3-way'!A126)</f>
        <v>2.2999999999999998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3.64</v>
      </c>
      <c r="D125" s="4">
        <f t="shared" si="5"/>
        <v>3.2088528582217224E-2</v>
      </c>
      <c r="E125" s="4">
        <f t="shared" si="6"/>
        <v>2.3580098851577262</v>
      </c>
      <c r="F125" s="4">
        <f t="shared" si="7"/>
        <v>3.206315477367069</v>
      </c>
      <c r="G125" s="4">
        <f t="shared" si="8"/>
        <v>3.7874613274181312</v>
      </c>
      <c r="I125" s="4">
        <f t="shared" si="9"/>
        <v>1.0320885285822172</v>
      </c>
    </row>
    <row r="126" spans="1:9" x14ac:dyDescent="0.2">
      <c r="A126" s="4">
        <f>IF('True_Odds_Calculator_3-way'!A127="","",'True_Odds_Calculator_3-way'!A127)</f>
        <v>2.31</v>
      </c>
      <c r="B126" s="4">
        <f>IF('True_Odds_Calculator_3-way'!B127="","",'True_Odds_Calculator_3-way'!B127)</f>
        <v>3.25</v>
      </c>
      <c r="C126" s="4">
        <f>IF('True_Odds_Calculator_3-way'!C127="","",'True_Odds_Calculator_3-way'!C127)</f>
        <v>3.41</v>
      </c>
      <c r="D126" s="4">
        <f t="shared" si="5"/>
        <v>3.3847872557549952E-2</v>
      </c>
      <c r="E126" s="4">
        <f t="shared" si="6"/>
        <v>2.3718163211577168</v>
      </c>
      <c r="F126" s="4">
        <f t="shared" si="7"/>
        <v>3.3737089428733644</v>
      </c>
      <c r="G126" s="4">
        <f t="shared" si="8"/>
        <v>3.546445034222657</v>
      </c>
      <c r="I126" s="4">
        <f t="shared" si="9"/>
        <v>1.03384787255755</v>
      </c>
    </row>
    <row r="127" spans="1:9" x14ac:dyDescent="0.2">
      <c r="A127" s="4">
        <f>IF('True_Odds_Calculator_3-way'!A128="","",'True_Odds_Calculator_3-way'!A128)</f>
        <v>3.4</v>
      </c>
      <c r="B127" s="4">
        <f>IF('True_Odds_Calculator_3-way'!B128="","",'True_Odds_Calculator_3-way'!B128)</f>
        <v>3.5</v>
      </c>
      <c r="C127" s="4">
        <f>IF('True_Odds_Calculator_3-way'!C128="","",'True_Odds_Calculator_3-way'!C128)</f>
        <v>2.2000000000000002</v>
      </c>
      <c r="D127" s="4">
        <f t="shared" si="5"/>
        <v>3.4377387318563768E-2</v>
      </c>
      <c r="E127" s="4">
        <f t="shared" si="6"/>
        <v>3.5378378378378379</v>
      </c>
      <c r="F127" s="4">
        <f t="shared" si="7"/>
        <v>3.6462395543175483</v>
      </c>
      <c r="G127" s="4">
        <f t="shared" si="8"/>
        <v>2.2568965517241377</v>
      </c>
      <c r="I127" s="4">
        <f t="shared" si="9"/>
        <v>1.0343773873185638</v>
      </c>
    </row>
    <row r="128" spans="1:9" x14ac:dyDescent="0.2">
      <c r="A128" s="4">
        <f>IF('True_Odds_Calculator_3-way'!A129="","",'True_Odds_Calculator_3-way'!A129)</f>
        <v>2.5299999999999998</v>
      </c>
      <c r="B128" s="4">
        <f>IF('True_Odds_Calculator_3-way'!B129="","",'True_Odds_Calculator_3-way'!B129)</f>
        <v>3.55</v>
      </c>
      <c r="C128" s="4">
        <f>IF('True_Odds_Calculator_3-way'!C129="","",'True_Odds_Calculator_3-way'!C129)</f>
        <v>2.8</v>
      </c>
      <c r="D128" s="4">
        <f t="shared" si="5"/>
        <v>3.4089914983975067E-2</v>
      </c>
      <c r="E128" s="4">
        <f t="shared" si="6"/>
        <v>2.6048883564032357</v>
      </c>
      <c r="F128" s="4">
        <f t="shared" si="7"/>
        <v>3.6992257792465693</v>
      </c>
      <c r="G128" s="4">
        <f t="shared" si="8"/>
        <v>2.892016007850593</v>
      </c>
      <c r="I128" s="4">
        <f t="shared" si="9"/>
        <v>1.0340899149839751</v>
      </c>
    </row>
    <row r="129" spans="1:9" x14ac:dyDescent="0.2">
      <c r="A129" s="4">
        <f>IF('True_Odds_Calculator_3-way'!A130="","",'True_Odds_Calculator_3-way'!A130)</f>
        <v>1.62</v>
      </c>
      <c r="B129" s="4">
        <f>IF('True_Odds_Calculator_3-way'!B130="","",'True_Odds_Calculator_3-way'!B130)</f>
        <v>4.22</v>
      </c>
      <c r="C129" s="4">
        <f>IF('True_Odds_Calculator_3-way'!C130="","",'True_Odds_Calculator_3-way'!C130)</f>
        <v>5.63</v>
      </c>
      <c r="D129" s="4">
        <f t="shared" si="5"/>
        <v>3.1870668689897741E-2</v>
      </c>
      <c r="E129" s="4">
        <f t="shared" si="6"/>
        <v>1.6483686907069741</v>
      </c>
      <c r="F129" s="4">
        <f t="shared" si="7"/>
        <v>4.4180682156110791</v>
      </c>
      <c r="G129" s="4">
        <f t="shared" si="8"/>
        <v>5.988155289979554</v>
      </c>
      <c r="I129" s="4">
        <f t="shared" si="9"/>
        <v>1.0318706686898977</v>
      </c>
    </row>
    <row r="130" spans="1:9" x14ac:dyDescent="0.2">
      <c r="A130" s="4">
        <f>IF('True_Odds_Calculator_3-way'!A131="","",'True_Odds_Calculator_3-way'!A131)</f>
        <v>1.95</v>
      </c>
      <c r="B130" s="4">
        <f>IF('True_Odds_Calculator_3-way'!B131="","",'True_Odds_Calculator_3-way'!B131)</f>
        <v>3.79</v>
      </c>
      <c r="C130" s="4">
        <f>IF('True_Odds_Calculator_3-way'!C131="","",'True_Odds_Calculator_3-way'!C131)</f>
        <v>3.96</v>
      </c>
      <c r="D130" s="4">
        <f t="shared" si="5"/>
        <v>2.9198008089828864E-2</v>
      </c>
      <c r="E130" s="4">
        <f t="shared" si="6"/>
        <v>1.9877244362097211</v>
      </c>
      <c r="F130" s="4">
        <f t="shared" si="7"/>
        <v>3.935155355001104</v>
      </c>
      <c r="G130" s="4">
        <f t="shared" si="8"/>
        <v>4.1187419606341997</v>
      </c>
      <c r="I130" s="4">
        <f t="shared" si="9"/>
        <v>1.0291980080898289</v>
      </c>
    </row>
    <row r="131" spans="1:9" x14ac:dyDescent="0.2">
      <c r="A131" s="4">
        <f>IF('True_Odds_Calculator_3-way'!A132="","",'True_Odds_Calculator_3-way'!A132)</f>
        <v>2.74</v>
      </c>
      <c r="B131" s="4">
        <f>IF('True_Odds_Calculator_3-way'!B132="","",'True_Odds_Calculator_3-way'!B132)</f>
        <v>3.49</v>
      </c>
      <c r="C131" s="4">
        <f>IF('True_Odds_Calculator_3-way'!C132="","",'True_Odds_Calculator_3-way'!C132)</f>
        <v>2.63</v>
      </c>
      <c r="D131" s="4">
        <f t="shared" ref="D131:D194" si="10">IF(A131="","",((1/A131)+(1/B131)+(1/C131))-1)</f>
        <v>3.1724591821162607E-2</v>
      </c>
      <c r="E131" s="4">
        <f t="shared" ref="E131:E194" si="11">IF(A131="","",(3*A131)/(3-($D131*A131)))</f>
        <v>2.8217608804289949</v>
      </c>
      <c r="F131" s="4">
        <f t="shared" ref="F131:F194" si="12">IF(B131="","",(3*B131)/(3-($D131*B131)))</f>
        <v>3.6237386974467478</v>
      </c>
      <c r="G131" s="4">
        <f t="shared" ref="G131:G194" si="13">IF(C131="","",(3*C131)/(3-($D131*C131)))</f>
        <v>2.7052377814536555</v>
      </c>
      <c r="I131" s="4">
        <f t="shared" ref="I131:I194" si="14">IF(A131="","",D131+1)</f>
        <v>1.0317245918211626</v>
      </c>
    </row>
    <row r="132" spans="1:9" x14ac:dyDescent="0.2">
      <c r="A132" s="4">
        <f>IF('True_Odds_Calculator_3-way'!A133="","",'True_Odds_Calculator_3-way'!A133)</f>
        <v>1.4</v>
      </c>
      <c r="B132" s="4">
        <f>IF('True_Odds_Calculator_3-way'!B133="","",'True_Odds_Calculator_3-way'!B133)</f>
        <v>5.05</v>
      </c>
      <c r="C132" s="4">
        <f>IF('True_Odds_Calculator_3-way'!C133="","",'True_Odds_Calculator_3-way'!C133)</f>
        <v>7.08</v>
      </c>
      <c r="D132" s="4">
        <f t="shared" si="10"/>
        <v>5.3548454119019651E-2</v>
      </c>
      <c r="E132" s="4">
        <f t="shared" si="11"/>
        <v>1.4358816464846587</v>
      </c>
      <c r="F132" s="4">
        <f t="shared" si="12"/>
        <v>5.5503038188027602</v>
      </c>
      <c r="G132" s="4">
        <f t="shared" si="13"/>
        <v>8.1041576720490465</v>
      </c>
      <c r="I132" s="4">
        <f t="shared" si="14"/>
        <v>1.0535484541190197</v>
      </c>
    </row>
    <row r="133" spans="1:9" x14ac:dyDescent="0.2">
      <c r="A133" s="4">
        <f>IF('True_Odds_Calculator_3-way'!A134="","",'True_Odds_Calculator_3-way'!A134)</f>
        <v>2.99</v>
      </c>
      <c r="B133" s="4">
        <f>IF('True_Odds_Calculator_3-way'!B134="","",'True_Odds_Calculator_3-way'!B134)</f>
        <v>3.74</v>
      </c>
      <c r="C133" s="4">
        <f>IF('True_Odds_Calculator_3-way'!C134="","",'True_Odds_Calculator_3-way'!C134)</f>
        <v>2.2599999999999998</v>
      </c>
      <c r="D133" s="4">
        <f t="shared" si="10"/>
        <v>4.4305715785696753E-2</v>
      </c>
      <c r="E133" s="4">
        <f t="shared" si="11"/>
        <v>3.1281321536945512</v>
      </c>
      <c r="F133" s="4">
        <f t="shared" si="12"/>
        <v>3.9586541186632997</v>
      </c>
      <c r="G133" s="4">
        <f t="shared" si="13"/>
        <v>2.3380365828672658</v>
      </c>
      <c r="I133" s="4">
        <f t="shared" si="14"/>
        <v>1.0443057157856968</v>
      </c>
    </row>
    <row r="134" spans="1:9" x14ac:dyDescent="0.2">
      <c r="A134" s="4">
        <f>IF('True_Odds_Calculator_3-way'!A135="","",'True_Odds_Calculator_3-way'!A135)</f>
        <v>2.08</v>
      </c>
      <c r="B134" s="4">
        <f>IF('True_Odds_Calculator_3-way'!B135="","",'True_Odds_Calculator_3-way'!B135)</f>
        <v>3.79</v>
      </c>
      <c r="C134" s="4">
        <f>IF('True_Odds_Calculator_3-way'!C135="","",'True_Odds_Calculator_3-way'!C135)</f>
        <v>3.32</v>
      </c>
      <c r="D134" s="4">
        <f t="shared" si="10"/>
        <v>4.5826292790402512E-2</v>
      </c>
      <c r="E134" s="4">
        <f t="shared" si="11"/>
        <v>2.1482563255314289</v>
      </c>
      <c r="F134" s="4">
        <f t="shared" si="12"/>
        <v>4.0229013828874143</v>
      </c>
      <c r="G134" s="4">
        <f t="shared" si="13"/>
        <v>3.4973669750466625</v>
      </c>
      <c r="I134" s="4">
        <f t="shared" si="14"/>
        <v>1.0458262927904025</v>
      </c>
    </row>
    <row r="135" spans="1:9" x14ac:dyDescent="0.2">
      <c r="A135" s="4">
        <f>IF('True_Odds_Calculator_3-way'!A136="","",'True_Odds_Calculator_3-way'!A136)</f>
        <v>4.4800000000000004</v>
      </c>
      <c r="B135" s="4">
        <f>IF('True_Odds_Calculator_3-way'!B136="","",'True_Odds_Calculator_3-way'!B136)</f>
        <v>3.48</v>
      </c>
      <c r="C135" s="4">
        <f>IF('True_Odds_Calculator_3-way'!C136="","",'True_Odds_Calculator_3-way'!C136)</f>
        <v>1.95</v>
      </c>
      <c r="D135" s="4">
        <f t="shared" si="10"/>
        <v>2.3391120373879026E-2</v>
      </c>
      <c r="E135" s="4">
        <f t="shared" si="11"/>
        <v>4.6421538687058712</v>
      </c>
      <c r="F135" s="4">
        <f t="shared" si="12"/>
        <v>3.5770588401404404</v>
      </c>
      <c r="G135" s="4">
        <f t="shared" si="13"/>
        <v>1.980105983315704</v>
      </c>
      <c r="I135" s="4">
        <f t="shared" si="14"/>
        <v>1.023391120373879</v>
      </c>
    </row>
    <row r="136" spans="1: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3.99</v>
      </c>
      <c r="C136" s="4">
        <f>IF('True_Odds_Calculator_3-way'!C137="","",'True_Odds_Calculator_3-way'!C137)</f>
        <v>4.71</v>
      </c>
      <c r="D136" s="4">
        <f t="shared" si="10"/>
        <v>2.4738544278107399E-2</v>
      </c>
      <c r="E136" s="4">
        <f t="shared" si="11"/>
        <v>1.8065164145441277</v>
      </c>
      <c r="F136" s="4">
        <f t="shared" si="12"/>
        <v>4.1257463966865133</v>
      </c>
      <c r="G136" s="4">
        <f t="shared" si="13"/>
        <v>4.9003262942414052</v>
      </c>
      <c r="I136" s="4">
        <f t="shared" si="14"/>
        <v>1.0247385442781074</v>
      </c>
    </row>
    <row r="137" spans="1:9" x14ac:dyDescent="0.2">
      <c r="A137" s="4">
        <f>IF('True_Odds_Calculator_3-way'!A138="","",'True_Odds_Calculator_3-way'!A138)</f>
        <v>1.51</v>
      </c>
      <c r="B137" s="4">
        <f>IF('True_Odds_Calculator_3-way'!B138="","",'True_Odds_Calculator_3-way'!B138)</f>
        <v>4.67</v>
      </c>
      <c r="C137" s="4">
        <f>IF('True_Odds_Calculator_3-way'!C138="","",'True_Odds_Calculator_3-way'!C138)</f>
        <v>6.46</v>
      </c>
      <c r="D137" s="4">
        <f t="shared" si="10"/>
        <v>3.1183179551680151E-2</v>
      </c>
      <c r="E137" s="4">
        <f t="shared" si="11"/>
        <v>1.5340781757171837</v>
      </c>
      <c r="F137" s="4">
        <f t="shared" si="12"/>
        <v>4.9082556431386219</v>
      </c>
      <c r="G137" s="4">
        <f t="shared" si="13"/>
        <v>6.9249982594006818</v>
      </c>
      <c r="I137" s="4">
        <f t="shared" si="14"/>
        <v>1.0311831795516802</v>
      </c>
    </row>
    <row r="138" spans="1:9" x14ac:dyDescent="0.2">
      <c r="A138" s="4">
        <f>IF('True_Odds_Calculator_3-way'!A139="","",'True_Odds_Calculator_3-way'!A139)</f>
        <v>2.1</v>
      </c>
      <c r="B138" s="4">
        <f>IF('True_Odds_Calculator_3-way'!B139="","",'True_Odds_Calculator_3-way'!B139)</f>
        <v>3.66</v>
      </c>
      <c r="C138" s="4">
        <f>IF('True_Odds_Calculator_3-way'!C139="","",'True_Odds_Calculator_3-way'!C139)</f>
        <v>3.58</v>
      </c>
      <c r="D138" s="4">
        <f t="shared" si="10"/>
        <v>2.8744128844870653E-2</v>
      </c>
      <c r="E138" s="4">
        <f t="shared" si="11"/>
        <v>2.1431215126223213</v>
      </c>
      <c r="F138" s="4">
        <f t="shared" si="12"/>
        <v>3.7930127537094935</v>
      </c>
      <c r="G138" s="4">
        <f t="shared" si="13"/>
        <v>3.7071605257626956</v>
      </c>
      <c r="I138" s="4">
        <f t="shared" si="14"/>
        <v>1.0287441288448707</v>
      </c>
    </row>
    <row r="139" spans="1:9" x14ac:dyDescent="0.2">
      <c r="A139" s="4">
        <f>IF('True_Odds_Calculator_3-way'!A140="","",'True_Odds_Calculator_3-way'!A140)</f>
        <v>2.33</v>
      </c>
      <c r="B139" s="4">
        <f>IF('True_Odds_Calculator_3-way'!B140="","",'True_Odds_Calculator_3-way'!B140)</f>
        <v>3.74</v>
      </c>
      <c r="C139" s="4">
        <f>IF('True_Odds_Calculator_3-way'!C140="","",'True_Odds_Calculator_3-way'!C140)</f>
        <v>3.01</v>
      </c>
      <c r="D139" s="4">
        <f t="shared" si="10"/>
        <v>2.8790142121870588E-2</v>
      </c>
      <c r="E139" s="4">
        <f t="shared" si="11"/>
        <v>2.3832912106420676</v>
      </c>
      <c r="F139" s="4">
        <f t="shared" si="12"/>
        <v>3.8792322820768437</v>
      </c>
      <c r="G139" s="4">
        <f t="shared" si="13"/>
        <v>3.0995334622527149</v>
      </c>
      <c r="I139" s="4">
        <f t="shared" si="14"/>
        <v>1.0287901421218706</v>
      </c>
    </row>
    <row r="140" spans="1:9" x14ac:dyDescent="0.2">
      <c r="A140" s="4">
        <f>IF('True_Odds_Calculator_3-way'!A141="","",'True_Odds_Calculator_3-way'!A141)</f>
        <v>2.23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3.51</v>
      </c>
      <c r="D140" s="4">
        <f t="shared" si="10"/>
        <v>2.234811921429003E-2</v>
      </c>
      <c r="E140" s="4">
        <f t="shared" si="11"/>
        <v>2.2676707781541192</v>
      </c>
      <c r="F140" s="4">
        <f t="shared" si="12"/>
        <v>3.5515403517419375</v>
      </c>
      <c r="G140" s="4">
        <f t="shared" si="13"/>
        <v>3.6042411733605988</v>
      </c>
      <c r="I140" s="4">
        <f t="shared" si="14"/>
        <v>1.02234811921429</v>
      </c>
    </row>
    <row r="141" spans="1:9" x14ac:dyDescent="0.2">
      <c r="A141" s="4">
        <f>IF('True_Odds_Calculator_3-way'!A142="","",'True_Odds_Calculator_3-way'!A142)</f>
        <v>2.06</v>
      </c>
      <c r="B141" s="4">
        <f>IF('True_Odds_Calculator_3-way'!B142="","",'True_Odds_Calculator_3-way'!B142)</f>
        <v>3.69</v>
      </c>
      <c r="C141" s="4">
        <f>IF('True_Odds_Calculator_3-way'!C142="","",'True_Odds_Calculator_3-way'!C142)</f>
        <v>3.75</v>
      </c>
      <c r="D141" s="4">
        <f t="shared" si="10"/>
        <v>2.3106269897650522E-2</v>
      </c>
      <c r="E141" s="4">
        <f t="shared" si="11"/>
        <v>2.0932115333071422</v>
      </c>
      <c r="F141" s="4">
        <f t="shared" si="12"/>
        <v>3.7979401634812042</v>
      </c>
      <c r="G141" s="4">
        <f t="shared" si="13"/>
        <v>3.861532000785711</v>
      </c>
      <c r="I141" s="4">
        <f t="shared" si="14"/>
        <v>1.0231062698976505</v>
      </c>
    </row>
    <row r="142" spans="1:9" x14ac:dyDescent="0.2">
      <c r="A142" s="4">
        <f>IF('True_Odds_Calculator_3-way'!A143="","",'True_Odds_Calculator_3-way'!A143)</f>
        <v>6.2</v>
      </c>
      <c r="B142" s="4">
        <f>IF('True_Odds_Calculator_3-way'!B143="","",'True_Odds_Calculator_3-way'!B143)</f>
        <v>4.3099999999999996</v>
      </c>
      <c r="C142" s="4">
        <f>IF('True_Odds_Calculator_3-way'!C143="","",'True_Odds_Calculator_3-way'!C143)</f>
        <v>1.58</v>
      </c>
      <c r="D142" s="4">
        <f t="shared" si="10"/>
        <v>2.6220276470627191E-2</v>
      </c>
      <c r="E142" s="4">
        <f t="shared" si="11"/>
        <v>6.5552178926383728</v>
      </c>
      <c r="F142" s="4">
        <f t="shared" si="12"/>
        <v>4.4787121795016862</v>
      </c>
      <c r="G142" s="4">
        <f t="shared" si="13"/>
        <v>1.602124287999741</v>
      </c>
      <c r="I142" s="4">
        <f t="shared" si="14"/>
        <v>1.0262202764706272</v>
      </c>
    </row>
    <row r="143" spans="1:9" x14ac:dyDescent="0.2">
      <c r="A143" s="4">
        <f>IF('True_Odds_Calculator_3-way'!A144="","",'True_Odds_Calculator_3-way'!A144)</f>
        <v>2.2999999999999998</v>
      </c>
      <c r="B143" s="4">
        <f>IF('True_Odds_Calculator_3-way'!B144="","",'True_Odds_Calculator_3-way'!B144)</f>
        <v>3.35</v>
      </c>
      <c r="C143" s="4">
        <f>IF('True_Odds_Calculator_3-way'!C144="","",'True_Odds_Calculator_3-way'!C144)</f>
        <v>3.46</v>
      </c>
      <c r="D143" s="4">
        <f t="shared" si="10"/>
        <v>2.230741242268186E-2</v>
      </c>
      <c r="E143" s="4">
        <f t="shared" si="11"/>
        <v>2.340019837148132</v>
      </c>
      <c r="F143" s="4">
        <f t="shared" si="12"/>
        <v>3.4355801076492853</v>
      </c>
      <c r="G143" s="4">
        <f t="shared" si="13"/>
        <v>3.5513692091135556</v>
      </c>
      <c r="I143" s="4">
        <f t="shared" si="14"/>
        <v>1.0223074124226819</v>
      </c>
    </row>
    <row r="144" spans="1:9" x14ac:dyDescent="0.2">
      <c r="A144" s="4">
        <f>IF('True_Odds_Calculator_3-way'!A145="","",'True_Odds_Calculator_3-way'!A145)</f>
        <v>2.12</v>
      </c>
      <c r="B144" s="4">
        <f>IF('True_Odds_Calculator_3-way'!B145="","",'True_Odds_Calculator_3-way'!B145)</f>
        <v>3.62</v>
      </c>
      <c r="C144" s="4">
        <f>IF('True_Odds_Calculator_3-way'!C145="","",'True_Odds_Calculator_3-way'!C145)</f>
        <v>3.63</v>
      </c>
      <c r="D144" s="4">
        <f t="shared" si="10"/>
        <v>2.3423300794110924E-2</v>
      </c>
      <c r="E144" s="4">
        <f t="shared" si="11"/>
        <v>2.1556818503066038</v>
      </c>
      <c r="F144" s="4">
        <f t="shared" si="12"/>
        <v>3.7252920888183931</v>
      </c>
      <c r="G144" s="4">
        <f t="shared" si="13"/>
        <v>3.7358831241189359</v>
      </c>
      <c r="I144" s="4">
        <f t="shared" si="14"/>
        <v>1.0234233007941109</v>
      </c>
    </row>
    <row r="145" spans="1:9" x14ac:dyDescent="0.2">
      <c r="A145" s="4">
        <f>IF('True_Odds_Calculator_3-way'!A146="","",'True_Odds_Calculator_3-way'!A146)</f>
        <v>2.16</v>
      </c>
      <c r="B145" s="4">
        <f>IF('True_Odds_Calculator_3-way'!B146="","",'True_Odds_Calculator_3-way'!B146)</f>
        <v>3.52</v>
      </c>
      <c r="C145" s="4">
        <f>IF('True_Odds_Calculator_3-way'!C146="","",'True_Odds_Calculator_3-way'!C146)</f>
        <v>3.57</v>
      </c>
      <c r="D145" s="4">
        <f t="shared" si="10"/>
        <v>2.7165916871799034E-2</v>
      </c>
      <c r="E145" s="4">
        <f t="shared" si="11"/>
        <v>2.2030912760149497</v>
      </c>
      <c r="F145" s="4">
        <f t="shared" si="12"/>
        <v>3.6358929076615767</v>
      </c>
      <c r="G145" s="4">
        <f t="shared" si="13"/>
        <v>3.6892644800995118</v>
      </c>
      <c r="I145" s="4">
        <f t="shared" si="14"/>
        <v>1.027165916871799</v>
      </c>
    </row>
    <row r="146" spans="1:9" x14ac:dyDescent="0.2">
      <c r="A146" s="4">
        <f>IF('True_Odds_Calculator_3-way'!A147="","",'True_Odds_Calculator_3-way'!A147)</f>
        <v>2.29</v>
      </c>
      <c r="B146" s="4">
        <f>IF('True_Odds_Calculator_3-way'!B147="","",'True_Odds_Calculator_3-way'!B147)</f>
        <v>3.31</v>
      </c>
      <c r="C146" s="4">
        <f>IF('True_Odds_Calculator_3-way'!C147="","",'True_Odds_Calculator_3-way'!C147)</f>
        <v>3.45</v>
      </c>
      <c r="D146" s="4">
        <f t="shared" si="10"/>
        <v>2.8651098796569352E-2</v>
      </c>
      <c r="E146" s="4">
        <f t="shared" si="11"/>
        <v>2.3412029005121124</v>
      </c>
      <c r="F146" s="4">
        <f t="shared" si="12"/>
        <v>3.4180504268534833</v>
      </c>
      <c r="G146" s="4">
        <f t="shared" si="13"/>
        <v>3.5675462376744824</v>
      </c>
      <c r="I146" s="4">
        <f t="shared" si="14"/>
        <v>1.0286510987965694</v>
      </c>
    </row>
    <row r="147" spans="1:9" x14ac:dyDescent="0.2">
      <c r="A147" s="4">
        <f>IF('True_Odds_Calculator_3-way'!A148="","",'True_Odds_Calculator_3-way'!A148)</f>
        <v>4.47</v>
      </c>
      <c r="B147" s="4">
        <f>IF('True_Odds_Calculator_3-way'!B148="","",'True_Odds_Calculator_3-way'!B148)</f>
        <v>4.04</v>
      </c>
      <c r="C147" s="4">
        <f>IF('True_Odds_Calculator_3-way'!C148="","",'True_Odds_Calculator_3-way'!C148)</f>
        <v>1.81</v>
      </c>
      <c r="D147" s="4">
        <f t="shared" si="10"/>
        <v>2.3724586852989837E-2</v>
      </c>
      <c r="E147" s="4">
        <f t="shared" si="11"/>
        <v>4.6338032508498355</v>
      </c>
      <c r="F147" s="4">
        <f t="shared" si="12"/>
        <v>4.1733343184392249</v>
      </c>
      <c r="G147" s="4">
        <f t="shared" si="13"/>
        <v>1.8362842683183334</v>
      </c>
      <c r="I147" s="4">
        <f t="shared" si="14"/>
        <v>1.0237245868529898</v>
      </c>
    </row>
    <row r="148" spans="1:9" x14ac:dyDescent="0.2">
      <c r="A148" s="4">
        <f>IF('True_Odds_Calculator_3-way'!A149="","",'True_Odds_Calculator_3-way'!A149)</f>
        <v>2.36</v>
      </c>
      <c r="B148" s="4">
        <f>IF('True_Odds_Calculator_3-way'!B149="","",'True_Odds_Calculator_3-way'!B149)</f>
        <v>3.44</v>
      </c>
      <c r="C148" s="4">
        <f>IF('True_Odds_Calculator_3-way'!C149="","",'True_Odds_Calculator_3-way'!C149)</f>
        <v>3.25</v>
      </c>
      <c r="D148" s="4">
        <f t="shared" si="10"/>
        <v>2.2118795670234448E-2</v>
      </c>
      <c r="E148" s="4">
        <f t="shared" si="11"/>
        <v>2.4017914578048574</v>
      </c>
      <c r="F148" s="4">
        <f t="shared" si="12"/>
        <v>3.5295187814361646</v>
      </c>
      <c r="G148" s="4">
        <f t="shared" si="13"/>
        <v>3.3297884871022569</v>
      </c>
      <c r="I148" s="4">
        <f t="shared" si="14"/>
        <v>1.0221187956702344</v>
      </c>
    </row>
    <row r="149" spans="1:9" x14ac:dyDescent="0.2">
      <c r="A149" s="4">
        <f>IF('True_Odds_Calculator_3-way'!A150="","",'True_Odds_Calculator_3-way'!A150)</f>
        <v>1.88</v>
      </c>
      <c r="B149" s="4">
        <f>IF('True_Odds_Calculator_3-way'!B150="","",'True_Odds_Calculator_3-way'!B150)</f>
        <v>3.82</v>
      </c>
      <c r="C149" s="4">
        <f>IF('True_Odds_Calculator_3-way'!C150="","",'True_Odds_Calculator_3-way'!C150)</f>
        <v>4.33</v>
      </c>
      <c r="D149" s="4">
        <f t="shared" si="10"/>
        <v>2.4641880546153239E-2</v>
      </c>
      <c r="E149" s="4">
        <f t="shared" si="11"/>
        <v>1.9094867626852787</v>
      </c>
      <c r="F149" s="4">
        <f t="shared" si="12"/>
        <v>3.943744153438133</v>
      </c>
      <c r="G149" s="4">
        <f t="shared" si="13"/>
        <v>4.4896820409992468</v>
      </c>
      <c r="I149" s="4">
        <f t="shared" si="14"/>
        <v>1.0246418805461532</v>
      </c>
    </row>
    <row r="150" spans="1:9" x14ac:dyDescent="0.2">
      <c r="A150" s="4">
        <f>IF('True_Odds_Calculator_3-way'!A151="","",'True_Odds_Calculator_3-way'!A151)</f>
        <v>2.2799999999999998</v>
      </c>
      <c r="B150" s="4">
        <f>IF('True_Odds_Calculator_3-way'!B151="","",'True_Odds_Calculator_3-way'!B151)</f>
        <v>3.67</v>
      </c>
      <c r="C150" s="4">
        <f>IF('True_Odds_Calculator_3-way'!C151="","",'True_Odds_Calculator_3-way'!C151)</f>
        <v>3.21</v>
      </c>
      <c r="D150" s="4">
        <f t="shared" si="10"/>
        <v>2.2602535011546632E-2</v>
      </c>
      <c r="E150" s="4">
        <f t="shared" si="11"/>
        <v>2.3198502167669748</v>
      </c>
      <c r="F150" s="4">
        <f t="shared" si="12"/>
        <v>3.7743627705569311</v>
      </c>
      <c r="G150" s="4">
        <f t="shared" si="13"/>
        <v>3.2895569899299861</v>
      </c>
      <c r="I150" s="4">
        <f t="shared" si="14"/>
        <v>1.0226025350115466</v>
      </c>
    </row>
    <row r="151" spans="1:9" x14ac:dyDescent="0.2">
      <c r="A151" s="4">
        <f>IF('True_Odds_Calculator_3-way'!A152="","",'True_Odds_Calculator_3-way'!A152)</f>
        <v>2.4700000000000002</v>
      </c>
      <c r="B151" s="4">
        <f>IF('True_Odds_Calculator_3-way'!B152="","",'True_Odds_Calculator_3-way'!B152)</f>
        <v>3.56</v>
      </c>
      <c r="C151" s="4">
        <f>IF('True_Odds_Calculator_3-way'!C152="","",'True_Odds_Calculator_3-way'!C152)</f>
        <v>2.98</v>
      </c>
      <c r="D151" s="4">
        <f t="shared" si="10"/>
        <v>2.1327645798293826E-2</v>
      </c>
      <c r="E151" s="4">
        <f t="shared" si="11"/>
        <v>2.5141478369130206</v>
      </c>
      <c r="F151" s="4">
        <f t="shared" si="12"/>
        <v>3.6524388680057402</v>
      </c>
      <c r="G151" s="4">
        <f t="shared" si="13"/>
        <v>3.0444991188477353</v>
      </c>
      <c r="I151" s="4">
        <f t="shared" si="14"/>
        <v>1.0213276457982938</v>
      </c>
    </row>
    <row r="152" spans="1:9" x14ac:dyDescent="0.2">
      <c r="A152" s="4">
        <f>IF('True_Odds_Calculator_3-way'!A153="","",'True_Odds_Calculator_3-way'!A153)</f>
        <v>1.91</v>
      </c>
      <c r="B152" s="4">
        <f>IF('True_Odds_Calculator_3-way'!B153="","",'True_Odds_Calculator_3-way'!B153)</f>
        <v>3.66</v>
      </c>
      <c r="C152" s="4">
        <f>IF('True_Odds_Calculator_3-way'!C153="","",'True_Odds_Calculator_3-way'!C153)</f>
        <v>4.4000000000000004</v>
      </c>
      <c r="D152" s="4">
        <f t="shared" si="10"/>
        <v>2.4056980412658024E-2</v>
      </c>
      <c r="E152" s="4">
        <f t="shared" si="11"/>
        <v>1.9397091232581152</v>
      </c>
      <c r="F152" s="4">
        <f t="shared" si="12"/>
        <v>3.7706672594520114</v>
      </c>
      <c r="G152" s="4">
        <f t="shared" si="13"/>
        <v>4.5609257487208286</v>
      </c>
      <c r="I152" s="4">
        <f t="shared" si="14"/>
        <v>1.024056980412658</v>
      </c>
    </row>
    <row r="153" spans="1:9" x14ac:dyDescent="0.2">
      <c r="A153" s="4">
        <f>IF('True_Odds_Calculator_3-way'!A154="","",'True_Odds_Calculator_3-way'!A154)</f>
        <v>2.4700000000000002</v>
      </c>
      <c r="B153" s="4">
        <f>IF('True_Odds_Calculator_3-way'!B154="","",'True_Odds_Calculator_3-way'!B154)</f>
        <v>3.74</v>
      </c>
      <c r="C153" s="4">
        <f>IF('True_Odds_Calculator_3-way'!C154="","",'True_Odds_Calculator_3-way'!C154)</f>
        <v>2.86</v>
      </c>
      <c r="D153" s="4">
        <f t="shared" si="10"/>
        <v>2.188832838987631E-2</v>
      </c>
      <c r="E153" s="4">
        <f t="shared" si="11"/>
        <v>2.5153297391493763</v>
      </c>
      <c r="F153" s="4">
        <f t="shared" si="12"/>
        <v>3.8449180054940482</v>
      </c>
      <c r="G153" s="4">
        <f t="shared" si="13"/>
        <v>2.9209511161702393</v>
      </c>
      <c r="I153" s="4">
        <f t="shared" si="14"/>
        <v>1.0218883283898763</v>
      </c>
    </row>
    <row r="154" spans="1:9" x14ac:dyDescent="0.2">
      <c r="A154" s="4">
        <f>IF('True_Odds_Calculator_3-way'!A155="","",'True_Odds_Calculator_3-way'!A155)</f>
        <v>2.1800000000000002</v>
      </c>
      <c r="B154" s="4">
        <f>IF('True_Odds_Calculator_3-way'!B155="","",'True_Odds_Calculator_3-way'!B155)</f>
        <v>3.25</v>
      </c>
      <c r="C154" s="4">
        <f>IF('True_Odds_Calculator_3-way'!C155="","",'True_Odds_Calculator_3-way'!C155)</f>
        <v>3.47</v>
      </c>
      <c r="D154" s="4">
        <f t="shared" si="10"/>
        <v>5.4592342062928623E-2</v>
      </c>
      <c r="E154" s="4">
        <f t="shared" si="11"/>
        <v>2.2700540314277933</v>
      </c>
      <c r="F154" s="4">
        <f t="shared" si="12"/>
        <v>3.4542927595759574</v>
      </c>
      <c r="G154" s="4">
        <f t="shared" si="13"/>
        <v>3.7038821665407009</v>
      </c>
      <c r="I154" s="4">
        <f t="shared" si="14"/>
        <v>1.0545923420629286</v>
      </c>
    </row>
    <row r="155" spans="1:9" x14ac:dyDescent="0.2">
      <c r="A155" s="4">
        <f>IF('True_Odds_Calculator_3-way'!A156="","",'True_Odds_Calculator_3-way'!A156)</f>
        <v>1.81</v>
      </c>
      <c r="B155" s="4">
        <f>IF('True_Odds_Calculator_3-way'!B156="","",'True_Odds_Calculator_3-way'!B156)</f>
        <v>3.39</v>
      </c>
      <c r="C155" s="4">
        <f>IF('True_Odds_Calculator_3-way'!C156="","",'True_Odds_Calculator_3-way'!C156)</f>
        <v>4.76</v>
      </c>
      <c r="D155" s="4">
        <f t="shared" si="10"/>
        <v>5.7555472196212376E-2</v>
      </c>
      <c r="E155" s="4">
        <f t="shared" si="11"/>
        <v>1.8751135717150915</v>
      </c>
      <c r="F155" s="4">
        <f t="shared" si="12"/>
        <v>3.6258145814760243</v>
      </c>
      <c r="G155" s="4">
        <f t="shared" si="13"/>
        <v>5.2383755202166791</v>
      </c>
      <c r="I155" s="4">
        <f t="shared" si="14"/>
        <v>1.0575554721962124</v>
      </c>
    </row>
    <row r="156" spans="1:9" x14ac:dyDescent="0.2">
      <c r="A156" s="4">
        <f>IF('True_Odds_Calculator_3-way'!A157="","",'True_Odds_Calculator_3-way'!A157)</f>
        <v>1.46</v>
      </c>
      <c r="B156" s="4">
        <f>IF('True_Odds_Calculator_3-way'!B157="","",'True_Odds_Calculator_3-way'!B157)</f>
        <v>4.03</v>
      </c>
      <c r="C156" s="4">
        <f>IF('True_Odds_Calculator_3-way'!C157="","",'True_Odds_Calculator_3-way'!C157)</f>
        <v>7.61</v>
      </c>
      <c r="D156" s="4">
        <f t="shared" si="10"/>
        <v>6.4476509343747379E-2</v>
      </c>
      <c r="E156" s="4">
        <f t="shared" si="11"/>
        <v>1.5072968154395168</v>
      </c>
      <c r="F156" s="4">
        <f t="shared" si="12"/>
        <v>4.4121516508983563</v>
      </c>
      <c r="G156" s="4">
        <f t="shared" si="13"/>
        <v>9.098032445301941</v>
      </c>
      <c r="I156" s="4">
        <f t="shared" si="14"/>
        <v>1.0644765093437474</v>
      </c>
    </row>
    <row r="157" spans="1:9" x14ac:dyDescent="0.2">
      <c r="A157" s="4">
        <f>IF('True_Odds_Calculator_3-way'!A158="","",'True_Odds_Calculator_3-way'!A158)</f>
        <v>2.0499999999999998</v>
      </c>
      <c r="B157" s="4">
        <f>IF('True_Odds_Calculator_3-way'!B158="","",'True_Odds_Calculator_3-way'!B158)</f>
        <v>3.4</v>
      </c>
      <c r="C157" s="4">
        <f>IF('True_Odds_Calculator_3-way'!C158="","",'True_Odds_Calculator_3-way'!C158)</f>
        <v>4.1500000000000004</v>
      </c>
      <c r="D157" s="4">
        <f t="shared" si="10"/>
        <v>2.2886380529290706E-2</v>
      </c>
      <c r="E157" s="4">
        <f t="shared" si="11"/>
        <v>2.0825693577805509</v>
      </c>
      <c r="F157" s="4">
        <f t="shared" si="12"/>
        <v>3.4905371975623978</v>
      </c>
      <c r="G157" s="4">
        <f t="shared" si="13"/>
        <v>4.2856825365468199</v>
      </c>
      <c r="I157" s="4">
        <f t="shared" si="14"/>
        <v>1.0228863805292907</v>
      </c>
    </row>
    <row r="158" spans="1:9" x14ac:dyDescent="0.2">
      <c r="A158" s="4">
        <f>IF('True_Odds_Calculator_3-way'!A159="","",'True_Odds_Calculator_3-way'!A159)</f>
        <v>2.21</v>
      </c>
      <c r="B158" s="4">
        <f>IF('True_Odds_Calculator_3-way'!B159="","",'True_Odds_Calculator_3-way'!B159)</f>
        <v>3.26</v>
      </c>
      <c r="C158" s="4">
        <f>IF('True_Odds_Calculator_3-way'!C159="","",'True_Odds_Calculator_3-way'!C159)</f>
        <v>3.78</v>
      </c>
      <c r="D158" s="4">
        <f t="shared" si="10"/>
        <v>2.378741859073874E-2</v>
      </c>
      <c r="E158" s="4">
        <f t="shared" si="11"/>
        <v>2.2494174378454446</v>
      </c>
      <c r="F158" s="4">
        <f t="shared" si="12"/>
        <v>3.3465037584807282</v>
      </c>
      <c r="G158" s="4">
        <f t="shared" si="13"/>
        <v>3.8967953239313124</v>
      </c>
      <c r="I158" s="4">
        <f t="shared" si="14"/>
        <v>1.0237874185907387</v>
      </c>
    </row>
    <row r="159" spans="1:9" x14ac:dyDescent="0.2">
      <c r="A159" s="4">
        <f>IF('True_Odds_Calculator_3-way'!A160="","",'True_Odds_Calculator_3-way'!A160)</f>
        <v>2</v>
      </c>
      <c r="B159" s="4">
        <f>IF('True_Odds_Calculator_3-way'!B160="","",'True_Odds_Calculator_3-way'!B160)</f>
        <v>3.68</v>
      </c>
      <c r="C159" s="4">
        <f>IF('True_Odds_Calculator_3-way'!C160="","",'True_Odds_Calculator_3-way'!C160)</f>
        <v>3.96</v>
      </c>
      <c r="D159" s="4">
        <f t="shared" si="10"/>
        <v>2.426438296003508E-2</v>
      </c>
      <c r="E159" s="4">
        <f t="shared" si="11"/>
        <v>2.0328844580016368</v>
      </c>
      <c r="F159" s="4">
        <f t="shared" si="12"/>
        <v>3.7928928373126043</v>
      </c>
      <c r="G159" s="4">
        <f t="shared" si="13"/>
        <v>4.0910315915556215</v>
      </c>
      <c r="I159" s="4">
        <f t="shared" si="14"/>
        <v>1.0242643829600351</v>
      </c>
    </row>
    <row r="160" spans="1:9" x14ac:dyDescent="0.2">
      <c r="A160" s="4">
        <f>IF('True_Odds_Calculator_3-way'!A161="","",'True_Odds_Calculator_3-way'!A161)</f>
        <v>2.95</v>
      </c>
      <c r="B160" s="4">
        <f>IF('True_Odds_Calculator_3-way'!B161="","",'True_Odds_Calculator_3-way'!B161)</f>
        <v>3.61</v>
      </c>
      <c r="C160" s="4">
        <f>IF('True_Odds_Calculator_3-way'!C161="","",'True_Odds_Calculator_3-way'!C161)</f>
        <v>2.4700000000000002</v>
      </c>
      <c r="D160" s="4">
        <f t="shared" si="10"/>
        <v>2.0849660691906857E-2</v>
      </c>
      <c r="E160" s="4">
        <f t="shared" si="11"/>
        <v>3.0117473450637591</v>
      </c>
      <c r="F160" s="4">
        <f t="shared" si="12"/>
        <v>3.7029024593562081</v>
      </c>
      <c r="G160" s="4">
        <f t="shared" si="13"/>
        <v>2.5131411352173951</v>
      </c>
      <c r="I160" s="4">
        <f t="shared" si="14"/>
        <v>1.0208496606919069</v>
      </c>
    </row>
    <row r="161" spans="1:9" x14ac:dyDescent="0.2">
      <c r="A161" s="4">
        <f>IF('True_Odds_Calculator_3-way'!A162="","",'True_Odds_Calculator_3-way'!A162)</f>
        <v>2.5</v>
      </c>
      <c r="B161" s="4">
        <f>IF('True_Odds_Calculator_3-way'!B162="","",'True_Odds_Calculator_3-way'!B162)</f>
        <v>3.1</v>
      </c>
      <c r="C161" s="4">
        <f>IF('True_Odds_Calculator_3-way'!C162="","",'True_Odds_Calculator_3-way'!C162)</f>
        <v>3.28</v>
      </c>
      <c r="D161" s="4">
        <f t="shared" si="10"/>
        <v>2.7458693941778245E-2</v>
      </c>
      <c r="E161" s="4">
        <f t="shared" si="11"/>
        <v>2.5585452593437563</v>
      </c>
      <c r="F161" s="4">
        <f t="shared" si="12"/>
        <v>3.1905279892895999</v>
      </c>
      <c r="G161" s="4">
        <f t="shared" si="13"/>
        <v>3.3815182688896779</v>
      </c>
      <c r="I161" s="4">
        <f t="shared" si="14"/>
        <v>1.0274586939417782</v>
      </c>
    </row>
    <row r="162" spans="1:9" x14ac:dyDescent="0.2">
      <c r="A162" s="4">
        <f>IF('True_Odds_Calculator_3-way'!A163="","",'True_Odds_Calculator_3-way'!A163)</f>
        <v>2.17</v>
      </c>
      <c r="B162" s="4">
        <f>IF('True_Odds_Calculator_3-way'!B163="","",'True_Odds_Calculator_3-way'!B163)</f>
        <v>3.29</v>
      </c>
      <c r="C162" s="4">
        <f>IF('True_Odds_Calculator_3-way'!C163="","",'True_Odds_Calculator_3-way'!C163)</f>
        <v>3.82</v>
      </c>
      <c r="D162" s="4">
        <f t="shared" si="10"/>
        <v>2.6560965580754381E-2</v>
      </c>
      <c r="E162" s="4">
        <f t="shared" si="11"/>
        <v>2.2125076523107987</v>
      </c>
      <c r="F162" s="4">
        <f t="shared" si="12"/>
        <v>3.3887080697152139</v>
      </c>
      <c r="G162" s="4">
        <f t="shared" si="13"/>
        <v>3.9537185687929632</v>
      </c>
      <c r="I162" s="4">
        <f t="shared" si="14"/>
        <v>1.0265609655807544</v>
      </c>
    </row>
    <row r="163" spans="1:9" x14ac:dyDescent="0.2">
      <c r="A163" s="4">
        <f>IF('True_Odds_Calculator_3-way'!A164="","",'True_Odds_Calculator_3-way'!A164)</f>
        <v>7.33</v>
      </c>
      <c r="B163" s="4">
        <f>IF('True_Odds_Calculator_3-way'!B164="","",'True_Odds_Calculator_3-way'!B164)</f>
        <v>5.54</v>
      </c>
      <c r="C163" s="4">
        <f>IF('True_Odds_Calculator_3-way'!C164="","",'True_Odds_Calculator_3-way'!C164)</f>
        <v>1.4</v>
      </c>
      <c r="D163" s="4">
        <f t="shared" si="10"/>
        <v>3.1216777469997403E-2</v>
      </c>
      <c r="E163" s="4">
        <f t="shared" si="11"/>
        <v>7.9352448765381585</v>
      </c>
      <c r="F163" s="4">
        <f t="shared" si="12"/>
        <v>5.8789008964788891</v>
      </c>
      <c r="G163" s="4">
        <f t="shared" si="13"/>
        <v>1.4206964638365318</v>
      </c>
      <c r="I163" s="4">
        <f t="shared" si="14"/>
        <v>1.0312167774699974</v>
      </c>
    </row>
    <row r="164" spans="1:9" x14ac:dyDescent="0.2">
      <c r="A164" s="4">
        <f>IF('True_Odds_Calculator_3-way'!A165="","",'True_Odds_Calculator_3-way'!A165)</f>
        <v>4.58</v>
      </c>
      <c r="B164" s="4">
        <f>IF('True_Odds_Calculator_3-way'!B165="","",'True_Odds_Calculator_3-way'!B165)</f>
        <v>3.93</v>
      </c>
      <c r="C164" s="4">
        <f>IF('True_Odds_Calculator_3-way'!C165="","",'True_Odds_Calculator_3-way'!C165)</f>
        <v>1.79</v>
      </c>
      <c r="D164" s="4">
        <f t="shared" si="10"/>
        <v>3.1452755439458135E-2</v>
      </c>
      <c r="E164" s="4">
        <f t="shared" si="11"/>
        <v>4.8110146940434104</v>
      </c>
      <c r="F164" s="4">
        <f t="shared" si="12"/>
        <v>4.0988868856945775</v>
      </c>
      <c r="G164" s="4">
        <f t="shared" si="13"/>
        <v>1.8242350743965827</v>
      </c>
      <c r="I164" s="4">
        <f t="shared" si="14"/>
        <v>1.0314527554394581</v>
      </c>
    </row>
    <row r="165" spans="1:9" x14ac:dyDescent="0.2">
      <c r="A165" s="4">
        <f>IF('True_Odds_Calculator_3-way'!A166="","",'True_Odds_Calculator_3-way'!A166)</f>
        <v>9.9700000000000006</v>
      </c>
      <c r="B165" s="4">
        <f>IF('True_Odds_Calculator_3-way'!B166="","",'True_Odds_Calculator_3-way'!B166)</f>
        <v>5.45</v>
      </c>
      <c r="C165" s="4">
        <f>IF('True_Odds_Calculator_3-way'!C166="","",'True_Odds_Calculator_3-way'!C166)</f>
        <v>1.34</v>
      </c>
      <c r="D165" s="4">
        <f t="shared" si="10"/>
        <v>3.0055797956652253E-2</v>
      </c>
      <c r="E165" s="4">
        <f t="shared" si="11"/>
        <v>11.076367820265192</v>
      </c>
      <c r="F165" s="4">
        <f t="shared" si="12"/>
        <v>5.7647639901918684</v>
      </c>
      <c r="G165" s="4">
        <f t="shared" si="13"/>
        <v>1.3582341895289742</v>
      </c>
      <c r="I165" s="4">
        <f t="shared" si="14"/>
        <v>1.0300557979566523</v>
      </c>
    </row>
    <row r="166" spans="1:9" x14ac:dyDescent="0.2">
      <c r="A166" s="4">
        <f>IF('True_Odds_Calculator_3-way'!A167="","",'True_Odds_Calculator_3-way'!A167)</f>
        <v>2.0099999999999998</v>
      </c>
      <c r="B166" s="4">
        <f>IF('True_Odds_Calculator_3-way'!B167="","",'True_Odds_Calculator_3-way'!B167)</f>
        <v>3.49</v>
      </c>
      <c r="C166" s="4">
        <f>IF('True_Odds_Calculator_3-way'!C167="","",'True_Odds_Calculator_3-way'!C167)</f>
        <v>4.07</v>
      </c>
      <c r="D166" s="4">
        <f t="shared" si="10"/>
        <v>2.9745634800589338E-2</v>
      </c>
      <c r="E166" s="4">
        <f t="shared" si="11"/>
        <v>2.0508730284855656</v>
      </c>
      <c r="F166" s="4">
        <f t="shared" si="12"/>
        <v>3.6150971413603687</v>
      </c>
      <c r="G166" s="4">
        <f t="shared" si="13"/>
        <v>4.2411512834850917</v>
      </c>
      <c r="I166" s="4">
        <f t="shared" si="14"/>
        <v>1.0297456348005893</v>
      </c>
    </row>
    <row r="167" spans="1:9" x14ac:dyDescent="0.2">
      <c r="A167" s="4">
        <f>IF('True_Odds_Calculator_3-way'!A168="","",'True_Odds_Calculator_3-way'!A168)</f>
        <v>1.76</v>
      </c>
      <c r="B167" s="4">
        <f>IF('True_Odds_Calculator_3-way'!B168="","",'True_Odds_Calculator_3-way'!B168)</f>
        <v>3.94</v>
      </c>
      <c r="C167" s="4">
        <f>IF('True_Odds_Calculator_3-way'!C168="","",'True_Odds_Calculator_3-way'!C168)</f>
        <v>4.8099999999999996</v>
      </c>
      <c r="D167" s="4">
        <f t="shared" si="10"/>
        <v>2.9889132681010899E-2</v>
      </c>
      <c r="E167" s="4">
        <f t="shared" si="11"/>
        <v>1.7914123398525215</v>
      </c>
      <c r="F167" s="4">
        <f t="shared" si="12"/>
        <v>4.1009815464545216</v>
      </c>
      <c r="G167" s="4">
        <f t="shared" si="13"/>
        <v>5.0521083632935522</v>
      </c>
      <c r="I167" s="4">
        <f t="shared" si="14"/>
        <v>1.0298891326810109</v>
      </c>
    </row>
    <row r="168" spans="1:9" x14ac:dyDescent="0.2">
      <c r="A168" s="4">
        <f>IF('True_Odds_Calculator_3-way'!A169="","",'True_Odds_Calculator_3-way'!A169)</f>
        <v>3.4</v>
      </c>
      <c r="B168" s="4">
        <f>IF('True_Odds_Calculator_3-way'!B169="","",'True_Odds_Calculator_3-way'!B169)</f>
        <v>3.79</v>
      </c>
      <c r="C168" s="4">
        <f>IF('True_Odds_Calculator_3-way'!C169="","",'True_Odds_Calculator_3-way'!C169)</f>
        <v>2.13</v>
      </c>
      <c r="D168" s="4">
        <f t="shared" si="10"/>
        <v>2.745345787800435E-2</v>
      </c>
      <c r="E168" s="4">
        <f t="shared" si="11"/>
        <v>3.5091844814609936</v>
      </c>
      <c r="F168" s="4">
        <f t="shared" si="12"/>
        <v>3.9261708677276137</v>
      </c>
      <c r="G168" s="4">
        <f t="shared" si="13"/>
        <v>2.1723432164219112</v>
      </c>
      <c r="I168" s="4">
        <f t="shared" si="14"/>
        <v>1.0274534578780044</v>
      </c>
    </row>
    <row r="169" spans="1:9" x14ac:dyDescent="0.2">
      <c r="A169" s="4">
        <f>IF('True_Odds_Calculator_3-way'!A170="","",'True_Odds_Calculator_3-way'!A170)</f>
        <v>2.66</v>
      </c>
      <c r="B169" s="4">
        <f>IF('True_Odds_Calculator_3-way'!B170="","",'True_Odds_Calculator_3-way'!B170)</f>
        <v>3.3</v>
      </c>
      <c r="C169" s="4">
        <f>IF('True_Odds_Calculator_3-way'!C170="","",'True_Odds_Calculator_3-way'!C170)</f>
        <v>2.87</v>
      </c>
      <c r="D169" s="4">
        <f t="shared" si="10"/>
        <v>2.7402208403492168E-2</v>
      </c>
      <c r="E169" s="4">
        <f t="shared" si="11"/>
        <v>2.7262383912654853</v>
      </c>
      <c r="F169" s="4">
        <f t="shared" si="12"/>
        <v>3.4025614683062413</v>
      </c>
      <c r="G169" s="4">
        <f t="shared" si="13"/>
        <v>2.9472618183207859</v>
      </c>
      <c r="I169" s="4">
        <f t="shared" si="14"/>
        <v>1.0274022084034922</v>
      </c>
    </row>
    <row r="170" spans="1:9" x14ac:dyDescent="0.2">
      <c r="A170" s="4">
        <f>IF('True_Odds_Calculator_3-way'!A171="","",'True_Odds_Calculator_3-way'!A171)</f>
        <v>2.0299999999999998</v>
      </c>
      <c r="B170" s="4">
        <f>IF('True_Odds_Calculator_3-way'!B171="","",'True_Odds_Calculator_3-way'!B171)</f>
        <v>3.38</v>
      </c>
      <c r="C170" s="4">
        <f>IF('True_Odds_Calculator_3-way'!C171="","",'True_Odds_Calculator_3-way'!C171)</f>
        <v>4.1399999999999997</v>
      </c>
      <c r="D170" s="4">
        <f t="shared" si="10"/>
        <v>3.0014719323910866E-2</v>
      </c>
      <c r="E170" s="4">
        <f t="shared" si="11"/>
        <v>2.0720839421386379</v>
      </c>
      <c r="F170" s="4">
        <f t="shared" si="12"/>
        <v>3.4983005744335922</v>
      </c>
      <c r="G170" s="4">
        <f t="shared" si="13"/>
        <v>4.3188897644164204</v>
      </c>
      <c r="I170" s="4">
        <f t="shared" si="14"/>
        <v>1.0300147193239109</v>
      </c>
    </row>
    <row r="171" spans="1:9" x14ac:dyDescent="0.2">
      <c r="A171" s="4">
        <f>IF('True_Odds_Calculator_3-way'!A172="","",'True_Odds_Calculator_3-way'!A172)</f>
        <v>2.6</v>
      </c>
      <c r="B171" s="4">
        <f>IF('True_Odds_Calculator_3-way'!B172="","",'True_Odds_Calculator_3-way'!B172)</f>
        <v>3.52</v>
      </c>
      <c r="C171" s="4">
        <f>IF('True_Odds_Calculator_3-way'!C172="","",'True_Odds_Calculator_3-way'!C172)</f>
        <v>2.79</v>
      </c>
      <c r="D171" s="4">
        <f t="shared" si="10"/>
        <v>2.7129232774394163E-2</v>
      </c>
      <c r="E171" s="4">
        <f t="shared" si="11"/>
        <v>2.6626031294056807</v>
      </c>
      <c r="F171" s="4">
        <f t="shared" si="12"/>
        <v>3.6357312637166537</v>
      </c>
      <c r="G171" s="4">
        <f t="shared" si="13"/>
        <v>2.8622141979607889</v>
      </c>
      <c r="I171" s="4">
        <f t="shared" si="14"/>
        <v>1.0271292327743942</v>
      </c>
    </row>
    <row r="172" spans="1:9" x14ac:dyDescent="0.2">
      <c r="A172" s="4">
        <f>IF('True_Odds_Calculator_3-way'!A173="","",'True_Odds_Calculator_3-way'!A173)</f>
        <v>2.11</v>
      </c>
      <c r="B172" s="4">
        <f>IF('True_Odds_Calculator_3-way'!B173="","",'True_Odds_Calculator_3-way'!B173)</f>
        <v>3.26</v>
      </c>
      <c r="C172" s="4">
        <f>IF('True_Odds_Calculator_3-way'!C173="","",'True_Odds_Calculator_3-way'!C173)</f>
        <v>4.04</v>
      </c>
      <c r="D172" s="4">
        <f t="shared" si="10"/>
        <v>2.8206868022015774E-2</v>
      </c>
      <c r="E172" s="4">
        <f t="shared" si="11"/>
        <v>2.1527071931398134</v>
      </c>
      <c r="F172" s="4">
        <f t="shared" si="12"/>
        <v>3.3630834281052375</v>
      </c>
      <c r="G172" s="4">
        <f t="shared" si="13"/>
        <v>4.199519805214039</v>
      </c>
      <c r="I172" s="4">
        <f t="shared" si="14"/>
        <v>1.0282068680220158</v>
      </c>
    </row>
    <row r="173" spans="1:9" x14ac:dyDescent="0.2">
      <c r="A173" s="4">
        <f>IF('True_Odds_Calculator_3-way'!A174="","",'True_Odds_Calculator_3-way'!A174)</f>
        <v>1.7</v>
      </c>
      <c r="B173" s="4">
        <f>IF('True_Odds_Calculator_3-way'!B174="","",'True_Odds_Calculator_3-way'!B174)</f>
        <v>3.97</v>
      </c>
      <c r="C173" s="4">
        <f>IF('True_Odds_Calculator_3-way'!C174="","",'True_Odds_Calculator_3-way'!C174)</f>
        <v>5.37</v>
      </c>
      <c r="D173" s="4">
        <f t="shared" si="10"/>
        <v>2.6344202175755171E-2</v>
      </c>
      <c r="E173" s="4">
        <f t="shared" si="11"/>
        <v>1.7257628456779022</v>
      </c>
      <c r="F173" s="4">
        <f t="shared" si="12"/>
        <v>4.1134020852572784</v>
      </c>
      <c r="G173" s="4">
        <f t="shared" si="13"/>
        <v>5.635760614506462</v>
      </c>
      <c r="I173" s="4">
        <f t="shared" si="14"/>
        <v>1.0263442021757552</v>
      </c>
    </row>
    <row r="174" spans="1:9" x14ac:dyDescent="0.2">
      <c r="A174" s="4">
        <f>IF('True_Odds_Calculator_3-way'!A175="","",'True_Odds_Calculator_3-way'!A175)</f>
        <v>3.18</v>
      </c>
      <c r="B174" s="4">
        <f>IF('True_Odds_Calculator_3-way'!B175="","",'True_Odds_Calculator_3-way'!B175)</f>
        <v>3.42</v>
      </c>
      <c r="C174" s="4">
        <f>IF('True_Odds_Calculator_3-way'!C175="","",'True_Odds_Calculator_3-way'!C175)</f>
        <v>2.41</v>
      </c>
      <c r="D174" s="4">
        <f t="shared" si="10"/>
        <v>2.1800828959844587E-2</v>
      </c>
      <c r="E174" s="4">
        <f t="shared" si="11"/>
        <v>3.2552245901875527</v>
      </c>
      <c r="F174" s="4">
        <f t="shared" si="12"/>
        <v>3.5071633375848954</v>
      </c>
      <c r="G174" s="4">
        <f t="shared" si="13"/>
        <v>2.4529594954933645</v>
      </c>
      <c r="I174" s="4">
        <f t="shared" si="14"/>
        <v>1.0218008289598446</v>
      </c>
    </row>
    <row r="175" spans="1:9" x14ac:dyDescent="0.2">
      <c r="A175" s="4">
        <f>IF('True_Odds_Calculator_3-way'!A176="","",'True_Odds_Calculator_3-way'!A176)</f>
        <v>2.64</v>
      </c>
      <c r="B175" s="4">
        <f>IF('True_Odds_Calculator_3-way'!B176="","",'True_Odds_Calculator_3-way'!B176)</f>
        <v>3.24</v>
      </c>
      <c r="C175" s="4">
        <f>IF('True_Odds_Calculator_3-way'!C176="","",'True_Odds_Calculator_3-way'!C176)</f>
        <v>3</v>
      </c>
      <c r="D175" s="4">
        <f t="shared" si="10"/>
        <v>2.0763187429853946E-2</v>
      </c>
      <c r="E175" s="4">
        <f t="shared" si="11"/>
        <v>2.689134808853118</v>
      </c>
      <c r="F175" s="4">
        <f t="shared" si="12"/>
        <v>3.3143211407315558</v>
      </c>
      <c r="G175" s="4">
        <f t="shared" si="13"/>
        <v>3.0636103151862462</v>
      </c>
      <c r="I175" s="4">
        <f t="shared" si="14"/>
        <v>1.0207631874298539</v>
      </c>
    </row>
    <row r="176" spans="1:9" x14ac:dyDescent="0.2">
      <c r="A176" s="4">
        <f>IF('True_Odds_Calculator_3-way'!A177="","",'True_Odds_Calculator_3-way'!A177)</f>
        <v>1.37</v>
      </c>
      <c r="B176" s="4">
        <f>IF('True_Odds_Calculator_3-way'!B177="","",'True_Odds_Calculator_3-way'!B177)</f>
        <v>5.29</v>
      </c>
      <c r="C176" s="4">
        <f>IF('True_Odds_Calculator_3-way'!C177="","",'True_Odds_Calculator_3-way'!C177)</f>
        <v>9.27</v>
      </c>
      <c r="D176" s="4">
        <f t="shared" si="10"/>
        <v>2.6837789279885227E-2</v>
      </c>
      <c r="E176" s="4">
        <f t="shared" si="11"/>
        <v>1.3869989534440721</v>
      </c>
      <c r="F176" s="4">
        <f t="shared" si="12"/>
        <v>5.5527795648256566</v>
      </c>
      <c r="G176" s="4">
        <f t="shared" si="13"/>
        <v>10.108266059798471</v>
      </c>
      <c r="I176" s="4">
        <f t="shared" si="14"/>
        <v>1.0268377892798852</v>
      </c>
    </row>
    <row r="177" spans="1: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4.62</v>
      </c>
      <c r="C177" s="4">
        <f>IF('True_Odds_Calculator_3-way'!C178="","",'True_Odds_Calculator_3-way'!C178)</f>
        <v>5.94</v>
      </c>
      <c r="D177" s="4">
        <f t="shared" si="10"/>
        <v>2.5826025826025667E-2</v>
      </c>
      <c r="E177" s="4">
        <f t="shared" si="11"/>
        <v>1.5812352516722894</v>
      </c>
      <c r="F177" s="4">
        <f t="shared" si="12"/>
        <v>4.8113577023498673</v>
      </c>
      <c r="G177" s="4">
        <f t="shared" si="13"/>
        <v>6.2601142680667063</v>
      </c>
      <c r="I177" s="4">
        <f t="shared" si="14"/>
        <v>1.0258260258260257</v>
      </c>
    </row>
    <row r="178" spans="1:9" x14ac:dyDescent="0.2">
      <c r="A178" s="4">
        <f>IF('True_Odds_Calculator_3-way'!A179="","",'True_Odds_Calculator_3-way'!A179)</f>
        <v>1.98</v>
      </c>
      <c r="B178" s="4">
        <f>IF('True_Odds_Calculator_3-way'!B179="","",'True_Odds_Calculator_3-way'!B179)</f>
        <v>3.59</v>
      </c>
      <c r="C178" s="4">
        <f>IF('True_Odds_Calculator_3-way'!C179="","",'True_Odds_Calculator_3-way'!C179)</f>
        <v>3.98</v>
      </c>
      <c r="D178" s="4">
        <f t="shared" si="10"/>
        <v>3.4858318490966322E-2</v>
      </c>
      <c r="E178" s="4">
        <f t="shared" si="11"/>
        <v>2.0266255406481748</v>
      </c>
      <c r="F178" s="4">
        <f t="shared" si="12"/>
        <v>3.7462711601959047</v>
      </c>
      <c r="G178" s="4">
        <f t="shared" si="13"/>
        <v>4.1729810492802883</v>
      </c>
      <c r="I178" s="4">
        <f t="shared" si="14"/>
        <v>1.0348583184909663</v>
      </c>
    </row>
    <row r="179" spans="1:9" x14ac:dyDescent="0.2">
      <c r="A179" s="4">
        <f>IF('True_Odds_Calculator_3-way'!A180="","",'True_Odds_Calculator_3-way'!A180)</f>
        <v>2.61</v>
      </c>
      <c r="B179" s="4">
        <f>IF('True_Odds_Calculator_3-way'!B180="","",'True_Odds_Calculator_3-way'!B180)</f>
        <v>3.07</v>
      </c>
      <c r="C179" s="4">
        <f>IF('True_Odds_Calculator_3-way'!C180="","",'True_Odds_Calculator_3-way'!C180)</f>
        <v>2.99</v>
      </c>
      <c r="D179" s="4">
        <f t="shared" si="10"/>
        <v>4.3322822010025686E-2</v>
      </c>
      <c r="E179" s="4">
        <f t="shared" si="11"/>
        <v>2.7122261218907657</v>
      </c>
      <c r="F179" s="4">
        <f t="shared" si="12"/>
        <v>3.2124183525058561</v>
      </c>
      <c r="G179" s="4">
        <f t="shared" si="13"/>
        <v>3.1249294950955373</v>
      </c>
      <c r="I179" s="4">
        <f t="shared" si="14"/>
        <v>1.0433228220100257</v>
      </c>
    </row>
    <row r="180" spans="1:9" x14ac:dyDescent="0.2">
      <c r="A180" s="4">
        <f>IF('True_Odds_Calculator_3-way'!A181="","",'True_Odds_Calculator_3-way'!A181)</f>
        <v>1.95</v>
      </c>
      <c r="B180" s="4">
        <f>IF('True_Odds_Calculator_3-way'!B181="","",'True_Odds_Calculator_3-way'!B181)</f>
        <v>3.11</v>
      </c>
      <c r="C180" s="4">
        <f>IF('True_Odds_Calculator_3-way'!C181="","",'True_Odds_Calculator_3-way'!C181)</f>
        <v>4.6900000000000004</v>
      </c>
      <c r="D180" s="4">
        <f t="shared" si="10"/>
        <v>4.7583537385332386E-2</v>
      </c>
      <c r="E180" s="4">
        <f t="shared" si="11"/>
        <v>2.0122370830037184</v>
      </c>
      <c r="F180" s="4">
        <f t="shared" si="12"/>
        <v>3.2713710656764219</v>
      </c>
      <c r="G180" s="4">
        <f t="shared" si="13"/>
        <v>5.0669229793994761</v>
      </c>
      <c r="I180" s="4">
        <f t="shared" si="14"/>
        <v>1.0475835373853324</v>
      </c>
    </row>
    <row r="181" spans="1:9" x14ac:dyDescent="0.2">
      <c r="A181" s="4">
        <f>IF('True_Odds_Calculator_3-way'!A182="","",'True_Odds_Calculator_3-way'!A182)</f>
        <v>2.63</v>
      </c>
      <c r="B181" s="4">
        <f>IF('True_Odds_Calculator_3-way'!B182="","",'True_Odds_Calculator_3-way'!B182)</f>
        <v>2.86</v>
      </c>
      <c r="C181" s="4">
        <f>IF('True_Odds_Calculator_3-way'!C182="","",'True_Odds_Calculator_3-way'!C182)</f>
        <v>3.18</v>
      </c>
      <c r="D181" s="4">
        <f t="shared" si="10"/>
        <v>4.4343895337510375E-2</v>
      </c>
      <c r="E181" s="4">
        <f t="shared" si="11"/>
        <v>2.7363761150018204</v>
      </c>
      <c r="F181" s="4">
        <f t="shared" si="12"/>
        <v>2.9862419247255998</v>
      </c>
      <c r="G181" s="4">
        <f t="shared" si="13"/>
        <v>3.3368469179144085</v>
      </c>
      <c r="I181" s="4">
        <f t="shared" si="14"/>
        <v>1.0443438953375104</v>
      </c>
    </row>
    <row r="182" spans="1:9" x14ac:dyDescent="0.2">
      <c r="A182" s="4">
        <f>IF('True_Odds_Calculator_3-way'!A183="","",'True_Odds_Calculator_3-way'!A183)</f>
        <v>1.77</v>
      </c>
      <c r="B182" s="4">
        <f>IF('True_Odds_Calculator_3-way'!B183="","",'True_Odds_Calculator_3-way'!B183)</f>
        <v>3.47</v>
      </c>
      <c r="C182" s="4">
        <f>IF('True_Odds_Calculator_3-way'!C183="","",'True_Odds_Calculator_3-way'!C183)</f>
        <v>5.15</v>
      </c>
      <c r="D182" s="4">
        <f t="shared" si="10"/>
        <v>4.7330946734328583E-2</v>
      </c>
      <c r="E182" s="4">
        <f t="shared" si="11"/>
        <v>1.8208476412030958</v>
      </c>
      <c r="F182" s="4">
        <f t="shared" si="12"/>
        <v>3.6709714757236971</v>
      </c>
      <c r="G182" s="4">
        <f t="shared" si="13"/>
        <v>5.6054510757987162</v>
      </c>
      <c r="I182" s="4">
        <f t="shared" si="14"/>
        <v>1.0473309467343286</v>
      </c>
    </row>
    <row r="183" spans="1:9" x14ac:dyDescent="0.2">
      <c r="A183" s="4">
        <f>IF('True_Odds_Calculator_3-way'!A184="","",'True_Odds_Calculator_3-way'!A184)</f>
        <v>2.2400000000000002</v>
      </c>
      <c r="B183" s="4">
        <f>IF('True_Odds_Calculator_3-way'!B184="","",'True_Odds_Calculator_3-way'!B184)</f>
        <v>3.57</v>
      </c>
      <c r="C183" s="4">
        <f>IF('True_Odds_Calculator_3-way'!C184="","",'True_Odds_Calculator_3-way'!C184)</f>
        <v>3.32</v>
      </c>
      <c r="D183" s="4">
        <f t="shared" si="10"/>
        <v>2.7745435523607087E-2</v>
      </c>
      <c r="E183" s="4">
        <f t="shared" si="11"/>
        <v>2.2873868599990996</v>
      </c>
      <c r="F183" s="4">
        <f t="shared" si="12"/>
        <v>3.6918955680266636</v>
      </c>
      <c r="G183" s="4">
        <f t="shared" si="13"/>
        <v>3.4251696584675106</v>
      </c>
      <c r="I183" s="4">
        <f t="shared" si="14"/>
        <v>1.0277454355236071</v>
      </c>
    </row>
    <row r="184" spans="1:9" x14ac:dyDescent="0.2">
      <c r="A184" s="4">
        <f>IF('True_Odds_Calculator_3-way'!A185="","",'True_Odds_Calculator_3-way'!A185)</f>
        <v>2.21</v>
      </c>
      <c r="B184" s="4">
        <f>IF('True_Odds_Calculator_3-way'!B185="","",'True_Odds_Calculator_3-way'!B185)</f>
        <v>3.56</v>
      </c>
      <c r="C184" s="4">
        <f>IF('True_Odds_Calculator_3-way'!C185="","",'True_Odds_Calculator_3-way'!C185)</f>
        <v>3.39</v>
      </c>
      <c r="D184" s="4">
        <f t="shared" si="10"/>
        <v>2.8372814924762846E-2</v>
      </c>
      <c r="E184" s="4">
        <f t="shared" si="11"/>
        <v>2.2571779696857948</v>
      </c>
      <c r="F184" s="4">
        <f t="shared" si="12"/>
        <v>3.6840381520960204</v>
      </c>
      <c r="G184" s="4">
        <f t="shared" si="13"/>
        <v>3.5022878339130976</v>
      </c>
      <c r="I184" s="4">
        <f t="shared" si="14"/>
        <v>1.0283728149247628</v>
      </c>
    </row>
    <row r="185" spans="1:9" x14ac:dyDescent="0.2">
      <c r="A185" s="4">
        <f>IF('True_Odds_Calculator_3-way'!A186="","",'True_Odds_Calculator_3-way'!A186)</f>
        <v>1.57</v>
      </c>
      <c r="B185" s="4">
        <f>IF('True_Odds_Calculator_3-way'!B186="","",'True_Odds_Calculator_3-way'!B186)</f>
        <v>4.59</v>
      </c>
      <c r="C185" s="4">
        <f>IF('True_Odds_Calculator_3-way'!C186="","",'True_Odds_Calculator_3-way'!C186)</f>
        <v>5.65</v>
      </c>
      <c r="D185" s="4">
        <f t="shared" si="10"/>
        <v>3.1798749348990185E-2</v>
      </c>
      <c r="E185" s="4">
        <f t="shared" si="11"/>
        <v>1.5965690572851376</v>
      </c>
      <c r="F185" s="4">
        <f t="shared" si="12"/>
        <v>4.8247333440113565</v>
      </c>
      <c r="G185" s="4">
        <f t="shared" si="13"/>
        <v>6.0099199500890448</v>
      </c>
      <c r="I185" s="4">
        <f t="shared" si="14"/>
        <v>1.0317987493489902</v>
      </c>
    </row>
    <row r="186" spans="1:9" x14ac:dyDescent="0.2">
      <c r="A186" s="4">
        <f>IF('True_Odds_Calculator_3-way'!A187="","",'True_Odds_Calculator_3-way'!A187)</f>
        <v>1.59</v>
      </c>
      <c r="B186" s="4">
        <f>IF('True_Odds_Calculator_3-way'!B187="","",'True_Odds_Calculator_3-way'!B187)</f>
        <v>4.12</v>
      </c>
      <c r="C186" s="4">
        <f>IF('True_Odds_Calculator_3-way'!C187="","",'True_Odds_Calculator_3-way'!C187)</f>
        <v>6.53</v>
      </c>
      <c r="D186" s="4">
        <f t="shared" si="10"/>
        <v>2.4788621026706092E-2</v>
      </c>
      <c r="E186" s="4">
        <f t="shared" si="11"/>
        <v>1.6111674684870481</v>
      </c>
      <c r="F186" s="4">
        <f t="shared" si="12"/>
        <v>4.2652003853797646</v>
      </c>
      <c r="G186" s="4">
        <f t="shared" si="13"/>
        <v>6.9024314942794831</v>
      </c>
      <c r="I186" s="4">
        <f t="shared" si="14"/>
        <v>1.0247886210267061</v>
      </c>
    </row>
    <row r="187" spans="1:9" x14ac:dyDescent="0.2">
      <c r="A187" s="4">
        <f>IF('True_Odds_Calculator_3-way'!A188="","",'True_Odds_Calculator_3-way'!A188)</f>
        <v>2</v>
      </c>
      <c r="B187" s="4">
        <f>IF('True_Odds_Calculator_3-way'!B188="","",'True_Odds_Calculator_3-way'!B188)</f>
        <v>3.45</v>
      </c>
      <c r="C187" s="4">
        <f>IF('True_Odds_Calculator_3-way'!C188="","",'True_Odds_Calculator_3-way'!C188)</f>
        <v>3.92</v>
      </c>
      <c r="D187" s="4">
        <f t="shared" si="10"/>
        <v>4.4957113280094552E-2</v>
      </c>
      <c r="E187" s="4">
        <f t="shared" si="11"/>
        <v>2.061794897855473</v>
      </c>
      <c r="F187" s="4">
        <f t="shared" si="12"/>
        <v>3.6380918220946916</v>
      </c>
      <c r="G187" s="4">
        <f t="shared" si="13"/>
        <v>4.1646479162389642</v>
      </c>
      <c r="I187" s="4">
        <f t="shared" si="14"/>
        <v>1.0449571132800946</v>
      </c>
    </row>
    <row r="188" spans="1:9" x14ac:dyDescent="0.2">
      <c r="A188" s="4">
        <f>IF('True_Odds_Calculator_3-way'!A189="","",'True_Odds_Calculator_3-way'!A189)</f>
        <v>8.14</v>
      </c>
      <c r="B188" s="4">
        <f>IF('True_Odds_Calculator_3-way'!B189="","",'True_Odds_Calculator_3-way'!B189)</f>
        <v>4.34</v>
      </c>
      <c r="C188" s="4">
        <f>IF('True_Odds_Calculator_3-way'!C189="","",'True_Odds_Calculator_3-way'!C189)</f>
        <v>1.41</v>
      </c>
      <c r="D188" s="4">
        <f t="shared" si="10"/>
        <v>6.2484727549930064E-2</v>
      </c>
      <c r="E188" s="4">
        <f t="shared" si="11"/>
        <v>9.8018189503202109</v>
      </c>
      <c r="F188" s="4">
        <f t="shared" si="12"/>
        <v>4.7712995864968892</v>
      </c>
      <c r="G188" s="4">
        <f t="shared" si="13"/>
        <v>1.4526615044129929</v>
      </c>
      <c r="I188" s="4">
        <f t="shared" si="14"/>
        <v>1.0624847275499301</v>
      </c>
    </row>
    <row r="189" spans="1:9" x14ac:dyDescent="0.2">
      <c r="A189" s="4">
        <f>IF('True_Odds_Calculator_3-way'!A190="","",'True_Odds_Calculator_3-way'!A190)</f>
        <v>2.1800000000000002</v>
      </c>
      <c r="B189" s="4">
        <f>IF('True_Odds_Calculator_3-way'!B190="","",'True_Odds_Calculator_3-way'!B190)</f>
        <v>3.14</v>
      </c>
      <c r="C189" s="4">
        <f>IF('True_Odds_Calculator_3-way'!C190="","",'True_Odds_Calculator_3-way'!C190)</f>
        <v>3.59</v>
      </c>
      <c r="D189" s="4">
        <f t="shared" si="10"/>
        <v>5.5738465943319326E-2</v>
      </c>
      <c r="E189" s="4">
        <f t="shared" si="11"/>
        <v>2.2720244545838604</v>
      </c>
      <c r="F189" s="4">
        <f t="shared" si="12"/>
        <v>3.3345354452340126</v>
      </c>
      <c r="G189" s="4">
        <f t="shared" si="13"/>
        <v>3.8465674500106126</v>
      </c>
      <c r="I189" s="4">
        <f t="shared" si="14"/>
        <v>1.0557384659433193</v>
      </c>
    </row>
    <row r="190" spans="1:9" x14ac:dyDescent="0.2">
      <c r="A190" s="4">
        <f>IF('True_Odds_Calculator_3-way'!A191="","",'True_Odds_Calculator_3-way'!A191)</f>
        <v>2.5099999999999998</v>
      </c>
      <c r="B190" s="4">
        <f>IF('True_Odds_Calculator_3-way'!B191="","",'True_Odds_Calculator_3-way'!B191)</f>
        <v>3.37</v>
      </c>
      <c r="C190" s="4">
        <f>IF('True_Odds_Calculator_3-way'!C191="","",'True_Odds_Calculator_3-way'!C191)</f>
        <v>3.06</v>
      </c>
      <c r="D190" s="4">
        <f t="shared" si="10"/>
        <v>2.1939665167417521E-2</v>
      </c>
      <c r="E190" s="4">
        <f t="shared" si="11"/>
        <v>2.5569355865551406</v>
      </c>
      <c r="F190" s="4">
        <f t="shared" si="12"/>
        <v>3.4551542004995834</v>
      </c>
      <c r="G190" s="4">
        <f t="shared" si="13"/>
        <v>3.1300455953675361</v>
      </c>
      <c r="I190" s="4">
        <f t="shared" si="14"/>
        <v>1.0219396651674175</v>
      </c>
    </row>
    <row r="191" spans="1:9" x14ac:dyDescent="0.2">
      <c r="A191" s="4">
        <f>IF('True_Odds_Calculator_3-way'!A192="","",'True_Odds_Calculator_3-way'!A192)</f>
        <v>1.99</v>
      </c>
      <c r="B191" s="4">
        <f>IF('True_Odds_Calculator_3-way'!B192="","",'True_Odds_Calculator_3-way'!B192)</f>
        <v>3.75</v>
      </c>
      <c r="C191" s="4">
        <f>IF('True_Odds_Calculator_3-way'!C192="","",'True_Odds_Calculator_3-way'!C192)</f>
        <v>3.92</v>
      </c>
      <c r="D191" s="4">
        <f t="shared" si="10"/>
        <v>2.4281270297063395E-2</v>
      </c>
      <c r="E191" s="4">
        <f t="shared" si="11"/>
        <v>2.0225767866567406</v>
      </c>
      <c r="F191" s="4">
        <f t="shared" si="12"/>
        <v>3.8673811590817944</v>
      </c>
      <c r="G191" s="4">
        <f t="shared" si="13"/>
        <v>4.0484472164301657</v>
      </c>
      <c r="I191" s="4">
        <f t="shared" si="14"/>
        <v>1.0242812702970634</v>
      </c>
    </row>
    <row r="192" spans="1:9" x14ac:dyDescent="0.2">
      <c r="A192" s="4">
        <f>IF('True_Odds_Calculator_3-way'!A193="","",'True_Odds_Calculator_3-way'!A193)</f>
        <v>2.92</v>
      </c>
      <c r="B192" s="4">
        <f>IF('True_Odds_Calculator_3-way'!B193="","",'True_Odds_Calculator_3-way'!B193)</f>
        <v>3.05</v>
      </c>
      <c r="C192" s="4">
        <f>IF('True_Odds_Calculator_3-way'!C193="","",'True_Odds_Calculator_3-way'!C193)</f>
        <v>2.75</v>
      </c>
      <c r="D192" s="4">
        <f t="shared" si="10"/>
        <v>3.3970969520037642E-2</v>
      </c>
      <c r="E192" s="4">
        <f t="shared" si="11"/>
        <v>3.019851626559257</v>
      </c>
      <c r="F192" s="4">
        <f t="shared" si="12"/>
        <v>3.1591065439848651</v>
      </c>
      <c r="G192" s="4">
        <f t="shared" si="13"/>
        <v>2.8383875453913316</v>
      </c>
      <c r="I192" s="4">
        <f t="shared" si="14"/>
        <v>1.0339709695200376</v>
      </c>
    </row>
    <row r="193" spans="1:9" x14ac:dyDescent="0.2">
      <c r="A193" s="4">
        <f>IF('True_Odds_Calculator_3-way'!A194="","",'True_Odds_Calculator_3-way'!A194)</f>
        <v>2.65</v>
      </c>
      <c r="B193" s="4">
        <f>IF('True_Odds_Calculator_3-way'!B194="","",'True_Odds_Calculator_3-way'!B194)</f>
        <v>3.08</v>
      </c>
      <c r="C193" s="4">
        <f>IF('True_Odds_Calculator_3-way'!C194="","",'True_Odds_Calculator_3-way'!C194)</f>
        <v>3.03</v>
      </c>
      <c r="D193" s="4">
        <f t="shared" si="10"/>
        <v>3.2066818541692577E-2</v>
      </c>
      <c r="E193" s="4">
        <f t="shared" si="11"/>
        <v>2.7272512733346663</v>
      </c>
      <c r="F193" s="4">
        <f t="shared" si="12"/>
        <v>3.1848514689128273</v>
      </c>
      <c r="G193" s="4">
        <f t="shared" si="13"/>
        <v>3.1314187843139907</v>
      </c>
      <c r="I193" s="4">
        <f t="shared" si="14"/>
        <v>1.0320668185416926</v>
      </c>
    </row>
    <row r="194" spans="1:9" x14ac:dyDescent="0.2">
      <c r="A194" s="4">
        <f>IF('True_Odds_Calculator_3-way'!A195="","",'True_Odds_Calculator_3-way'!A195)</f>
        <v>1.79</v>
      </c>
      <c r="B194" s="4">
        <f>IF('True_Odds_Calculator_3-way'!B195="","",'True_Odds_Calculator_3-way'!B195)</f>
        <v>3.54</v>
      </c>
      <c r="C194" s="4">
        <f>IF('True_Odds_Calculator_3-way'!C195="","",'True_Odds_Calculator_3-way'!C195)</f>
        <v>5.42</v>
      </c>
      <c r="D194" s="4">
        <f t="shared" si="10"/>
        <v>2.5646938601759706E-2</v>
      </c>
      <c r="E194" s="4">
        <f t="shared" si="11"/>
        <v>1.8178174669350009</v>
      </c>
      <c r="F194" s="4">
        <f t="shared" si="12"/>
        <v>3.6504757627502729</v>
      </c>
      <c r="G194" s="4">
        <f t="shared" si="13"/>
        <v>5.6833402357287524</v>
      </c>
      <c r="I194" s="4">
        <f t="shared" si="14"/>
        <v>1.0256469386017597</v>
      </c>
    </row>
    <row r="195" spans="1:9" x14ac:dyDescent="0.2">
      <c r="A195" s="4">
        <f>IF('True_Odds_Calculator_3-way'!A196="","",'True_Odds_Calculator_3-way'!A196)</f>
        <v>2.21</v>
      </c>
      <c r="B195" s="4">
        <f>IF('True_Odds_Calculator_3-way'!B196="","",'True_Odds_Calculator_3-way'!B196)</f>
        <v>3.05</v>
      </c>
      <c r="C195" s="4">
        <f>IF('True_Odds_Calculator_3-way'!C196="","",'True_Odds_Calculator_3-way'!C196)</f>
        <v>3.78</v>
      </c>
      <c r="D195" s="4">
        <f t="shared" ref="D195:D258" si="15">IF(A195="","",((1/A195)+(1/B195)+(1/C195))-1)</f>
        <v>4.4907804792086559E-2</v>
      </c>
      <c r="E195" s="4">
        <f t="shared" ref="E195:E258" si="16">IF(A195="","",(3*A195)/(3-($D195*A195)))</f>
        <v>2.2856128331398189</v>
      </c>
      <c r="F195" s="4">
        <f t="shared" ref="F195:F258" si="17">IF(B195="","",(3*B195)/(3-($D195*B195)))</f>
        <v>3.1959134831474771</v>
      </c>
      <c r="G195" s="4">
        <f t="shared" ref="G195:G258" si="18">IF(C195="","",(3*C195)/(3-($D195*C195)))</f>
        <v>4.0067153143868977</v>
      </c>
      <c r="I195" s="4">
        <f t="shared" ref="I195:I258" si="19">IF(A195="","",D195+1)</f>
        <v>1.0449078047920866</v>
      </c>
    </row>
    <row r="196" spans="1:9" x14ac:dyDescent="0.2">
      <c r="A196" s="4">
        <f>IF('True_Odds_Calculator_3-way'!A197="","",'True_Odds_Calculator_3-way'!A197)</f>
        <v>2.42</v>
      </c>
      <c r="B196" s="4">
        <f>IF('True_Odds_Calculator_3-way'!B197="","",'True_Odds_Calculator_3-way'!B197)</f>
        <v>3.33</v>
      </c>
      <c r="C196" s="4">
        <f>IF('True_Odds_Calculator_3-way'!C197="","",'True_Odds_Calculator_3-way'!C197)</f>
        <v>3.14</v>
      </c>
      <c r="D196" s="4">
        <f t="shared" si="15"/>
        <v>3.1994778375785904E-2</v>
      </c>
      <c r="E196" s="4">
        <f t="shared" si="16"/>
        <v>2.4841127675496231</v>
      </c>
      <c r="F196" s="4">
        <f t="shared" si="17"/>
        <v>3.4526169424169151</v>
      </c>
      <c r="G196" s="4">
        <f t="shared" si="18"/>
        <v>3.2487952257884936</v>
      </c>
      <c r="I196" s="4">
        <f t="shared" si="19"/>
        <v>1.0319947783757859</v>
      </c>
    </row>
    <row r="197" spans="1:9" x14ac:dyDescent="0.2">
      <c r="A197" s="4">
        <f>IF('True_Odds_Calculator_3-way'!A198="","",'True_Odds_Calculator_3-way'!A198)</f>
        <v>5.0199999999999996</v>
      </c>
      <c r="B197" s="4">
        <f>IF('True_Odds_Calculator_3-way'!B198="","",'True_Odds_Calculator_3-way'!B198)</f>
        <v>4.24</v>
      </c>
      <c r="C197" s="4">
        <f>IF('True_Odds_Calculator_3-way'!C198="","",'True_Odds_Calculator_3-way'!C198)</f>
        <v>1.66</v>
      </c>
      <c r="D197" s="4">
        <f t="shared" si="15"/>
        <v>3.7461882408986513E-2</v>
      </c>
      <c r="E197" s="4">
        <f t="shared" si="16"/>
        <v>5.3557304807784814</v>
      </c>
      <c r="F197" s="4">
        <f t="shared" si="17"/>
        <v>4.4770420368873625</v>
      </c>
      <c r="G197" s="4">
        <f t="shared" si="18"/>
        <v>1.6951383677232301</v>
      </c>
      <c r="I197" s="4">
        <f t="shared" si="19"/>
        <v>1.0374618824089865</v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1.76</v>
      </c>
      <c r="B2" s="4">
        <f>IF('True_Odds_Calculator_2-way'!B3="","",'True_Odds_Calculator_2-way'!B3)</f>
        <v>2.12</v>
      </c>
      <c r="C2" s="4">
        <f>1/A2</f>
        <v>0.56818181818181823</v>
      </c>
      <c r="D2">
        <f>1/B2</f>
        <v>0.47169811320754712</v>
      </c>
      <c r="E2">
        <f>C2+D2-1</f>
        <v>3.9879931389365408E-2</v>
      </c>
      <c r="F2">
        <f>C2+D2-(C2*D2)-1</f>
        <v>-0.22813036020583177</v>
      </c>
      <c r="G2">
        <v>0</v>
      </c>
      <c r="H2">
        <f>C2*D2</f>
        <v>0.26801029159519724</v>
      </c>
      <c r="I2">
        <f>((-4*F2*H2)^0.5)/(2*F2)</f>
        <v>-1.0838874619051502</v>
      </c>
      <c r="J2">
        <f>(-((-4*F2*H2)^0.5))/(2*F2)</f>
        <v>1.0838874619051502</v>
      </c>
      <c r="K2">
        <f>IF(A2="","",(C2/($J2+C2-($J2*C2))))</f>
        <v>0.54831942340648987</v>
      </c>
      <c r="L2">
        <f>IF(B2="","",(D2/($J2+D2-($J2*D2))))</f>
        <v>0.45168057659351019</v>
      </c>
      <c r="M2">
        <f>IF(A2="","",1/K2)</f>
        <v>1.8237544710479137</v>
      </c>
      <c r="N2">
        <f>IF(B2="","",1/L2)</f>
        <v>2.2139539573337679</v>
      </c>
    </row>
    <row r="3" spans="1:14" x14ac:dyDescent="0.25">
      <c r="A3" s="4">
        <f>IF('True_Odds_Calculator_2-way'!A4="","",'True_Odds_Calculator_2-way'!A4)</f>
        <v>1.79</v>
      </c>
      <c r="B3" s="4">
        <f>IF('True_Odds_Calculator_2-way'!B4="","",'True_Odds_Calculator_2-way'!B4)</f>
        <v>2.13</v>
      </c>
      <c r="C3" s="4">
        <f t="shared" ref="C3:C66" si="0">1/A3</f>
        <v>0.55865921787709494</v>
      </c>
      <c r="D3">
        <f t="shared" ref="D3:D66" si="1">1/B3</f>
        <v>0.46948356807511737</v>
      </c>
      <c r="E3">
        <f t="shared" ref="E3:E66" si="2">C3+D3-1</f>
        <v>2.8142785952212312E-2</v>
      </c>
      <c r="F3">
        <f t="shared" ref="F3:F66" si="3">C3+D3-(C3*D3)-1</f>
        <v>-0.2341385369947806</v>
      </c>
      <c r="G3">
        <v>0</v>
      </c>
      <c r="H3">
        <f t="shared" ref="H3:H66" si="4">C3*D3</f>
        <v>0.26228132294699291</v>
      </c>
      <c r="I3">
        <f t="shared" ref="I3:I66" si="5">((-4*F3*H3)^0.5)/(2*F3)</f>
        <v>-1.0583936671670078</v>
      </c>
      <c r="J3">
        <f t="shared" ref="J3:J66" si="6">(-((-4*F3*H3)^0.5))/(2*F3)</f>
        <v>1.0583936671670078</v>
      </c>
      <c r="K3">
        <f t="shared" ref="K3:K66" si="7">IF(A3="","",(C3/($J3+C3-($J3*C3))))</f>
        <v>0.5446234509412119</v>
      </c>
      <c r="L3">
        <f t="shared" ref="L3:L66" si="8">IF(B3="","",(D3/($J3+D3-($J3*D3))))</f>
        <v>0.45537654905878816</v>
      </c>
      <c r="M3">
        <f t="shared" ref="M3:M66" si="9">IF(A3="","",1/K3)</f>
        <v>1.8361309970619364</v>
      </c>
      <c r="N3">
        <f t="shared" ref="N3:N66" si="10">IF(B3="","",1/L3)</f>
        <v>2.1959848438987186</v>
      </c>
    </row>
    <row r="4" spans="1:14" x14ac:dyDescent="0.25">
      <c r="A4" s="4">
        <f>IF('True_Odds_Calculator_2-way'!A5="","",'True_Odds_Calculator_2-way'!A5)</f>
        <v>1.59</v>
      </c>
      <c r="B4" s="4">
        <f>IF('True_Odds_Calculator_2-way'!B5="","",'True_Odds_Calculator_2-way'!B5)</f>
        <v>2.48</v>
      </c>
      <c r="C4" s="4">
        <f t="shared" si="0"/>
        <v>0.62893081761006286</v>
      </c>
      <c r="D4">
        <f t="shared" si="1"/>
        <v>0.40322580645161293</v>
      </c>
      <c r="E4">
        <f t="shared" si="2"/>
        <v>3.2156624061675743E-2</v>
      </c>
      <c r="F4">
        <f t="shared" si="3"/>
        <v>-0.22144451207141413</v>
      </c>
      <c r="G4">
        <v>0</v>
      </c>
      <c r="H4">
        <f t="shared" si="4"/>
        <v>0.25360113613308988</v>
      </c>
      <c r="I4">
        <f t="shared" si="5"/>
        <v>-1.0701462561817374</v>
      </c>
      <c r="J4">
        <f t="shared" si="6"/>
        <v>1.0701462561817374</v>
      </c>
      <c r="K4">
        <f t="shared" si="7"/>
        <v>0.61297560573270427</v>
      </c>
      <c r="L4">
        <f t="shared" si="8"/>
        <v>0.38702439426729596</v>
      </c>
      <c r="M4">
        <f t="shared" si="9"/>
        <v>1.6313862911472248</v>
      </c>
      <c r="N4">
        <f t="shared" si="10"/>
        <v>2.583816459148971</v>
      </c>
    </row>
    <row r="5" spans="1:14" x14ac:dyDescent="0.25">
      <c r="A5" s="4">
        <f>IF('True_Odds_Calculator_2-way'!A6="","",'True_Odds_Calculator_2-way'!A6)</f>
        <v>2.02</v>
      </c>
      <c r="B5" s="4">
        <f>IF('True_Odds_Calculator_2-way'!B6="","",'True_Odds_Calculator_2-way'!B6)</f>
        <v>1.87</v>
      </c>
      <c r="C5" s="4">
        <f t="shared" si="0"/>
        <v>0.49504950495049505</v>
      </c>
      <c r="D5">
        <f t="shared" si="1"/>
        <v>0.53475935828876997</v>
      </c>
      <c r="E5">
        <f t="shared" si="2"/>
        <v>2.9808863239265015E-2</v>
      </c>
      <c r="F5">
        <f t="shared" si="3"/>
        <v>-0.23492349234923493</v>
      </c>
      <c r="G5">
        <v>0</v>
      </c>
      <c r="H5">
        <f t="shared" si="4"/>
        <v>0.2647323555885</v>
      </c>
      <c r="I5">
        <f t="shared" si="5"/>
        <v>-1.0615495921641367</v>
      </c>
      <c r="J5">
        <f t="shared" si="6"/>
        <v>1.0615495921641367</v>
      </c>
      <c r="K5">
        <f t="shared" si="7"/>
        <v>0.48012738724303272</v>
      </c>
      <c r="L5">
        <f t="shared" si="8"/>
        <v>0.51987261275696728</v>
      </c>
      <c r="M5">
        <f t="shared" si="9"/>
        <v>2.0827805840074194</v>
      </c>
      <c r="N5">
        <f t="shared" si="10"/>
        <v>1.9235481451827992</v>
      </c>
    </row>
    <row r="6" spans="1:14" x14ac:dyDescent="0.25">
      <c r="A6" s="4">
        <f>IF('True_Odds_Calculator_2-way'!A7="","",'True_Odds_Calculator_2-way'!A7)</f>
        <v>2.0499999999999998</v>
      </c>
      <c r="B6" s="4">
        <f>IF('True_Odds_Calculator_2-way'!B7="","",'True_Odds_Calculator_2-way'!B7)</f>
        <v>1.83</v>
      </c>
      <c r="C6" s="4">
        <f t="shared" si="0"/>
        <v>0.48780487804878053</v>
      </c>
      <c r="D6">
        <f t="shared" si="1"/>
        <v>0.54644808743169393</v>
      </c>
      <c r="E6">
        <f t="shared" si="2"/>
        <v>3.4252965480474407E-2</v>
      </c>
      <c r="F6">
        <f t="shared" si="3"/>
        <v>-0.23230707716913246</v>
      </c>
      <c r="G6">
        <v>0</v>
      </c>
      <c r="H6">
        <f t="shared" si="4"/>
        <v>0.26656004264960681</v>
      </c>
      <c r="I6">
        <f t="shared" si="5"/>
        <v>-1.0711894933108055</v>
      </c>
      <c r="J6">
        <f t="shared" si="6"/>
        <v>1.0711894933108055</v>
      </c>
      <c r="K6">
        <f t="shared" si="7"/>
        <v>0.47064383372894186</v>
      </c>
      <c r="L6">
        <f t="shared" si="8"/>
        <v>0.52935616627105819</v>
      </c>
      <c r="M6">
        <f t="shared" si="9"/>
        <v>2.1247489679763456</v>
      </c>
      <c r="N6">
        <f t="shared" si="10"/>
        <v>1.8890872794479689</v>
      </c>
    </row>
    <row r="7" spans="1:14" x14ac:dyDescent="0.25">
      <c r="A7" s="4">
        <f>IF('True_Odds_Calculator_2-way'!A8="","",'True_Odds_Calculator_2-way'!A8)</f>
        <v>1.42</v>
      </c>
      <c r="B7" s="4">
        <f>IF('True_Odds_Calculator_2-way'!B8="","",'True_Odds_Calculator_2-way'!B8)</f>
        <v>2.82</v>
      </c>
      <c r="C7" s="4">
        <f t="shared" si="0"/>
        <v>0.70422535211267612</v>
      </c>
      <c r="D7">
        <f t="shared" si="1"/>
        <v>0.3546099290780142</v>
      </c>
      <c r="E7">
        <f t="shared" si="2"/>
        <v>5.8835281190690258E-2</v>
      </c>
      <c r="F7">
        <f t="shared" si="3"/>
        <v>-0.19089002097692542</v>
      </c>
      <c r="G7">
        <v>0</v>
      </c>
      <c r="H7">
        <f t="shared" si="4"/>
        <v>0.24972530216761565</v>
      </c>
      <c r="I7">
        <f t="shared" si="5"/>
        <v>-1.1437725271791939</v>
      </c>
      <c r="J7">
        <f t="shared" si="6"/>
        <v>1.1437725271791939</v>
      </c>
      <c r="K7">
        <f t="shared" si="7"/>
        <v>0.67550020016016032</v>
      </c>
      <c r="L7">
        <f t="shared" si="8"/>
        <v>0.32449979983983979</v>
      </c>
      <c r="M7">
        <f t="shared" si="9"/>
        <v>1.480384461415261</v>
      </c>
      <c r="N7">
        <f t="shared" si="10"/>
        <v>3.0816659994661331</v>
      </c>
    </row>
    <row r="8" spans="1:14" x14ac:dyDescent="0.25">
      <c r="A8" s="4">
        <f>IF('True_Odds_Calculator_2-way'!A9="","",'True_Odds_Calculator_2-way'!A9)</f>
        <v>1.74</v>
      </c>
      <c r="B8" s="4">
        <f>IF('True_Odds_Calculator_2-way'!B9="","",'True_Odds_Calculator_2-way'!B9)</f>
        <v>2.2000000000000002</v>
      </c>
      <c r="C8" s="4">
        <f t="shared" si="0"/>
        <v>0.57471264367816088</v>
      </c>
      <c r="D8">
        <f t="shared" si="1"/>
        <v>0.45454545454545453</v>
      </c>
      <c r="E8">
        <f t="shared" si="2"/>
        <v>2.925809822361547E-2</v>
      </c>
      <c r="F8">
        <f t="shared" si="3"/>
        <v>-0.23197492163009403</v>
      </c>
      <c r="G8">
        <v>0</v>
      </c>
      <c r="H8">
        <f t="shared" si="4"/>
        <v>0.2612330198537095</v>
      </c>
      <c r="I8">
        <f t="shared" si="5"/>
        <v>-1.0611908999450221</v>
      </c>
      <c r="J8">
        <f t="shared" si="6"/>
        <v>1.0611908999450221</v>
      </c>
      <c r="K8">
        <f t="shared" si="7"/>
        <v>0.56013582793221794</v>
      </c>
      <c r="L8">
        <f t="shared" si="8"/>
        <v>0.43986417206778194</v>
      </c>
      <c r="M8">
        <f t="shared" si="9"/>
        <v>1.7852812659593167</v>
      </c>
      <c r="N8">
        <f t="shared" si="10"/>
        <v>2.2734290799340271</v>
      </c>
    </row>
    <row r="9" spans="1:14" x14ac:dyDescent="0.25">
      <c r="A9" s="4">
        <f>IF('True_Odds_Calculator_2-way'!A10="","",'True_Odds_Calculator_2-way'!A10)</f>
        <v>1.69</v>
      </c>
      <c r="B9" s="4">
        <f>IF('True_Odds_Calculator_2-way'!B10="","",'True_Odds_Calculator_2-way'!B10)</f>
        <v>2.2799999999999998</v>
      </c>
      <c r="C9" s="4">
        <f t="shared" si="0"/>
        <v>0.59171597633136097</v>
      </c>
      <c r="D9">
        <f t="shared" si="1"/>
        <v>0.43859649122807021</v>
      </c>
      <c r="E9">
        <f t="shared" si="2"/>
        <v>3.0312467559431067E-2</v>
      </c>
      <c r="F9">
        <f t="shared" si="3"/>
        <v>-0.22921208346309574</v>
      </c>
      <c r="G9">
        <v>0</v>
      </c>
      <c r="H9">
        <f t="shared" si="4"/>
        <v>0.25952455102252675</v>
      </c>
      <c r="I9">
        <f t="shared" si="5"/>
        <v>-1.0640706634484354</v>
      </c>
      <c r="J9">
        <f t="shared" si="6"/>
        <v>1.0640706634484354</v>
      </c>
      <c r="K9">
        <f t="shared" si="7"/>
        <v>0.57663184752939267</v>
      </c>
      <c r="L9">
        <f t="shared" si="8"/>
        <v>0.42336815247060766</v>
      </c>
      <c r="M9">
        <f t="shared" si="9"/>
        <v>1.7342087577794201</v>
      </c>
      <c r="N9">
        <f t="shared" si="10"/>
        <v>2.3620104492139973</v>
      </c>
    </row>
    <row r="10" spans="1:14" x14ac:dyDescent="0.25">
      <c r="A10" s="4">
        <f>IF('True_Odds_Calculator_2-way'!A11="","",'True_Odds_Calculator_2-way'!A11)</f>
        <v>2.0099999999999998</v>
      </c>
      <c r="B10" s="4">
        <f>IF('True_Odds_Calculator_2-way'!B11="","",'True_Odds_Calculator_2-way'!B11)</f>
        <v>1.88</v>
      </c>
      <c r="C10" s="4">
        <f t="shared" si="0"/>
        <v>0.49751243781094534</v>
      </c>
      <c r="D10">
        <f t="shared" si="1"/>
        <v>0.53191489361702127</v>
      </c>
      <c r="E10">
        <f t="shared" si="2"/>
        <v>2.9427331427966497E-2</v>
      </c>
      <c r="F10">
        <f t="shared" si="3"/>
        <v>-0.23520694400338749</v>
      </c>
      <c r="G10">
        <v>0</v>
      </c>
      <c r="H10">
        <f t="shared" si="4"/>
        <v>0.26463427543135393</v>
      </c>
      <c r="I10">
        <f t="shared" si="5"/>
        <v>-1.060713208766217</v>
      </c>
      <c r="J10">
        <f t="shared" si="6"/>
        <v>1.060713208766217</v>
      </c>
      <c r="K10">
        <f t="shared" si="7"/>
        <v>0.48278384578010813</v>
      </c>
      <c r="L10">
        <f t="shared" si="8"/>
        <v>0.5172161542198922</v>
      </c>
      <c r="M10">
        <f t="shared" si="9"/>
        <v>2.0713203408538785</v>
      </c>
      <c r="N10">
        <f t="shared" si="10"/>
        <v>1.9334276237142709</v>
      </c>
    </row>
    <row r="11" spans="1:14" x14ac:dyDescent="0.25">
      <c r="A11" s="4">
        <f>IF('True_Odds_Calculator_2-way'!A12="","",'True_Odds_Calculator_2-way'!A12)</f>
        <v>2.02</v>
      </c>
      <c r="B11" s="4">
        <f>IF('True_Odds_Calculator_2-way'!B12="","",'True_Odds_Calculator_2-way'!B12)</f>
        <v>1.87</v>
      </c>
      <c r="C11" s="4">
        <f t="shared" si="0"/>
        <v>0.49504950495049505</v>
      </c>
      <c r="D11">
        <f t="shared" si="1"/>
        <v>0.53475935828876997</v>
      </c>
      <c r="E11">
        <f t="shared" si="2"/>
        <v>2.9808863239265015E-2</v>
      </c>
      <c r="F11">
        <f t="shared" si="3"/>
        <v>-0.23492349234923493</v>
      </c>
      <c r="G11">
        <v>0</v>
      </c>
      <c r="H11">
        <f t="shared" si="4"/>
        <v>0.2647323555885</v>
      </c>
      <c r="I11">
        <f t="shared" si="5"/>
        <v>-1.0615495921641367</v>
      </c>
      <c r="J11">
        <f t="shared" si="6"/>
        <v>1.0615495921641367</v>
      </c>
      <c r="K11">
        <f t="shared" si="7"/>
        <v>0.48012738724303272</v>
      </c>
      <c r="L11">
        <f t="shared" si="8"/>
        <v>0.51987261275696728</v>
      </c>
      <c r="M11">
        <f t="shared" si="9"/>
        <v>2.0827805840074194</v>
      </c>
      <c r="N11">
        <f t="shared" si="10"/>
        <v>1.9235481451827992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1.86</v>
      </c>
      <c r="B13" s="4">
        <f>IF('True_Odds_Calculator_2-way'!B14="","",'True_Odds_Calculator_2-way'!B14)</f>
        <v>2.04</v>
      </c>
      <c r="C13" s="4">
        <f t="shared" si="0"/>
        <v>0.5376344086021505</v>
      </c>
      <c r="D13">
        <f t="shared" si="1"/>
        <v>0.49019607843137253</v>
      </c>
      <c r="E13">
        <f t="shared" si="2"/>
        <v>2.7830487033523088E-2</v>
      </c>
      <c r="F13">
        <f t="shared" si="3"/>
        <v>-0.23571579169302126</v>
      </c>
      <c r="G13">
        <v>0</v>
      </c>
      <c r="H13">
        <f t="shared" si="4"/>
        <v>0.26354627872654435</v>
      </c>
      <c r="I13">
        <f t="shared" si="5"/>
        <v>-1.0573873360945338</v>
      </c>
      <c r="J13">
        <f t="shared" si="6"/>
        <v>1.0573873360945338</v>
      </c>
      <c r="K13">
        <f t="shared" si="7"/>
        <v>0.52373759220582705</v>
      </c>
      <c r="L13">
        <f t="shared" si="8"/>
        <v>0.47626240779417284</v>
      </c>
      <c r="M13">
        <f t="shared" si="9"/>
        <v>1.9093531090412992</v>
      </c>
      <c r="N13">
        <f t="shared" si="10"/>
        <v>2.0996828295383159</v>
      </c>
    </row>
    <row r="14" spans="1:14" x14ac:dyDescent="0.25">
      <c r="A14" s="4">
        <f>IF('True_Odds_Calculator_2-way'!A15="","",'True_Odds_Calculator_2-way'!A15)</f>
        <v>1.77</v>
      </c>
      <c r="B14" s="4">
        <f>IF('True_Odds_Calculator_2-way'!B15="","",'True_Odds_Calculator_2-way'!B15)</f>
        <v>2.11</v>
      </c>
      <c r="C14" s="4">
        <f t="shared" si="0"/>
        <v>0.56497175141242939</v>
      </c>
      <c r="D14">
        <f t="shared" si="1"/>
        <v>0.47393364928909953</v>
      </c>
      <c r="E14">
        <f t="shared" si="2"/>
        <v>3.8905400701529036E-2</v>
      </c>
      <c r="F14">
        <f t="shared" si="3"/>
        <v>-0.22885372319061759</v>
      </c>
      <c r="G14">
        <v>0</v>
      </c>
      <c r="H14">
        <f t="shared" si="4"/>
        <v>0.26775912389214662</v>
      </c>
      <c r="I14">
        <f t="shared" si="5"/>
        <v>-1.0816659234722941</v>
      </c>
      <c r="J14">
        <f t="shared" si="6"/>
        <v>1.0816659234722941</v>
      </c>
      <c r="K14">
        <f t="shared" si="7"/>
        <v>0.54558863296538396</v>
      </c>
      <c r="L14">
        <f t="shared" si="8"/>
        <v>0.45441136703461599</v>
      </c>
      <c r="M14">
        <f t="shared" si="9"/>
        <v>1.8328827610736662</v>
      </c>
      <c r="N14">
        <f t="shared" si="10"/>
        <v>2.2006491750542465</v>
      </c>
    </row>
    <row r="15" spans="1:14" x14ac:dyDescent="0.25">
      <c r="A15" s="4">
        <f>IF('True_Odds_Calculator_2-way'!A16="","",'True_Odds_Calculator_2-way'!A16)</f>
        <v>1.75</v>
      </c>
      <c r="B15" s="4">
        <f>IF('True_Odds_Calculator_2-way'!B16="","",'True_Odds_Calculator_2-way'!B16)</f>
        <v>2.15</v>
      </c>
      <c r="C15" s="4">
        <f t="shared" si="0"/>
        <v>0.5714285714285714</v>
      </c>
      <c r="D15">
        <f t="shared" si="1"/>
        <v>0.46511627906976744</v>
      </c>
      <c r="E15">
        <f t="shared" si="2"/>
        <v>3.6544850498338777E-2</v>
      </c>
      <c r="F15">
        <f t="shared" si="3"/>
        <v>-0.22923588039867115</v>
      </c>
      <c r="G15">
        <v>0</v>
      </c>
      <c r="H15">
        <f t="shared" si="4"/>
        <v>0.26578073089700993</v>
      </c>
      <c r="I15">
        <f t="shared" si="5"/>
        <v>-1.0767638041163308</v>
      </c>
      <c r="J15">
        <f t="shared" si="6"/>
        <v>1.0767638041163308</v>
      </c>
      <c r="K15">
        <f t="shared" si="7"/>
        <v>0.5532280473741612</v>
      </c>
      <c r="L15">
        <f t="shared" si="8"/>
        <v>0.44677195262583885</v>
      </c>
      <c r="M15">
        <f t="shared" si="9"/>
        <v>1.8075728530872484</v>
      </c>
      <c r="N15">
        <f t="shared" si="10"/>
        <v>2.2382783747337802</v>
      </c>
    </row>
    <row r="16" spans="1:14" x14ac:dyDescent="0.25">
      <c r="A16" s="4">
        <f>IF('True_Odds_Calculator_2-way'!A17="","",'True_Odds_Calculator_2-way'!A17)</f>
        <v>1.69</v>
      </c>
      <c r="B16" s="4">
        <f>IF('True_Odds_Calculator_2-way'!B17="","",'True_Odds_Calculator_2-way'!B17)</f>
        <v>2.2400000000000002</v>
      </c>
      <c r="C16" s="4">
        <f t="shared" si="0"/>
        <v>0.59171597633136097</v>
      </c>
      <c r="D16">
        <f t="shared" si="1"/>
        <v>0.4464285714285714</v>
      </c>
      <c r="E16">
        <f t="shared" si="2"/>
        <v>3.8144547759932479E-2</v>
      </c>
      <c r="F16">
        <f t="shared" si="3"/>
        <v>-0.22601437024513937</v>
      </c>
      <c r="G16">
        <v>0</v>
      </c>
      <c r="H16">
        <f t="shared" si="4"/>
        <v>0.26415891800507185</v>
      </c>
      <c r="I16">
        <f t="shared" si="5"/>
        <v>-1.0810968751610266</v>
      </c>
      <c r="J16">
        <f t="shared" si="6"/>
        <v>1.0810968751610266</v>
      </c>
      <c r="K16">
        <f t="shared" si="7"/>
        <v>0.57275184293131953</v>
      </c>
      <c r="L16">
        <f t="shared" si="8"/>
        <v>0.42724815706868025</v>
      </c>
      <c r="M16">
        <f t="shared" si="9"/>
        <v>1.7459568438611086</v>
      </c>
      <c r="N16">
        <f t="shared" si="10"/>
        <v>2.3405601251996737</v>
      </c>
    </row>
    <row r="17" spans="1:14" x14ac:dyDescent="0.25">
      <c r="A17" s="4">
        <f>IF('True_Odds_Calculator_2-way'!A18="","",'True_Odds_Calculator_2-way'!A18)</f>
        <v>1.78</v>
      </c>
      <c r="B17" s="4">
        <f>IF('True_Odds_Calculator_2-way'!B18="","",'True_Odds_Calculator_2-way'!B18)</f>
        <v>2.1</v>
      </c>
      <c r="C17" s="4">
        <f t="shared" si="0"/>
        <v>0.5617977528089888</v>
      </c>
      <c r="D17">
        <f t="shared" si="1"/>
        <v>0.47619047619047616</v>
      </c>
      <c r="E17">
        <f t="shared" si="2"/>
        <v>3.7988228999465079E-2</v>
      </c>
      <c r="F17">
        <f t="shared" si="3"/>
        <v>-0.2295345104333868</v>
      </c>
      <c r="G17">
        <v>0</v>
      </c>
      <c r="H17">
        <f t="shared" si="4"/>
        <v>0.26752273943285182</v>
      </c>
      <c r="I17">
        <f t="shared" si="5"/>
        <v>-1.0795837927188263</v>
      </c>
      <c r="J17">
        <f t="shared" si="6"/>
        <v>1.0795837927188263</v>
      </c>
      <c r="K17">
        <f t="shared" si="7"/>
        <v>0.54286595577264729</v>
      </c>
      <c r="L17">
        <f t="shared" si="8"/>
        <v>0.45713404422735271</v>
      </c>
      <c r="M17">
        <f t="shared" si="9"/>
        <v>1.8420753583206844</v>
      </c>
      <c r="N17">
        <f t="shared" si="10"/>
        <v>2.1875421719907089</v>
      </c>
    </row>
    <row r="18" spans="1:14" x14ac:dyDescent="0.25">
      <c r="A18" s="4">
        <f>IF('True_Odds_Calculator_2-way'!A19="","",'True_Odds_Calculator_2-way'!A19)</f>
        <v>1.6</v>
      </c>
      <c r="B18" s="4">
        <f>IF('True_Odds_Calculator_2-way'!B19="","",'True_Odds_Calculator_2-way'!B19)</f>
        <v>2.48</v>
      </c>
      <c r="C18" s="4">
        <f t="shared" si="0"/>
        <v>0.625</v>
      </c>
      <c r="D18">
        <f t="shared" si="1"/>
        <v>0.40322580645161293</v>
      </c>
      <c r="E18">
        <f t="shared" si="2"/>
        <v>2.8225806451612989E-2</v>
      </c>
      <c r="F18">
        <f t="shared" si="3"/>
        <v>-0.22379032258064502</v>
      </c>
      <c r="G18">
        <v>0</v>
      </c>
      <c r="H18">
        <f t="shared" si="4"/>
        <v>0.25201612903225806</v>
      </c>
      <c r="I18">
        <f t="shared" si="5"/>
        <v>-1.0611908999450224</v>
      </c>
      <c r="J18">
        <f t="shared" si="6"/>
        <v>1.0611908999450224</v>
      </c>
      <c r="K18">
        <f t="shared" si="7"/>
        <v>0.61098009187365931</v>
      </c>
      <c r="L18">
        <f t="shared" si="8"/>
        <v>0.38901990812634057</v>
      </c>
      <c r="M18">
        <f t="shared" si="9"/>
        <v>1.6367145399670135</v>
      </c>
      <c r="N18">
        <f t="shared" si="10"/>
        <v>2.5705625319186329</v>
      </c>
    </row>
    <row r="19" spans="1:14" x14ac:dyDescent="0.25">
      <c r="A19" s="4">
        <f>IF('True_Odds_Calculator_2-way'!A20="","",'True_Odds_Calculator_2-way'!A20)</f>
        <v>1.62</v>
      </c>
      <c r="B19" s="4">
        <f>IF('True_Odds_Calculator_2-way'!B20="","",'True_Odds_Calculator_2-way'!B20)</f>
        <v>2.4300000000000002</v>
      </c>
      <c r="C19" s="4">
        <f t="shared" si="0"/>
        <v>0.61728395061728392</v>
      </c>
      <c r="D19">
        <f t="shared" si="1"/>
        <v>0.41152263374485593</v>
      </c>
      <c r="E19">
        <f t="shared" si="2"/>
        <v>2.8806584362139898E-2</v>
      </c>
      <c r="F19">
        <f t="shared" si="3"/>
        <v>-0.2252197327643144</v>
      </c>
      <c r="G19">
        <v>0</v>
      </c>
      <c r="H19">
        <f t="shared" si="4"/>
        <v>0.25402631712645424</v>
      </c>
      <c r="I19">
        <f t="shared" si="5"/>
        <v>-1.0620284147379508</v>
      </c>
      <c r="J19">
        <f t="shared" si="6"/>
        <v>1.0620284147379508</v>
      </c>
      <c r="K19">
        <f t="shared" si="7"/>
        <v>0.60296988579423783</v>
      </c>
      <c r="L19">
        <f t="shared" si="8"/>
        <v>0.39703011420576217</v>
      </c>
      <c r="M19">
        <f t="shared" si="9"/>
        <v>1.6584576171375296</v>
      </c>
      <c r="N19">
        <f t="shared" si="10"/>
        <v>2.5187006330752704</v>
      </c>
    </row>
    <row r="20" spans="1:14" x14ac:dyDescent="0.25">
      <c r="A20" s="4">
        <f>IF('True_Odds_Calculator_2-way'!A21="","",'True_Odds_Calculator_2-way'!A21)</f>
        <v>1.66</v>
      </c>
      <c r="B20" s="4">
        <f>IF('True_Odds_Calculator_2-way'!B21="","",'True_Odds_Calculator_2-way'!B21)</f>
        <v>2.34</v>
      </c>
      <c r="C20" s="4">
        <f t="shared" si="0"/>
        <v>0.60240963855421692</v>
      </c>
      <c r="D20">
        <f t="shared" si="1"/>
        <v>0.42735042735042739</v>
      </c>
      <c r="E20">
        <f t="shared" si="2"/>
        <v>2.9760065904644417E-2</v>
      </c>
      <c r="F20">
        <f t="shared" si="3"/>
        <v>-0.22767995057151669</v>
      </c>
      <c r="G20">
        <v>0</v>
      </c>
      <c r="H20">
        <f t="shared" si="4"/>
        <v>0.2574400164761611</v>
      </c>
      <c r="I20">
        <f t="shared" si="5"/>
        <v>-1.0633485251477839</v>
      </c>
      <c r="J20">
        <f t="shared" si="6"/>
        <v>1.0633485251477839</v>
      </c>
      <c r="K20">
        <f t="shared" si="7"/>
        <v>0.58760965346955907</v>
      </c>
      <c r="L20">
        <f t="shared" si="8"/>
        <v>0.41239034653044082</v>
      </c>
      <c r="M20">
        <f t="shared" si="9"/>
        <v>1.7018100265975373</v>
      </c>
      <c r="N20">
        <f t="shared" si="10"/>
        <v>2.4248870236980302</v>
      </c>
    </row>
    <row r="21" spans="1:14" x14ac:dyDescent="0.25">
      <c r="A21" s="4">
        <f>IF('True_Odds_Calculator_2-way'!A22="","",'True_Odds_Calculator_2-way'!A22)</f>
        <v>1.36</v>
      </c>
      <c r="B21" s="4">
        <f>IF('True_Odds_Calculator_2-way'!B22="","",'True_Odds_Calculator_2-way'!B22)</f>
        <v>3.37</v>
      </c>
      <c r="C21" s="4">
        <f t="shared" si="0"/>
        <v>0.73529411764705876</v>
      </c>
      <c r="D21">
        <f t="shared" si="1"/>
        <v>0.29673590504451036</v>
      </c>
      <c r="E21">
        <f t="shared" si="2"/>
        <v>3.2030022691569071E-2</v>
      </c>
      <c r="F21">
        <f t="shared" si="3"/>
        <v>-0.18615814278233556</v>
      </c>
      <c r="G21">
        <v>0</v>
      </c>
      <c r="H21">
        <f t="shared" si="4"/>
        <v>0.21818816547390465</v>
      </c>
      <c r="I21">
        <f t="shared" si="5"/>
        <v>-1.0826163374360511</v>
      </c>
      <c r="J21">
        <f t="shared" si="6"/>
        <v>1.0826163374360511</v>
      </c>
      <c r="K21">
        <f t="shared" si="7"/>
        <v>0.71955808004953281</v>
      </c>
      <c r="L21">
        <f t="shared" si="8"/>
        <v>0.28044191995046724</v>
      </c>
      <c r="M21">
        <f t="shared" si="9"/>
        <v>1.3897418814769784</v>
      </c>
      <c r="N21">
        <f t="shared" si="10"/>
        <v>3.565800719723442</v>
      </c>
    </row>
    <row r="22" spans="1:14" x14ac:dyDescent="0.25">
      <c r="A22" s="4">
        <f>IF('True_Odds_Calculator_2-way'!A23="","",'True_Odds_Calculator_2-way'!A23)</f>
        <v>1.62</v>
      </c>
      <c r="B22" s="4">
        <f>IF('True_Odds_Calculator_2-way'!B23="","",'True_Odds_Calculator_2-way'!B23)</f>
        <v>2.44</v>
      </c>
      <c r="C22" s="4">
        <f t="shared" si="0"/>
        <v>0.61728395061728392</v>
      </c>
      <c r="D22">
        <f t="shared" si="1"/>
        <v>0.4098360655737705</v>
      </c>
      <c r="E22">
        <f t="shared" si="2"/>
        <v>2.7120016191054308E-2</v>
      </c>
      <c r="F22">
        <f t="shared" si="3"/>
        <v>-0.22586520947176703</v>
      </c>
      <c r="G22">
        <v>0</v>
      </c>
      <c r="H22">
        <f t="shared" si="4"/>
        <v>0.25298522566282128</v>
      </c>
      <c r="I22">
        <f t="shared" si="5"/>
        <v>-1.0583343916682537</v>
      </c>
      <c r="J22">
        <f t="shared" si="6"/>
        <v>1.0583343916682537</v>
      </c>
      <c r="K22">
        <f t="shared" si="7"/>
        <v>0.60380372575436903</v>
      </c>
      <c r="L22">
        <f t="shared" si="8"/>
        <v>0.39619627424563097</v>
      </c>
      <c r="M22">
        <f t="shared" si="9"/>
        <v>1.6561673228343179</v>
      </c>
      <c r="N22">
        <f t="shared" si="10"/>
        <v>2.5240015240022853</v>
      </c>
    </row>
    <row r="23" spans="1:14" x14ac:dyDescent="0.25">
      <c r="A23" s="4">
        <f>IF('True_Odds_Calculator_2-way'!A24="","",'True_Odds_Calculator_2-way'!A24)</f>
        <v>1.63</v>
      </c>
      <c r="B23" s="4">
        <f>IF('True_Odds_Calculator_2-way'!B24="","",'True_Odds_Calculator_2-way'!B24)</f>
        <v>2.4</v>
      </c>
      <c r="C23" s="4">
        <f t="shared" si="0"/>
        <v>0.61349693251533743</v>
      </c>
      <c r="D23">
        <f t="shared" si="1"/>
        <v>0.41666666666666669</v>
      </c>
      <c r="E23">
        <f t="shared" si="2"/>
        <v>3.0163599182004175E-2</v>
      </c>
      <c r="F23">
        <f t="shared" si="3"/>
        <v>-0.22546012269938642</v>
      </c>
      <c r="G23">
        <v>0</v>
      </c>
      <c r="H23">
        <f t="shared" si="4"/>
        <v>0.2556237218813906</v>
      </c>
      <c r="I23">
        <f t="shared" si="5"/>
        <v>-1.0647942749999</v>
      </c>
      <c r="J23">
        <f t="shared" si="6"/>
        <v>1.0647942749999</v>
      </c>
      <c r="K23">
        <f t="shared" si="7"/>
        <v>0.59850837590920558</v>
      </c>
      <c r="L23">
        <f t="shared" si="8"/>
        <v>0.40149162409079431</v>
      </c>
      <c r="M23">
        <f t="shared" si="9"/>
        <v>1.670820393249937</v>
      </c>
      <c r="N23">
        <f t="shared" si="10"/>
        <v>2.4907119849998605</v>
      </c>
    </row>
    <row r="24" spans="1:14" x14ac:dyDescent="0.25">
      <c r="A24" s="4">
        <f>IF('True_Odds_Calculator_2-way'!A25="","",'True_Odds_Calculator_2-way'!A25)</f>
        <v>1.6</v>
      </c>
      <c r="B24" s="4">
        <f>IF('True_Odds_Calculator_2-way'!B25="","",'True_Odds_Calculator_2-way'!B25)</f>
        <v>2.46</v>
      </c>
      <c r="C24" s="4">
        <f t="shared" si="0"/>
        <v>0.625</v>
      </c>
      <c r="D24">
        <f t="shared" si="1"/>
        <v>0.4065040650406504</v>
      </c>
      <c r="E24">
        <f t="shared" si="2"/>
        <v>3.1504065040650397E-2</v>
      </c>
      <c r="F24">
        <f t="shared" si="3"/>
        <v>-0.22256097560975607</v>
      </c>
      <c r="G24">
        <v>0</v>
      </c>
      <c r="H24">
        <f t="shared" si="4"/>
        <v>0.25406504065040647</v>
      </c>
      <c r="I24">
        <f t="shared" si="5"/>
        <v>-1.0684346079267206</v>
      </c>
      <c r="J24">
        <f t="shared" si="6"/>
        <v>1.0684346079267206</v>
      </c>
      <c r="K24">
        <f t="shared" si="7"/>
        <v>0.60936195750720079</v>
      </c>
      <c r="L24">
        <f t="shared" si="8"/>
        <v>0.39063804249279904</v>
      </c>
      <c r="M24">
        <f t="shared" si="9"/>
        <v>1.6410607647560327</v>
      </c>
      <c r="N24">
        <f t="shared" si="10"/>
        <v>2.5599145275730124</v>
      </c>
    </row>
    <row r="25" spans="1:14" x14ac:dyDescent="0.25">
      <c r="A25" s="4">
        <f>IF('True_Odds_Calculator_2-way'!A26="","",'True_Odds_Calculator_2-way'!A26)</f>
        <v>1.76</v>
      </c>
      <c r="B25" s="4">
        <f>IF('True_Odds_Calculator_2-way'!B26="","",'True_Odds_Calculator_2-way'!B26)</f>
        <v>2.15</v>
      </c>
      <c r="C25" s="4">
        <f t="shared" si="0"/>
        <v>0.56818181818181823</v>
      </c>
      <c r="D25">
        <f t="shared" si="1"/>
        <v>0.46511627906976744</v>
      </c>
      <c r="E25">
        <f t="shared" si="2"/>
        <v>3.3298097251585723E-2</v>
      </c>
      <c r="F25">
        <f t="shared" si="3"/>
        <v>-0.23097251585623668</v>
      </c>
      <c r="G25">
        <v>0</v>
      </c>
      <c r="H25">
        <f t="shared" si="4"/>
        <v>0.26427061310782241</v>
      </c>
      <c r="I25">
        <f t="shared" si="5"/>
        <v>-1.0696563746013956</v>
      </c>
      <c r="J25">
        <f t="shared" si="6"/>
        <v>1.0696563746013956</v>
      </c>
      <c r="K25">
        <f t="shared" si="7"/>
        <v>0.5515905861496937</v>
      </c>
      <c r="L25">
        <f t="shared" si="8"/>
        <v>0.44840941385030625</v>
      </c>
      <c r="M25">
        <f t="shared" si="9"/>
        <v>1.8129388446970602</v>
      </c>
      <c r="N25">
        <f t="shared" si="10"/>
        <v>2.2301048307916052</v>
      </c>
    </row>
    <row r="26" spans="1:14" x14ac:dyDescent="0.25">
      <c r="A26" s="4">
        <f>IF('True_Odds_Calculator_2-way'!A27="","",'True_Odds_Calculator_2-way'!A27)</f>
        <v>2.06</v>
      </c>
      <c r="B26" s="4">
        <f>IF('True_Odds_Calculator_2-way'!B27="","",'True_Odds_Calculator_2-way'!B27)</f>
        <v>1.84</v>
      </c>
      <c r="C26" s="4">
        <f t="shared" si="0"/>
        <v>0.4854368932038835</v>
      </c>
      <c r="D26">
        <f t="shared" si="1"/>
        <v>0.54347826086956519</v>
      </c>
      <c r="E26">
        <f t="shared" si="2"/>
        <v>2.891515407344869E-2</v>
      </c>
      <c r="F26">
        <f t="shared" si="3"/>
        <v>-0.23490924440692273</v>
      </c>
      <c r="G26">
        <v>0</v>
      </c>
      <c r="H26">
        <f t="shared" si="4"/>
        <v>0.26382439848037148</v>
      </c>
      <c r="I26">
        <f t="shared" si="5"/>
        <v>-1.0597597584982434</v>
      </c>
      <c r="J26">
        <f t="shared" si="6"/>
        <v>1.0597597584982434</v>
      </c>
      <c r="K26">
        <f t="shared" si="7"/>
        <v>0.47095494984925418</v>
      </c>
      <c r="L26">
        <f t="shared" si="8"/>
        <v>0.52904505015074577</v>
      </c>
      <c r="M26">
        <f t="shared" si="9"/>
        <v>2.123345344008138</v>
      </c>
      <c r="N26">
        <f t="shared" si="10"/>
        <v>1.8901981971385247</v>
      </c>
    </row>
    <row r="27" spans="1:14" x14ac:dyDescent="0.25">
      <c r="A27" s="4">
        <f>IF('True_Odds_Calculator_2-way'!A28="","",'True_Odds_Calculator_2-way'!A28)</f>
        <v>1.71</v>
      </c>
      <c r="B27" s="4">
        <f>IF('True_Odds_Calculator_2-way'!B28="","",'True_Odds_Calculator_2-way'!B28)</f>
        <v>2.23</v>
      </c>
      <c r="C27" s="4">
        <f t="shared" si="0"/>
        <v>0.58479532163742687</v>
      </c>
      <c r="D27">
        <f t="shared" si="1"/>
        <v>0.44843049327354262</v>
      </c>
      <c r="E27">
        <f t="shared" si="2"/>
        <v>3.3225814910969431E-2</v>
      </c>
      <c r="F27">
        <f t="shared" si="3"/>
        <v>-0.22901423963496192</v>
      </c>
      <c r="G27">
        <v>0</v>
      </c>
      <c r="H27">
        <f t="shared" si="4"/>
        <v>0.26224005454593136</v>
      </c>
      <c r="I27">
        <f t="shared" si="5"/>
        <v>-1.070084984173661</v>
      </c>
      <c r="J27">
        <f t="shared" si="6"/>
        <v>1.070084984173661</v>
      </c>
      <c r="K27">
        <f t="shared" si="7"/>
        <v>0.56825919869450314</v>
      </c>
      <c r="L27">
        <f t="shared" si="8"/>
        <v>0.43174080130549697</v>
      </c>
      <c r="M27">
        <f t="shared" si="9"/>
        <v>1.7597603387632996</v>
      </c>
      <c r="N27">
        <f t="shared" si="10"/>
        <v>2.3162045305336028</v>
      </c>
    </row>
    <row r="28" spans="1:14" x14ac:dyDescent="0.25">
      <c r="A28" s="4">
        <f>IF('True_Odds_Calculator_2-way'!A29="","",'True_Odds_Calculator_2-way'!A29)</f>
        <v>1.54</v>
      </c>
      <c r="B28" s="4">
        <f>IF('True_Odds_Calculator_2-way'!B29="","",'True_Odds_Calculator_2-way'!B29)</f>
        <v>2.59</v>
      </c>
      <c r="C28" s="4">
        <f t="shared" si="0"/>
        <v>0.64935064935064934</v>
      </c>
      <c r="D28">
        <f t="shared" si="1"/>
        <v>0.38610038610038611</v>
      </c>
      <c r="E28">
        <f t="shared" si="2"/>
        <v>3.5451035451035562E-2</v>
      </c>
      <c r="F28">
        <f t="shared" si="3"/>
        <v>-0.21526350097778657</v>
      </c>
      <c r="G28">
        <v>0</v>
      </c>
      <c r="H28">
        <f t="shared" si="4"/>
        <v>0.25071453642882213</v>
      </c>
      <c r="I28">
        <f t="shared" si="5"/>
        <v>-1.0792065137302937</v>
      </c>
      <c r="J28">
        <f t="shared" si="6"/>
        <v>1.0792065137302937</v>
      </c>
      <c r="K28">
        <f t="shared" si="7"/>
        <v>0.6318031307725428</v>
      </c>
      <c r="L28">
        <f t="shared" si="8"/>
        <v>0.36819686922745715</v>
      </c>
      <c r="M28">
        <f t="shared" si="9"/>
        <v>1.5827715174143586</v>
      </c>
      <c r="N28">
        <f t="shared" si="10"/>
        <v>2.7159383568311668</v>
      </c>
    </row>
    <row r="29" spans="1:14" x14ac:dyDescent="0.25">
      <c r="A29" s="4">
        <f>IF('True_Odds_Calculator_2-way'!A30="","",'True_Odds_Calculator_2-way'!A30)</f>
        <v>2.36</v>
      </c>
      <c r="B29" s="4">
        <f>IF('True_Odds_Calculator_2-way'!B30="","",'True_Odds_Calculator_2-way'!B30)</f>
        <v>1.65</v>
      </c>
      <c r="C29" s="4">
        <f t="shared" si="0"/>
        <v>0.42372881355932207</v>
      </c>
      <c r="D29">
        <f t="shared" si="1"/>
        <v>0.60606060606060608</v>
      </c>
      <c r="E29">
        <f t="shared" si="2"/>
        <v>2.9789419619928204E-2</v>
      </c>
      <c r="F29">
        <f t="shared" si="3"/>
        <v>-0.22701592193117603</v>
      </c>
      <c r="G29">
        <v>0</v>
      </c>
      <c r="H29">
        <f t="shared" si="4"/>
        <v>0.25680534155110429</v>
      </c>
      <c r="I29">
        <f t="shared" si="5"/>
        <v>-1.063589074528793</v>
      </c>
      <c r="J29">
        <f t="shared" si="6"/>
        <v>1.063589074528793</v>
      </c>
      <c r="K29">
        <f t="shared" si="7"/>
        <v>0.4087503406809192</v>
      </c>
      <c r="L29">
        <f t="shared" si="8"/>
        <v>0.59124965931908058</v>
      </c>
      <c r="M29">
        <f t="shared" si="9"/>
        <v>2.4464811413591585</v>
      </c>
      <c r="N29">
        <f t="shared" si="10"/>
        <v>1.6913328984437157</v>
      </c>
    </row>
    <row r="30" spans="1:14" x14ac:dyDescent="0.25">
      <c r="A30" s="4">
        <f>IF('True_Odds_Calculator_2-way'!A31="","",'True_Odds_Calculator_2-way'!A31)</f>
        <v>1.47</v>
      </c>
      <c r="B30" s="4">
        <f>IF('True_Odds_Calculator_2-way'!B31="","",'True_Odds_Calculator_2-way'!B31)</f>
        <v>2.81</v>
      </c>
      <c r="C30" s="4">
        <f t="shared" si="0"/>
        <v>0.68027210884353739</v>
      </c>
      <c r="D30">
        <f t="shared" si="1"/>
        <v>0.35587188612099646</v>
      </c>
      <c r="E30">
        <f t="shared" si="2"/>
        <v>3.614399496453391E-2</v>
      </c>
      <c r="F30">
        <f t="shared" si="3"/>
        <v>-0.20594572348512352</v>
      </c>
      <c r="G30">
        <v>0</v>
      </c>
      <c r="H30">
        <f t="shared" si="4"/>
        <v>0.24208971844965746</v>
      </c>
      <c r="I30">
        <f t="shared" si="5"/>
        <v>-1.0842059432277773</v>
      </c>
      <c r="J30">
        <f t="shared" si="6"/>
        <v>1.0842059432277773</v>
      </c>
      <c r="K30">
        <f t="shared" si="7"/>
        <v>0.6624373164896491</v>
      </c>
      <c r="L30">
        <f t="shared" si="8"/>
        <v>0.33756268351035074</v>
      </c>
      <c r="M30">
        <f t="shared" si="9"/>
        <v>1.5095767933170556</v>
      </c>
      <c r="N30">
        <f t="shared" si="10"/>
        <v>2.9624127572422765</v>
      </c>
    </row>
    <row r="31" spans="1:14" x14ac:dyDescent="0.25">
      <c r="A31" s="4">
        <f>IF('True_Odds_Calculator_2-way'!A32="","",'True_Odds_Calculator_2-way'!A32)</f>
        <v>1.92</v>
      </c>
      <c r="B31" s="4">
        <f>IF('True_Odds_Calculator_2-way'!B32="","",'True_Odds_Calculator_2-way'!B32)</f>
        <v>1.99</v>
      </c>
      <c r="C31" s="4">
        <f t="shared" si="0"/>
        <v>0.52083333333333337</v>
      </c>
      <c r="D31">
        <f t="shared" si="1"/>
        <v>0.50251256281407031</v>
      </c>
      <c r="E31">
        <f t="shared" si="2"/>
        <v>2.3345896147403788E-2</v>
      </c>
      <c r="F31">
        <f t="shared" si="3"/>
        <v>-0.2383793969849245</v>
      </c>
      <c r="G31">
        <v>0</v>
      </c>
      <c r="H31">
        <f t="shared" si="4"/>
        <v>0.26172529313232828</v>
      </c>
      <c r="I31">
        <f t="shared" si="5"/>
        <v>-1.0478243557698861</v>
      </c>
      <c r="J31">
        <f t="shared" si="6"/>
        <v>1.0478243557698861</v>
      </c>
      <c r="K31">
        <f t="shared" si="7"/>
        <v>0.50916538235411457</v>
      </c>
      <c r="L31">
        <f t="shared" si="8"/>
        <v>0.49083461764588526</v>
      </c>
      <c r="M31">
        <f t="shared" si="9"/>
        <v>1.9639984073082948</v>
      </c>
      <c r="N31">
        <f t="shared" si="10"/>
        <v>2.0373461122121879</v>
      </c>
    </row>
    <row r="32" spans="1:14" x14ac:dyDescent="0.25">
      <c r="A32" s="4">
        <f>IF('True_Odds_Calculator_2-way'!A33="","",'True_Odds_Calculator_2-way'!A33)</f>
        <v>2.2799999999999998</v>
      </c>
      <c r="B32" s="4">
        <f>IF('True_Odds_Calculator_2-way'!B33="","",'True_Odds_Calculator_2-way'!B33)</f>
        <v>1.69</v>
      </c>
      <c r="C32" s="4">
        <f t="shared" si="0"/>
        <v>0.43859649122807021</v>
      </c>
      <c r="D32">
        <f t="shared" si="1"/>
        <v>0.59171597633136097</v>
      </c>
      <c r="E32">
        <f t="shared" si="2"/>
        <v>3.0312467559431067E-2</v>
      </c>
      <c r="F32">
        <f t="shared" si="3"/>
        <v>-0.22921208346309574</v>
      </c>
      <c r="G32">
        <v>0</v>
      </c>
      <c r="H32">
        <f t="shared" si="4"/>
        <v>0.25952455102252675</v>
      </c>
      <c r="I32">
        <f t="shared" si="5"/>
        <v>-1.0640706634484354</v>
      </c>
      <c r="J32">
        <f t="shared" si="6"/>
        <v>1.0640706634484354</v>
      </c>
      <c r="K32">
        <f t="shared" si="7"/>
        <v>0.42336815247060766</v>
      </c>
      <c r="L32">
        <f t="shared" si="8"/>
        <v>0.57663184752939267</v>
      </c>
      <c r="M32">
        <f t="shared" si="9"/>
        <v>2.3620104492139973</v>
      </c>
      <c r="N32">
        <f t="shared" si="10"/>
        <v>1.7342087577794201</v>
      </c>
    </row>
    <row r="33" spans="1:14" x14ac:dyDescent="0.25">
      <c r="A33" s="4">
        <f>IF('True_Odds_Calculator_2-way'!A34="","",'True_Odds_Calculator_2-way'!A34)</f>
        <v>2.1800000000000002</v>
      </c>
      <c r="B33" s="4">
        <f>IF('True_Odds_Calculator_2-way'!B34="","",'True_Odds_Calculator_2-way'!B34)</f>
        <v>1.75</v>
      </c>
      <c r="C33" s="4">
        <f t="shared" si="0"/>
        <v>0.4587155963302752</v>
      </c>
      <c r="D33">
        <f t="shared" si="1"/>
        <v>0.5714285714285714</v>
      </c>
      <c r="E33">
        <f t="shared" si="2"/>
        <v>3.0144167758846541E-2</v>
      </c>
      <c r="F33">
        <f t="shared" si="3"/>
        <v>-0.23197903014416776</v>
      </c>
      <c r="G33">
        <v>0</v>
      </c>
      <c r="H33">
        <f t="shared" si="4"/>
        <v>0.26212319790301436</v>
      </c>
      <c r="I33">
        <f t="shared" si="5"/>
        <v>-1.0629880069054676</v>
      </c>
      <c r="J33">
        <f t="shared" si="6"/>
        <v>1.0629880069054676</v>
      </c>
      <c r="K33">
        <f t="shared" si="7"/>
        <v>0.44359159560776512</v>
      </c>
      <c r="L33">
        <f t="shared" si="8"/>
        <v>0.55640840439223493</v>
      </c>
      <c r="M33">
        <f t="shared" si="9"/>
        <v>2.2543258481484516</v>
      </c>
      <c r="N33">
        <f t="shared" si="10"/>
        <v>1.797241005179101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1.9</v>
      </c>
      <c r="C34" s="4">
        <f t="shared" si="0"/>
        <v>0.49751243781094534</v>
      </c>
      <c r="D34">
        <f t="shared" si="1"/>
        <v>0.52631578947368418</v>
      </c>
      <c r="E34">
        <f t="shared" si="2"/>
        <v>2.3828227284629522E-2</v>
      </c>
      <c r="F34">
        <f t="shared" si="3"/>
        <v>-0.23802042419481539</v>
      </c>
      <c r="G34">
        <v>0</v>
      </c>
      <c r="H34">
        <f t="shared" si="4"/>
        <v>0.26184865147944492</v>
      </c>
      <c r="I34">
        <f t="shared" si="5"/>
        <v>-1.0488612925459211</v>
      </c>
      <c r="J34">
        <f t="shared" si="6"/>
        <v>1.0488612925459211</v>
      </c>
      <c r="K34">
        <f t="shared" si="7"/>
        <v>0.48559013567492909</v>
      </c>
      <c r="L34">
        <f t="shared" si="8"/>
        <v>0.51440986432507074</v>
      </c>
      <c r="M34">
        <f t="shared" si="9"/>
        <v>2.0593499054713802</v>
      </c>
      <c r="N34">
        <f t="shared" si="10"/>
        <v>1.9439751632913294</v>
      </c>
    </row>
    <row r="35" spans="1:14" x14ac:dyDescent="0.25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1.73</v>
      </c>
      <c r="C35" s="4">
        <f t="shared" si="0"/>
        <v>0.4504504504504504</v>
      </c>
      <c r="D35">
        <f t="shared" si="1"/>
        <v>0.5780346820809249</v>
      </c>
      <c r="E35">
        <f t="shared" si="2"/>
        <v>2.8485132531375301E-2</v>
      </c>
      <c r="F35">
        <f t="shared" si="3"/>
        <v>-0.2318908503879602</v>
      </c>
      <c r="G35">
        <v>0</v>
      </c>
      <c r="H35">
        <f t="shared" si="4"/>
        <v>0.2603759829193355</v>
      </c>
      <c r="I35">
        <f t="shared" si="5"/>
        <v>-1.0596407579073905</v>
      </c>
      <c r="J35">
        <f t="shared" si="6"/>
        <v>1.0596407579073905</v>
      </c>
      <c r="K35">
        <f t="shared" si="7"/>
        <v>0.43615522243331045</v>
      </c>
      <c r="L35">
        <f t="shared" si="8"/>
        <v>0.56384477756668971</v>
      </c>
      <c r="M35">
        <f t="shared" si="9"/>
        <v>2.2927617246470167</v>
      </c>
      <c r="N35">
        <f t="shared" si="10"/>
        <v>1.7735377532723946</v>
      </c>
    </row>
    <row r="36" spans="1:14" x14ac:dyDescent="0.25">
      <c r="A36" s="4">
        <f>IF('True_Odds_Calculator_2-way'!A37="","",'True_Odds_Calculator_2-way'!A37)</f>
        <v>2.16</v>
      </c>
      <c r="B36" s="4">
        <f>IF('True_Odds_Calculator_2-way'!B37="","",'True_Odds_Calculator_2-way'!B37)</f>
        <v>1.76</v>
      </c>
      <c r="C36" s="4">
        <f t="shared" si="0"/>
        <v>0.46296296296296291</v>
      </c>
      <c r="D36">
        <f t="shared" si="1"/>
        <v>0.56818181818181823</v>
      </c>
      <c r="E36">
        <f t="shared" si="2"/>
        <v>3.1144781144781142E-2</v>
      </c>
      <c r="F36">
        <f t="shared" si="3"/>
        <v>-0.23190235690235683</v>
      </c>
      <c r="G36">
        <v>0</v>
      </c>
      <c r="H36">
        <f t="shared" si="4"/>
        <v>0.26304713804713803</v>
      </c>
      <c r="I36">
        <f t="shared" si="5"/>
        <v>-1.0650358071057626</v>
      </c>
      <c r="J36">
        <f t="shared" si="6"/>
        <v>1.0650358071057626</v>
      </c>
      <c r="K36">
        <f t="shared" si="7"/>
        <v>0.44733891886110039</v>
      </c>
      <c r="L36">
        <f t="shared" si="8"/>
        <v>0.55266108113889945</v>
      </c>
      <c r="M36">
        <f t="shared" si="9"/>
        <v>2.2354415362426847</v>
      </c>
      <c r="N36">
        <f t="shared" si="10"/>
        <v>1.8094272134003797</v>
      </c>
    </row>
    <row r="37" spans="1:14" x14ac:dyDescent="0.25">
      <c r="A37" s="4">
        <f>IF('True_Odds_Calculator_2-way'!A38="","",'True_Odds_Calculator_2-way'!A38)</f>
        <v>2.09</v>
      </c>
      <c r="B37" s="4">
        <f>IF('True_Odds_Calculator_2-way'!B38="","",'True_Odds_Calculator_2-way'!B38)</f>
        <v>1.83</v>
      </c>
      <c r="C37" s="4">
        <f t="shared" si="0"/>
        <v>0.47846889952153115</v>
      </c>
      <c r="D37">
        <f t="shared" si="1"/>
        <v>0.54644808743169393</v>
      </c>
      <c r="E37">
        <f t="shared" si="2"/>
        <v>2.4916986953225084E-2</v>
      </c>
      <c r="F37">
        <f t="shared" si="3"/>
        <v>-0.23654142808586287</v>
      </c>
      <c r="G37">
        <v>0</v>
      </c>
      <c r="H37">
        <f t="shared" si="4"/>
        <v>0.26145841503908801</v>
      </c>
      <c r="I37">
        <f t="shared" si="5"/>
        <v>-1.0513509339597378</v>
      </c>
      <c r="J37">
        <f t="shared" si="6"/>
        <v>1.0513509339597378</v>
      </c>
      <c r="K37">
        <f t="shared" si="7"/>
        <v>0.46598919212836404</v>
      </c>
      <c r="L37">
        <f t="shared" si="8"/>
        <v>0.53401080787163591</v>
      </c>
      <c r="M37">
        <f t="shared" si="9"/>
        <v>2.145972518016114</v>
      </c>
      <c r="N37">
        <f t="shared" si="10"/>
        <v>1.8726212751865827</v>
      </c>
    </row>
    <row r="38" spans="1:14" x14ac:dyDescent="0.25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1.73</v>
      </c>
      <c r="C38" s="4">
        <f t="shared" si="0"/>
        <v>0.4504504504504504</v>
      </c>
      <c r="D38">
        <f t="shared" si="1"/>
        <v>0.5780346820809249</v>
      </c>
      <c r="E38">
        <f t="shared" si="2"/>
        <v>2.8485132531375301E-2</v>
      </c>
      <c r="F38">
        <f t="shared" si="3"/>
        <v>-0.2318908503879602</v>
      </c>
      <c r="G38">
        <v>0</v>
      </c>
      <c r="H38">
        <f t="shared" si="4"/>
        <v>0.2603759829193355</v>
      </c>
      <c r="I38">
        <f t="shared" si="5"/>
        <v>-1.0596407579073905</v>
      </c>
      <c r="J38">
        <f t="shared" si="6"/>
        <v>1.0596407579073905</v>
      </c>
      <c r="K38">
        <f t="shared" si="7"/>
        <v>0.43615522243331045</v>
      </c>
      <c r="L38">
        <f t="shared" si="8"/>
        <v>0.56384477756668971</v>
      </c>
      <c r="M38">
        <f t="shared" si="9"/>
        <v>2.2927617246470167</v>
      </c>
      <c r="N38">
        <f t="shared" si="10"/>
        <v>1.7735377532723946</v>
      </c>
    </row>
    <row r="39" spans="1:14" x14ac:dyDescent="0.25">
      <c r="A39" s="4">
        <f>IF('True_Odds_Calculator_2-way'!A40="","",'True_Odds_Calculator_2-way'!A40)</f>
        <v>1.96</v>
      </c>
      <c r="B39" s="4">
        <f>IF('True_Odds_Calculator_2-way'!B40="","",'True_Odds_Calculator_2-way'!B40)</f>
        <v>1.94</v>
      </c>
      <c r="C39" s="4">
        <f t="shared" si="0"/>
        <v>0.51020408163265307</v>
      </c>
      <c r="D39">
        <f t="shared" si="1"/>
        <v>0.51546391752577325</v>
      </c>
      <c r="E39">
        <f t="shared" si="2"/>
        <v>2.5667999158426325E-2</v>
      </c>
      <c r="F39">
        <f t="shared" si="3"/>
        <v>-0.23732379549758043</v>
      </c>
      <c r="G39">
        <v>0</v>
      </c>
      <c r="H39">
        <f t="shared" si="4"/>
        <v>0.26299179465600675</v>
      </c>
      <c r="I39">
        <f t="shared" si="5"/>
        <v>-1.052689901333149</v>
      </c>
      <c r="J39">
        <f t="shared" si="6"/>
        <v>1.052689901333149</v>
      </c>
      <c r="K39">
        <f t="shared" si="7"/>
        <v>0.49736834815166897</v>
      </c>
      <c r="L39">
        <f t="shared" si="8"/>
        <v>0.50263165184833114</v>
      </c>
      <c r="M39">
        <f t="shared" si="9"/>
        <v>2.0105823052798226</v>
      </c>
      <c r="N39">
        <f t="shared" si="10"/>
        <v>1.9895285072531594</v>
      </c>
    </row>
    <row r="40" spans="1:14" x14ac:dyDescent="0.25">
      <c r="A40" s="4">
        <f>IF('True_Odds_Calculator_2-way'!A41="","",'True_Odds_Calculator_2-way'!A41)</f>
        <v>2.02</v>
      </c>
      <c r="B40" s="4">
        <f>IF('True_Odds_Calculator_2-way'!B41="","",'True_Odds_Calculator_2-way'!B41)</f>
        <v>1.88</v>
      </c>
      <c r="C40" s="4">
        <f t="shared" si="0"/>
        <v>0.49504950495049505</v>
      </c>
      <c r="D40">
        <f t="shared" si="1"/>
        <v>0.53191489361702127</v>
      </c>
      <c r="E40">
        <f t="shared" si="2"/>
        <v>2.6964398567516312E-2</v>
      </c>
      <c r="F40">
        <f t="shared" si="3"/>
        <v>-0.23635980619338537</v>
      </c>
      <c r="G40">
        <v>0</v>
      </c>
      <c r="H40">
        <f t="shared" si="4"/>
        <v>0.26332420476090163</v>
      </c>
      <c r="I40">
        <f t="shared" si="5"/>
        <v>-1.0555008273018724</v>
      </c>
      <c r="J40">
        <f t="shared" si="6"/>
        <v>1.0555008273018724</v>
      </c>
      <c r="K40">
        <f t="shared" si="7"/>
        <v>0.48155387561543506</v>
      </c>
      <c r="L40">
        <f t="shared" si="8"/>
        <v>0.51844612438456505</v>
      </c>
      <c r="M40">
        <f t="shared" si="9"/>
        <v>2.0766108438479098</v>
      </c>
      <c r="N40">
        <f t="shared" si="10"/>
        <v>1.9288407280256479</v>
      </c>
    </row>
    <row r="41" spans="1:14" x14ac:dyDescent="0.25">
      <c r="A41" s="4">
        <f>IF('True_Odds_Calculator_2-way'!A42="","",'True_Odds_Calculator_2-way'!A42)</f>
        <v>2.12</v>
      </c>
      <c r="B41" s="4">
        <f>IF('True_Odds_Calculator_2-way'!B42="","",'True_Odds_Calculator_2-way'!B42)</f>
        <v>1.79</v>
      </c>
      <c r="C41" s="4">
        <f t="shared" si="0"/>
        <v>0.47169811320754712</v>
      </c>
      <c r="D41">
        <f t="shared" si="1"/>
        <v>0.55865921787709494</v>
      </c>
      <c r="E41">
        <f t="shared" si="2"/>
        <v>3.0357331084642114E-2</v>
      </c>
      <c r="F41">
        <f t="shared" si="3"/>
        <v>-0.23316116791398755</v>
      </c>
      <c r="G41">
        <v>0</v>
      </c>
      <c r="H41">
        <f t="shared" si="4"/>
        <v>0.26351849899862967</v>
      </c>
      <c r="I41">
        <f t="shared" si="5"/>
        <v>-1.0631081389064057</v>
      </c>
      <c r="J41">
        <f t="shared" si="6"/>
        <v>1.0631081389064057</v>
      </c>
      <c r="K41">
        <f t="shared" si="7"/>
        <v>0.4564790342557204</v>
      </c>
      <c r="L41">
        <f t="shared" si="8"/>
        <v>0.54352096574427933</v>
      </c>
      <c r="M41">
        <f t="shared" si="9"/>
        <v>2.1906811155751749</v>
      </c>
      <c r="N41">
        <f t="shared" si="10"/>
        <v>1.8398554297360612</v>
      </c>
    </row>
    <row r="42" spans="1:14" x14ac:dyDescent="0.25">
      <c r="A42" s="4">
        <f>IF('True_Odds_Calculator_2-way'!A43="","",'True_Odds_Calculator_2-way'!A43)</f>
        <v>2.0299999999999998</v>
      </c>
      <c r="B42" s="4">
        <f>IF('True_Odds_Calculator_2-way'!B43="","",'True_Odds_Calculator_2-way'!B43)</f>
        <v>1.85</v>
      </c>
      <c r="C42" s="4">
        <f t="shared" si="0"/>
        <v>0.49261083743842371</v>
      </c>
      <c r="D42">
        <f t="shared" si="1"/>
        <v>0.54054054054054046</v>
      </c>
      <c r="E42">
        <f t="shared" si="2"/>
        <v>3.315137797896428E-2</v>
      </c>
      <c r="F42">
        <f t="shared" si="3"/>
        <v>-0.23312475036612956</v>
      </c>
      <c r="G42">
        <v>0</v>
      </c>
      <c r="H42">
        <f t="shared" si="4"/>
        <v>0.26627612834509384</v>
      </c>
      <c r="I42">
        <f t="shared" si="5"/>
        <v>-1.0687396570715308</v>
      </c>
      <c r="J42">
        <f t="shared" si="6"/>
        <v>1.0687396570715308</v>
      </c>
      <c r="K42">
        <f t="shared" si="7"/>
        <v>0.47600872092291718</v>
      </c>
      <c r="L42">
        <f t="shared" si="8"/>
        <v>0.52399127907708287</v>
      </c>
      <c r="M42">
        <f t="shared" si="9"/>
        <v>2.1008018467836762</v>
      </c>
      <c r="N42">
        <f t="shared" si="10"/>
        <v>1.9084287085108012</v>
      </c>
    </row>
    <row r="43" spans="1:14" x14ac:dyDescent="0.25">
      <c r="A43" s="4">
        <f>IF('True_Odds_Calculator_2-way'!A44="","",'True_Odds_Calculator_2-way'!A44)</f>
        <v>1.87</v>
      </c>
      <c r="B43" s="4">
        <f>IF('True_Odds_Calculator_2-way'!B44="","",'True_Odds_Calculator_2-way'!B44)</f>
        <v>2</v>
      </c>
      <c r="C43" s="4">
        <f t="shared" si="0"/>
        <v>0.53475935828876997</v>
      </c>
      <c r="D43">
        <f t="shared" si="1"/>
        <v>0.5</v>
      </c>
      <c r="E43">
        <f t="shared" si="2"/>
        <v>3.475935828876997E-2</v>
      </c>
      <c r="F43">
        <f t="shared" si="3"/>
        <v>-0.23262032085561501</v>
      </c>
      <c r="G43">
        <v>0</v>
      </c>
      <c r="H43">
        <f t="shared" si="4"/>
        <v>0.26737967914438499</v>
      </c>
      <c r="I43">
        <f t="shared" si="5"/>
        <v>-1.0721125348377947</v>
      </c>
      <c r="J43">
        <f t="shared" si="6"/>
        <v>1.0721125348377947</v>
      </c>
      <c r="K43">
        <f t="shared" si="7"/>
        <v>0.51740072839321916</v>
      </c>
      <c r="L43">
        <f t="shared" si="8"/>
        <v>0.48259927160678084</v>
      </c>
      <c r="M43">
        <f t="shared" si="9"/>
        <v>1.9327379053088816</v>
      </c>
      <c r="N43">
        <f t="shared" si="10"/>
        <v>2.0721125348377947</v>
      </c>
    </row>
    <row r="44" spans="1:14" x14ac:dyDescent="0.25">
      <c r="A44" s="4">
        <f>IF('True_Odds_Calculator_2-way'!A45="","",'True_Odds_Calculator_2-way'!A45)</f>
        <v>1.77</v>
      </c>
      <c r="B44" s="4">
        <f>IF('True_Odds_Calculator_2-way'!B45="","",'True_Odds_Calculator_2-way'!B45)</f>
        <v>2.11</v>
      </c>
      <c r="C44" s="4">
        <f t="shared" si="0"/>
        <v>0.56497175141242939</v>
      </c>
      <c r="D44">
        <f t="shared" si="1"/>
        <v>0.47393364928909953</v>
      </c>
      <c r="E44">
        <f t="shared" si="2"/>
        <v>3.8905400701529036E-2</v>
      </c>
      <c r="F44">
        <f t="shared" si="3"/>
        <v>-0.22885372319061759</v>
      </c>
      <c r="G44">
        <v>0</v>
      </c>
      <c r="H44">
        <f t="shared" si="4"/>
        <v>0.26775912389214662</v>
      </c>
      <c r="I44">
        <f t="shared" si="5"/>
        <v>-1.0816659234722941</v>
      </c>
      <c r="J44">
        <f t="shared" si="6"/>
        <v>1.0816659234722941</v>
      </c>
      <c r="K44">
        <f t="shared" si="7"/>
        <v>0.54558863296538396</v>
      </c>
      <c r="L44">
        <f t="shared" si="8"/>
        <v>0.45441136703461599</v>
      </c>
      <c r="M44">
        <f t="shared" si="9"/>
        <v>1.8328827610736662</v>
      </c>
      <c r="N44">
        <f t="shared" si="10"/>
        <v>2.2006491750542465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0.5181347150259068</v>
      </c>
      <c r="D45">
        <f t="shared" si="1"/>
        <v>0.5181347150259068</v>
      </c>
      <c r="E45">
        <f t="shared" si="2"/>
        <v>3.62694300518136E-2</v>
      </c>
      <c r="F45">
        <f t="shared" si="3"/>
        <v>-0.23219415286316403</v>
      </c>
      <c r="G45">
        <v>0</v>
      </c>
      <c r="H45">
        <f t="shared" si="4"/>
        <v>0.26846358291497763</v>
      </c>
      <c r="I45">
        <f t="shared" si="5"/>
        <v>-1.0752688172043015</v>
      </c>
      <c r="J45">
        <f t="shared" si="6"/>
        <v>1.0752688172043015</v>
      </c>
      <c r="K45">
        <f t="shared" si="7"/>
        <v>0.5</v>
      </c>
      <c r="L45">
        <f t="shared" si="8"/>
        <v>0.5</v>
      </c>
      <c r="M45">
        <f t="shared" si="9"/>
        <v>2</v>
      </c>
      <c r="N45">
        <f t="shared" si="10"/>
        <v>2</v>
      </c>
    </row>
    <row r="46" spans="1:14" x14ac:dyDescent="0.25">
      <c r="A46" s="4">
        <f>IF('True_Odds_Calculator_2-way'!A47="","",'True_Odds_Calculator_2-way'!A47)</f>
        <v>2.2200000000000002</v>
      </c>
      <c r="B46" s="4">
        <f>IF('True_Odds_Calculator_2-way'!B47="","",'True_Odds_Calculator_2-way'!B47)</f>
        <v>1.7</v>
      </c>
      <c r="C46" s="4">
        <f t="shared" si="0"/>
        <v>0.4504504504504504</v>
      </c>
      <c r="D46">
        <f t="shared" si="1"/>
        <v>0.58823529411764708</v>
      </c>
      <c r="E46">
        <f t="shared" si="2"/>
        <v>3.868574456809748E-2</v>
      </c>
      <c r="F46">
        <f t="shared" si="3"/>
        <v>-0.22628510863804985</v>
      </c>
      <c r="G46">
        <v>0</v>
      </c>
      <c r="H46">
        <f t="shared" si="4"/>
        <v>0.26497085320614733</v>
      </c>
      <c r="I46">
        <f t="shared" si="5"/>
        <v>-1.0821091383745125</v>
      </c>
      <c r="J46">
        <f t="shared" si="6"/>
        <v>1.0821091383745125</v>
      </c>
      <c r="K46">
        <f t="shared" si="7"/>
        <v>0.43100231571506481</v>
      </c>
      <c r="L46">
        <f t="shared" si="8"/>
        <v>0.56899768428493536</v>
      </c>
      <c r="M46">
        <f t="shared" si="9"/>
        <v>2.3201731488169055</v>
      </c>
      <c r="N46">
        <f t="shared" si="10"/>
        <v>1.7574763968621581</v>
      </c>
    </row>
    <row r="47" spans="1:14" x14ac:dyDescent="0.25">
      <c r="A47" s="4">
        <f>IF('True_Odds_Calculator_2-way'!A48="","",'True_Odds_Calculator_2-way'!A48)</f>
        <v>2.02</v>
      </c>
      <c r="B47" s="4">
        <f>IF('True_Odds_Calculator_2-way'!B48="","",'True_Odds_Calculator_2-way'!B48)</f>
        <v>1.85</v>
      </c>
      <c r="C47" s="4">
        <f t="shared" si="0"/>
        <v>0.49504950495049505</v>
      </c>
      <c r="D47">
        <f t="shared" si="1"/>
        <v>0.54054054054054046</v>
      </c>
      <c r="E47">
        <f t="shared" si="2"/>
        <v>3.5590045491035394E-2</v>
      </c>
      <c r="F47">
        <f t="shared" si="3"/>
        <v>-0.23200428150923214</v>
      </c>
      <c r="G47">
        <v>0</v>
      </c>
      <c r="H47">
        <f t="shared" si="4"/>
        <v>0.26759432700026753</v>
      </c>
      <c r="I47">
        <f t="shared" si="5"/>
        <v>-1.0739657990297369</v>
      </c>
      <c r="J47">
        <f t="shared" si="6"/>
        <v>1.0739657990297369</v>
      </c>
      <c r="K47">
        <f t="shared" si="7"/>
        <v>0.4772255750516613</v>
      </c>
      <c r="L47">
        <f t="shared" si="8"/>
        <v>0.52277442494833892</v>
      </c>
      <c r="M47">
        <f t="shared" si="9"/>
        <v>2.0954451150103317</v>
      </c>
      <c r="N47">
        <f t="shared" si="10"/>
        <v>1.9128709291752766</v>
      </c>
    </row>
    <row r="48" spans="1:14" x14ac:dyDescent="0.25">
      <c r="A48" s="4">
        <f>IF('True_Odds_Calculator_2-way'!A49="","",'True_Odds_Calculator_2-way'!A49)</f>
        <v>1.88</v>
      </c>
      <c r="B48" s="4">
        <f>IF('True_Odds_Calculator_2-way'!B49="","",'True_Odds_Calculator_2-way'!B49)</f>
        <v>2</v>
      </c>
      <c r="C48" s="4">
        <f t="shared" si="0"/>
        <v>0.53191489361702127</v>
      </c>
      <c r="D48">
        <f t="shared" si="1"/>
        <v>0.5</v>
      </c>
      <c r="E48">
        <f t="shared" si="2"/>
        <v>3.1914893617021267E-2</v>
      </c>
      <c r="F48">
        <f t="shared" si="3"/>
        <v>-0.23404255319148937</v>
      </c>
      <c r="G48">
        <v>0</v>
      </c>
      <c r="H48">
        <f t="shared" si="4"/>
        <v>0.26595744680851063</v>
      </c>
      <c r="I48">
        <f t="shared" si="5"/>
        <v>-1.0660035817780522</v>
      </c>
      <c r="J48">
        <f t="shared" si="6"/>
        <v>1.0660035817780522</v>
      </c>
      <c r="K48">
        <f t="shared" si="7"/>
        <v>0.51597373362761745</v>
      </c>
      <c r="L48">
        <f t="shared" si="8"/>
        <v>0.48402626637238261</v>
      </c>
      <c r="M48">
        <f t="shared" si="9"/>
        <v>1.9380831519646857</v>
      </c>
      <c r="N48">
        <f t="shared" si="10"/>
        <v>2.0660035817780522</v>
      </c>
    </row>
    <row r="49" spans="1:14" x14ac:dyDescent="0.25">
      <c r="A49" s="4">
        <f>IF('True_Odds_Calculator_2-way'!A50="","",'True_Odds_Calculator_2-way'!A50)</f>
        <v>2.0299999999999998</v>
      </c>
      <c r="B49" s="4">
        <f>IF('True_Odds_Calculator_2-way'!B50="","",'True_Odds_Calculator_2-way'!B50)</f>
        <v>1.85</v>
      </c>
      <c r="C49" s="4">
        <f t="shared" si="0"/>
        <v>0.49261083743842371</v>
      </c>
      <c r="D49">
        <f t="shared" si="1"/>
        <v>0.54054054054054046</v>
      </c>
      <c r="E49">
        <f t="shared" si="2"/>
        <v>3.315137797896428E-2</v>
      </c>
      <c r="F49">
        <f t="shared" si="3"/>
        <v>-0.23312475036612956</v>
      </c>
      <c r="G49">
        <v>0</v>
      </c>
      <c r="H49">
        <f t="shared" si="4"/>
        <v>0.26627612834509384</v>
      </c>
      <c r="I49">
        <f t="shared" si="5"/>
        <v>-1.0687396570715308</v>
      </c>
      <c r="J49">
        <f t="shared" si="6"/>
        <v>1.0687396570715308</v>
      </c>
      <c r="K49">
        <f t="shared" si="7"/>
        <v>0.47600872092291718</v>
      </c>
      <c r="L49">
        <f t="shared" si="8"/>
        <v>0.52399127907708287</v>
      </c>
      <c r="M49">
        <f t="shared" si="9"/>
        <v>2.1008018467836762</v>
      </c>
      <c r="N49">
        <f t="shared" si="10"/>
        <v>1.9084287085108012</v>
      </c>
    </row>
    <row r="50" spans="1:14" x14ac:dyDescent="0.25">
      <c r="A50" s="4">
        <f>IF('True_Odds_Calculator_2-way'!A51="","",'True_Odds_Calculator_2-way'!A51)</f>
        <v>1.97</v>
      </c>
      <c r="B50" s="4">
        <f>IF('True_Odds_Calculator_2-way'!B51="","",'True_Odds_Calculator_2-way'!B51)</f>
        <v>1.9</v>
      </c>
      <c r="C50" s="4">
        <f t="shared" si="0"/>
        <v>0.50761421319796951</v>
      </c>
      <c r="D50">
        <f t="shared" si="1"/>
        <v>0.52631578947368418</v>
      </c>
      <c r="E50">
        <f t="shared" si="2"/>
        <v>3.3930002671653803E-2</v>
      </c>
      <c r="F50">
        <f t="shared" si="3"/>
        <v>-0.23323537269569861</v>
      </c>
      <c r="G50">
        <v>0</v>
      </c>
      <c r="H50">
        <f t="shared" si="4"/>
        <v>0.26716537536735235</v>
      </c>
      <c r="I50">
        <f t="shared" si="5"/>
        <v>-1.0702688317798925</v>
      </c>
      <c r="J50">
        <f t="shared" si="6"/>
        <v>1.0702688317798925</v>
      </c>
      <c r="K50">
        <f t="shared" si="7"/>
        <v>0.49063843062637452</v>
      </c>
      <c r="L50">
        <f t="shared" si="8"/>
        <v>0.50936156937362553</v>
      </c>
      <c r="M50">
        <f t="shared" si="9"/>
        <v>2.0381607668264961</v>
      </c>
      <c r="N50">
        <f t="shared" si="10"/>
        <v>1.963241948601903</v>
      </c>
    </row>
    <row r="51" spans="1:14" x14ac:dyDescent="0.25">
      <c r="A51" s="4">
        <f>IF('True_Odds_Calculator_2-way'!A52="","",'True_Odds_Calculator_2-way'!A52)</f>
        <v>1.79</v>
      </c>
      <c r="B51" s="4">
        <f>IF('True_Odds_Calculator_2-way'!B52="","",'True_Odds_Calculator_2-way'!B52)</f>
        <v>2.09</v>
      </c>
      <c r="C51" s="4">
        <f t="shared" si="0"/>
        <v>0.55865921787709494</v>
      </c>
      <c r="D51">
        <f t="shared" si="1"/>
        <v>0.47846889952153115</v>
      </c>
      <c r="E51">
        <f t="shared" si="2"/>
        <v>3.7128117398625982E-2</v>
      </c>
      <c r="F51">
        <f t="shared" si="3"/>
        <v>-0.23017294378658693</v>
      </c>
      <c r="G51">
        <v>0</v>
      </c>
      <c r="H51">
        <f t="shared" si="4"/>
        <v>0.26730106118521291</v>
      </c>
      <c r="I51">
        <f t="shared" si="5"/>
        <v>-1.077638764691236</v>
      </c>
      <c r="J51">
        <f t="shared" si="6"/>
        <v>1.077638764691236</v>
      </c>
      <c r="K51">
        <f t="shared" si="7"/>
        <v>0.54015086574792148</v>
      </c>
      <c r="L51">
        <f t="shared" si="8"/>
        <v>0.45984913425207868</v>
      </c>
      <c r="M51">
        <f t="shared" si="9"/>
        <v>1.8513346241060764</v>
      </c>
      <c r="N51">
        <f t="shared" si="10"/>
        <v>2.1746262535134471</v>
      </c>
    </row>
    <row r="52" spans="1:14" x14ac:dyDescent="0.25">
      <c r="A52" s="4">
        <f>IF('True_Odds_Calculator_2-way'!A53="","",'True_Odds_Calculator_2-way'!A53)</f>
        <v>2.16</v>
      </c>
      <c r="B52" s="4">
        <f>IF('True_Odds_Calculator_2-way'!B53="","",'True_Odds_Calculator_2-way'!B53)</f>
        <v>1.74</v>
      </c>
      <c r="C52" s="4">
        <f t="shared" si="0"/>
        <v>0.46296296296296291</v>
      </c>
      <c r="D52">
        <f t="shared" si="1"/>
        <v>0.57471264367816088</v>
      </c>
      <c r="E52">
        <f t="shared" si="2"/>
        <v>3.7675606641123682E-2</v>
      </c>
      <c r="F52">
        <f t="shared" si="3"/>
        <v>-0.22839506172839519</v>
      </c>
      <c r="G52">
        <v>0</v>
      </c>
      <c r="H52">
        <f t="shared" si="4"/>
        <v>0.26607066836951887</v>
      </c>
      <c r="I52">
        <f t="shared" si="5"/>
        <v>-1.0793322294408634</v>
      </c>
      <c r="J52">
        <f t="shared" si="6"/>
        <v>1.0793322294408634</v>
      </c>
      <c r="K52">
        <f t="shared" si="7"/>
        <v>0.44404472798104189</v>
      </c>
      <c r="L52">
        <f t="shared" si="8"/>
        <v>0.55595527201895822</v>
      </c>
      <c r="M52">
        <f t="shared" si="9"/>
        <v>2.2520253861514017</v>
      </c>
      <c r="N52">
        <f t="shared" si="10"/>
        <v>1.7987058497862392</v>
      </c>
    </row>
    <row r="53" spans="1:14" x14ac:dyDescent="0.25">
      <c r="A53" s="4">
        <f>IF('True_Odds_Calculator_2-way'!A54="","",'True_Odds_Calculator_2-way'!A54)</f>
        <v>2.34</v>
      </c>
      <c r="B53" s="4">
        <f>IF('True_Odds_Calculator_2-way'!B54="","",'True_Odds_Calculator_2-way'!B54)</f>
        <v>1.64</v>
      </c>
      <c r="C53" s="4">
        <f t="shared" si="0"/>
        <v>0.42735042735042739</v>
      </c>
      <c r="D53">
        <f t="shared" si="1"/>
        <v>0.6097560975609756</v>
      </c>
      <c r="E53">
        <f t="shared" si="2"/>
        <v>3.7106524911402872E-2</v>
      </c>
      <c r="F53">
        <f t="shared" si="3"/>
        <v>-0.22347300396080894</v>
      </c>
      <c r="G53">
        <v>0</v>
      </c>
      <c r="H53">
        <f t="shared" si="4"/>
        <v>0.26057952887221181</v>
      </c>
      <c r="I53">
        <f t="shared" si="5"/>
        <v>-1.0798355319766999</v>
      </c>
      <c r="J53">
        <f t="shared" si="6"/>
        <v>1.0798355319766999</v>
      </c>
      <c r="K53">
        <f t="shared" si="7"/>
        <v>0.40866707460459728</v>
      </c>
      <c r="L53">
        <f t="shared" si="8"/>
        <v>0.59133292539540294</v>
      </c>
      <c r="M53">
        <f t="shared" si="9"/>
        <v>2.4469796128487777</v>
      </c>
      <c r="N53">
        <f t="shared" si="10"/>
        <v>1.6910947404650878</v>
      </c>
    </row>
    <row r="54" spans="1:14" x14ac:dyDescent="0.25">
      <c r="A54" s="4">
        <f>IF('True_Odds_Calculator_2-way'!A55="","",'True_Odds_Calculator_2-way'!A55)</f>
        <v>1.96</v>
      </c>
      <c r="B54" s="4">
        <f>IF('True_Odds_Calculator_2-way'!B55="","",'True_Odds_Calculator_2-way'!B55)</f>
        <v>1.91</v>
      </c>
      <c r="C54" s="4">
        <f t="shared" si="0"/>
        <v>0.51020408163265307</v>
      </c>
      <c r="D54">
        <f t="shared" si="1"/>
        <v>0.52356020942408377</v>
      </c>
      <c r="E54">
        <f t="shared" si="2"/>
        <v>3.3764291056736839E-2</v>
      </c>
      <c r="F54">
        <f t="shared" si="3"/>
        <v>-0.23335826477187727</v>
      </c>
      <c r="G54">
        <v>0</v>
      </c>
      <c r="H54">
        <f t="shared" si="4"/>
        <v>0.26712255582861416</v>
      </c>
      <c r="I54">
        <f t="shared" si="5"/>
        <v>-1.0699012312772824</v>
      </c>
      <c r="J54">
        <f t="shared" si="6"/>
        <v>1.0699012312772824</v>
      </c>
      <c r="K54">
        <f t="shared" si="7"/>
        <v>0.49331431287667615</v>
      </c>
      <c r="L54">
        <f t="shared" si="8"/>
        <v>0.50668568712332396</v>
      </c>
      <c r="M54">
        <f t="shared" si="9"/>
        <v>2.0271051820261912</v>
      </c>
      <c r="N54">
        <f t="shared" si="10"/>
        <v>1.9736101204623264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2.57</v>
      </c>
      <c r="B56" s="4">
        <f>IF('True_Odds_Calculator_2-way'!B57="","",'True_Odds_Calculator_2-way'!B57)</f>
        <v>1.54</v>
      </c>
      <c r="C56" s="4">
        <f t="shared" si="0"/>
        <v>0.38910505836575876</v>
      </c>
      <c r="D56">
        <f t="shared" si="1"/>
        <v>0.64935064935064934</v>
      </c>
      <c r="E56">
        <f t="shared" si="2"/>
        <v>3.845570771640805E-2</v>
      </c>
      <c r="F56">
        <f t="shared" si="3"/>
        <v>-0.21420991459901972</v>
      </c>
      <c r="G56">
        <v>0</v>
      </c>
      <c r="H56">
        <f t="shared" si="4"/>
        <v>0.25266562231542777</v>
      </c>
      <c r="I56">
        <f t="shared" si="5"/>
        <v>-1.0860586874184577</v>
      </c>
      <c r="J56">
        <f t="shared" si="6"/>
        <v>1.0860586874184577</v>
      </c>
      <c r="K56">
        <f t="shared" si="7"/>
        <v>0.36967044193530912</v>
      </c>
      <c r="L56">
        <f t="shared" si="8"/>
        <v>0.63032955806469082</v>
      </c>
      <c r="M56">
        <f t="shared" si="9"/>
        <v>2.7051121392469786</v>
      </c>
      <c r="N56">
        <f t="shared" si="10"/>
        <v>1.5864716912059673</v>
      </c>
    </row>
    <row r="57" spans="1:14" x14ac:dyDescent="0.25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</v>
      </c>
      <c r="C57" s="4">
        <f t="shared" si="0"/>
        <v>0.48309178743961356</v>
      </c>
      <c r="D57">
        <f t="shared" si="1"/>
        <v>0.55555555555555558</v>
      </c>
      <c r="E57">
        <f t="shared" si="2"/>
        <v>3.8647342995169254E-2</v>
      </c>
      <c r="F57">
        <f t="shared" si="3"/>
        <v>-0.22973698336017168</v>
      </c>
      <c r="G57">
        <v>0</v>
      </c>
      <c r="H57">
        <f t="shared" si="4"/>
        <v>0.26838432635534087</v>
      </c>
      <c r="I57">
        <f t="shared" si="5"/>
        <v>-1.0808442529177926</v>
      </c>
      <c r="J57">
        <f t="shared" si="6"/>
        <v>1.0808442529177926</v>
      </c>
      <c r="K57">
        <f t="shared" si="7"/>
        <v>0.46371363147270434</v>
      </c>
      <c r="L57">
        <f t="shared" si="8"/>
        <v>0.53628636852729539</v>
      </c>
      <c r="M57">
        <f t="shared" si="9"/>
        <v>2.1565033506220384</v>
      </c>
      <c r="N57">
        <f t="shared" si="10"/>
        <v>1.8646754023342345</v>
      </c>
    </row>
    <row r="58" spans="1:14" x14ac:dyDescent="0.25">
      <c r="A58" s="4">
        <f>IF('True_Odds_Calculator_2-way'!A59="","",'True_Odds_Calculator_2-way'!A59)</f>
        <v>2.23</v>
      </c>
      <c r="B58" s="4">
        <f>IF('True_Odds_Calculator_2-way'!B59="","",'True_Odds_Calculator_2-way'!B59)</f>
        <v>1.69</v>
      </c>
      <c r="C58" s="4">
        <f t="shared" si="0"/>
        <v>0.44843049327354262</v>
      </c>
      <c r="D58">
        <f t="shared" si="1"/>
        <v>0.59171597633136097</v>
      </c>
      <c r="E58">
        <f t="shared" si="2"/>
        <v>4.0146469604903645E-2</v>
      </c>
      <c r="F58">
        <f t="shared" si="3"/>
        <v>-0.2251970175392044</v>
      </c>
      <c r="G58">
        <v>0</v>
      </c>
      <c r="H58">
        <f t="shared" si="4"/>
        <v>0.26534348714410805</v>
      </c>
      <c r="I58">
        <f t="shared" si="5"/>
        <v>-1.0854826817097272</v>
      </c>
      <c r="J58">
        <f t="shared" si="6"/>
        <v>1.0854826817097272</v>
      </c>
      <c r="K58">
        <f t="shared" si="7"/>
        <v>0.42823917030934305</v>
      </c>
      <c r="L58">
        <f t="shared" si="8"/>
        <v>0.571760829690657</v>
      </c>
      <c r="M58">
        <f t="shared" si="9"/>
        <v>2.3351436985029639</v>
      </c>
      <c r="N58">
        <f t="shared" si="10"/>
        <v>1.7489830503797115</v>
      </c>
    </row>
    <row r="59" spans="1:14" x14ac:dyDescent="0.25">
      <c r="A59" s="4">
        <f>IF('True_Odds_Calculator_2-way'!A60="","",'True_Odds_Calculator_2-way'!A60)</f>
        <v>2.14</v>
      </c>
      <c r="B59" s="4">
        <f>IF('True_Odds_Calculator_2-way'!B60="","",'True_Odds_Calculator_2-way'!B60)</f>
        <v>1.75</v>
      </c>
      <c r="C59" s="4">
        <f t="shared" si="0"/>
        <v>0.46728971962616822</v>
      </c>
      <c r="D59">
        <f t="shared" si="1"/>
        <v>0.5714285714285714</v>
      </c>
      <c r="E59">
        <f t="shared" si="2"/>
        <v>3.8718291054739673E-2</v>
      </c>
      <c r="F59">
        <f t="shared" si="3"/>
        <v>-0.22830440587449929</v>
      </c>
      <c r="G59">
        <v>0</v>
      </c>
      <c r="H59">
        <f t="shared" si="4"/>
        <v>0.26702269692923897</v>
      </c>
      <c r="I59">
        <f t="shared" si="5"/>
        <v>-1.0814761408717504</v>
      </c>
      <c r="J59">
        <f t="shared" si="6"/>
        <v>1.0814761408717504</v>
      </c>
      <c r="K59">
        <f t="shared" si="7"/>
        <v>0.44785153960345248</v>
      </c>
      <c r="L59">
        <f t="shared" si="8"/>
        <v>0.55214846039654741</v>
      </c>
      <c r="M59">
        <f t="shared" si="9"/>
        <v>2.2328828005937953</v>
      </c>
      <c r="N59">
        <f t="shared" si="10"/>
        <v>1.8111071056538131</v>
      </c>
    </row>
    <row r="60" spans="1:14" x14ac:dyDescent="0.25">
      <c r="A60" s="4">
        <f>IF('True_Odds_Calculator_2-way'!A61="","",'True_Odds_Calculator_2-way'!A61)</f>
        <v>2.27</v>
      </c>
      <c r="B60" s="4">
        <f>IF('True_Odds_Calculator_2-way'!B61="","",'True_Odds_Calculator_2-way'!B61)</f>
        <v>1.67</v>
      </c>
      <c r="C60" s="4">
        <f t="shared" si="0"/>
        <v>0.44052863436123346</v>
      </c>
      <c r="D60">
        <f t="shared" si="1"/>
        <v>0.5988023952095809</v>
      </c>
      <c r="E60">
        <f t="shared" si="2"/>
        <v>3.9331029570814469E-2</v>
      </c>
      <c r="F60">
        <f t="shared" si="3"/>
        <v>-0.22445857184309781</v>
      </c>
      <c r="G60">
        <v>0</v>
      </c>
      <c r="H60">
        <f t="shared" si="4"/>
        <v>0.26378960141391228</v>
      </c>
      <c r="I60">
        <f t="shared" si="5"/>
        <v>-1.0840785170131719</v>
      </c>
      <c r="J60">
        <f t="shared" si="6"/>
        <v>1.0840785170131719</v>
      </c>
      <c r="K60">
        <f t="shared" si="7"/>
        <v>0.42073735021084574</v>
      </c>
      <c r="L60">
        <f t="shared" si="8"/>
        <v>0.57926264978915398</v>
      </c>
      <c r="M60">
        <f t="shared" si="9"/>
        <v>2.376779716606729</v>
      </c>
      <c r="N60">
        <f t="shared" si="10"/>
        <v>1.7263326063988251</v>
      </c>
    </row>
    <row r="61" spans="1:14" x14ac:dyDescent="0.25">
      <c r="A61" s="4">
        <f>IF('True_Odds_Calculator_2-way'!A62="","",'True_Odds_Calculator_2-way'!A62)</f>
        <v>2.17</v>
      </c>
      <c r="B61" s="4">
        <f>IF('True_Odds_Calculator_2-way'!B62="","",'True_Odds_Calculator_2-way'!B62)</f>
        <v>1.74</v>
      </c>
      <c r="C61" s="4">
        <f t="shared" si="0"/>
        <v>0.46082949308755761</v>
      </c>
      <c r="D61">
        <f t="shared" si="1"/>
        <v>0.57471264367816088</v>
      </c>
      <c r="E61">
        <f t="shared" si="2"/>
        <v>3.5542136765718491E-2</v>
      </c>
      <c r="F61">
        <f t="shared" si="3"/>
        <v>-0.22930239949149844</v>
      </c>
      <c r="G61">
        <v>0</v>
      </c>
      <c r="H61">
        <f t="shared" si="4"/>
        <v>0.26484453625721699</v>
      </c>
      <c r="I61">
        <f t="shared" si="5"/>
        <v>-1.0747098003652684</v>
      </c>
      <c r="J61">
        <f t="shared" si="6"/>
        <v>1.0747098003652684</v>
      </c>
      <c r="K61">
        <f t="shared" si="7"/>
        <v>0.44298545385174265</v>
      </c>
      <c r="L61">
        <f t="shared" si="8"/>
        <v>0.55701454614825729</v>
      </c>
      <c r="M61">
        <f t="shared" si="9"/>
        <v>2.2574104664273644</v>
      </c>
      <c r="N61">
        <f t="shared" si="10"/>
        <v>1.7952852522702987</v>
      </c>
    </row>
    <row r="62" spans="1:14" x14ac:dyDescent="0.25">
      <c r="A62" s="4">
        <f>IF('True_Odds_Calculator_2-way'!A63="","",'True_Odds_Calculator_2-way'!A63)</f>
        <v>2.2400000000000002</v>
      </c>
      <c r="B62" s="4">
        <f>IF('True_Odds_Calculator_2-way'!B63="","",'True_Odds_Calculator_2-way'!B63)</f>
        <v>1.69</v>
      </c>
      <c r="C62" s="4">
        <f t="shared" si="0"/>
        <v>0.4464285714285714</v>
      </c>
      <c r="D62">
        <f t="shared" si="1"/>
        <v>0.59171597633136097</v>
      </c>
      <c r="E62">
        <f t="shared" si="2"/>
        <v>3.8144547759932479E-2</v>
      </c>
      <c r="F62">
        <f t="shared" si="3"/>
        <v>-0.22601437024513937</v>
      </c>
      <c r="G62">
        <v>0</v>
      </c>
      <c r="H62">
        <f t="shared" si="4"/>
        <v>0.26415891800507185</v>
      </c>
      <c r="I62">
        <f t="shared" si="5"/>
        <v>-1.0810968751610266</v>
      </c>
      <c r="J62">
        <f t="shared" si="6"/>
        <v>1.0810968751610266</v>
      </c>
      <c r="K62">
        <f t="shared" si="7"/>
        <v>0.42724815706868025</v>
      </c>
      <c r="L62">
        <f t="shared" si="8"/>
        <v>0.57275184293131953</v>
      </c>
      <c r="M62">
        <f t="shared" si="9"/>
        <v>2.3405601251996737</v>
      </c>
      <c r="N62">
        <f t="shared" si="10"/>
        <v>1.7459568438611086</v>
      </c>
    </row>
    <row r="63" spans="1:14" x14ac:dyDescent="0.25">
      <c r="A63" s="4">
        <f>IF('True_Odds_Calculator_2-way'!A64="","",'True_Odds_Calculator_2-way'!A64)</f>
        <v>2.39</v>
      </c>
      <c r="B63" s="4">
        <f>IF('True_Odds_Calculator_2-way'!B64="","",'True_Odds_Calculator_2-way'!B64)</f>
        <v>1.59</v>
      </c>
      <c r="C63" s="4">
        <f t="shared" si="0"/>
        <v>0.41841004184100417</v>
      </c>
      <c r="D63">
        <f t="shared" si="1"/>
        <v>0.62893081761006286</v>
      </c>
      <c r="E63">
        <f t="shared" si="2"/>
        <v>4.7340859451066919E-2</v>
      </c>
      <c r="F63">
        <f t="shared" si="3"/>
        <v>-0.21581011026025643</v>
      </c>
      <c r="G63">
        <v>0</v>
      </c>
      <c r="H63">
        <f t="shared" si="4"/>
        <v>0.26315096971132335</v>
      </c>
      <c r="I63">
        <f t="shared" si="5"/>
        <v>-1.1042479306102597</v>
      </c>
      <c r="J63">
        <f t="shared" si="6"/>
        <v>1.1042479306102597</v>
      </c>
      <c r="K63">
        <f t="shared" si="7"/>
        <v>0.394492159866843</v>
      </c>
      <c r="L63">
        <f t="shared" si="8"/>
        <v>0.60550784013315706</v>
      </c>
      <c r="M63">
        <f t="shared" si="9"/>
        <v>2.5349046235482611</v>
      </c>
      <c r="N63">
        <f t="shared" si="10"/>
        <v>1.6515062790600537</v>
      </c>
    </row>
    <row r="64" spans="1:14" x14ac:dyDescent="0.25">
      <c r="A64" s="4">
        <f>IF('True_Odds_Calculator_2-way'!A65="","",'True_Odds_Calculator_2-way'!A65)</f>
        <v>1.88</v>
      </c>
      <c r="B64" s="4">
        <f>IF('True_Odds_Calculator_2-way'!B65="","",'True_Odds_Calculator_2-way'!B65)</f>
        <v>1.98</v>
      </c>
      <c r="C64" s="4">
        <f t="shared" si="0"/>
        <v>0.53191489361702127</v>
      </c>
      <c r="D64">
        <f t="shared" si="1"/>
        <v>0.50505050505050508</v>
      </c>
      <c r="E64">
        <f t="shared" si="2"/>
        <v>3.6965398667526461E-2</v>
      </c>
      <c r="F64">
        <f t="shared" si="3"/>
        <v>-0.23167848699763582</v>
      </c>
      <c r="G64">
        <v>0</v>
      </c>
      <c r="H64">
        <f t="shared" si="4"/>
        <v>0.26864388566516229</v>
      </c>
      <c r="I64">
        <f t="shared" si="5"/>
        <v>-1.0768262306348704</v>
      </c>
      <c r="J64">
        <f t="shared" si="6"/>
        <v>1.0768262306348704</v>
      </c>
      <c r="K64">
        <f t="shared" si="7"/>
        <v>0.51345058700488033</v>
      </c>
      <c r="L64">
        <f t="shared" si="8"/>
        <v>0.4865494129951195</v>
      </c>
      <c r="M64">
        <f t="shared" si="9"/>
        <v>1.947607082958686</v>
      </c>
      <c r="N64">
        <f t="shared" si="10"/>
        <v>2.0552897060221729</v>
      </c>
    </row>
    <row r="65" spans="1:14" x14ac:dyDescent="0.25">
      <c r="A65" s="4">
        <f>IF('True_Odds_Calculator_2-way'!A66="","",'True_Odds_Calculator_2-way'!A66)</f>
        <v>2</v>
      </c>
      <c r="B65" s="4">
        <f>IF('True_Odds_Calculator_2-way'!B66="","",'True_Odds_Calculator_2-way'!B66)</f>
        <v>1.84</v>
      </c>
      <c r="C65" s="4">
        <f t="shared" si="0"/>
        <v>0.5</v>
      </c>
      <c r="D65">
        <f t="shared" si="1"/>
        <v>0.54347826086956519</v>
      </c>
      <c r="E65">
        <f t="shared" si="2"/>
        <v>4.3478260869565188E-2</v>
      </c>
      <c r="F65">
        <f t="shared" si="3"/>
        <v>-0.22826086956521741</v>
      </c>
      <c r="G65">
        <v>0</v>
      </c>
      <c r="H65">
        <f t="shared" si="4"/>
        <v>0.27173913043478259</v>
      </c>
      <c r="I65">
        <f t="shared" si="5"/>
        <v>-1.0910894511799618</v>
      </c>
      <c r="J65">
        <f t="shared" si="6"/>
        <v>1.0910894511799618</v>
      </c>
      <c r="K65">
        <f t="shared" si="7"/>
        <v>0.47821961869479995</v>
      </c>
      <c r="L65">
        <f t="shared" si="8"/>
        <v>0.52178038130519999</v>
      </c>
      <c r="M65">
        <f t="shared" si="9"/>
        <v>2.091089451179962</v>
      </c>
      <c r="N65">
        <f t="shared" si="10"/>
        <v>1.9165151389911681</v>
      </c>
    </row>
    <row r="66" spans="1:14" x14ac:dyDescent="0.25">
      <c r="A66" s="4">
        <f>IF('True_Odds_Calculator_2-way'!A67="","",'True_Odds_Calculator_2-way'!A67)</f>
        <v>1.69</v>
      </c>
      <c r="B66" s="4">
        <f>IF('True_Odds_Calculator_2-way'!B67="","",'True_Odds_Calculator_2-way'!B67)</f>
        <v>2.19</v>
      </c>
      <c r="C66" s="4">
        <f t="shared" si="0"/>
        <v>0.59171597633136097</v>
      </c>
      <c r="D66">
        <f t="shared" si="1"/>
        <v>0.45662100456621008</v>
      </c>
      <c r="E66">
        <f t="shared" si="2"/>
        <v>4.8336980897571102E-2</v>
      </c>
      <c r="F66">
        <f t="shared" si="3"/>
        <v>-0.2218529626327308</v>
      </c>
      <c r="G66">
        <v>0</v>
      </c>
      <c r="H66">
        <f t="shared" si="4"/>
        <v>0.27018994353030185</v>
      </c>
      <c r="I66">
        <f t="shared" si="5"/>
        <v>-1.1035753058718369</v>
      </c>
      <c r="J66">
        <f t="shared" si="6"/>
        <v>1.1035753058718369</v>
      </c>
      <c r="K66">
        <f t="shared" si="7"/>
        <v>0.56770863269726979</v>
      </c>
      <c r="L66">
        <f t="shared" si="8"/>
        <v>0.43229136730273038</v>
      </c>
      <c r="M66">
        <f t="shared" si="9"/>
        <v>1.761466961051567</v>
      </c>
      <c r="N66">
        <f t="shared" si="10"/>
        <v>2.3132546139874859</v>
      </c>
    </row>
    <row r="67" spans="1:14" x14ac:dyDescent="0.25">
      <c r="A67" s="4">
        <f>IF('True_Odds_Calculator_2-way'!A68="","",'True_Odds_Calculator_2-way'!A68)</f>
        <v>1.86</v>
      </c>
      <c r="B67" s="4">
        <f>IF('True_Odds_Calculator_2-way'!B68="","",'True_Odds_Calculator_2-way'!B68)</f>
        <v>1.97</v>
      </c>
      <c r="C67" s="4">
        <f t="shared" ref="C67:C130" si="11">1/A67</f>
        <v>0.5376344086021505</v>
      </c>
      <c r="D67">
        <f t="shared" ref="D67:D130" si="12">1/B67</f>
        <v>0.50761421319796951</v>
      </c>
      <c r="E67">
        <f t="shared" ref="E67:E130" si="13">C67+D67-1</f>
        <v>4.5248621800120015E-2</v>
      </c>
      <c r="F67">
        <f t="shared" ref="F67:F130" si="14">C67+D67-(C67*D67)-1</f>
        <v>-0.22766224551061631</v>
      </c>
      <c r="G67">
        <v>0</v>
      </c>
      <c r="H67">
        <f t="shared" ref="H67:H130" si="15">C67*D67</f>
        <v>0.27291086731073627</v>
      </c>
      <c r="I67">
        <f t="shared" ref="I67:I130" si="16">((-4*F67*H67)^0.5)/(2*F67)</f>
        <v>-1.0948759274783444</v>
      </c>
      <c r="J67">
        <f t="shared" ref="J67:J130" si="17">(-((-4*F67*H67)^0.5))/(2*F67)</f>
        <v>1.0948759274783444</v>
      </c>
      <c r="K67">
        <f t="shared" ref="K67:K130" si="18">IF(A67="","",(C67/($J67+C67-($J67*C67))))</f>
        <v>0.51504092088695308</v>
      </c>
      <c r="L67">
        <f t="shared" ref="L67:L130" si="19">IF(B67="","",(D67/($J67+D67-($J67*D67))))</f>
        <v>0.48495907911304703</v>
      </c>
      <c r="M67">
        <f t="shared" ref="M67:M130" si="20">IF(A67="","",1/K67)</f>
        <v>1.9415932976313763</v>
      </c>
      <c r="N67">
        <f t="shared" ref="N67:N130" si="21">IF(B67="","",1/L67)</f>
        <v>2.062029649653994</v>
      </c>
    </row>
    <row r="68" spans="1:14" x14ac:dyDescent="0.25">
      <c r="A68" s="4">
        <f>IF('True_Odds_Calculator_2-way'!A69="","",'True_Odds_Calculator_2-way'!A69)</f>
        <v>1.76</v>
      </c>
      <c r="B68" s="4">
        <f>IF('True_Odds_Calculator_2-way'!B69="","",'True_Odds_Calculator_2-way'!B69)</f>
        <v>2.09</v>
      </c>
      <c r="C68" s="4">
        <f t="shared" si="11"/>
        <v>0.56818181818181823</v>
      </c>
      <c r="D68">
        <f t="shared" si="12"/>
        <v>0.47846889952153115</v>
      </c>
      <c r="E68">
        <f t="shared" si="13"/>
        <v>4.6650717703349276E-2</v>
      </c>
      <c r="F68">
        <f t="shared" si="14"/>
        <v>-0.22520661157024802</v>
      </c>
      <c r="G68">
        <v>0</v>
      </c>
      <c r="H68">
        <f t="shared" si="15"/>
        <v>0.27185732927359729</v>
      </c>
      <c r="I68">
        <f t="shared" si="16"/>
        <v>-1.0987021007226223</v>
      </c>
      <c r="J68">
        <f t="shared" si="17"/>
        <v>1.0987021007226223</v>
      </c>
      <c r="K68">
        <f t="shared" si="18"/>
        <v>0.54495509018599919</v>
      </c>
      <c r="L68">
        <f t="shared" si="19"/>
        <v>0.45504490981400092</v>
      </c>
      <c r="M68">
        <f t="shared" si="20"/>
        <v>1.8350135965491927</v>
      </c>
      <c r="N68">
        <f t="shared" si="21"/>
        <v>2.197585289787658</v>
      </c>
    </row>
    <row r="69" spans="1:14" x14ac:dyDescent="0.25">
      <c r="A69" s="4">
        <f>IF('True_Odds_Calculator_2-way'!A70="","",'True_Odds_Calculator_2-way'!A70)</f>
        <v>1.57</v>
      </c>
      <c r="B69" s="4">
        <f>IF('True_Odds_Calculator_2-way'!B70="","",'True_Odds_Calculator_2-way'!B70)</f>
        <v>2.38</v>
      </c>
      <c r="C69" s="4">
        <f t="shared" si="11"/>
        <v>0.63694267515923564</v>
      </c>
      <c r="D69">
        <f t="shared" si="12"/>
        <v>0.42016806722689076</v>
      </c>
      <c r="E69">
        <f t="shared" si="13"/>
        <v>5.7110742386126345E-2</v>
      </c>
      <c r="F69">
        <f t="shared" si="14"/>
        <v>-0.210512230369855</v>
      </c>
      <c r="G69">
        <v>0</v>
      </c>
      <c r="H69">
        <f t="shared" si="15"/>
        <v>0.26762297275598135</v>
      </c>
      <c r="I69">
        <f t="shared" si="16"/>
        <v>-1.127516819152897</v>
      </c>
      <c r="J69">
        <f t="shared" si="17"/>
        <v>1.127516819152897</v>
      </c>
      <c r="K69">
        <f t="shared" si="18"/>
        <v>0.60875959265966806</v>
      </c>
      <c r="L69">
        <f t="shared" si="19"/>
        <v>0.39124040734033211</v>
      </c>
      <c r="M69">
        <f t="shared" si="20"/>
        <v>1.6426845869171511</v>
      </c>
      <c r="N69">
        <f t="shared" si="21"/>
        <v>2.5559732104309978</v>
      </c>
    </row>
    <row r="70" spans="1:14" x14ac:dyDescent="0.25">
      <c r="A70" s="4">
        <f>IF('True_Odds_Calculator_2-way'!A71="","",'True_Odds_Calculator_2-way'!A71)</f>
        <v>1.92</v>
      </c>
      <c r="B70" s="4">
        <f>IF('True_Odds_Calculator_2-way'!B71="","",'True_Odds_Calculator_2-way'!B71)</f>
        <v>1.92</v>
      </c>
      <c r="C70" s="4">
        <f t="shared" si="11"/>
        <v>0.52083333333333337</v>
      </c>
      <c r="D70">
        <f t="shared" si="12"/>
        <v>0.52083333333333337</v>
      </c>
      <c r="E70">
        <f t="shared" si="13"/>
        <v>4.1666666666666741E-2</v>
      </c>
      <c r="F70">
        <f t="shared" si="14"/>
        <v>-0.22960069444444442</v>
      </c>
      <c r="G70">
        <v>0</v>
      </c>
      <c r="H70">
        <f t="shared" si="15"/>
        <v>0.27126736111111116</v>
      </c>
      <c r="I70">
        <f t="shared" si="16"/>
        <v>-1.0869565217391306</v>
      </c>
      <c r="J70">
        <f t="shared" si="17"/>
        <v>1.0869565217391306</v>
      </c>
      <c r="K70">
        <f t="shared" si="18"/>
        <v>0.50000000000000011</v>
      </c>
      <c r="L70">
        <f t="shared" si="19"/>
        <v>0.50000000000000011</v>
      </c>
      <c r="M70">
        <f t="shared" si="20"/>
        <v>1.9999999999999996</v>
      </c>
      <c r="N70">
        <f t="shared" si="21"/>
        <v>1.9999999999999996</v>
      </c>
    </row>
    <row r="71" spans="1:14" x14ac:dyDescent="0.25">
      <c r="A71" s="4">
        <f>IF('True_Odds_Calculator_2-way'!A72="","",'True_Odds_Calculator_2-way'!A72)</f>
        <v>1.93</v>
      </c>
      <c r="B71" s="4">
        <f>IF('True_Odds_Calculator_2-way'!B72="","",'True_Odds_Calculator_2-way'!B72)</f>
        <v>1.91</v>
      </c>
      <c r="C71" s="4">
        <f t="shared" si="11"/>
        <v>0.5181347150259068</v>
      </c>
      <c r="D71">
        <f t="shared" si="12"/>
        <v>0.52356020942408377</v>
      </c>
      <c r="E71">
        <f t="shared" si="13"/>
        <v>4.1694924449990456E-2</v>
      </c>
      <c r="F71">
        <f t="shared" si="14"/>
        <v>-0.2295797954588612</v>
      </c>
      <c r="G71">
        <v>0</v>
      </c>
      <c r="H71">
        <f t="shared" si="15"/>
        <v>0.27127471990885171</v>
      </c>
      <c r="I71">
        <f t="shared" si="16"/>
        <v>-1.0870207379990005</v>
      </c>
      <c r="J71">
        <f t="shared" si="17"/>
        <v>1.0870207379990005</v>
      </c>
      <c r="K71">
        <f t="shared" si="18"/>
        <v>0.49728252842769838</v>
      </c>
      <c r="L71">
        <f t="shared" si="19"/>
        <v>0.50271747157230162</v>
      </c>
      <c r="M71">
        <f t="shared" si="20"/>
        <v>2.0109292863390706</v>
      </c>
      <c r="N71">
        <f t="shared" si="21"/>
        <v>1.9891888715790902</v>
      </c>
    </row>
    <row r="72" spans="1:14" x14ac:dyDescent="0.25">
      <c r="A72" s="4">
        <f>IF('True_Odds_Calculator_2-way'!A73="","",'True_Odds_Calculator_2-way'!A73)</f>
        <v>2.02</v>
      </c>
      <c r="B72" s="4">
        <f>IF('True_Odds_Calculator_2-way'!B73="","",'True_Odds_Calculator_2-way'!B73)</f>
        <v>1.83</v>
      </c>
      <c r="C72" s="4">
        <f t="shared" si="11"/>
        <v>0.49504950495049505</v>
      </c>
      <c r="D72">
        <f t="shared" si="12"/>
        <v>0.54644808743169393</v>
      </c>
      <c r="E72">
        <f t="shared" si="13"/>
        <v>4.1497592382188975E-2</v>
      </c>
      <c r="F72">
        <f t="shared" si="14"/>
        <v>-0.22902126278201596</v>
      </c>
      <c r="G72">
        <v>0</v>
      </c>
      <c r="H72">
        <f t="shared" si="15"/>
        <v>0.27051885516420493</v>
      </c>
      <c r="I72">
        <f t="shared" si="16"/>
        <v>-1.0868281233544477</v>
      </c>
      <c r="J72">
        <f t="shared" si="17"/>
        <v>1.0868281233544477</v>
      </c>
      <c r="K72">
        <f t="shared" si="18"/>
        <v>0.47425625911513414</v>
      </c>
      <c r="L72">
        <f t="shared" si="19"/>
        <v>0.52574374088486586</v>
      </c>
      <c r="M72">
        <f t="shared" si="20"/>
        <v>2.1085646858215363</v>
      </c>
      <c r="N72">
        <f t="shared" si="21"/>
        <v>1.9020673423841918</v>
      </c>
    </row>
    <row r="73" spans="1:14" x14ac:dyDescent="0.25">
      <c r="A73" s="4">
        <f>IF('True_Odds_Calculator_2-way'!A74="","",'True_Odds_Calculator_2-way'!A74)</f>
        <v>1.65</v>
      </c>
      <c r="B73" s="4">
        <f>IF('True_Odds_Calculator_2-way'!B74="","",'True_Odds_Calculator_2-way'!B74)</f>
        <v>2.2599999999999998</v>
      </c>
      <c r="C73" s="4">
        <f t="shared" si="11"/>
        <v>0.60606060606060608</v>
      </c>
      <c r="D73">
        <f t="shared" si="12"/>
        <v>0.44247787610619471</v>
      </c>
      <c r="E73">
        <f t="shared" si="13"/>
        <v>4.85384821668009E-2</v>
      </c>
      <c r="F73">
        <f t="shared" si="14"/>
        <v>-0.21962992759452926</v>
      </c>
      <c r="G73">
        <v>0</v>
      </c>
      <c r="H73">
        <f t="shared" si="15"/>
        <v>0.26816840976133016</v>
      </c>
      <c r="I73">
        <f t="shared" si="16"/>
        <v>-1.1049892402196602</v>
      </c>
      <c r="J73">
        <f t="shared" si="17"/>
        <v>1.1049892402196602</v>
      </c>
      <c r="K73">
        <f t="shared" si="18"/>
        <v>0.58198985616409593</v>
      </c>
      <c r="L73">
        <f t="shared" si="19"/>
        <v>0.41801014383590385</v>
      </c>
      <c r="M73">
        <f t="shared" si="20"/>
        <v>1.7182430061427794</v>
      </c>
      <c r="N73">
        <f t="shared" si="21"/>
        <v>2.3922864426767716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1.85</v>
      </c>
      <c r="C74" s="4">
        <f t="shared" si="11"/>
        <v>0.50505050505050508</v>
      </c>
      <c r="D74">
        <f t="shared" si="12"/>
        <v>0.54054054054054046</v>
      </c>
      <c r="E74">
        <f t="shared" si="13"/>
        <v>4.5591045591045543E-2</v>
      </c>
      <c r="F74">
        <f t="shared" si="14"/>
        <v>-0.22740922740922742</v>
      </c>
      <c r="G74">
        <v>0</v>
      </c>
      <c r="H74">
        <f t="shared" si="15"/>
        <v>0.27300027300027296</v>
      </c>
      <c r="I74">
        <f t="shared" si="16"/>
        <v>-1.0956642697819576</v>
      </c>
      <c r="J74">
        <f t="shared" si="17"/>
        <v>1.0956642697819576</v>
      </c>
      <c r="K74">
        <f t="shared" si="18"/>
        <v>0.48221797483362183</v>
      </c>
      <c r="L74">
        <f t="shared" si="19"/>
        <v>0.51778202516637828</v>
      </c>
      <c r="M74">
        <f t="shared" si="20"/>
        <v>2.0737509843863182</v>
      </c>
      <c r="N74">
        <f t="shared" si="21"/>
        <v>1.9313146293146641</v>
      </c>
    </row>
    <row r="75" spans="1:14" x14ac:dyDescent="0.25">
      <c r="A75" s="4">
        <f>IF('True_Odds_Calculator_2-way'!A76="","",'True_Odds_Calculator_2-way'!A76)</f>
        <v>1.84</v>
      </c>
      <c r="B75" s="4">
        <f>IF('True_Odds_Calculator_2-way'!B76="","",'True_Odds_Calculator_2-way'!B76)</f>
        <v>2</v>
      </c>
      <c r="C75" s="4">
        <f t="shared" si="11"/>
        <v>0.54347826086956519</v>
      </c>
      <c r="D75">
        <f t="shared" si="12"/>
        <v>0.5</v>
      </c>
      <c r="E75">
        <f t="shared" si="13"/>
        <v>4.3478260869565188E-2</v>
      </c>
      <c r="F75">
        <f t="shared" si="14"/>
        <v>-0.22826086956521741</v>
      </c>
      <c r="G75">
        <v>0</v>
      </c>
      <c r="H75">
        <f t="shared" si="15"/>
        <v>0.27173913043478259</v>
      </c>
      <c r="I75">
        <f t="shared" si="16"/>
        <v>-1.0910894511799618</v>
      </c>
      <c r="J75">
        <f t="shared" si="17"/>
        <v>1.0910894511799618</v>
      </c>
      <c r="K75">
        <f t="shared" si="18"/>
        <v>0.52178038130519999</v>
      </c>
      <c r="L75">
        <f t="shared" si="19"/>
        <v>0.47821961869479995</v>
      </c>
      <c r="M75">
        <f t="shared" si="20"/>
        <v>1.9165151389911681</v>
      </c>
      <c r="N75">
        <f t="shared" si="21"/>
        <v>2.091089451179962</v>
      </c>
    </row>
    <row r="76" spans="1:14" x14ac:dyDescent="0.25">
      <c r="A76" s="4">
        <f>IF('True_Odds_Calculator_2-way'!A77="","",'True_Odds_Calculator_2-way'!A77)</f>
        <v>1.61</v>
      </c>
      <c r="B76" s="4">
        <f>IF('True_Odds_Calculator_2-way'!B77="","",'True_Odds_Calculator_2-way'!B77)</f>
        <v>2.4500000000000002</v>
      </c>
      <c r="C76" s="4">
        <f t="shared" si="11"/>
        <v>0.6211180124223602</v>
      </c>
      <c r="D76">
        <f t="shared" si="12"/>
        <v>0.4081632653061224</v>
      </c>
      <c r="E76">
        <f t="shared" si="13"/>
        <v>2.9281277728482547E-2</v>
      </c>
      <c r="F76">
        <f t="shared" si="14"/>
        <v>-0.22423627836227666</v>
      </c>
      <c r="G76">
        <v>0</v>
      </c>
      <c r="H76">
        <f t="shared" si="15"/>
        <v>0.25351755609075921</v>
      </c>
      <c r="I76">
        <f t="shared" si="16"/>
        <v>-1.0632884133003033</v>
      </c>
      <c r="J76">
        <f t="shared" si="17"/>
        <v>1.0632884133003033</v>
      </c>
      <c r="K76">
        <f t="shared" si="18"/>
        <v>0.60657309337604948</v>
      </c>
      <c r="L76">
        <f t="shared" si="19"/>
        <v>0.39342690662395058</v>
      </c>
      <c r="M76">
        <f t="shared" si="20"/>
        <v>1.648605932113185</v>
      </c>
      <c r="N76">
        <f t="shared" si="21"/>
        <v>2.5417681992854404</v>
      </c>
    </row>
    <row r="77" spans="1:14" x14ac:dyDescent="0.25">
      <c r="A77" s="4">
        <f>IF('True_Odds_Calculator_2-way'!A78="","",'True_Odds_Calculator_2-way'!A78)</f>
        <v>1.95</v>
      </c>
      <c r="B77" s="4">
        <f>IF('True_Odds_Calculator_2-way'!B78="","",'True_Odds_Calculator_2-way'!B78)</f>
        <v>1.95</v>
      </c>
      <c r="C77" s="4">
        <f t="shared" si="11"/>
        <v>0.51282051282051289</v>
      </c>
      <c r="D77">
        <f t="shared" si="12"/>
        <v>0.51282051282051289</v>
      </c>
      <c r="E77">
        <f t="shared" si="13"/>
        <v>2.5641025641025772E-2</v>
      </c>
      <c r="F77">
        <f t="shared" si="14"/>
        <v>-0.23734385272846803</v>
      </c>
      <c r="G77">
        <v>0</v>
      </c>
      <c r="H77">
        <f t="shared" si="15"/>
        <v>0.2629848783694938</v>
      </c>
      <c r="I77">
        <f t="shared" si="16"/>
        <v>-1.0526315789473688</v>
      </c>
      <c r="J77">
        <f t="shared" si="17"/>
        <v>1.0526315789473688</v>
      </c>
      <c r="K77">
        <f t="shared" si="18"/>
        <v>0.49999999999999989</v>
      </c>
      <c r="L77">
        <f t="shared" si="19"/>
        <v>0.49999999999999989</v>
      </c>
      <c r="M77">
        <f t="shared" si="20"/>
        <v>2.0000000000000004</v>
      </c>
      <c r="N77">
        <f t="shared" si="21"/>
        <v>2.0000000000000004</v>
      </c>
    </row>
    <row r="78" spans="1:14" x14ac:dyDescent="0.25">
      <c r="A78" s="4">
        <f>IF('True_Odds_Calculator_2-way'!A79="","",'True_Odds_Calculator_2-way'!A79)</f>
        <v>2.1</v>
      </c>
      <c r="B78" s="4">
        <f>IF('True_Odds_Calculator_2-way'!B79="","",'True_Odds_Calculator_2-way'!B79)</f>
        <v>1.78</v>
      </c>
      <c r="C78" s="4">
        <f t="shared" si="11"/>
        <v>0.47619047619047616</v>
      </c>
      <c r="D78">
        <f t="shared" si="12"/>
        <v>0.5617977528089888</v>
      </c>
      <c r="E78">
        <f t="shared" si="13"/>
        <v>3.7988228999465079E-2</v>
      </c>
      <c r="F78">
        <f t="shared" si="14"/>
        <v>-0.2295345104333868</v>
      </c>
      <c r="G78">
        <v>0</v>
      </c>
      <c r="H78">
        <f t="shared" si="15"/>
        <v>0.26752273943285182</v>
      </c>
      <c r="I78">
        <f t="shared" si="16"/>
        <v>-1.0795837927188263</v>
      </c>
      <c r="J78">
        <f t="shared" si="17"/>
        <v>1.0795837927188263</v>
      </c>
      <c r="K78">
        <f t="shared" si="18"/>
        <v>0.45713404422735271</v>
      </c>
      <c r="L78">
        <f t="shared" si="19"/>
        <v>0.54286595577264729</v>
      </c>
      <c r="M78">
        <f t="shared" si="20"/>
        <v>2.1875421719907089</v>
      </c>
      <c r="N78">
        <f t="shared" si="21"/>
        <v>1.8420753583206844</v>
      </c>
    </row>
    <row r="79" spans="1:14" x14ac:dyDescent="0.25">
      <c r="A79" s="4">
        <f>IF('True_Odds_Calculator_2-way'!A80="","",'True_Odds_Calculator_2-way'!A80)</f>
        <v>2.09</v>
      </c>
      <c r="B79" s="4">
        <f>IF('True_Odds_Calculator_2-way'!B80="","",'True_Odds_Calculator_2-way'!B80)</f>
        <v>1.78</v>
      </c>
      <c r="C79" s="4">
        <f t="shared" si="11"/>
        <v>0.47846889952153115</v>
      </c>
      <c r="D79">
        <f t="shared" si="12"/>
        <v>0.5617977528089888</v>
      </c>
      <c r="E79">
        <f t="shared" si="13"/>
        <v>4.0266652330519959E-2</v>
      </c>
      <c r="F79">
        <f t="shared" si="14"/>
        <v>-0.22853610020966608</v>
      </c>
      <c r="G79">
        <v>0</v>
      </c>
      <c r="H79">
        <f t="shared" si="15"/>
        <v>0.26880275254018604</v>
      </c>
      <c r="I79">
        <f t="shared" si="16"/>
        <v>-1.084524705455941</v>
      </c>
      <c r="J79">
        <f t="shared" si="17"/>
        <v>1.084524705455941</v>
      </c>
      <c r="K79">
        <f t="shared" si="18"/>
        <v>0.45826743412464838</v>
      </c>
      <c r="L79">
        <f t="shared" si="19"/>
        <v>0.54173256587535168</v>
      </c>
      <c r="M79">
        <f t="shared" si="20"/>
        <v>2.1821319289469754</v>
      </c>
      <c r="N79">
        <f t="shared" si="21"/>
        <v>1.8459292702556338</v>
      </c>
    </row>
    <row r="80" spans="1:14" x14ac:dyDescent="0.25">
      <c r="A80" s="4">
        <f>IF('True_Odds_Calculator_2-way'!A81="","",'True_Odds_Calculator_2-way'!A81)</f>
        <v>2.2400000000000002</v>
      </c>
      <c r="B80" s="4">
        <f>IF('True_Odds_Calculator_2-way'!B81="","",'True_Odds_Calculator_2-way'!B81)</f>
        <v>1.69</v>
      </c>
      <c r="C80" s="4">
        <f t="shared" si="11"/>
        <v>0.4464285714285714</v>
      </c>
      <c r="D80">
        <f t="shared" si="12"/>
        <v>0.59171597633136097</v>
      </c>
      <c r="E80">
        <f t="shared" si="13"/>
        <v>3.8144547759932479E-2</v>
      </c>
      <c r="F80">
        <f t="shared" si="14"/>
        <v>-0.22601437024513937</v>
      </c>
      <c r="G80">
        <v>0</v>
      </c>
      <c r="H80">
        <f t="shared" si="15"/>
        <v>0.26415891800507185</v>
      </c>
      <c r="I80">
        <f t="shared" si="16"/>
        <v>-1.0810968751610266</v>
      </c>
      <c r="J80">
        <f t="shared" si="17"/>
        <v>1.0810968751610266</v>
      </c>
      <c r="K80">
        <f t="shared" si="18"/>
        <v>0.42724815706868025</v>
      </c>
      <c r="L80">
        <f t="shared" si="19"/>
        <v>0.57275184293131953</v>
      </c>
      <c r="M80">
        <f t="shared" si="20"/>
        <v>2.3405601251996737</v>
      </c>
      <c r="N80">
        <f t="shared" si="21"/>
        <v>1.7459568438611086</v>
      </c>
    </row>
    <row r="81" spans="1:14" x14ac:dyDescent="0.25">
      <c r="A81" s="4">
        <f>IF('True_Odds_Calculator_2-way'!A82="","",'True_Odds_Calculator_2-way'!A82)</f>
        <v>2.5</v>
      </c>
      <c r="B81" s="4">
        <f>IF('True_Odds_Calculator_2-way'!B82="","",'True_Odds_Calculator_2-way'!B82)</f>
        <v>1.57</v>
      </c>
      <c r="C81" s="4">
        <f t="shared" si="11"/>
        <v>0.4</v>
      </c>
      <c r="D81">
        <f t="shared" si="12"/>
        <v>0.63694267515923564</v>
      </c>
      <c r="E81">
        <f t="shared" si="13"/>
        <v>3.6942675159235661E-2</v>
      </c>
      <c r="F81">
        <f t="shared" si="14"/>
        <v>-0.21783439490445855</v>
      </c>
      <c r="G81">
        <v>0</v>
      </c>
      <c r="H81">
        <f t="shared" si="15"/>
        <v>0.25477707006369427</v>
      </c>
      <c r="I81">
        <f t="shared" si="16"/>
        <v>-1.0814761408717504</v>
      </c>
      <c r="J81">
        <f t="shared" si="17"/>
        <v>1.0814761408717504</v>
      </c>
      <c r="K81">
        <f t="shared" si="18"/>
        <v>0.38135709725306066</v>
      </c>
      <c r="L81">
        <f t="shared" si="19"/>
        <v>0.61864290274693912</v>
      </c>
      <c r="M81">
        <f t="shared" si="20"/>
        <v>2.6222142113076257</v>
      </c>
      <c r="N81">
        <f t="shared" si="21"/>
        <v>1.6164414002968981</v>
      </c>
    </row>
    <row r="82" spans="1:14" x14ac:dyDescent="0.25">
      <c r="A82" s="4">
        <f>IF('True_Odds_Calculator_2-way'!A83="","",'True_Odds_Calculator_2-way'!A83)</f>
        <v>2.39</v>
      </c>
      <c r="B82" s="4">
        <f>IF('True_Odds_Calculator_2-way'!B83="","",'True_Odds_Calculator_2-way'!B83)</f>
        <v>1.61</v>
      </c>
      <c r="C82" s="4">
        <f t="shared" si="11"/>
        <v>0.41841004184100417</v>
      </c>
      <c r="D82">
        <f t="shared" si="12"/>
        <v>0.6211180124223602</v>
      </c>
      <c r="E82">
        <f t="shared" si="13"/>
        <v>3.9528054263364254E-2</v>
      </c>
      <c r="F82">
        <f t="shared" si="14"/>
        <v>-0.22035395930247681</v>
      </c>
      <c r="G82">
        <v>0</v>
      </c>
      <c r="H82">
        <f t="shared" si="15"/>
        <v>0.25988201356584106</v>
      </c>
      <c r="I82">
        <f t="shared" si="16"/>
        <v>-1.0859946414984594</v>
      </c>
      <c r="J82">
        <f t="shared" si="17"/>
        <v>1.0859946414984594</v>
      </c>
      <c r="K82">
        <f t="shared" si="18"/>
        <v>0.39848058529044122</v>
      </c>
      <c r="L82">
        <f t="shared" si="19"/>
        <v>0.60151941470955883</v>
      </c>
      <c r="M82">
        <f t="shared" si="20"/>
        <v>2.5095325516828586</v>
      </c>
      <c r="N82">
        <f t="shared" si="21"/>
        <v>1.6624567313140606</v>
      </c>
    </row>
    <row r="83" spans="1:14" x14ac:dyDescent="0.25">
      <c r="A83" s="4">
        <f>IF('True_Odds_Calculator_2-way'!A84="","",'True_Odds_Calculator_2-way'!A84)</f>
        <v>2.4500000000000002</v>
      </c>
      <c r="B83" s="4">
        <f>IF('True_Odds_Calculator_2-way'!B84="","",'True_Odds_Calculator_2-way'!B84)</f>
        <v>1.59</v>
      </c>
      <c r="C83" s="4">
        <f t="shared" si="11"/>
        <v>0.4081632653061224</v>
      </c>
      <c r="D83">
        <f t="shared" si="12"/>
        <v>0.62893081761006286</v>
      </c>
      <c r="E83">
        <f t="shared" si="13"/>
        <v>3.7094082916185211E-2</v>
      </c>
      <c r="F83">
        <f t="shared" si="14"/>
        <v>-0.21961237325118743</v>
      </c>
      <c r="G83">
        <v>0</v>
      </c>
      <c r="H83">
        <f t="shared" si="15"/>
        <v>0.25670645616737259</v>
      </c>
      <c r="I83">
        <f t="shared" si="16"/>
        <v>-1.081160058403835</v>
      </c>
      <c r="J83">
        <f t="shared" si="17"/>
        <v>1.081160058403835</v>
      </c>
      <c r="K83">
        <f t="shared" si="18"/>
        <v>0.38945631391218749</v>
      </c>
      <c r="L83">
        <f t="shared" si="19"/>
        <v>0.61054368608781251</v>
      </c>
      <c r="M83">
        <f t="shared" si="20"/>
        <v>2.5676820846855613</v>
      </c>
      <c r="N83">
        <f t="shared" si="21"/>
        <v>1.6378844344582628</v>
      </c>
    </row>
    <row r="84" spans="1:14" x14ac:dyDescent="0.25">
      <c r="A84" s="4">
        <f>IF('True_Odds_Calculator_2-way'!A85="","",'True_Odds_Calculator_2-way'!A85)</f>
        <v>2.0299999999999998</v>
      </c>
      <c r="B84" s="4">
        <f>IF('True_Odds_Calculator_2-way'!B85="","",'True_Odds_Calculator_2-way'!B85)</f>
        <v>1.85</v>
      </c>
      <c r="C84" s="4">
        <f t="shared" si="11"/>
        <v>0.49261083743842371</v>
      </c>
      <c r="D84">
        <f t="shared" si="12"/>
        <v>0.54054054054054046</v>
      </c>
      <c r="E84">
        <f t="shared" si="13"/>
        <v>3.315137797896428E-2</v>
      </c>
      <c r="F84">
        <f t="shared" si="14"/>
        <v>-0.23312475036612956</v>
      </c>
      <c r="G84">
        <v>0</v>
      </c>
      <c r="H84">
        <f t="shared" si="15"/>
        <v>0.26627612834509384</v>
      </c>
      <c r="I84">
        <f t="shared" si="16"/>
        <v>-1.0687396570715308</v>
      </c>
      <c r="J84">
        <f t="shared" si="17"/>
        <v>1.0687396570715308</v>
      </c>
      <c r="K84">
        <f t="shared" si="18"/>
        <v>0.47600872092291718</v>
      </c>
      <c r="L84">
        <f t="shared" si="19"/>
        <v>0.52399127907708287</v>
      </c>
      <c r="M84">
        <f t="shared" si="20"/>
        <v>2.1008018467836762</v>
      </c>
      <c r="N84">
        <f t="shared" si="21"/>
        <v>1.9084287085108012</v>
      </c>
    </row>
    <row r="85" spans="1:14" x14ac:dyDescent="0.25">
      <c r="A85" s="4">
        <f>IF('True_Odds_Calculator_2-way'!A86="","",'True_Odds_Calculator_2-way'!A86)</f>
        <v>2.1800000000000002</v>
      </c>
      <c r="B85" s="4">
        <f>IF('True_Odds_Calculator_2-way'!B86="","",'True_Odds_Calculator_2-way'!B86)</f>
        <v>1.72</v>
      </c>
      <c r="C85" s="4">
        <f t="shared" si="11"/>
        <v>0.4587155963302752</v>
      </c>
      <c r="D85">
        <f t="shared" si="12"/>
        <v>0.58139534883720934</v>
      </c>
      <c r="E85">
        <f t="shared" si="13"/>
        <v>4.0110945167484591E-2</v>
      </c>
      <c r="F85">
        <f t="shared" si="14"/>
        <v>-0.22658416897802425</v>
      </c>
      <c r="G85">
        <v>0</v>
      </c>
      <c r="H85">
        <f t="shared" si="15"/>
        <v>0.26669511414550884</v>
      </c>
      <c r="I85">
        <f t="shared" si="16"/>
        <v>-1.0849075915068656</v>
      </c>
      <c r="J85">
        <f t="shared" si="17"/>
        <v>1.0849075915068656</v>
      </c>
      <c r="K85">
        <f t="shared" si="18"/>
        <v>0.43855976031354993</v>
      </c>
      <c r="L85">
        <f t="shared" si="19"/>
        <v>0.56144023968644996</v>
      </c>
      <c r="M85">
        <f t="shared" si="20"/>
        <v>2.2801909579781015</v>
      </c>
      <c r="N85">
        <f t="shared" si="21"/>
        <v>1.7811334658849434</v>
      </c>
    </row>
    <row r="86" spans="1:14" x14ac:dyDescent="0.25">
      <c r="A86" s="4">
        <f>IF('True_Odds_Calculator_2-way'!A87="","",'True_Odds_Calculator_2-way'!A87)</f>
        <v>2.15</v>
      </c>
      <c r="B86" s="4">
        <f>IF('True_Odds_Calculator_2-way'!B87="","",'True_Odds_Calculator_2-way'!B87)</f>
        <v>1.72</v>
      </c>
      <c r="C86" s="4">
        <f t="shared" si="11"/>
        <v>0.46511627906976744</v>
      </c>
      <c r="D86">
        <f t="shared" si="12"/>
        <v>0.58139534883720934</v>
      </c>
      <c r="E86">
        <f t="shared" si="13"/>
        <v>4.6511627906976827E-2</v>
      </c>
      <c r="F86">
        <f t="shared" si="14"/>
        <v>-0.22390481341265545</v>
      </c>
      <c r="G86">
        <v>0</v>
      </c>
      <c r="H86">
        <f t="shared" si="15"/>
        <v>0.27041644131963227</v>
      </c>
      <c r="I86">
        <f t="shared" si="16"/>
        <v>-1.0989674556596452</v>
      </c>
      <c r="J86">
        <f t="shared" si="17"/>
        <v>1.0989674556596452</v>
      </c>
      <c r="K86">
        <f t="shared" si="18"/>
        <v>0.44173268206089783</v>
      </c>
      <c r="L86">
        <f t="shared" si="19"/>
        <v>0.55826731793910211</v>
      </c>
      <c r="M86">
        <f t="shared" si="20"/>
        <v>2.2638125740085919</v>
      </c>
      <c r="N86">
        <f t="shared" si="21"/>
        <v>1.7912565680749446</v>
      </c>
    </row>
    <row r="87" spans="1:14" x14ac:dyDescent="0.25">
      <c r="A87" s="4">
        <f>IF('True_Odds_Calculator_2-way'!A88="","",'True_Odds_Calculator_2-way'!A88)</f>
        <v>2.11</v>
      </c>
      <c r="B87" s="4">
        <f>IF('True_Odds_Calculator_2-way'!B88="","",'True_Odds_Calculator_2-way'!B88)</f>
        <v>1.74</v>
      </c>
      <c r="C87" s="4">
        <f t="shared" si="11"/>
        <v>0.47393364928909953</v>
      </c>
      <c r="D87">
        <f t="shared" si="12"/>
        <v>0.57471264367816088</v>
      </c>
      <c r="E87">
        <f t="shared" si="13"/>
        <v>4.8646292967260418E-2</v>
      </c>
      <c r="F87">
        <f t="shared" si="14"/>
        <v>-0.22372936754371631</v>
      </c>
      <c r="G87">
        <v>0</v>
      </c>
      <c r="H87">
        <f t="shared" si="15"/>
        <v>0.27237566051097672</v>
      </c>
      <c r="I87">
        <f t="shared" si="16"/>
        <v>-1.1033737580104406</v>
      </c>
      <c r="J87">
        <f t="shared" si="17"/>
        <v>1.1033737580104406</v>
      </c>
      <c r="K87">
        <f t="shared" si="18"/>
        <v>0.4494897427831781</v>
      </c>
      <c r="L87">
        <f t="shared" si="19"/>
        <v>0.5505102572168219</v>
      </c>
      <c r="M87">
        <f t="shared" si="20"/>
        <v>2.2247448713915889</v>
      </c>
      <c r="N87">
        <f t="shared" si="21"/>
        <v>1.816496580927726</v>
      </c>
    </row>
    <row r="88" spans="1:14" x14ac:dyDescent="0.25">
      <c r="A88" s="4">
        <f>IF('True_Odds_Calculator_2-way'!A89="","",'True_Odds_Calculator_2-way'!A89)</f>
        <v>2.0499999999999998</v>
      </c>
      <c r="B88" s="4">
        <f>IF('True_Odds_Calculator_2-way'!B89="","",'True_Odds_Calculator_2-way'!B89)</f>
        <v>1.79</v>
      </c>
      <c r="C88" s="4">
        <f t="shared" si="11"/>
        <v>0.48780487804878053</v>
      </c>
      <c r="D88">
        <f t="shared" si="12"/>
        <v>0.55865921787709494</v>
      </c>
      <c r="E88">
        <f t="shared" si="13"/>
        <v>4.6464095925875526E-2</v>
      </c>
      <c r="F88">
        <f t="shared" si="14"/>
        <v>-0.22605259572148784</v>
      </c>
      <c r="G88">
        <v>0</v>
      </c>
      <c r="H88">
        <f t="shared" si="15"/>
        <v>0.27251669164736342</v>
      </c>
      <c r="I88">
        <f t="shared" si="16"/>
        <v>-1.0979733645872189</v>
      </c>
      <c r="J88">
        <f t="shared" si="17"/>
        <v>1.0979733645872189</v>
      </c>
      <c r="K88">
        <f t="shared" si="18"/>
        <v>0.46449579201960772</v>
      </c>
      <c r="L88">
        <f t="shared" si="19"/>
        <v>0.53550420798039233</v>
      </c>
      <c r="M88">
        <f t="shared" si="20"/>
        <v>2.1528720328165796</v>
      </c>
      <c r="N88">
        <f t="shared" si="21"/>
        <v>1.8673989580239028</v>
      </c>
    </row>
    <row r="89" spans="1:14" x14ac:dyDescent="0.25">
      <c r="A89" s="4">
        <f>IF('True_Odds_Calculator_2-way'!A90="","",'True_Odds_Calculator_2-way'!A90)</f>
        <v>1.97</v>
      </c>
      <c r="B89" s="4">
        <f>IF('True_Odds_Calculator_2-way'!B90="","",'True_Odds_Calculator_2-way'!B90)</f>
        <v>1.93</v>
      </c>
      <c r="C89" s="4">
        <f t="shared" si="11"/>
        <v>0.50761421319796951</v>
      </c>
      <c r="D89">
        <f t="shared" si="12"/>
        <v>0.5181347150259068</v>
      </c>
      <c r="E89">
        <f t="shared" si="13"/>
        <v>2.5748928223876311E-2</v>
      </c>
      <c r="F89">
        <f t="shared" si="14"/>
        <v>-0.23726361747455349</v>
      </c>
      <c r="G89">
        <v>0</v>
      </c>
      <c r="H89">
        <f t="shared" si="15"/>
        <v>0.26301254569842986</v>
      </c>
      <c r="I89">
        <f t="shared" si="16"/>
        <v>-1.0528649266733445</v>
      </c>
      <c r="J89">
        <f t="shared" si="17"/>
        <v>1.0528649266733445</v>
      </c>
      <c r="K89">
        <f t="shared" si="18"/>
        <v>0.49473625880060179</v>
      </c>
      <c r="L89">
        <f t="shared" si="19"/>
        <v>0.50526374119939821</v>
      </c>
      <c r="M89">
        <f t="shared" si="20"/>
        <v>2.021278978873144</v>
      </c>
      <c r="N89">
        <f t="shared" si="21"/>
        <v>1.9791643818062103</v>
      </c>
    </row>
    <row r="90" spans="1:14" x14ac:dyDescent="0.25">
      <c r="A90" s="4">
        <f>IF('True_Odds_Calculator_2-way'!A91="","",'True_Odds_Calculator_2-way'!A91)</f>
        <v>1.69</v>
      </c>
      <c r="B90" s="4">
        <f>IF('True_Odds_Calculator_2-way'!B91="","",'True_Odds_Calculator_2-way'!B91)</f>
        <v>2.29</v>
      </c>
      <c r="C90" s="4">
        <f t="shared" si="11"/>
        <v>0.59171597633136097</v>
      </c>
      <c r="D90">
        <f t="shared" si="12"/>
        <v>0.4366812227074236</v>
      </c>
      <c r="E90">
        <f t="shared" si="13"/>
        <v>2.8397199038784571E-2</v>
      </c>
      <c r="F90">
        <f t="shared" si="14"/>
        <v>-0.22999405700111109</v>
      </c>
      <c r="G90">
        <v>0</v>
      </c>
      <c r="H90">
        <f t="shared" si="15"/>
        <v>0.25839125603989566</v>
      </c>
      <c r="I90">
        <f t="shared" si="16"/>
        <v>-1.059938334581489</v>
      </c>
      <c r="J90">
        <f t="shared" si="17"/>
        <v>1.059938334581489</v>
      </c>
      <c r="K90">
        <f t="shared" si="18"/>
        <v>0.57758148064836135</v>
      </c>
      <c r="L90">
        <f t="shared" si="19"/>
        <v>0.42241851935163877</v>
      </c>
      <c r="M90">
        <f t="shared" si="20"/>
        <v>1.7313574508612271</v>
      </c>
      <c r="N90">
        <f t="shared" si="21"/>
        <v>2.3673204516101207</v>
      </c>
    </row>
    <row r="91" spans="1:14" x14ac:dyDescent="0.25">
      <c r="A91" s="4">
        <f>IF('True_Odds_Calculator_2-way'!A92="","",'True_Odds_Calculator_2-way'!A92)</f>
        <v>1.84</v>
      </c>
      <c r="B91" s="4">
        <f>IF('True_Odds_Calculator_2-way'!B92="","",'True_Odds_Calculator_2-way'!B92)</f>
        <v>2.06</v>
      </c>
      <c r="C91" s="4">
        <f t="shared" si="11"/>
        <v>0.54347826086956519</v>
      </c>
      <c r="D91">
        <f t="shared" si="12"/>
        <v>0.4854368932038835</v>
      </c>
      <c r="E91">
        <f t="shared" si="13"/>
        <v>2.891515407344869E-2</v>
      </c>
      <c r="F91">
        <f t="shared" si="14"/>
        <v>-0.23490924440692273</v>
      </c>
      <c r="G91">
        <v>0</v>
      </c>
      <c r="H91">
        <f t="shared" si="15"/>
        <v>0.26382439848037148</v>
      </c>
      <c r="I91">
        <f t="shared" si="16"/>
        <v>-1.0597597584982434</v>
      </c>
      <c r="J91">
        <f t="shared" si="17"/>
        <v>1.0597597584982434</v>
      </c>
      <c r="K91">
        <f t="shared" si="18"/>
        <v>0.52904505015074577</v>
      </c>
      <c r="L91">
        <f t="shared" si="19"/>
        <v>0.47095494984925418</v>
      </c>
      <c r="M91">
        <f t="shared" si="20"/>
        <v>1.8901981971385247</v>
      </c>
      <c r="N91">
        <f t="shared" si="21"/>
        <v>2.123345344008138</v>
      </c>
    </row>
    <row r="92" spans="1:14" x14ac:dyDescent="0.25">
      <c r="A92" s="4">
        <f>IF('True_Odds_Calculator_2-way'!A93="","",'True_Odds_Calculator_2-way'!A93)</f>
        <v>2.04</v>
      </c>
      <c r="B92" s="4">
        <f>IF('True_Odds_Calculator_2-way'!B93="","",'True_Odds_Calculator_2-way'!B93)</f>
        <v>1.86</v>
      </c>
      <c r="C92" s="4">
        <f t="shared" si="11"/>
        <v>0.49019607843137253</v>
      </c>
      <c r="D92">
        <f t="shared" si="12"/>
        <v>0.5376344086021505</v>
      </c>
      <c r="E92">
        <f t="shared" si="13"/>
        <v>2.7830487033523088E-2</v>
      </c>
      <c r="F92">
        <f t="shared" si="14"/>
        <v>-0.23571579169302126</v>
      </c>
      <c r="G92">
        <v>0</v>
      </c>
      <c r="H92">
        <f t="shared" si="15"/>
        <v>0.26354627872654435</v>
      </c>
      <c r="I92">
        <f t="shared" si="16"/>
        <v>-1.0573873360945338</v>
      </c>
      <c r="J92">
        <f t="shared" si="17"/>
        <v>1.0573873360945338</v>
      </c>
      <c r="K92">
        <f t="shared" si="18"/>
        <v>0.47626240779417284</v>
      </c>
      <c r="L92">
        <f t="shared" si="19"/>
        <v>0.52373759220582705</v>
      </c>
      <c r="M92">
        <f t="shared" si="20"/>
        <v>2.0996828295383159</v>
      </c>
      <c r="N92">
        <f t="shared" si="21"/>
        <v>1.9093531090412992</v>
      </c>
    </row>
    <row r="93" spans="1:14" x14ac:dyDescent="0.25">
      <c r="A93" s="4">
        <f>IF('True_Odds_Calculator_2-way'!A94="","",'True_Odds_Calculator_2-way'!A94)</f>
        <v>1.96</v>
      </c>
      <c r="B93" s="4">
        <f>IF('True_Odds_Calculator_2-way'!B94="","",'True_Odds_Calculator_2-way'!B94)</f>
        <v>1.93</v>
      </c>
      <c r="C93" s="4">
        <f t="shared" si="11"/>
        <v>0.51020408163265307</v>
      </c>
      <c r="D93">
        <f t="shared" si="12"/>
        <v>0.5181347150259068</v>
      </c>
      <c r="E93">
        <f t="shared" si="13"/>
        <v>2.8338796658559762E-2</v>
      </c>
      <c r="F93">
        <f t="shared" si="14"/>
        <v>-0.23601564978322942</v>
      </c>
      <c r="G93">
        <v>0</v>
      </c>
      <c r="H93">
        <f t="shared" si="15"/>
        <v>0.26435444644178918</v>
      </c>
      <c r="I93">
        <f t="shared" si="16"/>
        <v>-1.0583343916682539</v>
      </c>
      <c r="J93">
        <f t="shared" si="17"/>
        <v>1.0583343916682539</v>
      </c>
      <c r="K93">
        <f t="shared" si="18"/>
        <v>0.49603149604724417</v>
      </c>
      <c r="L93">
        <f t="shared" si="19"/>
        <v>0.50396850395275605</v>
      </c>
      <c r="M93">
        <f t="shared" si="20"/>
        <v>2.0160010160015238</v>
      </c>
      <c r="N93">
        <f t="shared" si="21"/>
        <v>1.9842509842514759</v>
      </c>
    </row>
    <row r="94" spans="1:14" x14ac:dyDescent="0.25">
      <c r="A94" s="4">
        <f>IF('True_Odds_Calculator_2-way'!A95="","",'True_Odds_Calculator_2-way'!A95)</f>
        <v>1.99</v>
      </c>
      <c r="B94" s="4">
        <f>IF('True_Odds_Calculator_2-way'!B95="","",'True_Odds_Calculator_2-way'!B95)</f>
        <v>1.9</v>
      </c>
      <c r="C94" s="4">
        <f t="shared" si="11"/>
        <v>0.50251256281407031</v>
      </c>
      <c r="D94">
        <f t="shared" si="12"/>
        <v>0.52631578947368418</v>
      </c>
      <c r="E94">
        <f t="shared" si="13"/>
        <v>2.8828352287754377E-2</v>
      </c>
      <c r="F94">
        <f t="shared" si="14"/>
        <v>-0.23565194393017741</v>
      </c>
      <c r="G94">
        <v>0</v>
      </c>
      <c r="H94">
        <f t="shared" si="15"/>
        <v>0.26448029621793173</v>
      </c>
      <c r="I94">
        <f t="shared" si="16"/>
        <v>-1.0594028769395465</v>
      </c>
      <c r="J94">
        <f t="shared" si="17"/>
        <v>1.0594028769395465</v>
      </c>
      <c r="K94">
        <f t="shared" si="18"/>
        <v>0.48808848170151553</v>
      </c>
      <c r="L94">
        <f t="shared" si="19"/>
        <v>0.51191151829848447</v>
      </c>
      <c r="M94">
        <f t="shared" si="20"/>
        <v>2.0488088481701512</v>
      </c>
      <c r="N94">
        <f t="shared" si="21"/>
        <v>1.9534625892455926</v>
      </c>
    </row>
    <row r="95" spans="1:14" x14ac:dyDescent="0.25">
      <c r="A95" s="4">
        <f>IF('True_Odds_Calculator_2-way'!A96="","",'True_Odds_Calculator_2-way'!A96)</f>
        <v>2.2000000000000002</v>
      </c>
      <c r="B95" s="4">
        <f>IF('True_Odds_Calculator_2-way'!B96="","",'True_Odds_Calculator_2-way'!B96)</f>
        <v>1.72</v>
      </c>
      <c r="C95" s="4">
        <f t="shared" si="11"/>
        <v>0.45454545454545453</v>
      </c>
      <c r="D95">
        <f t="shared" si="12"/>
        <v>0.58139534883720934</v>
      </c>
      <c r="E95">
        <f t="shared" si="13"/>
        <v>3.5940803382663811E-2</v>
      </c>
      <c r="F95">
        <f t="shared" si="14"/>
        <v>-0.22832980972515859</v>
      </c>
      <c r="G95">
        <v>0</v>
      </c>
      <c r="H95">
        <f t="shared" si="15"/>
        <v>0.26427061310782241</v>
      </c>
      <c r="I95">
        <f t="shared" si="16"/>
        <v>-1.075828707279838</v>
      </c>
      <c r="J95">
        <f t="shared" si="17"/>
        <v>1.075828707279838</v>
      </c>
      <c r="K95">
        <f t="shared" si="18"/>
        <v>0.4364916731037084</v>
      </c>
      <c r="L95">
        <f t="shared" si="19"/>
        <v>0.5635083268962916</v>
      </c>
      <c r="M95">
        <f t="shared" si="20"/>
        <v>2.2909944487358058</v>
      </c>
      <c r="N95">
        <f t="shared" si="21"/>
        <v>1.7745966692414832</v>
      </c>
    </row>
    <row r="96" spans="1:14" x14ac:dyDescent="0.25">
      <c r="A96" s="4">
        <f>IF('True_Odds_Calculator_2-way'!A97="","",'True_Odds_Calculator_2-way'!A97)</f>
        <v>2.12</v>
      </c>
      <c r="B96" s="4">
        <f>IF('True_Odds_Calculator_2-way'!B97="","",'True_Odds_Calculator_2-way'!B97)</f>
        <v>1.78</v>
      </c>
      <c r="C96" s="4">
        <f t="shared" si="11"/>
        <v>0.47169811320754712</v>
      </c>
      <c r="D96">
        <f t="shared" si="12"/>
        <v>0.5617977528089888</v>
      </c>
      <c r="E96">
        <f t="shared" si="13"/>
        <v>3.3495866016535869E-2</v>
      </c>
      <c r="F96">
        <f t="shared" si="14"/>
        <v>-0.23150307398770409</v>
      </c>
      <c r="G96">
        <v>0</v>
      </c>
      <c r="H96">
        <f t="shared" si="15"/>
        <v>0.26499894000423996</v>
      </c>
      <c r="I96">
        <f t="shared" si="16"/>
        <v>-1.0699012312772822</v>
      </c>
      <c r="J96">
        <f t="shared" si="17"/>
        <v>1.0699012312772822</v>
      </c>
      <c r="K96">
        <f t="shared" si="18"/>
        <v>0.45489916365833472</v>
      </c>
      <c r="L96">
        <f t="shared" si="19"/>
        <v>0.54510083634166528</v>
      </c>
      <c r="M96">
        <f t="shared" si="20"/>
        <v>2.1982893790305562</v>
      </c>
      <c r="N96">
        <f t="shared" si="21"/>
        <v>1.83452296039628</v>
      </c>
    </row>
    <row r="97" spans="1:14" x14ac:dyDescent="0.25">
      <c r="A97" s="4">
        <f>IF('True_Odds_Calculator_2-way'!A98="","",'True_Odds_Calculator_2-way'!A98)</f>
        <v>2.2400000000000002</v>
      </c>
      <c r="B97" s="4">
        <f>IF('True_Odds_Calculator_2-way'!B98="","",'True_Odds_Calculator_2-way'!B98)</f>
        <v>1.7</v>
      </c>
      <c r="C97" s="4">
        <f t="shared" si="11"/>
        <v>0.4464285714285714</v>
      </c>
      <c r="D97">
        <f t="shared" si="12"/>
        <v>0.58823529411764708</v>
      </c>
      <c r="E97">
        <f t="shared" si="13"/>
        <v>3.4663865546218364E-2</v>
      </c>
      <c r="F97">
        <f t="shared" si="14"/>
        <v>-0.22794117647058831</v>
      </c>
      <c r="G97">
        <v>0</v>
      </c>
      <c r="H97">
        <f t="shared" si="15"/>
        <v>0.26260504201680673</v>
      </c>
      <c r="I97">
        <f t="shared" si="16"/>
        <v>-1.0733469768527293</v>
      </c>
      <c r="J97">
        <f t="shared" si="17"/>
        <v>1.0733469768527293</v>
      </c>
      <c r="K97">
        <f t="shared" si="18"/>
        <v>0.42900958501512831</v>
      </c>
      <c r="L97">
        <f t="shared" si="19"/>
        <v>0.5709904149848718</v>
      </c>
      <c r="M97">
        <f t="shared" si="20"/>
        <v>2.3309502512973848</v>
      </c>
      <c r="N97">
        <f t="shared" si="21"/>
        <v>1.7513428837969105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1.35</v>
      </c>
      <c r="B99" s="4">
        <f>IF('True_Odds_Calculator_2-way'!B100="","",'True_Odds_Calculator_2-way'!B100)</f>
        <v>3.28</v>
      </c>
      <c r="C99" s="4">
        <f t="shared" si="11"/>
        <v>0.7407407407407407</v>
      </c>
      <c r="D99">
        <f t="shared" si="12"/>
        <v>0.3048780487804878</v>
      </c>
      <c r="E99">
        <f t="shared" si="13"/>
        <v>4.5618789521228553E-2</v>
      </c>
      <c r="F99">
        <f t="shared" si="14"/>
        <v>-0.18021680216802172</v>
      </c>
      <c r="G99">
        <v>0</v>
      </c>
      <c r="H99">
        <f t="shared" si="15"/>
        <v>0.22583559168925021</v>
      </c>
      <c r="I99">
        <f t="shared" si="16"/>
        <v>-1.1194341570991124</v>
      </c>
      <c r="J99">
        <f t="shared" si="17"/>
        <v>1.1194341570991124</v>
      </c>
      <c r="K99">
        <f t="shared" si="18"/>
        <v>0.71849302727197317</v>
      </c>
      <c r="L99">
        <f t="shared" si="19"/>
        <v>0.28150697272802683</v>
      </c>
      <c r="M99">
        <f t="shared" si="20"/>
        <v>1.3918019549846894</v>
      </c>
      <c r="N99">
        <f t="shared" si="21"/>
        <v>3.5523098781859765</v>
      </c>
    </row>
    <row r="100" spans="1:14" x14ac:dyDescent="0.25">
      <c r="A100" s="4">
        <f>IF('True_Odds_Calculator_2-way'!A101="","",'True_Odds_Calculator_2-way'!A101)</f>
        <v>1.35</v>
      </c>
      <c r="B100" s="4">
        <f>IF('True_Odds_Calculator_2-way'!B101="","",'True_Odds_Calculator_2-way'!B101)</f>
        <v>3.27</v>
      </c>
      <c r="C100" s="4">
        <f t="shared" si="11"/>
        <v>0.7407407407407407</v>
      </c>
      <c r="D100">
        <f t="shared" si="12"/>
        <v>0.3058103975535168</v>
      </c>
      <c r="E100">
        <f t="shared" si="13"/>
        <v>4.6551138294257388E-2</v>
      </c>
      <c r="F100">
        <f t="shared" si="14"/>
        <v>-0.17997508211575508</v>
      </c>
      <c r="G100">
        <v>0</v>
      </c>
      <c r="H100">
        <f t="shared" si="15"/>
        <v>0.22652622041001244</v>
      </c>
      <c r="I100">
        <f t="shared" si="16"/>
        <v>-1.121897161522434</v>
      </c>
      <c r="J100">
        <f t="shared" si="17"/>
        <v>1.121897161522434</v>
      </c>
      <c r="K100">
        <f t="shared" si="18"/>
        <v>0.71804828394293008</v>
      </c>
      <c r="L100">
        <f t="shared" si="19"/>
        <v>0.28195171605707003</v>
      </c>
      <c r="M100">
        <f t="shared" si="20"/>
        <v>1.3926640065328522</v>
      </c>
      <c r="N100">
        <f t="shared" si="21"/>
        <v>3.5467065566559253</v>
      </c>
    </row>
    <row r="101" spans="1:14" x14ac:dyDescent="0.25">
      <c r="A101" s="4">
        <f>IF('True_Odds_Calculator_2-way'!A102="","",'True_Odds_Calculator_2-way'!A102)</f>
        <v>1.85</v>
      </c>
      <c r="B101" s="4">
        <f>IF('True_Odds_Calculator_2-way'!B102="","",'True_Odds_Calculator_2-way'!B102)</f>
        <v>2.04</v>
      </c>
      <c r="C101" s="4">
        <f t="shared" si="11"/>
        <v>0.54054054054054046</v>
      </c>
      <c r="D101">
        <f t="shared" si="12"/>
        <v>0.49019607843137253</v>
      </c>
      <c r="E101">
        <f t="shared" si="13"/>
        <v>3.0736618971912932E-2</v>
      </c>
      <c r="F101">
        <f t="shared" si="14"/>
        <v>-0.23423423423423428</v>
      </c>
      <c r="G101">
        <v>0</v>
      </c>
      <c r="H101">
        <f t="shared" si="15"/>
        <v>0.26497085320614727</v>
      </c>
      <c r="I101">
        <f t="shared" si="16"/>
        <v>-1.0635890745287924</v>
      </c>
      <c r="J101">
        <f t="shared" si="17"/>
        <v>1.0635890745287924</v>
      </c>
      <c r="K101">
        <f t="shared" si="18"/>
        <v>0.52519609535024903</v>
      </c>
      <c r="L101">
        <f t="shared" si="19"/>
        <v>0.47480390464975097</v>
      </c>
      <c r="M101">
        <f t="shared" si="20"/>
        <v>1.904050713349474</v>
      </c>
      <c r="N101">
        <f t="shared" si="21"/>
        <v>2.1061326375099441</v>
      </c>
    </row>
    <row r="102" spans="1:14" x14ac:dyDescent="0.25">
      <c r="A102" s="4">
        <f>IF('True_Odds_Calculator_2-way'!A103="","",'True_Odds_Calculator_2-way'!A103)</f>
        <v>2.1800000000000002</v>
      </c>
      <c r="B102" s="4">
        <f>IF('True_Odds_Calculator_2-way'!B103="","",'True_Odds_Calculator_2-way'!B103)</f>
        <v>1.74</v>
      </c>
      <c r="C102" s="4">
        <f t="shared" si="11"/>
        <v>0.4587155963302752</v>
      </c>
      <c r="D102">
        <f t="shared" si="12"/>
        <v>0.57471264367816088</v>
      </c>
      <c r="E102">
        <f t="shared" si="13"/>
        <v>3.3428240008436028E-2</v>
      </c>
      <c r="F102">
        <f t="shared" si="14"/>
        <v>-0.23020141305494057</v>
      </c>
      <c r="G102">
        <v>0</v>
      </c>
      <c r="H102">
        <f t="shared" si="15"/>
        <v>0.26362965306337655</v>
      </c>
      <c r="I102">
        <f t="shared" si="16"/>
        <v>-1.0701462561817372</v>
      </c>
      <c r="J102">
        <f t="shared" si="17"/>
        <v>1.0701462561817372</v>
      </c>
      <c r="K102">
        <f t="shared" si="18"/>
        <v>0.44193570658612125</v>
      </c>
      <c r="L102">
        <f t="shared" si="19"/>
        <v>0.55806429341387886</v>
      </c>
      <c r="M102">
        <f t="shared" si="20"/>
        <v>2.26277258229445</v>
      </c>
      <c r="N102">
        <f t="shared" si="21"/>
        <v>1.7919082295744857</v>
      </c>
    </row>
    <row r="103" spans="1:14" x14ac:dyDescent="0.25">
      <c r="A103" s="4">
        <f>IF('True_Odds_Calculator_2-way'!A104="","",'True_Odds_Calculator_2-way'!A104)</f>
        <v>1.76</v>
      </c>
      <c r="B103" s="4">
        <f>IF('True_Odds_Calculator_2-way'!B104="","",'True_Odds_Calculator_2-way'!B104)</f>
        <v>2.14</v>
      </c>
      <c r="C103" s="4">
        <f t="shared" si="11"/>
        <v>0.56818181818181823</v>
      </c>
      <c r="D103">
        <f t="shared" si="12"/>
        <v>0.46728971962616822</v>
      </c>
      <c r="E103">
        <f t="shared" si="13"/>
        <v>3.5471537807986397E-2</v>
      </c>
      <c r="F103">
        <f t="shared" si="14"/>
        <v>-0.23003398470688197</v>
      </c>
      <c r="G103">
        <v>0</v>
      </c>
      <c r="H103">
        <f t="shared" si="15"/>
        <v>0.26550552251486831</v>
      </c>
      <c r="I103">
        <f t="shared" si="16"/>
        <v>-1.0743376064838499</v>
      </c>
      <c r="J103">
        <f t="shared" si="17"/>
        <v>1.0743376064838499</v>
      </c>
      <c r="K103">
        <f t="shared" si="18"/>
        <v>0.55051025721682212</v>
      </c>
      <c r="L103">
        <f t="shared" si="19"/>
        <v>0.4494897427831781</v>
      </c>
      <c r="M103">
        <f t="shared" si="20"/>
        <v>1.8164965809277254</v>
      </c>
      <c r="N103">
        <f t="shared" si="21"/>
        <v>2.2247448713915889</v>
      </c>
    </row>
    <row r="104" spans="1:14" x14ac:dyDescent="0.25">
      <c r="A104" s="4">
        <f>IF('True_Odds_Calculator_2-way'!A105="","",'True_Odds_Calculator_2-way'!A105)</f>
        <v>1.79</v>
      </c>
      <c r="B104" s="4">
        <f>IF('True_Odds_Calculator_2-way'!B105="","",'True_Odds_Calculator_2-way'!B105)</f>
        <v>2.11</v>
      </c>
      <c r="C104" s="4">
        <f t="shared" si="11"/>
        <v>0.55865921787709494</v>
      </c>
      <c r="D104">
        <f t="shared" si="12"/>
        <v>0.47393364928909953</v>
      </c>
      <c r="E104">
        <f t="shared" si="13"/>
        <v>3.2592867166194583E-2</v>
      </c>
      <c r="F104">
        <f t="shared" si="14"/>
        <v>-0.23217453467129112</v>
      </c>
      <c r="G104">
        <v>0</v>
      </c>
      <c r="H104">
        <f t="shared" si="15"/>
        <v>0.26476740183748576</v>
      </c>
      <c r="I104">
        <f t="shared" si="16"/>
        <v>-1.0678861770883312</v>
      </c>
      <c r="J104">
        <f t="shared" si="17"/>
        <v>1.0678861770883312</v>
      </c>
      <c r="K104">
        <f t="shared" si="18"/>
        <v>0.54240816034763273</v>
      </c>
      <c r="L104">
        <f t="shared" si="19"/>
        <v>0.45759183965236705</v>
      </c>
      <c r="M104">
        <f t="shared" si="20"/>
        <v>1.8436300798997822</v>
      </c>
      <c r="N104">
        <f t="shared" si="21"/>
        <v>2.1853536565680476</v>
      </c>
    </row>
    <row r="105" spans="1:14" x14ac:dyDescent="0.25">
      <c r="A105" s="4">
        <f>IF('True_Odds_Calculator_2-way'!A106="","",'True_Odds_Calculator_2-way'!A106)</f>
        <v>1.5</v>
      </c>
      <c r="B105" s="4">
        <f>IF('True_Odds_Calculator_2-way'!B106="","",'True_Odds_Calculator_2-way'!B106)</f>
        <v>2.71</v>
      </c>
      <c r="C105" s="4">
        <f t="shared" si="11"/>
        <v>0.66666666666666663</v>
      </c>
      <c r="D105">
        <f t="shared" si="12"/>
        <v>0.36900369003690037</v>
      </c>
      <c r="E105">
        <f t="shared" si="13"/>
        <v>3.5670356703566997E-2</v>
      </c>
      <c r="F105">
        <f t="shared" si="14"/>
        <v>-0.21033210332103325</v>
      </c>
      <c r="G105">
        <v>0</v>
      </c>
      <c r="H105">
        <f t="shared" si="15"/>
        <v>0.24600246002460024</v>
      </c>
      <c r="I105">
        <f t="shared" si="16"/>
        <v>-1.0814761408717501</v>
      </c>
      <c r="J105">
        <f t="shared" si="17"/>
        <v>1.0814761408717501</v>
      </c>
      <c r="K105">
        <f t="shared" si="18"/>
        <v>0.64903958640880466</v>
      </c>
      <c r="L105">
        <f t="shared" si="19"/>
        <v>0.35096041359119545</v>
      </c>
      <c r="M105">
        <f t="shared" si="20"/>
        <v>1.5407380704358749</v>
      </c>
      <c r="N105">
        <f t="shared" si="21"/>
        <v>2.8493242008906927</v>
      </c>
    </row>
    <row r="106" spans="1:14" x14ac:dyDescent="0.25">
      <c r="A106" s="4">
        <f>IF('True_Odds_Calculator_2-way'!A107="","",'True_Odds_Calculator_2-way'!A107)</f>
        <v>2.3199999999999998</v>
      </c>
      <c r="B106" s="4">
        <f>IF('True_Odds_Calculator_2-way'!B107="","",'True_Odds_Calculator_2-way'!B107)</f>
        <v>1.66</v>
      </c>
      <c r="C106" s="4">
        <f t="shared" si="11"/>
        <v>0.43103448275862072</v>
      </c>
      <c r="D106">
        <f t="shared" si="12"/>
        <v>0.60240963855421692</v>
      </c>
      <c r="E106">
        <f t="shared" si="13"/>
        <v>3.3444121312837582E-2</v>
      </c>
      <c r="F106">
        <f t="shared" si="14"/>
        <v>-0.22621520565018693</v>
      </c>
      <c r="G106">
        <v>0</v>
      </c>
      <c r="H106">
        <f t="shared" si="15"/>
        <v>0.25965932696302457</v>
      </c>
      <c r="I106">
        <f t="shared" si="16"/>
        <v>-1.0713739108887086</v>
      </c>
      <c r="J106">
        <f t="shared" si="17"/>
        <v>1.0713739108887086</v>
      </c>
      <c r="K106">
        <f t="shared" si="18"/>
        <v>0.41421356237309498</v>
      </c>
      <c r="L106">
        <f t="shared" si="19"/>
        <v>0.58578643762690485</v>
      </c>
      <c r="M106">
        <f t="shared" si="20"/>
        <v>2.4142135623730954</v>
      </c>
      <c r="N106">
        <f t="shared" si="21"/>
        <v>1.7071067811865479</v>
      </c>
    </row>
    <row r="107" spans="1:14" x14ac:dyDescent="0.25">
      <c r="A107" s="4">
        <f>IF('True_Odds_Calculator_2-way'!A108="","",'True_Odds_Calculator_2-way'!A108)</f>
        <v>2.0699999999999998</v>
      </c>
      <c r="B107" s="4">
        <f>IF('True_Odds_Calculator_2-way'!B108="","",'True_Odds_Calculator_2-way'!B108)</f>
        <v>1.83</v>
      </c>
      <c r="C107" s="4">
        <f t="shared" si="11"/>
        <v>0.48309178743961356</v>
      </c>
      <c r="D107">
        <f t="shared" si="12"/>
        <v>0.54644808743169393</v>
      </c>
      <c r="E107">
        <f t="shared" si="13"/>
        <v>2.9539874871307603E-2</v>
      </c>
      <c r="F107">
        <f t="shared" si="14"/>
        <v>-0.23444470842902765</v>
      </c>
      <c r="G107">
        <v>0</v>
      </c>
      <c r="H107">
        <f t="shared" si="15"/>
        <v>0.26398458330033525</v>
      </c>
      <c r="I107">
        <f t="shared" si="16"/>
        <v>-1.0611311532512866</v>
      </c>
      <c r="J107">
        <f t="shared" si="17"/>
        <v>1.0611311532512866</v>
      </c>
      <c r="K107">
        <f t="shared" si="18"/>
        <v>0.46829407167694814</v>
      </c>
      <c r="L107">
        <f t="shared" si="19"/>
        <v>0.53170592832305175</v>
      </c>
      <c r="M107">
        <f t="shared" si="20"/>
        <v>2.1354103339788768</v>
      </c>
      <c r="N107">
        <f t="shared" si="21"/>
        <v>1.8807388571985679</v>
      </c>
    </row>
    <row r="108" spans="1:14" x14ac:dyDescent="0.25">
      <c r="A108" s="4">
        <f>IF('True_Odds_Calculator_2-way'!A109="","",'True_Odds_Calculator_2-way'!A109)</f>
        <v>1.58</v>
      </c>
      <c r="B108" s="4">
        <f>IF('True_Odds_Calculator_2-way'!B109="","",'True_Odds_Calculator_2-way'!B109)</f>
        <v>2.4700000000000002</v>
      </c>
      <c r="C108" s="4">
        <f t="shared" si="11"/>
        <v>0.63291139240506322</v>
      </c>
      <c r="D108">
        <f t="shared" si="12"/>
        <v>0.40485829959514169</v>
      </c>
      <c r="E108">
        <f t="shared" si="13"/>
        <v>3.7769692000204858E-2</v>
      </c>
      <c r="F108">
        <f t="shared" si="14"/>
        <v>-0.2184697381233025</v>
      </c>
      <c r="G108">
        <v>0</v>
      </c>
      <c r="H108">
        <f t="shared" si="15"/>
        <v>0.25623943012350736</v>
      </c>
      <c r="I108">
        <f t="shared" si="16"/>
        <v>-1.0829972051127188</v>
      </c>
      <c r="J108">
        <f t="shared" si="17"/>
        <v>1.0829972051127188</v>
      </c>
      <c r="K108">
        <f t="shared" si="18"/>
        <v>0.61419840777628731</v>
      </c>
      <c r="L108">
        <f t="shared" si="19"/>
        <v>0.3858015922237128</v>
      </c>
      <c r="M108">
        <f t="shared" si="20"/>
        <v>1.6281383789653769</v>
      </c>
      <c r="N108">
        <f t="shared" si="21"/>
        <v>2.5920058915156967</v>
      </c>
    </row>
    <row r="109" spans="1:14" x14ac:dyDescent="0.25">
      <c r="A109" s="4">
        <f>IF('True_Odds_Calculator_2-way'!A110="","",'True_Odds_Calculator_2-way'!A110)</f>
        <v>2.2000000000000002</v>
      </c>
      <c r="B109" s="4">
        <f>IF('True_Odds_Calculator_2-way'!B110="","",'True_Odds_Calculator_2-way'!B110)</f>
        <v>1.73</v>
      </c>
      <c r="C109" s="4">
        <f t="shared" si="11"/>
        <v>0.45454545454545453</v>
      </c>
      <c r="D109">
        <f t="shared" si="12"/>
        <v>0.5780346820809249</v>
      </c>
      <c r="E109">
        <f t="shared" si="13"/>
        <v>3.2580136626379375E-2</v>
      </c>
      <c r="F109">
        <f t="shared" si="14"/>
        <v>-0.23016290068313194</v>
      </c>
      <c r="G109">
        <v>0</v>
      </c>
      <c r="H109">
        <f t="shared" si="15"/>
        <v>0.26274303730951132</v>
      </c>
      <c r="I109">
        <f t="shared" si="16"/>
        <v>-1.0684346079267204</v>
      </c>
      <c r="J109">
        <f t="shared" si="17"/>
        <v>1.0684346079267204</v>
      </c>
      <c r="K109">
        <f t="shared" si="18"/>
        <v>0.43818875860384515</v>
      </c>
      <c r="L109">
        <f t="shared" si="19"/>
        <v>0.5618112413961549</v>
      </c>
      <c r="M109">
        <f t="shared" si="20"/>
        <v>2.2821215295120645</v>
      </c>
      <c r="N109">
        <f t="shared" si="21"/>
        <v>1.7799572637865058</v>
      </c>
    </row>
    <row r="110" spans="1:14" x14ac:dyDescent="0.25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1.82</v>
      </c>
      <c r="C110" s="4">
        <f t="shared" si="11"/>
        <v>0.49261083743842371</v>
      </c>
      <c r="D110">
        <f t="shared" si="12"/>
        <v>0.54945054945054939</v>
      </c>
      <c r="E110">
        <f t="shared" si="13"/>
        <v>4.2061386888973207E-2</v>
      </c>
      <c r="F110">
        <f t="shared" si="14"/>
        <v>-0.22860390840686395</v>
      </c>
      <c r="G110">
        <v>0</v>
      </c>
      <c r="H110">
        <f t="shared" si="15"/>
        <v>0.27066529529583716</v>
      </c>
      <c r="I110">
        <f t="shared" si="16"/>
        <v>-1.0881141587390988</v>
      </c>
      <c r="J110">
        <f t="shared" si="17"/>
        <v>1.0881141587390988</v>
      </c>
      <c r="K110">
        <f t="shared" si="18"/>
        <v>0.47152961176687003</v>
      </c>
      <c r="L110">
        <f t="shared" si="19"/>
        <v>0.52847038823312997</v>
      </c>
      <c r="M110">
        <f t="shared" si="20"/>
        <v>2.1207575835012715</v>
      </c>
      <c r="N110">
        <f t="shared" si="21"/>
        <v>1.892253610166061</v>
      </c>
    </row>
    <row r="111" spans="1:14" x14ac:dyDescent="0.25">
      <c r="A111" s="4">
        <f>IF('True_Odds_Calculator_2-way'!A112="","",'True_Odds_Calculator_2-way'!A112)</f>
        <v>1.89</v>
      </c>
      <c r="B111" s="4">
        <f>IF('True_Odds_Calculator_2-way'!B112="","",'True_Odds_Calculator_2-way'!B112)</f>
        <v>1.94</v>
      </c>
      <c r="C111" s="4">
        <f t="shared" si="11"/>
        <v>0.52910052910052918</v>
      </c>
      <c r="D111">
        <f t="shared" si="12"/>
        <v>0.51546391752577325</v>
      </c>
      <c r="E111">
        <f t="shared" si="13"/>
        <v>4.4564446626302434E-2</v>
      </c>
      <c r="F111">
        <f t="shared" si="14"/>
        <v>-0.22816778486881573</v>
      </c>
      <c r="G111">
        <v>0</v>
      </c>
      <c r="H111">
        <f t="shared" si="15"/>
        <v>0.27273223149511816</v>
      </c>
      <c r="I111">
        <f t="shared" si="16"/>
        <v>-1.093304334427839</v>
      </c>
      <c r="J111">
        <f t="shared" si="17"/>
        <v>1.093304334427839</v>
      </c>
      <c r="K111">
        <f t="shared" si="18"/>
        <v>0.50683187635340188</v>
      </c>
      <c r="L111">
        <f t="shared" si="19"/>
        <v>0.49316812364659818</v>
      </c>
      <c r="M111">
        <f t="shared" si="20"/>
        <v>1.9730408576407765</v>
      </c>
      <c r="N111">
        <f t="shared" si="21"/>
        <v>2.0277060743621682</v>
      </c>
    </row>
    <row r="112" spans="1:14" x14ac:dyDescent="0.25">
      <c r="A112" s="4">
        <f>IF('True_Odds_Calculator_2-way'!A113="","",'True_Odds_Calculator_2-way'!A113)</f>
        <v>1.93</v>
      </c>
      <c r="B112" s="4">
        <f>IF('True_Odds_Calculator_2-way'!B113="","",'True_Odds_Calculator_2-way'!B113)</f>
        <v>1.91</v>
      </c>
      <c r="C112" s="4">
        <f t="shared" si="11"/>
        <v>0.5181347150259068</v>
      </c>
      <c r="D112">
        <f t="shared" si="12"/>
        <v>0.52356020942408377</v>
      </c>
      <c r="E112">
        <f t="shared" si="13"/>
        <v>4.1694924449990456E-2</v>
      </c>
      <c r="F112">
        <f t="shared" si="14"/>
        <v>-0.2295797954588612</v>
      </c>
      <c r="G112">
        <v>0</v>
      </c>
      <c r="H112">
        <f t="shared" si="15"/>
        <v>0.27127471990885171</v>
      </c>
      <c r="I112">
        <f t="shared" si="16"/>
        <v>-1.0870207379990005</v>
      </c>
      <c r="J112">
        <f t="shared" si="17"/>
        <v>1.0870207379990005</v>
      </c>
      <c r="K112">
        <f t="shared" si="18"/>
        <v>0.49728252842769838</v>
      </c>
      <c r="L112">
        <f t="shared" si="19"/>
        <v>0.50271747157230162</v>
      </c>
      <c r="M112">
        <f t="shared" si="20"/>
        <v>2.0109292863390706</v>
      </c>
      <c r="N112">
        <f t="shared" si="21"/>
        <v>1.9891888715790902</v>
      </c>
    </row>
    <row r="113" spans="1:14" x14ac:dyDescent="0.25">
      <c r="A113" s="4">
        <f>IF('True_Odds_Calculator_2-way'!A114="","",'True_Odds_Calculator_2-way'!A114)</f>
        <v>1.99</v>
      </c>
      <c r="B113" s="4">
        <f>IF('True_Odds_Calculator_2-way'!B114="","",'True_Odds_Calculator_2-way'!B114)</f>
        <v>1.85</v>
      </c>
      <c r="C113" s="4">
        <f t="shared" si="11"/>
        <v>0.50251256281407031</v>
      </c>
      <c r="D113">
        <f t="shared" si="12"/>
        <v>0.54054054054054046</v>
      </c>
      <c r="E113">
        <f t="shared" si="13"/>
        <v>4.3053103354610656E-2</v>
      </c>
      <c r="F113">
        <f t="shared" si="14"/>
        <v>-0.22857530897731926</v>
      </c>
      <c r="G113">
        <v>0</v>
      </c>
      <c r="H113">
        <f t="shared" si="15"/>
        <v>0.27162841233192986</v>
      </c>
      <c r="I113">
        <f t="shared" si="16"/>
        <v>-1.0901165669462136</v>
      </c>
      <c r="J113">
        <f t="shared" si="17"/>
        <v>1.0901165669462136</v>
      </c>
      <c r="K113">
        <f t="shared" si="18"/>
        <v>0.48095065060885256</v>
      </c>
      <c r="L113">
        <f t="shared" si="19"/>
        <v>0.51904934939114777</v>
      </c>
      <c r="M113">
        <f t="shared" si="20"/>
        <v>2.0792154012767514</v>
      </c>
      <c r="N113">
        <f t="shared" si="21"/>
        <v>1.9265990819042815</v>
      </c>
    </row>
    <row r="114" spans="1:14" x14ac:dyDescent="0.25">
      <c r="A114" s="4">
        <f>IF('True_Odds_Calculator_2-way'!A115="","",'True_Odds_Calculator_2-way'!A115)</f>
        <v>1.88</v>
      </c>
      <c r="B114" s="4">
        <f>IF('True_Odds_Calculator_2-way'!B115="","",'True_Odds_Calculator_2-way'!B115)</f>
        <v>1.96</v>
      </c>
      <c r="C114" s="4">
        <f t="shared" si="11"/>
        <v>0.53191489361702127</v>
      </c>
      <c r="D114">
        <f t="shared" si="12"/>
        <v>0.51020408163265307</v>
      </c>
      <c r="E114">
        <f t="shared" si="13"/>
        <v>4.2118975249674229E-2</v>
      </c>
      <c r="F114">
        <f t="shared" si="14"/>
        <v>-0.22926617455492848</v>
      </c>
      <c r="G114">
        <v>0</v>
      </c>
      <c r="H114">
        <f t="shared" si="15"/>
        <v>0.27138514980460271</v>
      </c>
      <c r="I114">
        <f t="shared" si="16"/>
        <v>-1.0879853497231111</v>
      </c>
      <c r="J114">
        <f t="shared" si="17"/>
        <v>1.0879853497231111</v>
      </c>
      <c r="K114">
        <f t="shared" si="18"/>
        <v>0.51087470692394266</v>
      </c>
      <c r="L114">
        <f t="shared" si="19"/>
        <v>0.48912529307605751</v>
      </c>
      <c r="M114">
        <f t="shared" si="20"/>
        <v>1.9574271077563381</v>
      </c>
      <c r="N114">
        <f t="shared" si="21"/>
        <v>2.0444659357341863</v>
      </c>
    </row>
    <row r="115" spans="1:14" x14ac:dyDescent="0.25">
      <c r="A115" s="4">
        <f>IF('True_Odds_Calculator_2-way'!A116="","",'True_Odds_Calculator_2-way'!A116)</f>
        <v>1.91</v>
      </c>
      <c r="B115" s="4">
        <f>IF('True_Odds_Calculator_2-way'!B116="","",'True_Odds_Calculator_2-way'!B116)</f>
        <v>1.91</v>
      </c>
      <c r="C115" s="4">
        <f t="shared" si="11"/>
        <v>0.52356020942408377</v>
      </c>
      <c r="D115">
        <f t="shared" si="12"/>
        <v>0.52356020942408377</v>
      </c>
      <c r="E115">
        <f t="shared" si="13"/>
        <v>4.7120418848167533E-2</v>
      </c>
      <c r="F115">
        <f t="shared" si="14"/>
        <v>-0.22699487404402285</v>
      </c>
      <c r="G115">
        <v>0</v>
      </c>
      <c r="H115">
        <f t="shared" si="15"/>
        <v>0.27411529289219044</v>
      </c>
      <c r="I115">
        <f t="shared" si="16"/>
        <v>-1.098901098901099</v>
      </c>
      <c r="J115">
        <f t="shared" si="17"/>
        <v>1.098901098901099</v>
      </c>
      <c r="K115">
        <f t="shared" si="18"/>
        <v>0.50000000000000011</v>
      </c>
      <c r="L115">
        <f t="shared" si="19"/>
        <v>0.50000000000000011</v>
      </c>
      <c r="M115">
        <f t="shared" si="20"/>
        <v>1.9999999999999996</v>
      </c>
      <c r="N115">
        <f t="shared" si="21"/>
        <v>1.9999999999999996</v>
      </c>
    </row>
    <row r="116" spans="1:14" x14ac:dyDescent="0.25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2.06</v>
      </c>
      <c r="C116" s="4">
        <f t="shared" si="11"/>
        <v>0.5714285714285714</v>
      </c>
      <c r="D116">
        <f t="shared" si="12"/>
        <v>0.4854368932038835</v>
      </c>
      <c r="E116">
        <f t="shared" si="13"/>
        <v>5.6865464632454898E-2</v>
      </c>
      <c r="F116">
        <f t="shared" si="14"/>
        <v>-0.22052704576976423</v>
      </c>
      <c r="G116">
        <v>0</v>
      </c>
      <c r="H116">
        <f t="shared" si="15"/>
        <v>0.27739251040221913</v>
      </c>
      <c r="I116">
        <f t="shared" si="16"/>
        <v>-1.1215443081840883</v>
      </c>
      <c r="J116">
        <f t="shared" si="17"/>
        <v>1.1215443081840883</v>
      </c>
      <c r="K116">
        <f t="shared" si="18"/>
        <v>0.54313637094725686</v>
      </c>
      <c r="L116">
        <f t="shared" si="19"/>
        <v>0.4568636290527433</v>
      </c>
      <c r="M116">
        <f t="shared" si="20"/>
        <v>1.8411582311380661</v>
      </c>
      <c r="N116">
        <f t="shared" si="21"/>
        <v>2.1888369666751335</v>
      </c>
    </row>
    <row r="117" spans="1:14" x14ac:dyDescent="0.25">
      <c r="A117" s="4">
        <f>IF('True_Odds_Calculator_2-way'!A118="","",'True_Odds_Calculator_2-way'!A118)</f>
        <v>1.81</v>
      </c>
      <c r="B117" s="4">
        <f>IF('True_Odds_Calculator_2-way'!B118="","",'True_Odds_Calculator_2-way'!B118)</f>
        <v>2.02</v>
      </c>
      <c r="C117" s="4">
        <f t="shared" si="11"/>
        <v>0.5524861878453039</v>
      </c>
      <c r="D117">
        <f t="shared" si="12"/>
        <v>0.49504950495049505</v>
      </c>
      <c r="E117">
        <f t="shared" si="13"/>
        <v>4.7535692795798834E-2</v>
      </c>
      <c r="F117">
        <f t="shared" si="14"/>
        <v>-0.22597232098900499</v>
      </c>
      <c r="G117">
        <v>0</v>
      </c>
      <c r="H117">
        <f t="shared" si="15"/>
        <v>0.27350801378480388</v>
      </c>
      <c r="I117">
        <f t="shared" si="16"/>
        <v>-1.1001639366407492</v>
      </c>
      <c r="J117">
        <f t="shared" si="17"/>
        <v>1.1001639366407492</v>
      </c>
      <c r="K117">
        <f t="shared" si="18"/>
        <v>0.52878359784482387</v>
      </c>
      <c r="L117">
        <f t="shared" si="19"/>
        <v>0.47121640215517624</v>
      </c>
      <c r="M117">
        <f t="shared" si="20"/>
        <v>1.8911327886790064</v>
      </c>
      <c r="N117">
        <f t="shared" si="21"/>
        <v>2.1221672153735645</v>
      </c>
    </row>
    <row r="118" spans="1:14" x14ac:dyDescent="0.25">
      <c r="A118" s="4">
        <f>IF('True_Odds_Calculator_2-way'!A119="","",'True_Odds_Calculator_2-way'!A119)</f>
        <v>1.91</v>
      </c>
      <c r="B118" s="4">
        <f>IF('True_Odds_Calculator_2-way'!B119="","",'True_Odds_Calculator_2-way'!B119)</f>
        <v>1.91</v>
      </c>
      <c r="C118" s="4">
        <f t="shared" si="11"/>
        <v>0.52356020942408377</v>
      </c>
      <c r="D118">
        <f t="shared" si="12"/>
        <v>0.52356020942408377</v>
      </c>
      <c r="E118">
        <f t="shared" si="13"/>
        <v>4.7120418848167533E-2</v>
      </c>
      <c r="F118">
        <f t="shared" si="14"/>
        <v>-0.22699487404402285</v>
      </c>
      <c r="G118">
        <v>0</v>
      </c>
      <c r="H118">
        <f t="shared" si="15"/>
        <v>0.27411529289219044</v>
      </c>
      <c r="I118">
        <f t="shared" si="16"/>
        <v>-1.098901098901099</v>
      </c>
      <c r="J118">
        <f t="shared" si="17"/>
        <v>1.098901098901099</v>
      </c>
      <c r="K118">
        <f t="shared" si="18"/>
        <v>0.50000000000000011</v>
      </c>
      <c r="L118">
        <f t="shared" si="19"/>
        <v>0.50000000000000011</v>
      </c>
      <c r="M118">
        <f t="shared" si="20"/>
        <v>1.9999999999999996</v>
      </c>
      <c r="N118">
        <f t="shared" si="21"/>
        <v>1.9999999999999996</v>
      </c>
    </row>
    <row r="119" spans="1:14" x14ac:dyDescent="0.25">
      <c r="A119" s="4">
        <f>IF('True_Odds_Calculator_2-way'!A120="","",'True_Odds_Calculator_2-way'!A120)</f>
        <v>1.67</v>
      </c>
      <c r="B119" s="4">
        <f>IF('True_Odds_Calculator_2-way'!B120="","",'True_Odds_Calculator_2-way'!B120)</f>
        <v>2.19</v>
      </c>
      <c r="C119" s="4">
        <f t="shared" si="11"/>
        <v>0.5988023952095809</v>
      </c>
      <c r="D119">
        <f t="shared" si="12"/>
        <v>0.45662100456621008</v>
      </c>
      <c r="E119">
        <f t="shared" si="13"/>
        <v>5.5423399775790916E-2</v>
      </c>
      <c r="F119">
        <f t="shared" si="14"/>
        <v>-0.21800235146146063</v>
      </c>
      <c r="G119">
        <v>0</v>
      </c>
      <c r="H119">
        <f t="shared" si="15"/>
        <v>0.27342575123725155</v>
      </c>
      <c r="I119">
        <f t="shared" si="16"/>
        <v>-1.119925460241967</v>
      </c>
      <c r="J119">
        <f t="shared" si="17"/>
        <v>1.119925460241967</v>
      </c>
      <c r="K119">
        <f t="shared" si="18"/>
        <v>0.5713142895174611</v>
      </c>
      <c r="L119">
        <f t="shared" si="19"/>
        <v>0.42868571048253884</v>
      </c>
      <c r="M119">
        <f t="shared" si="20"/>
        <v>1.7503500583621179</v>
      </c>
      <c r="N119">
        <f t="shared" si="21"/>
        <v>2.3327112976879407</v>
      </c>
    </row>
    <row r="120" spans="1:14" x14ac:dyDescent="0.25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1.69</v>
      </c>
      <c r="C120" s="4">
        <f t="shared" si="11"/>
        <v>0.4366812227074236</v>
      </c>
      <c r="D120">
        <f t="shared" si="12"/>
        <v>0.59171597633136097</v>
      </c>
      <c r="E120">
        <f t="shared" si="13"/>
        <v>2.8397199038784571E-2</v>
      </c>
      <c r="F120">
        <f t="shared" si="14"/>
        <v>-0.22999405700111109</v>
      </c>
      <c r="G120">
        <v>0</v>
      </c>
      <c r="H120">
        <f t="shared" si="15"/>
        <v>0.25839125603989566</v>
      </c>
      <c r="I120">
        <f t="shared" si="16"/>
        <v>-1.059938334581489</v>
      </c>
      <c r="J120">
        <f t="shared" si="17"/>
        <v>1.059938334581489</v>
      </c>
      <c r="K120">
        <f t="shared" si="18"/>
        <v>0.42241851935163877</v>
      </c>
      <c r="L120">
        <f t="shared" si="19"/>
        <v>0.57758148064836135</v>
      </c>
      <c r="M120">
        <f t="shared" si="20"/>
        <v>2.3673204516101207</v>
      </c>
      <c r="N120">
        <f t="shared" si="21"/>
        <v>1.7313574508612271</v>
      </c>
    </row>
    <row r="121" spans="1:14" x14ac:dyDescent="0.25">
      <c r="A121" s="4">
        <f>IF('True_Odds_Calculator_2-way'!A122="","",'True_Odds_Calculator_2-way'!A122)</f>
        <v>2.15</v>
      </c>
      <c r="B121" s="4">
        <f>IF('True_Odds_Calculator_2-way'!B122="","",'True_Odds_Calculator_2-way'!B122)</f>
        <v>1.78</v>
      </c>
      <c r="C121" s="4">
        <f t="shared" si="11"/>
        <v>0.46511627906976744</v>
      </c>
      <c r="D121">
        <f t="shared" si="12"/>
        <v>0.5617977528089888</v>
      </c>
      <c r="E121">
        <f t="shared" si="13"/>
        <v>2.6914031878756184E-2</v>
      </c>
      <c r="F121">
        <f t="shared" si="14"/>
        <v>-0.23438724849751769</v>
      </c>
      <c r="G121">
        <v>0</v>
      </c>
      <c r="H121">
        <f t="shared" si="15"/>
        <v>0.26130128037627387</v>
      </c>
      <c r="I121">
        <f t="shared" si="16"/>
        <v>-1.0558537785999174</v>
      </c>
      <c r="J121">
        <f t="shared" si="17"/>
        <v>1.0558537785999174</v>
      </c>
      <c r="K121">
        <f t="shared" si="18"/>
        <v>0.45162389028142153</v>
      </c>
      <c r="L121">
        <f t="shared" si="19"/>
        <v>0.54837610971857853</v>
      </c>
      <c r="M121">
        <f t="shared" si="20"/>
        <v>2.214231845389905</v>
      </c>
      <c r="N121">
        <f t="shared" si="21"/>
        <v>1.8235659473079355</v>
      </c>
    </row>
    <row r="122" spans="1:14" x14ac:dyDescent="0.25">
      <c r="A122" s="4">
        <f>IF('True_Odds_Calculator_2-way'!A123="","",'True_Odds_Calculator_2-way'!A123)</f>
        <v>2.25</v>
      </c>
      <c r="B122" s="4">
        <f>IF('True_Odds_Calculator_2-way'!B123="","",'True_Odds_Calculator_2-way'!B123)</f>
        <v>1.71</v>
      </c>
      <c r="C122" s="4">
        <f t="shared" si="11"/>
        <v>0.44444444444444442</v>
      </c>
      <c r="D122">
        <f t="shared" si="12"/>
        <v>0.58479532163742687</v>
      </c>
      <c r="E122">
        <f t="shared" si="13"/>
        <v>2.9239766081871288E-2</v>
      </c>
      <c r="F122">
        <f t="shared" si="14"/>
        <v>-0.2306692657569851</v>
      </c>
      <c r="G122">
        <v>0</v>
      </c>
      <c r="H122">
        <f t="shared" si="15"/>
        <v>0.25990903183885639</v>
      </c>
      <c r="I122">
        <f t="shared" si="16"/>
        <v>-1.0614897848685503</v>
      </c>
      <c r="J122">
        <f t="shared" si="17"/>
        <v>1.0614897848685503</v>
      </c>
      <c r="K122">
        <f t="shared" si="18"/>
        <v>0.42976330383488626</v>
      </c>
      <c r="L122">
        <f t="shared" si="19"/>
        <v>0.57023669616511363</v>
      </c>
      <c r="M122">
        <f t="shared" si="20"/>
        <v>2.3268622310856886</v>
      </c>
      <c r="N122">
        <f t="shared" si="21"/>
        <v>1.753657747256671</v>
      </c>
    </row>
    <row r="123" spans="1:14" x14ac:dyDescent="0.25">
      <c r="A123" s="4">
        <f>IF('True_Odds_Calculator_2-way'!A124="","",'True_Odds_Calculator_2-way'!A124)</f>
        <v>1.61</v>
      </c>
      <c r="B123" s="4">
        <f>IF('True_Odds_Calculator_2-way'!B124="","",'True_Odds_Calculator_2-way'!B124)</f>
        <v>2.44</v>
      </c>
      <c r="C123" s="4">
        <f t="shared" si="11"/>
        <v>0.6211180124223602</v>
      </c>
      <c r="D123">
        <f t="shared" si="12"/>
        <v>0.4098360655737705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0.60574703480867642</v>
      </c>
      <c r="L123">
        <f t="shared" si="19"/>
        <v>0.39425296519132347</v>
      </c>
      <c r="M123">
        <f t="shared" si="20"/>
        <v>1.6508541396588881</v>
      </c>
      <c r="N123">
        <f t="shared" si="21"/>
        <v>2.5364425591947519</v>
      </c>
    </row>
    <row r="124" spans="1:14" x14ac:dyDescent="0.25">
      <c r="A124" s="4">
        <f>IF('True_Odds_Calculator_2-way'!A125="","",'True_Odds_Calculator_2-way'!A125)</f>
        <v>2.13</v>
      </c>
      <c r="B124" s="4">
        <f>IF('True_Odds_Calculator_2-way'!B125="","",'True_Odds_Calculator_2-way'!B125)</f>
        <v>1.76</v>
      </c>
      <c r="C124" s="4">
        <f t="shared" si="11"/>
        <v>0.46948356807511737</v>
      </c>
      <c r="D124">
        <f t="shared" si="12"/>
        <v>0.56818181818181823</v>
      </c>
      <c r="E124">
        <f t="shared" si="13"/>
        <v>3.7665386256935607E-2</v>
      </c>
      <c r="F124">
        <f t="shared" si="14"/>
        <v>-0.22908664105847198</v>
      </c>
      <c r="G124">
        <v>0</v>
      </c>
      <c r="H124">
        <f t="shared" si="15"/>
        <v>0.26675202731540765</v>
      </c>
      <c r="I124">
        <f t="shared" si="16"/>
        <v>-1.0790808419378759</v>
      </c>
      <c r="J124">
        <f t="shared" si="17"/>
        <v>1.0790808419378759</v>
      </c>
      <c r="K124">
        <f t="shared" si="18"/>
        <v>0.45058007312499337</v>
      </c>
      <c r="L124">
        <f t="shared" si="19"/>
        <v>0.54941992687500663</v>
      </c>
      <c r="M124">
        <f t="shared" si="20"/>
        <v>2.2193613513897996</v>
      </c>
      <c r="N124">
        <f t="shared" si="21"/>
        <v>1.8201014398727853</v>
      </c>
    </row>
    <row r="125" spans="1:14" x14ac:dyDescent="0.25">
      <c r="A125" s="4">
        <f>IF('True_Odds_Calculator_2-way'!A126="","",'True_Odds_Calculator_2-way'!A126)</f>
        <v>2.34</v>
      </c>
      <c r="B125" s="4">
        <f>IF('True_Odds_Calculator_2-way'!B126="","",'True_Odds_Calculator_2-way'!B126)</f>
        <v>1.63</v>
      </c>
      <c r="C125" s="4">
        <f t="shared" si="11"/>
        <v>0.42735042735042739</v>
      </c>
      <c r="D125">
        <f t="shared" si="12"/>
        <v>0.61349693251533743</v>
      </c>
      <c r="E125">
        <f t="shared" si="13"/>
        <v>4.0847359865764821E-2</v>
      </c>
      <c r="F125">
        <f t="shared" si="14"/>
        <v>-0.22133081642284091</v>
      </c>
      <c r="G125">
        <v>0</v>
      </c>
      <c r="H125">
        <f t="shared" si="15"/>
        <v>0.26217817628860579</v>
      </c>
      <c r="I125">
        <f t="shared" si="16"/>
        <v>-1.0883719140805654</v>
      </c>
      <c r="J125">
        <f t="shared" si="17"/>
        <v>1.0883719140805654</v>
      </c>
      <c r="K125">
        <f t="shared" si="18"/>
        <v>0.40676559136170881</v>
      </c>
      <c r="L125">
        <f t="shared" si="19"/>
        <v>0.59323440863829113</v>
      </c>
      <c r="M125">
        <f t="shared" si="20"/>
        <v>2.4584183648679576</v>
      </c>
      <c r="N125">
        <f t="shared" si="21"/>
        <v>1.6856743058707564</v>
      </c>
    </row>
    <row r="126" spans="1:14" x14ac:dyDescent="0.25">
      <c r="A126" s="4">
        <f>IF('True_Odds_Calculator_2-way'!A127="","",'True_Odds_Calculator_2-way'!A127)</f>
        <v>2.16</v>
      </c>
      <c r="B126" s="4">
        <f>IF('True_Odds_Calculator_2-way'!B127="","",'True_Odds_Calculator_2-way'!B127)</f>
        <v>1.74</v>
      </c>
      <c r="C126" s="4">
        <f t="shared" si="11"/>
        <v>0.46296296296296291</v>
      </c>
      <c r="D126">
        <f t="shared" si="12"/>
        <v>0.57471264367816088</v>
      </c>
      <c r="E126">
        <f t="shared" si="13"/>
        <v>3.7675606641123682E-2</v>
      </c>
      <c r="F126">
        <f t="shared" si="14"/>
        <v>-0.22839506172839519</v>
      </c>
      <c r="G126">
        <v>0</v>
      </c>
      <c r="H126">
        <f t="shared" si="15"/>
        <v>0.26607066836951887</v>
      </c>
      <c r="I126">
        <f t="shared" si="16"/>
        <v>-1.0793322294408634</v>
      </c>
      <c r="J126">
        <f t="shared" si="17"/>
        <v>1.0793322294408634</v>
      </c>
      <c r="K126">
        <f t="shared" si="18"/>
        <v>0.44404472798104189</v>
      </c>
      <c r="L126">
        <f t="shared" si="19"/>
        <v>0.55595527201895822</v>
      </c>
      <c r="M126">
        <f t="shared" si="20"/>
        <v>2.2520253861514017</v>
      </c>
      <c r="N126">
        <f t="shared" si="21"/>
        <v>1.7987058497862392</v>
      </c>
    </row>
    <row r="127" spans="1:14" x14ac:dyDescent="0.25">
      <c r="A127" s="4">
        <f>IF('True_Odds_Calculator_2-way'!A128="","",'True_Odds_Calculator_2-way'!A128)</f>
        <v>2.0299999999999998</v>
      </c>
      <c r="B127" s="4">
        <f>IF('True_Odds_Calculator_2-way'!B128="","",'True_Odds_Calculator_2-way'!B128)</f>
        <v>1.85</v>
      </c>
      <c r="C127" s="4">
        <f t="shared" si="11"/>
        <v>0.49261083743842371</v>
      </c>
      <c r="D127">
        <f t="shared" si="12"/>
        <v>0.54054054054054046</v>
      </c>
      <c r="E127">
        <f t="shared" si="13"/>
        <v>3.315137797896428E-2</v>
      </c>
      <c r="F127">
        <f t="shared" si="14"/>
        <v>-0.23312475036612956</v>
      </c>
      <c r="G127">
        <v>0</v>
      </c>
      <c r="H127">
        <f t="shared" si="15"/>
        <v>0.26627612834509384</v>
      </c>
      <c r="I127">
        <f t="shared" si="16"/>
        <v>-1.0687396570715308</v>
      </c>
      <c r="J127">
        <f t="shared" si="17"/>
        <v>1.0687396570715308</v>
      </c>
      <c r="K127">
        <f t="shared" si="18"/>
        <v>0.47600872092291718</v>
      </c>
      <c r="L127">
        <f t="shared" si="19"/>
        <v>0.52399127907708287</v>
      </c>
      <c r="M127">
        <f t="shared" si="20"/>
        <v>2.1008018467836762</v>
      </c>
      <c r="N127">
        <f t="shared" si="21"/>
        <v>1.9084287085108012</v>
      </c>
    </row>
    <row r="128" spans="1:14" x14ac:dyDescent="0.25">
      <c r="A128" s="4">
        <f>IF('True_Odds_Calculator_2-way'!A129="","",'True_Odds_Calculator_2-way'!A129)</f>
        <v>1.84</v>
      </c>
      <c r="B128" s="4">
        <f>IF('True_Odds_Calculator_2-way'!B129="","",'True_Odds_Calculator_2-way'!B129)</f>
        <v>2.06</v>
      </c>
      <c r="C128" s="4">
        <f t="shared" si="11"/>
        <v>0.54347826086956519</v>
      </c>
      <c r="D128">
        <f t="shared" si="12"/>
        <v>0.4854368932038835</v>
      </c>
      <c r="E128">
        <f t="shared" si="13"/>
        <v>2.891515407344869E-2</v>
      </c>
      <c r="F128">
        <f t="shared" si="14"/>
        <v>-0.23490924440692273</v>
      </c>
      <c r="G128">
        <v>0</v>
      </c>
      <c r="H128">
        <f t="shared" si="15"/>
        <v>0.26382439848037148</v>
      </c>
      <c r="I128">
        <f t="shared" si="16"/>
        <v>-1.0597597584982434</v>
      </c>
      <c r="J128">
        <f t="shared" si="17"/>
        <v>1.0597597584982434</v>
      </c>
      <c r="K128">
        <f t="shared" si="18"/>
        <v>0.52904505015074577</v>
      </c>
      <c r="L128">
        <f t="shared" si="19"/>
        <v>0.47095494984925418</v>
      </c>
      <c r="M128">
        <f t="shared" si="20"/>
        <v>1.8901981971385247</v>
      </c>
      <c r="N128">
        <f t="shared" si="21"/>
        <v>2.123345344008138</v>
      </c>
    </row>
    <row r="129" spans="1:14" x14ac:dyDescent="0.25">
      <c r="A129" s="4">
        <f>IF('True_Odds_Calculator_2-way'!A130="","",'True_Odds_Calculator_2-way'!A130)</f>
        <v>1.78</v>
      </c>
      <c r="B129" s="4">
        <f>IF('True_Odds_Calculator_2-way'!B130="","",'True_Odds_Calculator_2-way'!B130)</f>
        <v>2.12</v>
      </c>
      <c r="C129" s="4">
        <f t="shared" si="11"/>
        <v>0.5617977528089888</v>
      </c>
      <c r="D129">
        <f t="shared" si="12"/>
        <v>0.47169811320754712</v>
      </c>
      <c r="E129">
        <f t="shared" si="13"/>
        <v>3.3495866016535869E-2</v>
      </c>
      <c r="F129">
        <f t="shared" si="14"/>
        <v>-0.23150307398770409</v>
      </c>
      <c r="G129">
        <v>0</v>
      </c>
      <c r="H129">
        <f t="shared" si="15"/>
        <v>0.26499894000423996</v>
      </c>
      <c r="I129">
        <f t="shared" si="16"/>
        <v>-1.0699012312772822</v>
      </c>
      <c r="J129">
        <f t="shared" si="17"/>
        <v>1.0699012312772822</v>
      </c>
      <c r="K129">
        <f t="shared" si="18"/>
        <v>0.54510083634166528</v>
      </c>
      <c r="L129">
        <f t="shared" si="19"/>
        <v>0.45489916365833472</v>
      </c>
      <c r="M129">
        <f t="shared" si="20"/>
        <v>1.83452296039628</v>
      </c>
      <c r="N129">
        <f t="shared" si="21"/>
        <v>2.1982893790305562</v>
      </c>
    </row>
    <row r="130" spans="1:14" x14ac:dyDescent="0.25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2.0499999999999998</v>
      </c>
      <c r="C130" s="4">
        <f t="shared" si="11"/>
        <v>0.54054054054054046</v>
      </c>
      <c r="D130">
        <f t="shared" si="12"/>
        <v>0.48780487804878053</v>
      </c>
      <c r="E130">
        <f t="shared" si="13"/>
        <v>2.8345418589321048E-2</v>
      </c>
      <c r="F130">
        <f t="shared" si="14"/>
        <v>-0.2353328938694792</v>
      </c>
      <c r="G130">
        <v>0</v>
      </c>
      <c r="H130">
        <f t="shared" si="15"/>
        <v>0.26367831245880025</v>
      </c>
      <c r="I130">
        <f t="shared" si="16"/>
        <v>-1.0585122480499263</v>
      </c>
      <c r="J130">
        <f t="shared" si="17"/>
        <v>1.0585122480499263</v>
      </c>
      <c r="K130">
        <f t="shared" si="18"/>
        <v>0.52638909307720383</v>
      </c>
      <c r="L130">
        <f t="shared" si="19"/>
        <v>0.47361090692279612</v>
      </c>
      <c r="M130">
        <f t="shared" si="20"/>
        <v>1.8997354108424378</v>
      </c>
      <c r="N130">
        <f t="shared" si="21"/>
        <v>2.1114378604524222</v>
      </c>
    </row>
    <row r="131" spans="1:14" x14ac:dyDescent="0.25">
      <c r="A131" s="4">
        <f>IF('True_Odds_Calculator_2-way'!A132="","",'True_Odds_Calculator_2-way'!A132)</f>
        <v>1.64</v>
      </c>
      <c r="B131" s="4">
        <f>IF('True_Odds_Calculator_2-way'!B132="","",'True_Odds_Calculator_2-way'!B132)</f>
        <v>2.34</v>
      </c>
      <c r="C131" s="4">
        <f t="shared" ref="C131:C194" si="22">1/A131</f>
        <v>0.6097560975609756</v>
      </c>
      <c r="D131">
        <f t="shared" ref="D131:D194" si="23">1/B131</f>
        <v>0.42735042735042739</v>
      </c>
      <c r="E131">
        <f t="shared" ref="E131:E194" si="24">C131+D131-1</f>
        <v>3.7106524911402872E-2</v>
      </c>
      <c r="F131">
        <f t="shared" ref="F131:F194" si="25">C131+D131-(C131*D131)-1</f>
        <v>-0.22347300396080894</v>
      </c>
      <c r="G131">
        <v>0</v>
      </c>
      <c r="H131">
        <f t="shared" ref="H131:H194" si="26">C131*D131</f>
        <v>0.26057952887221181</v>
      </c>
      <c r="I131">
        <f t="shared" ref="I131:I194" si="27">((-4*F131*H131)^0.5)/(2*F131)</f>
        <v>-1.0798355319766999</v>
      </c>
      <c r="J131">
        <f t="shared" ref="J131:J194" si="28">(-((-4*F131*H131)^0.5))/(2*F131)</f>
        <v>1.0798355319766999</v>
      </c>
      <c r="K131">
        <f t="shared" ref="K131:K194" si="29">IF(A131="","",(C131/($J131+C131-($J131*C131))))</f>
        <v>0.59133292539540294</v>
      </c>
      <c r="L131">
        <f t="shared" ref="L131:L194" si="30">IF(B131="","",(D131/($J131+D131-($J131*D131))))</f>
        <v>0.40866707460459728</v>
      </c>
      <c r="M131">
        <f t="shared" ref="M131:M194" si="31">IF(A131="","",1/K131)</f>
        <v>1.6910947404650878</v>
      </c>
      <c r="N131">
        <f t="shared" ref="N131:N194" si="32">IF(B131="","",1/L131)</f>
        <v>2.4469796128487777</v>
      </c>
    </row>
    <row r="132" spans="1:14" x14ac:dyDescent="0.25">
      <c r="A132" s="4">
        <f>IF('True_Odds_Calculator_2-way'!A133="","",'True_Odds_Calculator_2-way'!A133)</f>
        <v>1.61</v>
      </c>
      <c r="B132" s="4">
        <f>IF('True_Odds_Calculator_2-way'!B133="","",'True_Odds_Calculator_2-way'!B133)</f>
        <v>2.35</v>
      </c>
      <c r="C132" s="4">
        <f t="shared" si="22"/>
        <v>0.6211180124223602</v>
      </c>
      <c r="D132">
        <f t="shared" si="23"/>
        <v>0.42553191489361702</v>
      </c>
      <c r="E132">
        <f t="shared" si="24"/>
        <v>4.664992731597728E-2</v>
      </c>
      <c r="F132">
        <f t="shared" si="25"/>
        <v>-0.21765560988502708</v>
      </c>
      <c r="G132">
        <v>0</v>
      </c>
      <c r="H132">
        <f t="shared" si="26"/>
        <v>0.26430553720100436</v>
      </c>
      <c r="I132">
        <f t="shared" si="27"/>
        <v>-1.1019660081788105</v>
      </c>
      <c r="J132">
        <f t="shared" si="28"/>
        <v>1.1019660081788105</v>
      </c>
      <c r="K132">
        <f t="shared" si="29"/>
        <v>0.59801485441182367</v>
      </c>
      <c r="L132">
        <f t="shared" si="30"/>
        <v>0.40198514558817633</v>
      </c>
      <c r="M132">
        <f t="shared" si="31"/>
        <v>1.6721992649890747</v>
      </c>
      <c r="N132">
        <f t="shared" si="32"/>
        <v>2.4876541110413939</v>
      </c>
    </row>
    <row r="133" spans="1:14" x14ac:dyDescent="0.25">
      <c r="A133" s="4">
        <f>IF('True_Odds_Calculator_2-way'!A134="","",'True_Odds_Calculator_2-way'!A134)</f>
        <v>1.75</v>
      </c>
      <c r="B133" s="4">
        <f>IF('True_Odds_Calculator_2-way'!B134="","",'True_Odds_Calculator_2-way'!B134)</f>
        <v>2.11</v>
      </c>
      <c r="C133" s="4">
        <f t="shared" si="22"/>
        <v>0.5714285714285714</v>
      </c>
      <c r="D133">
        <f t="shared" si="23"/>
        <v>0.47393364928909953</v>
      </c>
      <c r="E133">
        <f t="shared" si="24"/>
        <v>4.5362220717670931E-2</v>
      </c>
      <c r="F133">
        <f t="shared" si="25"/>
        <v>-0.22545700744752883</v>
      </c>
      <c r="G133">
        <v>0</v>
      </c>
      <c r="H133">
        <f t="shared" si="26"/>
        <v>0.27081922816519971</v>
      </c>
      <c r="I133">
        <f t="shared" si="27"/>
        <v>-1.0959932487023818</v>
      </c>
      <c r="J133">
        <f t="shared" si="28"/>
        <v>1.0959932487023818</v>
      </c>
      <c r="K133">
        <f t="shared" si="29"/>
        <v>0.54884894570907516</v>
      </c>
      <c r="L133">
        <f t="shared" si="30"/>
        <v>0.45115105429092489</v>
      </c>
      <c r="M133">
        <f t="shared" si="31"/>
        <v>1.8219949365267862</v>
      </c>
      <c r="N133">
        <f t="shared" si="32"/>
        <v>2.216552506059644</v>
      </c>
    </row>
    <row r="134" spans="1:14" x14ac:dyDescent="0.25">
      <c r="A134" s="4">
        <f>IF('True_Odds_Calculator_2-way'!A135="","",'True_Odds_Calculator_2-way'!A135)</f>
        <v>1.65</v>
      </c>
      <c r="B134" s="4">
        <f>IF('True_Odds_Calculator_2-way'!B135="","",'True_Odds_Calculator_2-way'!B135)</f>
        <v>2.27</v>
      </c>
      <c r="C134" s="4">
        <f t="shared" si="22"/>
        <v>0.60606060606060608</v>
      </c>
      <c r="D134">
        <f t="shared" si="23"/>
        <v>0.44052863436123346</v>
      </c>
      <c r="E134">
        <f t="shared" si="24"/>
        <v>4.658924042183954E-2</v>
      </c>
      <c r="F134">
        <f t="shared" si="25"/>
        <v>-0.22039781070618081</v>
      </c>
      <c r="G134">
        <v>0</v>
      </c>
      <c r="H134">
        <f t="shared" si="26"/>
        <v>0.26698705112802029</v>
      </c>
      <c r="I134">
        <f t="shared" si="27"/>
        <v>-1.1006302913143411</v>
      </c>
      <c r="J134">
        <f t="shared" si="28"/>
        <v>1.1006302913143411</v>
      </c>
      <c r="K134">
        <f t="shared" si="29"/>
        <v>0.58295112019356654</v>
      </c>
      <c r="L134">
        <f t="shared" si="30"/>
        <v>0.41704887980643335</v>
      </c>
      <c r="M134">
        <f t="shared" si="31"/>
        <v>1.715409689354322</v>
      </c>
      <c r="N134">
        <f t="shared" si="32"/>
        <v>2.3978004699692139</v>
      </c>
    </row>
    <row r="135" spans="1:14" x14ac:dyDescent="0.25">
      <c r="A135" s="4">
        <f>IF('True_Odds_Calculator_2-way'!A136="","",'True_Odds_Calculator_2-way'!A136)</f>
        <v>2.11</v>
      </c>
      <c r="B135" s="4">
        <f>IF('True_Odds_Calculator_2-way'!B136="","",'True_Odds_Calculator_2-way'!B136)</f>
        <v>1.8</v>
      </c>
      <c r="C135" s="4">
        <f t="shared" si="22"/>
        <v>0.47393364928909953</v>
      </c>
      <c r="D135">
        <f t="shared" si="23"/>
        <v>0.55555555555555558</v>
      </c>
      <c r="E135">
        <f t="shared" si="24"/>
        <v>2.9489204844655115E-2</v>
      </c>
      <c r="F135">
        <f t="shared" si="25"/>
        <v>-0.23380726698262244</v>
      </c>
      <c r="G135">
        <v>0</v>
      </c>
      <c r="H135">
        <f t="shared" si="26"/>
        <v>0.26329647182727756</v>
      </c>
      <c r="I135">
        <f t="shared" si="27"/>
        <v>-1.0611908999450221</v>
      </c>
      <c r="J135">
        <f t="shared" si="28"/>
        <v>1.0611908999450221</v>
      </c>
      <c r="K135">
        <f t="shared" si="29"/>
        <v>0.45915328758445073</v>
      </c>
      <c r="L135">
        <f t="shared" si="30"/>
        <v>0.54084671241554938</v>
      </c>
      <c r="M135">
        <f t="shared" si="31"/>
        <v>2.1779218989389744</v>
      </c>
      <c r="N135">
        <f t="shared" si="32"/>
        <v>1.8489527199560174</v>
      </c>
    </row>
    <row r="136" spans="1:14" x14ac:dyDescent="0.25">
      <c r="A136" s="4">
        <f>IF('True_Odds_Calculator_2-way'!A137="","",'True_Odds_Calculator_2-way'!A137)</f>
        <v>1.74</v>
      </c>
      <c r="B136" s="4">
        <f>IF('True_Odds_Calculator_2-way'!B137="","",'True_Odds_Calculator_2-way'!B137)</f>
        <v>2.21</v>
      </c>
      <c r="C136" s="4">
        <f t="shared" si="22"/>
        <v>0.57471264367816088</v>
      </c>
      <c r="D136">
        <f t="shared" si="23"/>
        <v>0.45248868778280543</v>
      </c>
      <c r="E136">
        <f t="shared" si="24"/>
        <v>2.720133146096626E-2</v>
      </c>
      <c r="F136">
        <f t="shared" si="25"/>
        <v>-0.23284963852915186</v>
      </c>
      <c r="G136">
        <v>0</v>
      </c>
      <c r="H136">
        <f t="shared" si="26"/>
        <v>0.26005096999011806</v>
      </c>
      <c r="I136">
        <f t="shared" si="27"/>
        <v>-1.0567967158529021</v>
      </c>
      <c r="J136">
        <f t="shared" si="28"/>
        <v>1.0567967158529021</v>
      </c>
      <c r="K136">
        <f t="shared" si="29"/>
        <v>0.56115791622406608</v>
      </c>
      <c r="L136">
        <f t="shared" si="30"/>
        <v>0.43884208377593403</v>
      </c>
      <c r="M136">
        <f t="shared" si="31"/>
        <v>1.7820295697311479</v>
      </c>
      <c r="N136">
        <f t="shared" si="32"/>
        <v>2.2787240261820116</v>
      </c>
    </row>
    <row r="137" spans="1:14" x14ac:dyDescent="0.25">
      <c r="A137" s="4">
        <f>IF('True_Odds_Calculator_2-way'!A138="","",'True_Odds_Calculator_2-way'!A138)</f>
        <v>1.51</v>
      </c>
      <c r="B137" s="4">
        <f>IF('True_Odds_Calculator_2-way'!B138="","",'True_Odds_Calculator_2-way'!B138)</f>
        <v>2.66</v>
      </c>
      <c r="C137" s="4">
        <f t="shared" si="22"/>
        <v>0.66225165562913912</v>
      </c>
      <c r="D137">
        <f t="shared" si="23"/>
        <v>0.37593984962406013</v>
      </c>
      <c r="E137">
        <f t="shared" si="24"/>
        <v>3.8191505253199143E-2</v>
      </c>
      <c r="F137">
        <f t="shared" si="25"/>
        <v>-0.21077528257730427</v>
      </c>
      <c r="G137">
        <v>0</v>
      </c>
      <c r="H137">
        <f t="shared" si="26"/>
        <v>0.24896678783050341</v>
      </c>
      <c r="I137">
        <f t="shared" si="27"/>
        <v>-1.0868281233544477</v>
      </c>
      <c r="J137">
        <f t="shared" si="28"/>
        <v>1.0868281233544477</v>
      </c>
      <c r="K137">
        <f t="shared" si="29"/>
        <v>0.64338374849402136</v>
      </c>
      <c r="L137">
        <f t="shared" si="30"/>
        <v>0.35661625150597864</v>
      </c>
      <c r="M137">
        <f t="shared" si="31"/>
        <v>1.5542823429107684</v>
      </c>
      <c r="N137">
        <f t="shared" si="32"/>
        <v>2.8041346847683837</v>
      </c>
    </row>
    <row r="138" spans="1:14" x14ac:dyDescent="0.25">
      <c r="A138" s="4">
        <f>IF('True_Odds_Calculator_2-way'!A139="","",'True_Odds_Calculator_2-way'!A139)</f>
        <v>1.79</v>
      </c>
      <c r="B138" s="4">
        <f>IF('True_Odds_Calculator_2-way'!B139="","",'True_Odds_Calculator_2-way'!B139)</f>
        <v>2.11</v>
      </c>
      <c r="C138" s="4">
        <f t="shared" si="22"/>
        <v>0.55865921787709494</v>
      </c>
      <c r="D138">
        <f t="shared" si="23"/>
        <v>0.47393364928909953</v>
      </c>
      <c r="E138">
        <f t="shared" si="24"/>
        <v>3.2592867166194583E-2</v>
      </c>
      <c r="F138">
        <f t="shared" si="25"/>
        <v>-0.23217453467129112</v>
      </c>
      <c r="G138">
        <v>0</v>
      </c>
      <c r="H138">
        <f t="shared" si="26"/>
        <v>0.26476740183748576</v>
      </c>
      <c r="I138">
        <f t="shared" si="27"/>
        <v>-1.0678861770883312</v>
      </c>
      <c r="J138">
        <f t="shared" si="28"/>
        <v>1.0678861770883312</v>
      </c>
      <c r="K138">
        <f t="shared" si="29"/>
        <v>0.54240816034763273</v>
      </c>
      <c r="L138">
        <f t="shared" si="30"/>
        <v>0.45759183965236705</v>
      </c>
      <c r="M138">
        <f t="shared" si="31"/>
        <v>1.8436300798997822</v>
      </c>
      <c r="N138">
        <f t="shared" si="32"/>
        <v>2.1853536565680476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22"/>
        <v>0.5617977528089888</v>
      </c>
      <c r="D139">
        <f t="shared" si="23"/>
        <v>0.47169811320754712</v>
      </c>
      <c r="E139">
        <f t="shared" si="24"/>
        <v>3.3495866016535869E-2</v>
      </c>
      <c r="F139">
        <f t="shared" si="25"/>
        <v>-0.23150307398770409</v>
      </c>
      <c r="G139">
        <v>0</v>
      </c>
      <c r="H139">
        <f t="shared" si="26"/>
        <v>0.26499894000423996</v>
      </c>
      <c r="I139">
        <f t="shared" si="27"/>
        <v>-1.0699012312772822</v>
      </c>
      <c r="J139">
        <f t="shared" si="28"/>
        <v>1.0699012312772822</v>
      </c>
      <c r="K139">
        <f t="shared" si="29"/>
        <v>0.54510083634166528</v>
      </c>
      <c r="L139">
        <f t="shared" si="30"/>
        <v>0.45489916365833472</v>
      </c>
      <c r="M139">
        <f t="shared" si="31"/>
        <v>1.83452296039628</v>
      </c>
      <c r="N139">
        <f t="shared" si="32"/>
        <v>2.1982893790305562</v>
      </c>
    </row>
    <row r="140" spans="1:14" x14ac:dyDescent="0.25">
      <c r="A140" s="4">
        <f>IF('True_Odds_Calculator_2-way'!A141="","",'True_Odds_Calculator_2-way'!A141)</f>
        <v>2.02</v>
      </c>
      <c r="B140" s="4">
        <f>IF('True_Odds_Calculator_2-way'!B141="","",'True_Odds_Calculator_2-way'!B141)</f>
        <v>1.88</v>
      </c>
      <c r="C140" s="4">
        <f t="shared" si="22"/>
        <v>0.49504950495049505</v>
      </c>
      <c r="D140">
        <f t="shared" si="23"/>
        <v>0.53191489361702127</v>
      </c>
      <c r="E140">
        <f t="shared" si="24"/>
        <v>2.6964398567516312E-2</v>
      </c>
      <c r="F140">
        <f t="shared" si="25"/>
        <v>-0.23635980619338537</v>
      </c>
      <c r="G140">
        <v>0</v>
      </c>
      <c r="H140">
        <f t="shared" si="26"/>
        <v>0.26332420476090163</v>
      </c>
      <c r="I140">
        <f t="shared" si="27"/>
        <v>-1.0555008273018724</v>
      </c>
      <c r="J140">
        <f t="shared" si="28"/>
        <v>1.0555008273018724</v>
      </c>
      <c r="K140">
        <f t="shared" si="29"/>
        <v>0.48155387561543506</v>
      </c>
      <c r="L140">
        <f t="shared" si="30"/>
        <v>0.51844612438456505</v>
      </c>
      <c r="M140">
        <f t="shared" si="31"/>
        <v>2.0766108438479098</v>
      </c>
      <c r="N140">
        <f t="shared" si="32"/>
        <v>1.9288407280256479</v>
      </c>
    </row>
    <row r="141" spans="1:14" x14ac:dyDescent="0.25">
      <c r="A141" s="4">
        <f>IF('True_Odds_Calculator_2-way'!A142="","",'True_Odds_Calculator_2-way'!A142)</f>
        <v>1.72</v>
      </c>
      <c r="B141" s="4">
        <f>IF('True_Odds_Calculator_2-way'!B142="","",'True_Odds_Calculator_2-way'!B142)</f>
        <v>2.23</v>
      </c>
      <c r="C141" s="4">
        <f t="shared" si="22"/>
        <v>0.58139534883720934</v>
      </c>
      <c r="D141">
        <f t="shared" si="23"/>
        <v>0.44843049327354262</v>
      </c>
      <c r="E141">
        <f t="shared" si="24"/>
        <v>2.982584211075201E-2</v>
      </c>
      <c r="F141">
        <f t="shared" si="25"/>
        <v>-0.23088956095526114</v>
      </c>
      <c r="G141">
        <v>0</v>
      </c>
      <c r="H141">
        <f t="shared" si="26"/>
        <v>0.26071540306601315</v>
      </c>
      <c r="I141">
        <f t="shared" si="27"/>
        <v>-1.0626278551055641</v>
      </c>
      <c r="J141">
        <f t="shared" si="28"/>
        <v>1.0626278551055641</v>
      </c>
      <c r="K141">
        <f t="shared" si="29"/>
        <v>0.56654268925198559</v>
      </c>
      <c r="L141">
        <f t="shared" si="30"/>
        <v>0.43345731074801436</v>
      </c>
      <c r="M141">
        <f t="shared" si="31"/>
        <v>1.7650920556760061</v>
      </c>
      <c r="N141">
        <f t="shared" si="32"/>
        <v>2.3070322617798436</v>
      </c>
    </row>
    <row r="142" spans="1:14" x14ac:dyDescent="0.25">
      <c r="A142" s="4">
        <f>IF('True_Odds_Calculator_2-way'!A143="","",'True_Odds_Calculator_2-way'!A143)</f>
        <v>1.75</v>
      </c>
      <c r="B142" s="4">
        <f>IF('True_Odds_Calculator_2-way'!B143="","",'True_Odds_Calculator_2-way'!B143)</f>
        <v>2.2000000000000002</v>
      </c>
      <c r="C142" s="4">
        <f t="shared" si="22"/>
        <v>0.5714285714285714</v>
      </c>
      <c r="D142">
        <f t="shared" si="23"/>
        <v>0.45454545454545453</v>
      </c>
      <c r="E142">
        <f t="shared" si="24"/>
        <v>2.5974025974025983E-2</v>
      </c>
      <c r="F142">
        <f t="shared" si="25"/>
        <v>-0.23376623376623373</v>
      </c>
      <c r="G142">
        <v>0</v>
      </c>
      <c r="H142">
        <f t="shared" si="26"/>
        <v>0.25974025974025972</v>
      </c>
      <c r="I142">
        <f t="shared" si="27"/>
        <v>-1.0540925533894598</v>
      </c>
      <c r="J142">
        <f t="shared" si="28"/>
        <v>1.0540925533894598</v>
      </c>
      <c r="K142">
        <f t="shared" si="29"/>
        <v>0.55848155988774706</v>
      </c>
      <c r="L142">
        <f t="shared" si="30"/>
        <v>0.44151844011225289</v>
      </c>
      <c r="M142">
        <f t="shared" si="31"/>
        <v>1.790569415042095</v>
      </c>
      <c r="N142">
        <f t="shared" si="32"/>
        <v>2.2649110640673515</v>
      </c>
    </row>
    <row r="143" spans="1:14" x14ac:dyDescent="0.25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1.83</v>
      </c>
      <c r="C143" s="4">
        <f t="shared" si="22"/>
        <v>0.47846889952153115</v>
      </c>
      <c r="D143">
        <f t="shared" si="23"/>
        <v>0.54644808743169393</v>
      </c>
      <c r="E143">
        <f t="shared" si="24"/>
        <v>2.4916986953225084E-2</v>
      </c>
      <c r="F143">
        <f t="shared" si="25"/>
        <v>-0.23654142808586287</v>
      </c>
      <c r="G143">
        <v>0</v>
      </c>
      <c r="H143">
        <f t="shared" si="26"/>
        <v>0.26145841503908801</v>
      </c>
      <c r="I143">
        <f t="shared" si="27"/>
        <v>-1.0513509339597378</v>
      </c>
      <c r="J143">
        <f t="shared" si="28"/>
        <v>1.0513509339597378</v>
      </c>
      <c r="K143">
        <f t="shared" si="29"/>
        <v>0.46598919212836404</v>
      </c>
      <c r="L143">
        <f t="shared" si="30"/>
        <v>0.53401080787163591</v>
      </c>
      <c r="M143">
        <f t="shared" si="31"/>
        <v>2.145972518016114</v>
      </c>
      <c r="N143">
        <f t="shared" si="32"/>
        <v>1.8726212751865827</v>
      </c>
    </row>
    <row r="144" spans="1:14" x14ac:dyDescent="0.25">
      <c r="A144" s="4">
        <f>IF('True_Odds_Calculator_2-way'!A145="","",'True_Odds_Calculator_2-way'!A145)</f>
        <v>1.93</v>
      </c>
      <c r="B144" s="4">
        <f>IF('True_Odds_Calculator_2-way'!B145="","",'True_Odds_Calculator_2-way'!B145)</f>
        <v>1.98</v>
      </c>
      <c r="C144" s="4">
        <f t="shared" si="22"/>
        <v>0.5181347150259068</v>
      </c>
      <c r="D144">
        <f t="shared" si="23"/>
        <v>0.50505050505050508</v>
      </c>
      <c r="E144">
        <f t="shared" si="24"/>
        <v>2.3185220076411994E-2</v>
      </c>
      <c r="F144">
        <f t="shared" si="25"/>
        <v>-0.23849897943162168</v>
      </c>
      <c r="G144">
        <v>0</v>
      </c>
      <c r="H144">
        <f t="shared" si="26"/>
        <v>0.26168419950803373</v>
      </c>
      <c r="I144">
        <f t="shared" si="27"/>
        <v>-1.0474793930096669</v>
      </c>
      <c r="J144">
        <f t="shared" si="28"/>
        <v>1.0474793930096669</v>
      </c>
      <c r="K144">
        <f t="shared" si="29"/>
        <v>0.50654562421980165</v>
      </c>
      <c r="L144">
        <f t="shared" si="30"/>
        <v>0.49345437578019818</v>
      </c>
      <c r="M144">
        <f t="shared" si="31"/>
        <v>1.9741558354989901</v>
      </c>
      <c r="N144">
        <f t="shared" si="32"/>
        <v>2.0265298051494733</v>
      </c>
    </row>
    <row r="145" spans="1:14" x14ac:dyDescent="0.25">
      <c r="A145" s="4">
        <f>IF('True_Odds_Calculator_2-way'!A146="","",'True_Odds_Calculator_2-way'!A146)</f>
        <v>2.14</v>
      </c>
      <c r="B145" s="4">
        <f>IF('True_Odds_Calculator_2-way'!B146="","",'True_Odds_Calculator_2-way'!B146)</f>
        <v>1.78</v>
      </c>
      <c r="C145" s="4">
        <f t="shared" si="22"/>
        <v>0.46728971962616822</v>
      </c>
      <c r="D145">
        <f t="shared" si="23"/>
        <v>0.5617977528089888</v>
      </c>
      <c r="E145">
        <f t="shared" si="24"/>
        <v>2.908747243515708E-2</v>
      </c>
      <c r="F145">
        <f t="shared" si="25"/>
        <v>-0.23343484196156661</v>
      </c>
      <c r="G145">
        <v>0</v>
      </c>
      <c r="H145">
        <f t="shared" si="26"/>
        <v>0.26252231439672374</v>
      </c>
      <c r="I145">
        <f t="shared" si="27"/>
        <v>-1.0604746049596299</v>
      </c>
      <c r="J145">
        <f t="shared" si="28"/>
        <v>1.0604746049596299</v>
      </c>
      <c r="K145">
        <f t="shared" si="29"/>
        <v>0.45270560758361844</v>
      </c>
      <c r="L145">
        <f t="shared" si="30"/>
        <v>0.54729439241638145</v>
      </c>
      <c r="M145">
        <f t="shared" si="31"/>
        <v>2.2089410496539781</v>
      </c>
      <c r="N145">
        <f t="shared" si="32"/>
        <v>1.8271701918685113</v>
      </c>
    </row>
    <row r="146" spans="1:14" x14ac:dyDescent="0.25">
      <c r="A146" s="4">
        <f>IF('True_Odds_Calculator_2-way'!A147="","",'True_Odds_Calculator_2-way'!A147)</f>
        <v>2.2000000000000002</v>
      </c>
      <c r="B146" s="4">
        <f>IF('True_Odds_Calculator_2-way'!B147="","",'True_Odds_Calculator_2-way'!B147)</f>
        <v>1.74</v>
      </c>
      <c r="C146" s="4">
        <f t="shared" si="22"/>
        <v>0.45454545454545453</v>
      </c>
      <c r="D146">
        <f t="shared" si="23"/>
        <v>0.57471264367816088</v>
      </c>
      <c r="E146">
        <f t="shared" si="24"/>
        <v>2.925809822361547E-2</v>
      </c>
      <c r="F146">
        <f t="shared" si="25"/>
        <v>-0.23197492163009403</v>
      </c>
      <c r="G146">
        <v>0</v>
      </c>
      <c r="H146">
        <f t="shared" si="26"/>
        <v>0.2612330198537095</v>
      </c>
      <c r="I146">
        <f t="shared" si="27"/>
        <v>-1.0611908999450221</v>
      </c>
      <c r="J146">
        <f t="shared" si="28"/>
        <v>1.0611908999450221</v>
      </c>
      <c r="K146">
        <f t="shared" si="29"/>
        <v>0.43986417206778194</v>
      </c>
      <c r="L146">
        <f t="shared" si="30"/>
        <v>0.56013582793221794</v>
      </c>
      <c r="M146">
        <f t="shared" si="31"/>
        <v>2.2734290799340271</v>
      </c>
      <c r="N146">
        <f t="shared" si="32"/>
        <v>1.7852812659593167</v>
      </c>
    </row>
    <row r="147" spans="1:14" x14ac:dyDescent="0.25">
      <c r="A147" s="4">
        <f>IF('True_Odds_Calculator_2-way'!A148="","",'True_Odds_Calculator_2-way'!A148)</f>
        <v>1.74</v>
      </c>
      <c r="B147" s="4">
        <f>IF('True_Odds_Calculator_2-way'!B148="","",'True_Odds_Calculator_2-way'!B148)</f>
        <v>2.2000000000000002</v>
      </c>
      <c r="C147" s="4">
        <f t="shared" si="22"/>
        <v>0.57471264367816088</v>
      </c>
      <c r="D147">
        <f t="shared" si="23"/>
        <v>0.45454545454545453</v>
      </c>
      <c r="E147">
        <f t="shared" si="24"/>
        <v>2.925809822361547E-2</v>
      </c>
      <c r="F147">
        <f t="shared" si="25"/>
        <v>-0.23197492163009403</v>
      </c>
      <c r="G147">
        <v>0</v>
      </c>
      <c r="H147">
        <f t="shared" si="26"/>
        <v>0.2612330198537095</v>
      </c>
      <c r="I147">
        <f t="shared" si="27"/>
        <v>-1.0611908999450221</v>
      </c>
      <c r="J147">
        <f t="shared" si="28"/>
        <v>1.0611908999450221</v>
      </c>
      <c r="K147">
        <f t="shared" si="29"/>
        <v>0.56013582793221794</v>
      </c>
      <c r="L147">
        <f t="shared" si="30"/>
        <v>0.43986417206778194</v>
      </c>
      <c r="M147">
        <f t="shared" si="31"/>
        <v>1.7852812659593167</v>
      </c>
      <c r="N147">
        <f t="shared" si="32"/>
        <v>2.2734290799340271</v>
      </c>
    </row>
    <row r="148" spans="1:14" x14ac:dyDescent="0.25">
      <c r="A148" s="4">
        <f>IF('True_Odds_Calculator_2-way'!A149="","",'True_Odds_Calculator_2-way'!A149)</f>
        <v>2.0299999999999998</v>
      </c>
      <c r="B148" s="4">
        <f>IF('True_Odds_Calculator_2-way'!B149="","",'True_Odds_Calculator_2-way'!B149)</f>
        <v>1.88</v>
      </c>
      <c r="C148" s="4">
        <f t="shared" si="22"/>
        <v>0.49261083743842371</v>
      </c>
      <c r="D148">
        <f t="shared" si="23"/>
        <v>0.53191489361702127</v>
      </c>
      <c r="E148">
        <f t="shared" si="24"/>
        <v>2.4525731055444977E-2</v>
      </c>
      <c r="F148">
        <f t="shared" si="25"/>
        <v>-0.23750131013520592</v>
      </c>
      <c r="G148">
        <v>0</v>
      </c>
      <c r="H148">
        <f t="shared" si="26"/>
        <v>0.2620270411906509</v>
      </c>
      <c r="I148">
        <f t="shared" si="27"/>
        <v>-1.0503645397539194</v>
      </c>
      <c r="J148">
        <f t="shared" si="28"/>
        <v>1.0503645397539194</v>
      </c>
      <c r="K148">
        <f t="shared" si="29"/>
        <v>0.48033612555301569</v>
      </c>
      <c r="L148">
        <f t="shared" si="30"/>
        <v>0.51966387444698414</v>
      </c>
      <c r="M148">
        <f t="shared" si="31"/>
        <v>2.081875475946537</v>
      </c>
      <c r="N148">
        <f t="shared" si="32"/>
        <v>1.9243207949834495</v>
      </c>
    </row>
    <row r="149" spans="1:14" x14ac:dyDescent="0.25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1.94</v>
      </c>
      <c r="C149" s="4">
        <f t="shared" si="22"/>
        <v>0.51020408163265307</v>
      </c>
      <c r="D149">
        <f t="shared" si="23"/>
        <v>0.51546391752577325</v>
      </c>
      <c r="E149">
        <f t="shared" si="24"/>
        <v>2.5667999158426325E-2</v>
      </c>
      <c r="F149">
        <f t="shared" si="25"/>
        <v>-0.23732379549758043</v>
      </c>
      <c r="G149">
        <v>0</v>
      </c>
      <c r="H149">
        <f t="shared" si="26"/>
        <v>0.26299179465600675</v>
      </c>
      <c r="I149">
        <f t="shared" si="27"/>
        <v>-1.052689901333149</v>
      </c>
      <c r="J149">
        <f t="shared" si="28"/>
        <v>1.052689901333149</v>
      </c>
      <c r="K149">
        <f t="shared" si="29"/>
        <v>0.49736834815166897</v>
      </c>
      <c r="L149">
        <f t="shared" si="30"/>
        <v>0.50263165184833114</v>
      </c>
      <c r="M149">
        <f t="shared" si="31"/>
        <v>2.0105823052798226</v>
      </c>
      <c r="N149">
        <f t="shared" si="32"/>
        <v>1.9895285072531594</v>
      </c>
    </row>
    <row r="150" spans="1:14" x14ac:dyDescent="0.25">
      <c r="A150" s="4">
        <f>IF('True_Odds_Calculator_2-way'!A151="","",'True_Odds_Calculator_2-way'!A151)</f>
        <v>1.85</v>
      </c>
      <c r="B150" s="4">
        <f>IF('True_Odds_Calculator_2-way'!B151="","",'True_Odds_Calculator_2-way'!B151)</f>
        <v>2.06</v>
      </c>
      <c r="C150" s="4">
        <f t="shared" si="22"/>
        <v>0.54054054054054046</v>
      </c>
      <c r="D150">
        <f t="shared" si="23"/>
        <v>0.4854368932038835</v>
      </c>
      <c r="E150">
        <f t="shared" si="24"/>
        <v>2.5977433744424072E-2</v>
      </c>
      <c r="F150">
        <f t="shared" si="25"/>
        <v>-0.23642088690632379</v>
      </c>
      <c r="G150">
        <v>0</v>
      </c>
      <c r="H150">
        <f t="shared" si="26"/>
        <v>0.26239832065074781</v>
      </c>
      <c r="I150">
        <f t="shared" si="27"/>
        <v>-1.0535074339697479</v>
      </c>
      <c r="J150">
        <f t="shared" si="28"/>
        <v>1.0535074339697479</v>
      </c>
      <c r="K150">
        <f t="shared" si="29"/>
        <v>0.52757048568217679</v>
      </c>
      <c r="L150">
        <f t="shared" si="30"/>
        <v>0.47242951431782315</v>
      </c>
      <c r="M150">
        <f t="shared" si="31"/>
        <v>1.8954813188742858</v>
      </c>
      <c r="N150">
        <f t="shared" si="32"/>
        <v>2.1167178800079327</v>
      </c>
    </row>
    <row r="151" spans="1:14" x14ac:dyDescent="0.25">
      <c r="A151" s="4">
        <f>IF('True_Odds_Calculator_2-way'!A152="","",'True_Odds_Calculator_2-way'!A152)</f>
        <v>1.87</v>
      </c>
      <c r="B151" s="4">
        <f>IF('True_Odds_Calculator_2-way'!B152="","",'True_Odds_Calculator_2-way'!B152)</f>
        <v>2.0499999999999998</v>
      </c>
      <c r="C151" s="4">
        <f t="shared" si="22"/>
        <v>0.53475935828876997</v>
      </c>
      <c r="D151">
        <f t="shared" si="23"/>
        <v>0.48780487804878053</v>
      </c>
      <c r="E151">
        <f t="shared" si="24"/>
        <v>2.2564236337550447E-2</v>
      </c>
      <c r="F151">
        <f t="shared" si="25"/>
        <v>-0.23829398721794715</v>
      </c>
      <c r="G151">
        <v>0</v>
      </c>
      <c r="H151">
        <f t="shared" si="26"/>
        <v>0.26085822355549759</v>
      </c>
      <c r="I151">
        <f t="shared" si="27"/>
        <v>-1.0462747009572406</v>
      </c>
      <c r="J151">
        <f t="shared" si="28"/>
        <v>1.0462747009572406</v>
      </c>
      <c r="K151">
        <f t="shared" si="29"/>
        <v>0.5234892259753362</v>
      </c>
      <c r="L151">
        <f t="shared" si="30"/>
        <v>0.47651077402466374</v>
      </c>
      <c r="M151">
        <f t="shared" si="31"/>
        <v>1.9102589898327997</v>
      </c>
      <c r="N151">
        <f t="shared" si="32"/>
        <v>2.0985884360051026</v>
      </c>
    </row>
    <row r="152" spans="1:14" x14ac:dyDescent="0.25">
      <c r="A152" s="4">
        <f>IF('True_Odds_Calculator_2-way'!A153="","",'True_Odds_Calculator_2-way'!A153)</f>
        <v>2.08</v>
      </c>
      <c r="B152" s="4">
        <f>IF('True_Odds_Calculator_2-way'!B153="","",'True_Odds_Calculator_2-way'!B153)</f>
        <v>1.84</v>
      </c>
      <c r="C152" s="4">
        <f t="shared" si="22"/>
        <v>0.48076923076923073</v>
      </c>
      <c r="D152">
        <f t="shared" si="23"/>
        <v>0.54347826086956519</v>
      </c>
      <c r="E152">
        <f t="shared" si="24"/>
        <v>2.4247491638795804E-2</v>
      </c>
      <c r="F152">
        <f t="shared" si="25"/>
        <v>-0.23704013377926436</v>
      </c>
      <c r="G152">
        <v>0</v>
      </c>
      <c r="H152">
        <f t="shared" si="26"/>
        <v>0.26128762541806017</v>
      </c>
      <c r="I152">
        <f t="shared" si="27"/>
        <v>-1.0499013139145197</v>
      </c>
      <c r="J152">
        <f t="shared" si="28"/>
        <v>1.0499013139145197</v>
      </c>
      <c r="K152">
        <f t="shared" si="29"/>
        <v>0.46862696659688596</v>
      </c>
      <c r="L152">
        <f t="shared" si="30"/>
        <v>0.53137303340311415</v>
      </c>
      <c r="M152">
        <f t="shared" si="31"/>
        <v>2.1338934190276815</v>
      </c>
      <c r="N152">
        <f t="shared" si="32"/>
        <v>1.8819171036881968</v>
      </c>
    </row>
    <row r="153" spans="1:14" x14ac:dyDescent="0.25">
      <c r="A153" s="4">
        <f>IF('True_Odds_Calculator_2-way'!A154="","",'True_Odds_Calculator_2-way'!A154)</f>
        <v>1.69</v>
      </c>
      <c r="B153" s="4">
        <f>IF('True_Odds_Calculator_2-way'!B154="","",'True_Odds_Calculator_2-way'!B154)</f>
        <v>2.29</v>
      </c>
      <c r="C153" s="4">
        <f t="shared" si="22"/>
        <v>0.59171597633136097</v>
      </c>
      <c r="D153">
        <f t="shared" si="23"/>
        <v>0.4366812227074236</v>
      </c>
      <c r="E153">
        <f t="shared" si="24"/>
        <v>2.8397199038784571E-2</v>
      </c>
      <c r="F153">
        <f t="shared" si="25"/>
        <v>-0.22999405700111109</v>
      </c>
      <c r="G153">
        <v>0</v>
      </c>
      <c r="H153">
        <f t="shared" si="26"/>
        <v>0.25839125603989566</v>
      </c>
      <c r="I153">
        <f t="shared" si="27"/>
        <v>-1.059938334581489</v>
      </c>
      <c r="J153">
        <f t="shared" si="28"/>
        <v>1.059938334581489</v>
      </c>
      <c r="K153">
        <f t="shared" si="29"/>
        <v>0.57758148064836135</v>
      </c>
      <c r="L153">
        <f t="shared" si="30"/>
        <v>0.42241851935163877</v>
      </c>
      <c r="M153">
        <f t="shared" si="31"/>
        <v>1.7313574508612271</v>
      </c>
      <c r="N153">
        <f t="shared" si="32"/>
        <v>2.3673204516101207</v>
      </c>
    </row>
    <row r="154" spans="1:14" x14ac:dyDescent="0.25">
      <c r="A154" s="4">
        <f>IF('True_Odds_Calculator_2-way'!A155="","",'True_Odds_Calculator_2-way'!A155)</f>
        <v>2.2599999999999998</v>
      </c>
      <c r="B154" s="4">
        <f>IF('True_Odds_Calculator_2-way'!B155="","",'True_Odds_Calculator_2-way'!B155)</f>
        <v>1.63</v>
      </c>
      <c r="C154" s="4">
        <f t="shared" si="22"/>
        <v>0.44247787610619471</v>
      </c>
      <c r="D154">
        <f t="shared" si="23"/>
        <v>0.61349693251533743</v>
      </c>
      <c r="E154">
        <f t="shared" si="24"/>
        <v>5.5974808621532146E-2</v>
      </c>
      <c r="F154">
        <f t="shared" si="25"/>
        <v>-0.21548401107551984</v>
      </c>
      <c r="G154">
        <v>0</v>
      </c>
      <c r="H154">
        <f t="shared" si="26"/>
        <v>0.27145881969705199</v>
      </c>
      <c r="I154">
        <f t="shared" si="27"/>
        <v>-1.122391716169123</v>
      </c>
      <c r="J154">
        <f t="shared" si="28"/>
        <v>1.122391716169123</v>
      </c>
      <c r="K154">
        <f t="shared" si="29"/>
        <v>0.41421356237309503</v>
      </c>
      <c r="L154">
        <f t="shared" si="30"/>
        <v>0.58578643762690497</v>
      </c>
      <c r="M154">
        <f t="shared" si="31"/>
        <v>2.4142135623730949</v>
      </c>
      <c r="N154">
        <f t="shared" si="32"/>
        <v>1.7071067811865475</v>
      </c>
    </row>
    <row r="155" spans="1:14" x14ac:dyDescent="0.25">
      <c r="A155" s="4">
        <f>IF('True_Odds_Calculator_2-way'!A156="","",'True_Odds_Calculator_2-way'!A156)</f>
        <v>2.27</v>
      </c>
      <c r="B155" s="4">
        <f>IF('True_Odds_Calculator_2-way'!B156="","",'True_Odds_Calculator_2-way'!B156)</f>
        <v>1.63</v>
      </c>
      <c r="C155" s="4">
        <f t="shared" si="22"/>
        <v>0.44052863436123346</v>
      </c>
      <c r="D155">
        <f t="shared" si="23"/>
        <v>0.61349693251533743</v>
      </c>
      <c r="E155">
        <f t="shared" si="24"/>
        <v>5.4025566876570785E-2</v>
      </c>
      <c r="F155">
        <f t="shared" si="25"/>
        <v>-0.21623739898921657</v>
      </c>
      <c r="G155">
        <v>0</v>
      </c>
      <c r="H155">
        <f t="shared" si="26"/>
        <v>0.27026296586578741</v>
      </c>
      <c r="I155">
        <f t="shared" si="27"/>
        <v>-1.1179641181758959</v>
      </c>
      <c r="J155">
        <f t="shared" si="28"/>
        <v>1.1179641181758959</v>
      </c>
      <c r="K155">
        <f t="shared" si="29"/>
        <v>0.41325482961333515</v>
      </c>
      <c r="L155">
        <f t="shared" si="30"/>
        <v>0.58674517038666496</v>
      </c>
      <c r="M155">
        <f t="shared" si="31"/>
        <v>2.4198144300833877</v>
      </c>
      <c r="N155">
        <f t="shared" si="32"/>
        <v>1.7043173944508145</v>
      </c>
    </row>
    <row r="156" spans="1:14" x14ac:dyDescent="0.25">
      <c r="A156" s="4">
        <f>IF('True_Odds_Calculator_2-way'!A157="","",'True_Odds_Calculator_2-way'!A157)</f>
        <v>2.13</v>
      </c>
      <c r="B156" s="4">
        <f>IF('True_Odds_Calculator_2-way'!B157="","",'True_Odds_Calculator_2-way'!B157)</f>
        <v>1.7</v>
      </c>
      <c r="C156" s="4">
        <f t="shared" si="22"/>
        <v>0.46948356807511737</v>
      </c>
      <c r="D156">
        <f t="shared" si="23"/>
        <v>0.58823529411764708</v>
      </c>
      <c r="E156">
        <f t="shared" si="24"/>
        <v>5.7718862192764453E-2</v>
      </c>
      <c r="F156">
        <f t="shared" si="25"/>
        <v>-0.2184479425573046</v>
      </c>
      <c r="G156">
        <v>0</v>
      </c>
      <c r="H156">
        <f t="shared" si="26"/>
        <v>0.27616680475006905</v>
      </c>
      <c r="I156">
        <f t="shared" si="27"/>
        <v>-1.1243764952899702</v>
      </c>
      <c r="J156">
        <f t="shared" si="28"/>
        <v>1.1243764952899702</v>
      </c>
      <c r="K156">
        <f t="shared" si="29"/>
        <v>0.44042280877759621</v>
      </c>
      <c r="L156">
        <f t="shared" si="30"/>
        <v>0.55957719122240368</v>
      </c>
      <c r="M156">
        <f t="shared" si="31"/>
        <v>2.2705454396776665</v>
      </c>
      <c r="N156">
        <f t="shared" si="32"/>
        <v>1.7870635467029794</v>
      </c>
    </row>
    <row r="157" spans="1:14" x14ac:dyDescent="0.25">
      <c r="A157" s="4">
        <f>IF('True_Odds_Calculator_2-way'!A158="","",'True_Odds_Calculator_2-way'!A158)</f>
        <v>2.0699999999999998</v>
      </c>
      <c r="B157" s="4">
        <f>IF('True_Odds_Calculator_2-way'!B158="","",'True_Odds_Calculator_2-way'!B158)</f>
        <v>1.85</v>
      </c>
      <c r="C157" s="4">
        <f t="shared" si="22"/>
        <v>0.48309178743961356</v>
      </c>
      <c r="D157">
        <f t="shared" si="23"/>
        <v>0.54054054054054046</v>
      </c>
      <c r="E157">
        <f t="shared" si="24"/>
        <v>2.3632327980154022E-2</v>
      </c>
      <c r="F157">
        <f t="shared" si="25"/>
        <v>-0.2374983679331506</v>
      </c>
      <c r="G157">
        <v>0</v>
      </c>
      <c r="H157">
        <f t="shared" si="26"/>
        <v>0.26113069591330457</v>
      </c>
      <c r="I157">
        <f t="shared" si="27"/>
        <v>-1.0485729457933801</v>
      </c>
      <c r="J157">
        <f t="shared" si="28"/>
        <v>1.0485729457933801</v>
      </c>
      <c r="K157">
        <f t="shared" si="29"/>
        <v>0.47125951908672531</v>
      </c>
      <c r="L157">
        <f t="shared" si="30"/>
        <v>0.52874048091327497</v>
      </c>
      <c r="M157">
        <f t="shared" si="31"/>
        <v>2.1219730519989164</v>
      </c>
      <c r="N157">
        <f t="shared" si="32"/>
        <v>1.8912870039243732</v>
      </c>
    </row>
    <row r="158" spans="1:14" x14ac:dyDescent="0.25">
      <c r="A158" s="4">
        <f>IF('True_Odds_Calculator_2-way'!A159="","",'True_Odds_Calculator_2-way'!A159)</f>
        <v>2.27</v>
      </c>
      <c r="B158" s="4">
        <f>IF('True_Odds_Calculator_2-way'!B159="","",'True_Odds_Calculator_2-way'!B159)</f>
        <v>1.7</v>
      </c>
      <c r="C158" s="4">
        <f t="shared" si="22"/>
        <v>0.44052863436123346</v>
      </c>
      <c r="D158">
        <f t="shared" si="23"/>
        <v>0.58823529411764708</v>
      </c>
      <c r="E158">
        <f t="shared" si="24"/>
        <v>2.876392847888054E-2</v>
      </c>
      <c r="F158">
        <f t="shared" si="25"/>
        <v>-0.23037056232184505</v>
      </c>
      <c r="G158">
        <v>0</v>
      </c>
      <c r="H158">
        <f t="shared" si="26"/>
        <v>0.25913449080072559</v>
      </c>
      <c r="I158">
        <f t="shared" si="27"/>
        <v>-1.0605938867332434</v>
      </c>
      <c r="J158">
        <f t="shared" si="28"/>
        <v>1.0605938867332434</v>
      </c>
      <c r="K158">
        <f t="shared" si="29"/>
        <v>0.42608414965939195</v>
      </c>
      <c r="L158">
        <f t="shared" si="30"/>
        <v>0.5739158503406081</v>
      </c>
      <c r="M158">
        <f t="shared" si="31"/>
        <v>2.3469542361512192</v>
      </c>
      <c r="N158">
        <f t="shared" si="32"/>
        <v>1.7424157207132702</v>
      </c>
    </row>
    <row r="159" spans="1:14" x14ac:dyDescent="0.25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2.15</v>
      </c>
      <c r="C159" s="4">
        <f t="shared" si="22"/>
        <v>0.5617977528089888</v>
      </c>
      <c r="D159">
        <f t="shared" si="23"/>
        <v>0.46511627906976744</v>
      </c>
      <c r="E159">
        <f t="shared" si="24"/>
        <v>2.6914031878756184E-2</v>
      </c>
      <c r="F159">
        <f t="shared" si="25"/>
        <v>-0.23438724849751769</v>
      </c>
      <c r="G159">
        <v>0</v>
      </c>
      <c r="H159">
        <f t="shared" si="26"/>
        <v>0.26130128037627387</v>
      </c>
      <c r="I159">
        <f t="shared" si="27"/>
        <v>-1.0558537785999174</v>
      </c>
      <c r="J159">
        <f t="shared" si="28"/>
        <v>1.0558537785999174</v>
      </c>
      <c r="K159">
        <f t="shared" si="29"/>
        <v>0.54837610971857853</v>
      </c>
      <c r="L159">
        <f t="shared" si="30"/>
        <v>0.45162389028142153</v>
      </c>
      <c r="M159">
        <f t="shared" si="31"/>
        <v>1.8235659473079355</v>
      </c>
      <c r="N159">
        <f t="shared" si="32"/>
        <v>2.214231845389905</v>
      </c>
    </row>
    <row r="160" spans="1:14" x14ac:dyDescent="0.25">
      <c r="A160" s="4">
        <f>IF('True_Odds_Calculator_2-way'!A161="","",'True_Odds_Calculator_2-way'!A161)</f>
        <v>1.83</v>
      </c>
      <c r="B160" s="4">
        <f>IF('True_Odds_Calculator_2-way'!B161="","",'True_Odds_Calculator_2-way'!B161)</f>
        <v>2.0699999999999998</v>
      </c>
      <c r="C160" s="4">
        <f t="shared" si="22"/>
        <v>0.54644808743169393</v>
      </c>
      <c r="D160">
        <f t="shared" si="23"/>
        <v>0.48309178743961356</v>
      </c>
      <c r="E160">
        <f t="shared" si="24"/>
        <v>2.9539874871307603E-2</v>
      </c>
      <c r="F160">
        <f t="shared" si="25"/>
        <v>-0.23444470842902765</v>
      </c>
      <c r="G160">
        <v>0</v>
      </c>
      <c r="H160">
        <f t="shared" si="26"/>
        <v>0.26398458330033525</v>
      </c>
      <c r="I160">
        <f t="shared" si="27"/>
        <v>-1.0611311532512866</v>
      </c>
      <c r="J160">
        <f t="shared" si="28"/>
        <v>1.0611311532512866</v>
      </c>
      <c r="K160">
        <f t="shared" si="29"/>
        <v>0.53170592832305175</v>
      </c>
      <c r="L160">
        <f t="shared" si="30"/>
        <v>0.46829407167694814</v>
      </c>
      <c r="M160">
        <f t="shared" si="31"/>
        <v>1.8807388571985679</v>
      </c>
      <c r="N160">
        <f t="shared" si="32"/>
        <v>2.1354103339788768</v>
      </c>
    </row>
    <row r="161" spans="1:14" x14ac:dyDescent="0.25">
      <c r="A161" s="4">
        <f>IF('True_Odds_Calculator_2-way'!A162="","",'True_Odds_Calculator_2-way'!A162)</f>
        <v>2.2400000000000002</v>
      </c>
      <c r="B161" s="4">
        <f>IF('True_Odds_Calculator_2-way'!B162="","",'True_Odds_Calculator_2-way'!B162)</f>
        <v>1.7</v>
      </c>
      <c r="C161" s="4">
        <f t="shared" si="22"/>
        <v>0.4464285714285714</v>
      </c>
      <c r="D161">
        <f t="shared" si="23"/>
        <v>0.58823529411764708</v>
      </c>
      <c r="E161">
        <f t="shared" si="24"/>
        <v>3.4663865546218364E-2</v>
      </c>
      <c r="F161">
        <f t="shared" si="25"/>
        <v>-0.22794117647058831</v>
      </c>
      <c r="G161">
        <v>0</v>
      </c>
      <c r="H161">
        <f t="shared" si="26"/>
        <v>0.26260504201680673</v>
      </c>
      <c r="I161">
        <f t="shared" si="27"/>
        <v>-1.0733469768527293</v>
      </c>
      <c r="J161">
        <f t="shared" si="28"/>
        <v>1.0733469768527293</v>
      </c>
      <c r="K161">
        <f t="shared" si="29"/>
        <v>0.42900958501512831</v>
      </c>
      <c r="L161">
        <f t="shared" si="30"/>
        <v>0.5709904149848718</v>
      </c>
      <c r="M161">
        <f t="shared" si="31"/>
        <v>2.3309502512973848</v>
      </c>
      <c r="N161">
        <f t="shared" si="32"/>
        <v>1.7513428837969105</v>
      </c>
    </row>
    <row r="162" spans="1:14" x14ac:dyDescent="0.25">
      <c r="A162" s="4">
        <f>IF('True_Odds_Calculator_2-way'!A163="","",'True_Odds_Calculator_2-way'!A163)</f>
        <v>2.09</v>
      </c>
      <c r="B162" s="4">
        <f>IF('True_Odds_Calculator_2-way'!B163="","",'True_Odds_Calculator_2-way'!B163)</f>
        <v>1.8</v>
      </c>
      <c r="C162" s="4">
        <f t="shared" si="22"/>
        <v>0.47846889952153115</v>
      </c>
      <c r="D162">
        <f t="shared" si="23"/>
        <v>0.55555555555555558</v>
      </c>
      <c r="E162">
        <f t="shared" si="24"/>
        <v>3.4024455077086735E-2</v>
      </c>
      <c r="F162">
        <f t="shared" si="25"/>
        <v>-0.23179160021265277</v>
      </c>
      <c r="G162">
        <v>0</v>
      </c>
      <c r="H162">
        <f t="shared" si="26"/>
        <v>0.26581605528973956</v>
      </c>
      <c r="I162">
        <f t="shared" si="27"/>
        <v>-1.0708823421952987</v>
      </c>
      <c r="J162">
        <f t="shared" si="28"/>
        <v>1.0708823421952987</v>
      </c>
      <c r="K162">
        <f t="shared" si="29"/>
        <v>0.46141173239413841</v>
      </c>
      <c r="L162">
        <f t="shared" si="30"/>
        <v>0.53858826760586154</v>
      </c>
      <c r="M162">
        <f t="shared" si="31"/>
        <v>2.1672617529928755</v>
      </c>
      <c r="N162">
        <f t="shared" si="32"/>
        <v>1.8567058737562385</v>
      </c>
    </row>
    <row r="163" spans="1:14" x14ac:dyDescent="0.25">
      <c r="A163" s="4">
        <f>IF('True_Odds_Calculator_2-way'!A164="","",'True_Odds_Calculator_2-way'!A164)</f>
        <v>1.5</v>
      </c>
      <c r="B163" s="4">
        <f>IF('True_Odds_Calculator_2-way'!B164="","",'True_Odds_Calculator_2-way'!B164)</f>
        <v>2.69</v>
      </c>
      <c r="C163" s="4">
        <f t="shared" si="22"/>
        <v>0.66666666666666663</v>
      </c>
      <c r="D163">
        <f t="shared" si="23"/>
        <v>0.37174721189591081</v>
      </c>
      <c r="E163">
        <f t="shared" si="24"/>
        <v>3.8413878562577386E-2</v>
      </c>
      <c r="F163">
        <f t="shared" si="25"/>
        <v>-0.20941759603469645</v>
      </c>
      <c r="G163">
        <v>0</v>
      </c>
      <c r="H163">
        <f t="shared" si="26"/>
        <v>0.24783147459727387</v>
      </c>
      <c r="I163">
        <f t="shared" si="27"/>
        <v>-1.0878565864408423</v>
      </c>
      <c r="J163">
        <f t="shared" si="28"/>
        <v>1.0878565864408423</v>
      </c>
      <c r="K163">
        <f t="shared" si="29"/>
        <v>0.64769847433402361</v>
      </c>
      <c r="L163">
        <f t="shared" si="30"/>
        <v>0.35230152566597633</v>
      </c>
      <c r="M163">
        <f t="shared" si="31"/>
        <v>1.5439282932204215</v>
      </c>
      <c r="N163">
        <f t="shared" si="32"/>
        <v>2.838477631085023</v>
      </c>
    </row>
    <row r="164" spans="1:14" x14ac:dyDescent="0.25">
      <c r="A164" s="4">
        <f>IF('True_Odds_Calculator_2-way'!A165="","",'True_Odds_Calculator_2-way'!A165)</f>
        <v>1.72</v>
      </c>
      <c r="B164" s="4">
        <f>IF('True_Odds_Calculator_2-way'!B165="","",'True_Odds_Calculator_2-way'!B165)</f>
        <v>2.21</v>
      </c>
      <c r="C164" s="4">
        <f t="shared" si="22"/>
        <v>0.58139534883720934</v>
      </c>
      <c r="D164">
        <f t="shared" si="23"/>
        <v>0.45248868778280543</v>
      </c>
      <c r="E164">
        <f t="shared" si="24"/>
        <v>3.3884036620014824E-2</v>
      </c>
      <c r="F164">
        <f t="shared" si="25"/>
        <v>-0.2291907818583605</v>
      </c>
      <c r="G164">
        <v>0</v>
      </c>
      <c r="H164">
        <f t="shared" si="26"/>
        <v>0.26307481847837527</v>
      </c>
      <c r="I164">
        <f t="shared" si="27"/>
        <v>-1.0713739108887084</v>
      </c>
      <c r="J164">
        <f t="shared" si="28"/>
        <v>1.0713739108887084</v>
      </c>
      <c r="K164">
        <f t="shared" si="29"/>
        <v>0.56452867108930049</v>
      </c>
      <c r="L164">
        <f t="shared" si="30"/>
        <v>0.43547132891069945</v>
      </c>
      <c r="M164">
        <f t="shared" si="31"/>
        <v>1.7713892158398703</v>
      </c>
      <c r="N164">
        <f t="shared" si="32"/>
        <v>2.2963624321753371</v>
      </c>
    </row>
    <row r="165" spans="1:14" x14ac:dyDescent="0.25">
      <c r="A165" s="4">
        <f>IF('True_Odds_Calculator_2-way'!A166="","",'True_Odds_Calculator_2-way'!A166)</f>
        <v>1.54</v>
      </c>
      <c r="B165" s="4">
        <f>IF('True_Odds_Calculator_2-way'!B166="","",'True_Odds_Calculator_2-way'!B166)</f>
        <v>2.59</v>
      </c>
      <c r="C165" s="4">
        <f t="shared" si="22"/>
        <v>0.64935064935064934</v>
      </c>
      <c r="D165">
        <f t="shared" si="23"/>
        <v>0.38610038610038611</v>
      </c>
      <c r="E165">
        <f t="shared" si="24"/>
        <v>3.5451035451035562E-2</v>
      </c>
      <c r="F165">
        <f t="shared" si="25"/>
        <v>-0.21526350097778657</v>
      </c>
      <c r="G165">
        <v>0</v>
      </c>
      <c r="H165">
        <f t="shared" si="26"/>
        <v>0.25071453642882213</v>
      </c>
      <c r="I165">
        <f t="shared" si="27"/>
        <v>-1.0792065137302937</v>
      </c>
      <c r="J165">
        <f t="shared" si="28"/>
        <v>1.0792065137302937</v>
      </c>
      <c r="K165">
        <f t="shared" si="29"/>
        <v>0.6318031307725428</v>
      </c>
      <c r="L165">
        <f t="shared" si="30"/>
        <v>0.36819686922745715</v>
      </c>
      <c r="M165">
        <f t="shared" si="31"/>
        <v>1.5827715174143586</v>
      </c>
      <c r="N165">
        <f t="shared" si="32"/>
        <v>2.7159383568311668</v>
      </c>
    </row>
    <row r="166" spans="1:14" x14ac:dyDescent="0.25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1.85</v>
      </c>
      <c r="C166" s="4">
        <f t="shared" si="22"/>
        <v>0.48780487804878053</v>
      </c>
      <c r="D166">
        <f t="shared" si="23"/>
        <v>0.54054054054054046</v>
      </c>
      <c r="E166">
        <f t="shared" si="24"/>
        <v>2.8345418589321048E-2</v>
      </c>
      <c r="F166">
        <f t="shared" si="25"/>
        <v>-0.2353328938694792</v>
      </c>
      <c r="G166">
        <v>0</v>
      </c>
      <c r="H166">
        <f t="shared" si="26"/>
        <v>0.26367831245880025</v>
      </c>
      <c r="I166">
        <f t="shared" si="27"/>
        <v>-1.0585122480499263</v>
      </c>
      <c r="J166">
        <f t="shared" si="28"/>
        <v>1.0585122480499263</v>
      </c>
      <c r="K166">
        <f t="shared" si="29"/>
        <v>0.47361090692279612</v>
      </c>
      <c r="L166">
        <f t="shared" si="30"/>
        <v>0.52638909307720383</v>
      </c>
      <c r="M166">
        <f t="shared" si="31"/>
        <v>2.1114378604524222</v>
      </c>
      <c r="N166">
        <f t="shared" si="32"/>
        <v>1.8997354108424378</v>
      </c>
    </row>
    <row r="167" spans="1:14" x14ac:dyDescent="0.25">
      <c r="A167" s="4">
        <f>IF('True_Odds_Calculator_2-way'!A168="","",'True_Odds_Calculator_2-way'!A168)</f>
        <v>1.83</v>
      </c>
      <c r="B167" s="4">
        <f>IF('True_Odds_Calculator_2-way'!B168="","",'True_Odds_Calculator_2-way'!B168)</f>
        <v>2.06</v>
      </c>
      <c r="C167" s="4">
        <f t="shared" si="22"/>
        <v>0.54644808743169393</v>
      </c>
      <c r="D167">
        <f t="shared" si="23"/>
        <v>0.4854368932038835</v>
      </c>
      <c r="E167">
        <f t="shared" si="24"/>
        <v>3.1884980635577431E-2</v>
      </c>
      <c r="F167">
        <f t="shared" si="25"/>
        <v>-0.2333810812244681</v>
      </c>
      <c r="G167">
        <v>0</v>
      </c>
      <c r="H167">
        <f t="shared" si="26"/>
        <v>0.26526606186004559</v>
      </c>
      <c r="I167">
        <f t="shared" si="27"/>
        <v>-1.0661247392009334</v>
      </c>
      <c r="J167">
        <f t="shared" si="28"/>
        <v>1.0661247392009334</v>
      </c>
      <c r="K167">
        <f t="shared" si="29"/>
        <v>0.53053675848269044</v>
      </c>
      <c r="L167">
        <f t="shared" si="30"/>
        <v>0.46946324151730962</v>
      </c>
      <c r="M167">
        <f t="shared" si="31"/>
        <v>1.8848835335367746</v>
      </c>
      <c r="N167">
        <f t="shared" si="32"/>
        <v>2.1300922235529893</v>
      </c>
    </row>
    <row r="168" spans="1:14" x14ac:dyDescent="0.25">
      <c r="A168" s="4">
        <f>IF('True_Odds_Calculator_2-way'!A169="","",'True_Odds_Calculator_2-way'!A169)</f>
        <v>1.7</v>
      </c>
      <c r="B168" s="4">
        <f>IF('True_Odds_Calculator_2-way'!B169="","",'True_Odds_Calculator_2-way'!B169)</f>
        <v>2.2400000000000002</v>
      </c>
      <c r="C168" s="4">
        <f t="shared" si="22"/>
        <v>0.58823529411764708</v>
      </c>
      <c r="D168">
        <f t="shared" si="23"/>
        <v>0.4464285714285714</v>
      </c>
      <c r="E168">
        <f t="shared" si="24"/>
        <v>3.4663865546218364E-2</v>
      </c>
      <c r="F168">
        <f t="shared" si="25"/>
        <v>-0.22794117647058831</v>
      </c>
      <c r="G168">
        <v>0</v>
      </c>
      <c r="H168">
        <f t="shared" si="26"/>
        <v>0.26260504201680673</v>
      </c>
      <c r="I168">
        <f t="shared" si="27"/>
        <v>-1.0733469768527293</v>
      </c>
      <c r="J168">
        <f t="shared" si="28"/>
        <v>1.0733469768527293</v>
      </c>
      <c r="K168">
        <f t="shared" si="29"/>
        <v>0.5709904149848718</v>
      </c>
      <c r="L168">
        <f t="shared" si="30"/>
        <v>0.42900958501512831</v>
      </c>
      <c r="M168">
        <f t="shared" si="31"/>
        <v>1.7513428837969105</v>
      </c>
      <c r="N168">
        <f t="shared" si="32"/>
        <v>2.3309502512973848</v>
      </c>
    </row>
    <row r="169" spans="1:14" x14ac:dyDescent="0.25">
      <c r="A169" s="4">
        <f>IF('True_Odds_Calculator_2-way'!A170="","",'True_Odds_Calculator_2-way'!A170)</f>
        <v>2.2400000000000002</v>
      </c>
      <c r="B169" s="4">
        <f>IF('True_Odds_Calculator_2-way'!B170="","",'True_Odds_Calculator_2-way'!B170)</f>
        <v>1.7</v>
      </c>
      <c r="C169" s="4">
        <f t="shared" si="22"/>
        <v>0.4464285714285714</v>
      </c>
      <c r="D169">
        <f t="shared" si="23"/>
        <v>0.58823529411764708</v>
      </c>
      <c r="E169">
        <f t="shared" si="24"/>
        <v>3.4663865546218364E-2</v>
      </c>
      <c r="F169">
        <f t="shared" si="25"/>
        <v>-0.22794117647058831</v>
      </c>
      <c r="G169">
        <v>0</v>
      </c>
      <c r="H169">
        <f t="shared" si="26"/>
        <v>0.26260504201680673</v>
      </c>
      <c r="I169">
        <f t="shared" si="27"/>
        <v>-1.0733469768527293</v>
      </c>
      <c r="J169">
        <f t="shared" si="28"/>
        <v>1.0733469768527293</v>
      </c>
      <c r="K169">
        <f t="shared" si="29"/>
        <v>0.42900958501512831</v>
      </c>
      <c r="L169">
        <f t="shared" si="30"/>
        <v>0.5709904149848718</v>
      </c>
      <c r="M169">
        <f t="shared" si="31"/>
        <v>2.3309502512973848</v>
      </c>
      <c r="N169">
        <f t="shared" si="32"/>
        <v>1.7513428837969105</v>
      </c>
    </row>
    <row r="170" spans="1:14" x14ac:dyDescent="0.25">
      <c r="A170" s="4">
        <f>IF('True_Odds_Calculator_2-way'!A171="","",'True_Odds_Calculator_2-way'!A171)</f>
        <v>2.31</v>
      </c>
      <c r="B170" s="4">
        <f>IF('True_Odds_Calculator_2-way'!B171="","",'True_Odds_Calculator_2-way'!B171)</f>
        <v>1.67</v>
      </c>
      <c r="C170" s="4">
        <f t="shared" si="22"/>
        <v>0.4329004329004329</v>
      </c>
      <c r="D170">
        <f t="shared" si="23"/>
        <v>0.5988023952095809</v>
      </c>
      <c r="E170">
        <f t="shared" si="24"/>
        <v>3.1702828110013792E-2</v>
      </c>
      <c r="F170">
        <f t="shared" si="25"/>
        <v>-0.22751898799802994</v>
      </c>
      <c r="G170">
        <v>0</v>
      </c>
      <c r="H170">
        <f t="shared" si="26"/>
        <v>0.25922181610804368</v>
      </c>
      <c r="I170">
        <f t="shared" si="27"/>
        <v>-1.0673993913412883</v>
      </c>
      <c r="J170">
        <f t="shared" si="28"/>
        <v>1.0673993913412883</v>
      </c>
      <c r="K170">
        <f t="shared" si="29"/>
        <v>0.41696319653163855</v>
      </c>
      <c r="L170">
        <f t="shared" si="30"/>
        <v>0.5830368034683614</v>
      </c>
      <c r="M170">
        <f t="shared" si="31"/>
        <v>2.3982932026570873</v>
      </c>
      <c r="N170">
        <f t="shared" si="32"/>
        <v>1.7151575921986633</v>
      </c>
    </row>
    <row r="171" spans="1:14" x14ac:dyDescent="0.25">
      <c r="A171" s="4">
        <f>IF('True_Odds_Calculator_2-way'!A172="","",'True_Odds_Calculator_2-way'!A172)</f>
        <v>2.06</v>
      </c>
      <c r="B171" s="4">
        <f>IF('True_Odds_Calculator_2-way'!B172="","",'True_Odds_Calculator_2-way'!B172)</f>
        <v>1.84</v>
      </c>
      <c r="C171" s="4">
        <f t="shared" si="22"/>
        <v>0.4854368932038835</v>
      </c>
      <c r="D171">
        <f t="shared" si="23"/>
        <v>0.54347826086956519</v>
      </c>
      <c r="E171">
        <f t="shared" si="24"/>
        <v>2.891515407344869E-2</v>
      </c>
      <c r="F171">
        <f t="shared" si="25"/>
        <v>-0.23490924440692273</v>
      </c>
      <c r="G171">
        <v>0</v>
      </c>
      <c r="H171">
        <f t="shared" si="26"/>
        <v>0.26382439848037148</v>
      </c>
      <c r="I171">
        <f t="shared" si="27"/>
        <v>-1.0597597584982434</v>
      </c>
      <c r="J171">
        <f t="shared" si="28"/>
        <v>1.0597597584982434</v>
      </c>
      <c r="K171">
        <f t="shared" si="29"/>
        <v>0.47095494984925418</v>
      </c>
      <c r="L171">
        <f t="shared" si="30"/>
        <v>0.52904505015074577</v>
      </c>
      <c r="M171">
        <f t="shared" si="31"/>
        <v>2.123345344008138</v>
      </c>
      <c r="N171">
        <f t="shared" si="32"/>
        <v>1.8901981971385247</v>
      </c>
    </row>
    <row r="172" spans="1:14" x14ac:dyDescent="0.25">
      <c r="A172" s="4">
        <f>IF('True_Odds_Calculator_2-way'!A173="","",'True_Odds_Calculator_2-way'!A173)</f>
        <v>2.42</v>
      </c>
      <c r="B172" s="4">
        <f>IF('True_Odds_Calculator_2-way'!B173="","",'True_Odds_Calculator_2-way'!B173)</f>
        <v>1.61</v>
      </c>
      <c r="C172" s="4">
        <f t="shared" si="22"/>
        <v>0.41322314049586778</v>
      </c>
      <c r="D172">
        <f t="shared" si="23"/>
        <v>0.6211180124223602</v>
      </c>
      <c r="E172">
        <f t="shared" si="24"/>
        <v>3.4341152918228035E-2</v>
      </c>
      <c r="F172">
        <f t="shared" si="25"/>
        <v>-0.22231918279349105</v>
      </c>
      <c r="G172">
        <v>0</v>
      </c>
      <c r="H172">
        <f t="shared" si="26"/>
        <v>0.25666033571171909</v>
      </c>
      <c r="I172">
        <f t="shared" si="27"/>
        <v>-1.0744616281415773</v>
      </c>
      <c r="J172">
        <f t="shared" si="28"/>
        <v>1.0744616281415773</v>
      </c>
      <c r="K172">
        <f t="shared" si="29"/>
        <v>0.3959242744397955</v>
      </c>
      <c r="L172">
        <f t="shared" si="30"/>
        <v>0.60407572556020461</v>
      </c>
      <c r="M172">
        <f t="shared" si="31"/>
        <v>2.5257355119610394</v>
      </c>
      <c r="N172">
        <f t="shared" si="32"/>
        <v>1.6554215931663621</v>
      </c>
    </row>
    <row r="173" spans="1:14" x14ac:dyDescent="0.25">
      <c r="A173" s="4">
        <f>IF('True_Odds_Calculator_2-way'!A174="","",'True_Odds_Calculator_2-way'!A174)</f>
        <v>2</v>
      </c>
      <c r="B173" s="4">
        <f>IF('True_Odds_Calculator_2-way'!B174="","",'True_Odds_Calculator_2-way'!B174)</f>
        <v>1.91</v>
      </c>
      <c r="C173" s="4">
        <f t="shared" si="22"/>
        <v>0.5</v>
      </c>
      <c r="D173">
        <f t="shared" si="23"/>
        <v>0.52356020942408377</v>
      </c>
      <c r="E173">
        <f t="shared" si="24"/>
        <v>2.3560209424083656E-2</v>
      </c>
      <c r="F173">
        <f t="shared" si="25"/>
        <v>-0.23821989528795817</v>
      </c>
      <c r="G173">
        <v>0</v>
      </c>
      <c r="H173">
        <f t="shared" si="26"/>
        <v>0.26178010471204188</v>
      </c>
      <c r="I173">
        <f t="shared" si="27"/>
        <v>-1.0482848367219182</v>
      </c>
      <c r="J173">
        <f t="shared" si="28"/>
        <v>1.0482848367219182</v>
      </c>
      <c r="K173">
        <f t="shared" si="29"/>
        <v>0.4882133490771739</v>
      </c>
      <c r="L173">
        <f t="shared" si="30"/>
        <v>0.51178665092282616</v>
      </c>
      <c r="M173">
        <f t="shared" si="31"/>
        <v>2.0482848367219182</v>
      </c>
      <c r="N173">
        <f t="shared" si="32"/>
        <v>1.9539392014169454</v>
      </c>
    </row>
    <row r="174" spans="1:14" x14ac:dyDescent="0.25">
      <c r="A174" s="4">
        <f>IF('True_Odds_Calculator_2-way'!A175="","",'True_Odds_Calculator_2-way'!A175)</f>
        <v>2.21</v>
      </c>
      <c r="B174" s="4">
        <f>IF('True_Odds_Calculator_2-way'!B175="","",'True_Odds_Calculator_2-way'!B175)</f>
        <v>1.74</v>
      </c>
      <c r="C174" s="4">
        <f t="shared" si="22"/>
        <v>0.45248868778280543</v>
      </c>
      <c r="D174">
        <f t="shared" si="23"/>
        <v>0.57471264367816088</v>
      </c>
      <c r="E174">
        <f t="shared" si="24"/>
        <v>2.720133146096626E-2</v>
      </c>
      <c r="F174">
        <f t="shared" si="25"/>
        <v>-0.23284963852915186</v>
      </c>
      <c r="G174">
        <v>0</v>
      </c>
      <c r="H174">
        <f t="shared" si="26"/>
        <v>0.26005096999011806</v>
      </c>
      <c r="I174">
        <f t="shared" si="27"/>
        <v>-1.0567967158529021</v>
      </c>
      <c r="J174">
        <f t="shared" si="28"/>
        <v>1.0567967158529021</v>
      </c>
      <c r="K174">
        <f t="shared" si="29"/>
        <v>0.43884208377593403</v>
      </c>
      <c r="L174">
        <f t="shared" si="30"/>
        <v>0.56115791622406608</v>
      </c>
      <c r="M174">
        <f t="shared" si="31"/>
        <v>2.2787240261820116</v>
      </c>
      <c r="N174">
        <f t="shared" si="32"/>
        <v>1.7820295697311479</v>
      </c>
    </row>
    <row r="175" spans="1:14" x14ac:dyDescent="0.25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1.68</v>
      </c>
      <c r="C175" s="4">
        <f t="shared" si="22"/>
        <v>0.43478260869565222</v>
      </c>
      <c r="D175">
        <f t="shared" si="23"/>
        <v>0.59523809523809523</v>
      </c>
      <c r="E175">
        <f t="shared" si="24"/>
        <v>3.002070393374745E-2</v>
      </c>
      <c r="F175">
        <f t="shared" si="25"/>
        <v>-0.22877846790890266</v>
      </c>
      <c r="G175">
        <v>0</v>
      </c>
      <c r="H175">
        <f t="shared" si="26"/>
        <v>0.25879917184265011</v>
      </c>
      <c r="I175">
        <f t="shared" si="27"/>
        <v>-1.0635890745287928</v>
      </c>
      <c r="J175">
        <f t="shared" si="28"/>
        <v>1.0635890745287928</v>
      </c>
      <c r="K175">
        <f t="shared" si="29"/>
        <v>0.41969797077976234</v>
      </c>
      <c r="L175">
        <f t="shared" si="30"/>
        <v>0.58030202922023755</v>
      </c>
      <c r="M175">
        <f t="shared" si="31"/>
        <v>2.3826657968874305</v>
      </c>
      <c r="N175">
        <f t="shared" si="32"/>
        <v>1.7232405706795793</v>
      </c>
    </row>
    <row r="176" spans="1:14" x14ac:dyDescent="0.25">
      <c r="A176" s="4">
        <f>IF('True_Odds_Calculator_2-way'!A177="","",'True_Odds_Calculator_2-way'!A177)</f>
        <v>1.7</v>
      </c>
      <c r="B176" s="4">
        <f>IF('True_Odds_Calculator_2-way'!B177="","",'True_Odds_Calculator_2-way'!B177)</f>
        <v>2.2599999999999998</v>
      </c>
      <c r="C176" s="4">
        <f t="shared" si="22"/>
        <v>0.58823529411764708</v>
      </c>
      <c r="D176">
        <f t="shared" si="23"/>
        <v>0.44247787610619471</v>
      </c>
      <c r="E176">
        <f t="shared" si="24"/>
        <v>3.0713170223841679E-2</v>
      </c>
      <c r="F176">
        <f t="shared" si="25"/>
        <v>-0.2295679333680376</v>
      </c>
      <c r="G176">
        <v>0</v>
      </c>
      <c r="H176">
        <f t="shared" si="26"/>
        <v>0.26028110359187923</v>
      </c>
      <c r="I176">
        <f t="shared" si="27"/>
        <v>-1.0647942749998995</v>
      </c>
      <c r="J176">
        <f t="shared" si="28"/>
        <v>1.0647942749998995</v>
      </c>
      <c r="K176">
        <f t="shared" si="29"/>
        <v>0.57294901687515787</v>
      </c>
      <c r="L176">
        <f t="shared" si="30"/>
        <v>0.42705098312484241</v>
      </c>
      <c r="M176">
        <f t="shared" si="31"/>
        <v>1.7453559924999296</v>
      </c>
      <c r="N176">
        <f t="shared" si="32"/>
        <v>2.3416407864998732</v>
      </c>
    </row>
    <row r="177" spans="1:14" x14ac:dyDescent="0.25">
      <c r="A177" s="4">
        <f>IF('True_Odds_Calculator_2-way'!A178="","",'True_Odds_Calculator_2-way'!A178)</f>
        <v>1.63</v>
      </c>
      <c r="B177" s="4">
        <f>IF('True_Odds_Calculator_2-way'!B178="","",'True_Odds_Calculator_2-way'!B178)</f>
        <v>2.41</v>
      </c>
      <c r="C177" s="4">
        <f t="shared" si="22"/>
        <v>0.61349693251533743</v>
      </c>
      <c r="D177">
        <f t="shared" si="23"/>
        <v>0.41493775933609955</v>
      </c>
      <c r="E177">
        <f t="shared" si="24"/>
        <v>2.8434691851436877E-2</v>
      </c>
      <c r="F177">
        <f t="shared" si="25"/>
        <v>-0.22612835068604753</v>
      </c>
      <c r="G177">
        <v>0</v>
      </c>
      <c r="H177">
        <f t="shared" si="26"/>
        <v>0.25456304253748441</v>
      </c>
      <c r="I177">
        <f t="shared" si="27"/>
        <v>-1.0610116901320503</v>
      </c>
      <c r="J177">
        <f t="shared" si="28"/>
        <v>1.0610116901320503</v>
      </c>
      <c r="K177">
        <f t="shared" si="29"/>
        <v>0.59936322519961482</v>
      </c>
      <c r="L177">
        <f t="shared" si="30"/>
        <v>0.40063677480038529</v>
      </c>
      <c r="M177">
        <f t="shared" si="31"/>
        <v>1.6684373647831916</v>
      </c>
      <c r="N177">
        <f t="shared" si="32"/>
        <v>2.4960264830861911</v>
      </c>
    </row>
    <row r="178" spans="1:14" x14ac:dyDescent="0.25">
      <c r="A178" s="4">
        <f>IF('True_Odds_Calculator_2-way'!A179="","",'True_Odds_Calculator_2-way'!A179)</f>
        <v>2.0699999999999998</v>
      </c>
      <c r="B178" s="4">
        <f>IF('True_Odds_Calculator_2-way'!B179="","",'True_Odds_Calculator_2-way'!B179)</f>
        <v>1.8</v>
      </c>
      <c r="C178" s="4">
        <f t="shared" si="22"/>
        <v>0.48309178743961356</v>
      </c>
      <c r="D178">
        <f t="shared" si="23"/>
        <v>0.55555555555555558</v>
      </c>
      <c r="E178">
        <f t="shared" si="24"/>
        <v>3.8647342995169254E-2</v>
      </c>
      <c r="F178">
        <f t="shared" si="25"/>
        <v>-0.22973698336017168</v>
      </c>
      <c r="G178">
        <v>0</v>
      </c>
      <c r="H178">
        <f t="shared" si="26"/>
        <v>0.26838432635534087</v>
      </c>
      <c r="I178">
        <f t="shared" si="27"/>
        <v>-1.0808442529177926</v>
      </c>
      <c r="J178">
        <f t="shared" si="28"/>
        <v>1.0808442529177926</v>
      </c>
      <c r="K178">
        <f t="shared" si="29"/>
        <v>0.46371363147270434</v>
      </c>
      <c r="L178">
        <f t="shared" si="30"/>
        <v>0.53628636852729539</v>
      </c>
      <c r="M178">
        <f t="shared" si="31"/>
        <v>2.1565033506220384</v>
      </c>
      <c r="N178">
        <f t="shared" si="32"/>
        <v>1.8646754023342345</v>
      </c>
    </row>
    <row r="179" spans="1:14" x14ac:dyDescent="0.25">
      <c r="A179" s="4">
        <f>IF('True_Odds_Calculator_2-way'!A180="","",'True_Odds_Calculator_2-way'!A180)</f>
        <v>2.64</v>
      </c>
      <c r="B179" s="4">
        <f>IF('True_Odds_Calculator_2-way'!B180="","",'True_Odds_Calculator_2-way'!B180)</f>
        <v>1.5</v>
      </c>
      <c r="C179" s="4">
        <f t="shared" si="22"/>
        <v>0.37878787878787878</v>
      </c>
      <c r="D179">
        <f t="shared" si="23"/>
        <v>0.66666666666666663</v>
      </c>
      <c r="E179">
        <f t="shared" si="24"/>
        <v>4.5454545454545414E-2</v>
      </c>
      <c r="F179">
        <f t="shared" si="25"/>
        <v>-0.20707070707070707</v>
      </c>
      <c r="G179">
        <v>0</v>
      </c>
      <c r="H179">
        <f t="shared" si="26"/>
        <v>0.25252525252525249</v>
      </c>
      <c r="I179">
        <f t="shared" si="27"/>
        <v>-1.1043152607484652</v>
      </c>
      <c r="J179">
        <f t="shared" si="28"/>
        <v>1.1043152607484652</v>
      </c>
      <c r="K179">
        <f t="shared" si="29"/>
        <v>0.35573553843310673</v>
      </c>
      <c r="L179">
        <f t="shared" si="30"/>
        <v>0.64426446156689343</v>
      </c>
      <c r="M179">
        <f t="shared" si="31"/>
        <v>2.811077027627483</v>
      </c>
      <c r="N179">
        <f t="shared" si="32"/>
        <v>1.5521576303742324</v>
      </c>
    </row>
    <row r="180" spans="1:14" x14ac:dyDescent="0.25">
      <c r="A180" s="4">
        <f>IF('True_Odds_Calculator_2-way'!A181="","",'True_Odds_Calculator_2-way'!A181)</f>
        <v>2.57</v>
      </c>
      <c r="B180" s="4">
        <f>IF('True_Odds_Calculator_2-way'!B181="","",'True_Odds_Calculator_2-way'!B181)</f>
        <v>1.52</v>
      </c>
      <c r="C180" s="4">
        <f t="shared" si="22"/>
        <v>0.38910505836575876</v>
      </c>
      <c r="D180">
        <f t="shared" si="23"/>
        <v>0.65789473684210531</v>
      </c>
      <c r="E180">
        <f t="shared" si="24"/>
        <v>4.6999795207864015E-2</v>
      </c>
      <c r="F180">
        <f t="shared" si="25"/>
        <v>-0.20899037476960891</v>
      </c>
      <c r="G180">
        <v>0</v>
      </c>
      <c r="H180">
        <f t="shared" si="26"/>
        <v>0.25599016997747287</v>
      </c>
      <c r="I180">
        <f t="shared" si="27"/>
        <v>-1.1067473785474293</v>
      </c>
      <c r="J180">
        <f t="shared" si="28"/>
        <v>1.1067473785474293</v>
      </c>
      <c r="K180">
        <f t="shared" si="29"/>
        <v>0.3652843427105919</v>
      </c>
      <c r="L180">
        <f t="shared" si="30"/>
        <v>0.63471565728940826</v>
      </c>
      <c r="M180">
        <f t="shared" si="31"/>
        <v>2.7375933843194633</v>
      </c>
      <c r="N180">
        <f t="shared" si="32"/>
        <v>1.5755086368446631</v>
      </c>
    </row>
    <row r="181" spans="1:14" x14ac:dyDescent="0.25">
      <c r="A181" s="4">
        <f>IF('True_Odds_Calculator_2-way'!A182="","",'True_Odds_Calculator_2-way'!A182)</f>
        <v>2.8</v>
      </c>
      <c r="B181" s="4">
        <f>IF('True_Odds_Calculator_2-way'!B182="","",'True_Odds_Calculator_2-way'!B182)</f>
        <v>1.44</v>
      </c>
      <c r="C181" s="4">
        <f t="shared" si="22"/>
        <v>0.35714285714285715</v>
      </c>
      <c r="D181">
        <f t="shared" si="23"/>
        <v>0.69444444444444442</v>
      </c>
      <c r="E181">
        <f t="shared" si="24"/>
        <v>5.1587301587301626E-2</v>
      </c>
      <c r="F181">
        <f t="shared" si="25"/>
        <v>-0.1964285714285714</v>
      </c>
      <c r="G181">
        <v>0</v>
      </c>
      <c r="H181">
        <f t="shared" si="26"/>
        <v>0.24801587301587302</v>
      </c>
      <c r="I181">
        <f t="shared" si="27"/>
        <v>-1.1236664374387368</v>
      </c>
      <c r="J181">
        <f t="shared" si="28"/>
        <v>1.1236664374387368</v>
      </c>
      <c r="K181">
        <f t="shared" si="29"/>
        <v>0.33084104297902911</v>
      </c>
      <c r="L181">
        <f t="shared" si="30"/>
        <v>0.66915895702097083</v>
      </c>
      <c r="M181">
        <f t="shared" si="31"/>
        <v>3.0225995873897262</v>
      </c>
      <c r="N181">
        <f t="shared" si="32"/>
        <v>1.4944132324730444</v>
      </c>
    </row>
    <row r="182" spans="1:14" x14ac:dyDescent="0.25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1.67</v>
      </c>
      <c r="C182" s="4">
        <f t="shared" si="22"/>
        <v>0.44843049327354262</v>
      </c>
      <c r="D182">
        <f t="shared" si="23"/>
        <v>0.5988023952095809</v>
      </c>
      <c r="E182">
        <f t="shared" si="24"/>
        <v>4.7232888483123459E-2</v>
      </c>
      <c r="F182">
        <f t="shared" si="25"/>
        <v>-0.22128836497408777</v>
      </c>
      <c r="G182">
        <v>0</v>
      </c>
      <c r="H182">
        <f t="shared" si="26"/>
        <v>0.26852125345721117</v>
      </c>
      <c r="I182">
        <f t="shared" si="27"/>
        <v>-1.1015647826027291</v>
      </c>
      <c r="J182">
        <f t="shared" si="28"/>
        <v>1.1015647826027291</v>
      </c>
      <c r="K182">
        <f t="shared" si="29"/>
        <v>0.42464203096948078</v>
      </c>
      <c r="L182">
        <f t="shared" si="30"/>
        <v>0.57535796903051928</v>
      </c>
      <c r="M182">
        <f t="shared" si="31"/>
        <v>2.3549246826013568</v>
      </c>
      <c r="N182">
        <f t="shared" si="32"/>
        <v>1.7380484043438287</v>
      </c>
    </row>
    <row r="183" spans="1:14" x14ac:dyDescent="0.25">
      <c r="A183" s="4">
        <f>IF('True_Odds_Calculator_2-way'!A184="","",'True_Odds_Calculator_2-way'!A184)</f>
        <v>1.73</v>
      </c>
      <c r="B183" s="4">
        <f>IF('True_Odds_Calculator_2-way'!B184="","",'True_Odds_Calculator_2-way'!B184)</f>
        <v>2.2000000000000002</v>
      </c>
      <c r="C183" s="4">
        <f t="shared" si="22"/>
        <v>0.5780346820809249</v>
      </c>
      <c r="D183">
        <f t="shared" si="23"/>
        <v>0.45454545454545453</v>
      </c>
      <c r="E183">
        <f t="shared" si="24"/>
        <v>3.2580136626379375E-2</v>
      </c>
      <c r="F183">
        <f t="shared" si="25"/>
        <v>-0.23016290068313194</v>
      </c>
      <c r="G183">
        <v>0</v>
      </c>
      <c r="H183">
        <f t="shared" si="26"/>
        <v>0.26274303730951132</v>
      </c>
      <c r="I183">
        <f t="shared" si="27"/>
        <v>-1.0684346079267204</v>
      </c>
      <c r="J183">
        <f t="shared" si="28"/>
        <v>1.0684346079267204</v>
      </c>
      <c r="K183">
        <f t="shared" si="29"/>
        <v>0.5618112413961549</v>
      </c>
      <c r="L183">
        <f t="shared" si="30"/>
        <v>0.43818875860384515</v>
      </c>
      <c r="M183">
        <f t="shared" si="31"/>
        <v>1.7799572637865058</v>
      </c>
      <c r="N183">
        <f t="shared" si="32"/>
        <v>2.2821215295120645</v>
      </c>
    </row>
    <row r="184" spans="1:14" x14ac:dyDescent="0.25">
      <c r="A184" s="4">
        <f>IF('True_Odds_Calculator_2-way'!A185="","",'True_Odds_Calculator_2-way'!A185)</f>
        <v>1.78</v>
      </c>
      <c r="B184" s="4">
        <f>IF('True_Odds_Calculator_2-way'!B185="","",'True_Odds_Calculator_2-way'!B185)</f>
        <v>2.12</v>
      </c>
      <c r="C184" s="4">
        <f t="shared" si="22"/>
        <v>0.5617977528089888</v>
      </c>
      <c r="D184">
        <f t="shared" si="23"/>
        <v>0.47169811320754712</v>
      </c>
      <c r="E184">
        <f t="shared" si="24"/>
        <v>3.3495866016535869E-2</v>
      </c>
      <c r="F184">
        <f t="shared" si="25"/>
        <v>-0.23150307398770409</v>
      </c>
      <c r="G184">
        <v>0</v>
      </c>
      <c r="H184">
        <f t="shared" si="26"/>
        <v>0.26499894000423996</v>
      </c>
      <c r="I184">
        <f t="shared" si="27"/>
        <v>-1.0699012312772822</v>
      </c>
      <c r="J184">
        <f t="shared" si="28"/>
        <v>1.0699012312772822</v>
      </c>
      <c r="K184">
        <f t="shared" si="29"/>
        <v>0.54510083634166528</v>
      </c>
      <c r="L184">
        <f t="shared" si="30"/>
        <v>0.45489916365833472</v>
      </c>
      <c r="M184">
        <f t="shared" si="31"/>
        <v>1.83452296039628</v>
      </c>
      <c r="N184">
        <f t="shared" si="32"/>
        <v>2.1982893790305562</v>
      </c>
    </row>
    <row r="185" spans="1:14" x14ac:dyDescent="0.25">
      <c r="A185" s="4">
        <f>IF('True_Odds_Calculator_2-way'!A186="","",'True_Odds_Calculator_2-way'!A186)</f>
        <v>1.65</v>
      </c>
      <c r="B185" s="4">
        <f>IF('True_Odds_Calculator_2-way'!B186="","",'True_Odds_Calculator_2-way'!B186)</f>
        <v>2.33</v>
      </c>
      <c r="C185" s="4">
        <f t="shared" si="22"/>
        <v>0.60606060606060608</v>
      </c>
      <c r="D185">
        <f t="shared" si="23"/>
        <v>0.42918454935622319</v>
      </c>
      <c r="E185">
        <f t="shared" si="24"/>
        <v>3.5245155416829377E-2</v>
      </c>
      <c r="F185">
        <f t="shared" si="25"/>
        <v>-0.22486669267785131</v>
      </c>
      <c r="G185">
        <v>0</v>
      </c>
      <c r="H185">
        <f t="shared" si="26"/>
        <v>0.26011184809468074</v>
      </c>
      <c r="I185">
        <f t="shared" si="27"/>
        <v>-1.0755175492958089</v>
      </c>
      <c r="J185">
        <f t="shared" si="28"/>
        <v>1.0755175492958089</v>
      </c>
      <c r="K185">
        <f t="shared" si="29"/>
        <v>0.58855158622613757</v>
      </c>
      <c r="L185">
        <f t="shared" si="30"/>
        <v>0.41144841377386249</v>
      </c>
      <c r="M185">
        <f t="shared" si="31"/>
        <v>1.6990864070422753</v>
      </c>
      <c r="N185">
        <f t="shared" si="32"/>
        <v>2.4304383405634256</v>
      </c>
    </row>
    <row r="186" spans="1:14" x14ac:dyDescent="0.25">
      <c r="A186" s="4">
        <f>IF('True_Odds_Calculator_2-way'!A187="","",'True_Odds_Calculator_2-way'!A187)</f>
        <v>2.08</v>
      </c>
      <c r="B186" s="4">
        <f>IF('True_Odds_Calculator_2-way'!B187="","",'True_Odds_Calculator_2-way'!B187)</f>
        <v>1.84</v>
      </c>
      <c r="C186" s="4">
        <f t="shared" si="22"/>
        <v>0.48076923076923073</v>
      </c>
      <c r="D186">
        <f t="shared" si="23"/>
        <v>0.54347826086956519</v>
      </c>
      <c r="E186">
        <f t="shared" si="24"/>
        <v>2.4247491638795804E-2</v>
      </c>
      <c r="F186">
        <f t="shared" si="25"/>
        <v>-0.23704013377926436</v>
      </c>
      <c r="G186">
        <v>0</v>
      </c>
      <c r="H186">
        <f t="shared" si="26"/>
        <v>0.26128762541806017</v>
      </c>
      <c r="I186">
        <f t="shared" si="27"/>
        <v>-1.0499013139145197</v>
      </c>
      <c r="J186">
        <f t="shared" si="28"/>
        <v>1.0499013139145197</v>
      </c>
      <c r="K186">
        <f t="shared" si="29"/>
        <v>0.46862696659688596</v>
      </c>
      <c r="L186">
        <f t="shared" si="30"/>
        <v>0.53137303340311415</v>
      </c>
      <c r="M186">
        <f t="shared" si="31"/>
        <v>2.1338934190276815</v>
      </c>
      <c r="N186">
        <f t="shared" si="32"/>
        <v>1.8819171036881968</v>
      </c>
    </row>
    <row r="187" spans="1:14" x14ac:dyDescent="0.25">
      <c r="A187" s="4">
        <f>IF('True_Odds_Calculator_2-way'!A188="","",'True_Odds_Calculator_2-way'!A188)</f>
        <v>2.13</v>
      </c>
      <c r="B187" s="4">
        <f>IF('True_Odds_Calculator_2-way'!B188="","",'True_Odds_Calculator_2-way'!B188)</f>
        <v>1.74</v>
      </c>
      <c r="C187" s="4">
        <f t="shared" si="22"/>
        <v>0.46948356807511737</v>
      </c>
      <c r="D187">
        <f t="shared" si="23"/>
        <v>0.57471264367816088</v>
      </c>
      <c r="E187">
        <f t="shared" si="24"/>
        <v>4.4196211753278369E-2</v>
      </c>
      <c r="F187">
        <f t="shared" si="25"/>
        <v>-0.22562193081862814</v>
      </c>
      <c r="G187">
        <v>0</v>
      </c>
      <c r="H187">
        <f t="shared" si="26"/>
        <v>0.26981814257190651</v>
      </c>
      <c r="I187">
        <f t="shared" si="27"/>
        <v>-1.093565796666284</v>
      </c>
      <c r="J187">
        <f t="shared" si="28"/>
        <v>1.093565796666284</v>
      </c>
      <c r="K187">
        <f t="shared" si="29"/>
        <v>0.44728133121114488</v>
      </c>
      <c r="L187">
        <f t="shared" si="30"/>
        <v>0.55271866878885501</v>
      </c>
      <c r="M187">
        <f t="shared" si="31"/>
        <v>2.235729350232901</v>
      </c>
      <c r="N187">
        <f t="shared" si="32"/>
        <v>1.8092386895330501</v>
      </c>
    </row>
    <row r="188" spans="1:14" x14ac:dyDescent="0.25">
      <c r="A188" s="4">
        <f>IF('True_Odds_Calculator_2-way'!A189="","",'True_Odds_Calculator_2-way'!A189)</f>
        <v>1.99</v>
      </c>
      <c r="B188" s="4">
        <f>IF('True_Odds_Calculator_2-way'!B189="","",'True_Odds_Calculator_2-way'!B189)</f>
        <v>1.82</v>
      </c>
      <c r="C188" s="4">
        <f t="shared" si="22"/>
        <v>0.50251256281407031</v>
      </c>
      <c r="D188">
        <f t="shared" si="23"/>
        <v>0.54945054945054939</v>
      </c>
      <c r="E188">
        <f t="shared" si="24"/>
        <v>5.1963112264619582E-2</v>
      </c>
      <c r="F188">
        <f t="shared" si="25"/>
        <v>-0.22414269147937504</v>
      </c>
      <c r="G188">
        <v>0</v>
      </c>
      <c r="H188">
        <f t="shared" si="26"/>
        <v>0.27610580374399463</v>
      </c>
      <c r="I188">
        <f t="shared" si="27"/>
        <v>-1.1098785970200444</v>
      </c>
      <c r="J188">
        <f t="shared" si="28"/>
        <v>1.1098785970200444</v>
      </c>
      <c r="K188">
        <f t="shared" si="29"/>
        <v>0.47646732388748464</v>
      </c>
      <c r="L188">
        <f t="shared" si="30"/>
        <v>0.52353267611251531</v>
      </c>
      <c r="M188">
        <f t="shared" si="31"/>
        <v>2.0987798110498446</v>
      </c>
      <c r="N188">
        <f t="shared" si="32"/>
        <v>1.9101004495564369</v>
      </c>
    </row>
    <row r="189" spans="1:14" x14ac:dyDescent="0.25">
      <c r="A189" s="4">
        <f>IF('True_Odds_Calculator_2-way'!A190="","",'True_Odds_Calculator_2-way'!A190)</f>
        <v>2.41</v>
      </c>
      <c r="B189" s="4">
        <f>IF('True_Odds_Calculator_2-way'!B190="","",'True_Odds_Calculator_2-way'!B190)</f>
        <v>1.56</v>
      </c>
      <c r="C189" s="4">
        <f t="shared" si="22"/>
        <v>0.41493775933609955</v>
      </c>
      <c r="D189">
        <f t="shared" si="23"/>
        <v>0.64102564102564097</v>
      </c>
      <c r="E189">
        <f t="shared" si="24"/>
        <v>5.5963400361740412E-2</v>
      </c>
      <c r="F189">
        <f t="shared" si="25"/>
        <v>-0.21002234280242593</v>
      </c>
      <c r="G189">
        <v>0</v>
      </c>
      <c r="H189">
        <f t="shared" si="26"/>
        <v>0.26598574316416634</v>
      </c>
      <c r="I189">
        <f t="shared" si="27"/>
        <v>-1.1253728415158588</v>
      </c>
      <c r="J189">
        <f t="shared" si="28"/>
        <v>1.1253728415158588</v>
      </c>
      <c r="K189">
        <f t="shared" si="29"/>
        <v>0.38658164195402656</v>
      </c>
      <c r="L189">
        <f t="shared" si="30"/>
        <v>0.61341835804597356</v>
      </c>
      <c r="M189">
        <f t="shared" si="31"/>
        <v>2.5867757065373604</v>
      </c>
      <c r="N189">
        <f t="shared" si="32"/>
        <v>1.6302087912488812</v>
      </c>
    </row>
    <row r="190" spans="1:14" x14ac:dyDescent="0.25">
      <c r="A190" s="4">
        <f>IF('True_Odds_Calculator_2-way'!A191="","",'True_Odds_Calculator_2-way'!A191)</f>
        <v>1.98</v>
      </c>
      <c r="B190" s="4">
        <f>IF('True_Odds_Calculator_2-way'!B191="","",'True_Odds_Calculator_2-way'!B191)</f>
        <v>1.93</v>
      </c>
      <c r="C190" s="4">
        <f t="shared" si="22"/>
        <v>0.50505050505050508</v>
      </c>
      <c r="D190">
        <f t="shared" si="23"/>
        <v>0.5181347150259068</v>
      </c>
      <c r="E190">
        <f t="shared" si="24"/>
        <v>2.3185220076411994E-2</v>
      </c>
      <c r="F190">
        <f t="shared" si="25"/>
        <v>-0.23849897943162168</v>
      </c>
      <c r="G190">
        <v>0</v>
      </c>
      <c r="H190">
        <f t="shared" si="26"/>
        <v>0.26168419950803373</v>
      </c>
      <c r="I190">
        <f t="shared" si="27"/>
        <v>-1.0474793930096669</v>
      </c>
      <c r="J190">
        <f t="shared" si="28"/>
        <v>1.0474793930096669</v>
      </c>
      <c r="K190">
        <f t="shared" si="29"/>
        <v>0.49345437578019818</v>
      </c>
      <c r="L190">
        <f t="shared" si="30"/>
        <v>0.50654562421980165</v>
      </c>
      <c r="M190">
        <f t="shared" si="31"/>
        <v>2.0265298051494733</v>
      </c>
      <c r="N190">
        <f t="shared" si="32"/>
        <v>1.9741558354989901</v>
      </c>
    </row>
    <row r="191" spans="1:14" x14ac:dyDescent="0.25">
      <c r="A191" s="4">
        <f>IF('True_Odds_Calculator_2-way'!A192="","",'True_Odds_Calculator_2-way'!A192)</f>
        <v>1.74</v>
      </c>
      <c r="B191" s="4">
        <f>IF('True_Odds_Calculator_2-way'!B192="","",'True_Odds_Calculator_2-way'!B192)</f>
        <v>2.21</v>
      </c>
      <c r="C191" s="4">
        <f t="shared" si="22"/>
        <v>0.57471264367816088</v>
      </c>
      <c r="D191">
        <f t="shared" si="23"/>
        <v>0.45248868778280543</v>
      </c>
      <c r="E191">
        <f t="shared" si="24"/>
        <v>2.720133146096626E-2</v>
      </c>
      <c r="F191">
        <f t="shared" si="25"/>
        <v>-0.23284963852915186</v>
      </c>
      <c r="G191">
        <v>0</v>
      </c>
      <c r="H191">
        <f t="shared" si="26"/>
        <v>0.26005096999011806</v>
      </c>
      <c r="I191">
        <f t="shared" si="27"/>
        <v>-1.0567967158529021</v>
      </c>
      <c r="J191">
        <f t="shared" si="28"/>
        <v>1.0567967158529021</v>
      </c>
      <c r="K191">
        <f t="shared" si="29"/>
        <v>0.56115791622406608</v>
      </c>
      <c r="L191">
        <f t="shared" si="30"/>
        <v>0.43884208377593403</v>
      </c>
      <c r="M191">
        <f t="shared" si="31"/>
        <v>1.7820295697311479</v>
      </c>
      <c r="N191">
        <f t="shared" si="32"/>
        <v>2.2787240261820116</v>
      </c>
    </row>
    <row r="192" spans="1:14" x14ac:dyDescent="0.25">
      <c r="A192" s="4">
        <f>IF('True_Odds_Calculator_2-way'!A193="","",'True_Odds_Calculator_2-way'!A193)</f>
        <v>2.2200000000000002</v>
      </c>
      <c r="B192" s="4">
        <f>IF('True_Odds_Calculator_2-way'!B193="","",'True_Odds_Calculator_2-way'!B193)</f>
        <v>1.7</v>
      </c>
      <c r="C192" s="4">
        <f t="shared" si="22"/>
        <v>0.4504504504504504</v>
      </c>
      <c r="D192">
        <f t="shared" si="23"/>
        <v>0.58823529411764708</v>
      </c>
      <c r="E192">
        <f t="shared" si="24"/>
        <v>3.868574456809748E-2</v>
      </c>
      <c r="F192">
        <f t="shared" si="25"/>
        <v>-0.22628510863804985</v>
      </c>
      <c r="G192">
        <v>0</v>
      </c>
      <c r="H192">
        <f t="shared" si="26"/>
        <v>0.26497085320614733</v>
      </c>
      <c r="I192">
        <f t="shared" si="27"/>
        <v>-1.0821091383745125</v>
      </c>
      <c r="J192">
        <f t="shared" si="28"/>
        <v>1.0821091383745125</v>
      </c>
      <c r="K192">
        <f t="shared" si="29"/>
        <v>0.43100231571506481</v>
      </c>
      <c r="L192">
        <f t="shared" si="30"/>
        <v>0.56899768428493536</v>
      </c>
      <c r="M192">
        <f t="shared" si="31"/>
        <v>2.3201731488169055</v>
      </c>
      <c r="N192">
        <f t="shared" si="32"/>
        <v>1.7574763968621581</v>
      </c>
    </row>
    <row r="193" spans="1:14" x14ac:dyDescent="0.25">
      <c r="A193" s="4">
        <f>IF('True_Odds_Calculator_2-way'!A194="","",'True_Odds_Calculator_2-way'!A194)</f>
        <v>2.21</v>
      </c>
      <c r="B193" s="4">
        <f>IF('True_Odds_Calculator_2-way'!B194="","",'True_Odds_Calculator_2-way'!B194)</f>
        <v>1.71</v>
      </c>
      <c r="C193" s="4">
        <f t="shared" si="22"/>
        <v>0.45248868778280543</v>
      </c>
      <c r="D193">
        <f t="shared" si="23"/>
        <v>0.58479532163742687</v>
      </c>
      <c r="E193">
        <f t="shared" si="24"/>
        <v>3.7284009420232245E-2</v>
      </c>
      <c r="F193">
        <f t="shared" si="25"/>
        <v>-0.22732925828901074</v>
      </c>
      <c r="G193">
        <v>0</v>
      </c>
      <c r="H193">
        <f t="shared" si="26"/>
        <v>0.26461326770924293</v>
      </c>
      <c r="I193">
        <f t="shared" si="27"/>
        <v>-1.0788924165398663</v>
      </c>
      <c r="J193">
        <f t="shared" si="28"/>
        <v>1.0788924165398663</v>
      </c>
      <c r="K193">
        <f t="shared" si="29"/>
        <v>0.43375295009879905</v>
      </c>
      <c r="L193">
        <f t="shared" si="30"/>
        <v>0.56624704990120123</v>
      </c>
      <c r="M193">
        <f t="shared" si="31"/>
        <v>2.305459824013238</v>
      </c>
      <c r="N193">
        <f t="shared" si="32"/>
        <v>1.7660136157433048</v>
      </c>
    </row>
    <row r="194" spans="1:14" x14ac:dyDescent="0.25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1.64</v>
      </c>
      <c r="C194" s="4">
        <f t="shared" si="22"/>
        <v>0.41841004184100417</v>
      </c>
      <c r="D194">
        <f t="shared" si="23"/>
        <v>0.6097560975609756</v>
      </c>
      <c r="E194">
        <f t="shared" si="24"/>
        <v>2.8166139401979873E-2</v>
      </c>
      <c r="F194">
        <f t="shared" si="25"/>
        <v>-0.22696193489131533</v>
      </c>
      <c r="G194">
        <v>0</v>
      </c>
      <c r="H194">
        <f t="shared" si="26"/>
        <v>0.2551280742932952</v>
      </c>
      <c r="I194">
        <f t="shared" si="27"/>
        <v>-1.0602361620999639</v>
      </c>
      <c r="J194">
        <f t="shared" si="28"/>
        <v>1.0602361620999639</v>
      </c>
      <c r="K194">
        <f t="shared" si="29"/>
        <v>0.4042481197388369</v>
      </c>
      <c r="L194">
        <f t="shared" si="30"/>
        <v>0.59575188026116299</v>
      </c>
      <c r="M194">
        <f t="shared" si="31"/>
        <v>2.4737282653189494</v>
      </c>
      <c r="N194">
        <f t="shared" si="32"/>
        <v>1.6785511437439771</v>
      </c>
    </row>
    <row r="195" spans="1:14" x14ac:dyDescent="0.25">
      <c r="A195" s="4">
        <f>IF('True_Odds_Calculator_2-way'!A196="","",'True_Odds_Calculator_2-way'!A196)</f>
        <v>2.67</v>
      </c>
      <c r="B195" s="4">
        <f>IF('True_Odds_Calculator_2-way'!B196="","",'True_Odds_Calculator_2-way'!B196)</f>
        <v>1.49</v>
      </c>
      <c r="C195" s="4">
        <f t="shared" ref="C195:C258" si="33">1/A195</f>
        <v>0.37453183520599254</v>
      </c>
      <c r="D195">
        <f t="shared" ref="D195:D258" si="34">1/B195</f>
        <v>0.67114093959731547</v>
      </c>
      <c r="E195">
        <f t="shared" ref="E195:E258" si="35">C195+D195-1</f>
        <v>4.5672774803307892E-2</v>
      </c>
      <c r="F195">
        <f t="shared" ref="F195:F258" si="36">C195+D195-(C195*D195)-1</f>
        <v>-0.20569087298594879</v>
      </c>
      <c r="G195">
        <v>0</v>
      </c>
      <c r="H195">
        <f t="shared" ref="H195:H258" si="37">C195*D195</f>
        <v>0.25136364778925674</v>
      </c>
      <c r="I195">
        <f t="shared" ref="I195:I258" si="38">((-4*F195*H195)^0.5)/(2*F195)</f>
        <v>-1.1054617607630526</v>
      </c>
      <c r="J195">
        <f t="shared" ref="J195:J258" si="39">(-((-4*F195*H195)^0.5))/(2*F195)</f>
        <v>1.1054617607630526</v>
      </c>
      <c r="K195">
        <f t="shared" ref="K195:K258" si="40">IF(A195="","",(C195/($J195+C195-($J195*C195))))</f>
        <v>0.35135538884102202</v>
      </c>
      <c r="L195">
        <f t="shared" ref="L195:L258" si="41">IF(B195="","",(D195/($J195+D195-($J195*D195))))</f>
        <v>0.6486446111589782</v>
      </c>
      <c r="M195">
        <f t="shared" ref="M195:M258" si="42">IF(A195="","",1/K195)</f>
        <v>2.8461211404742981</v>
      </c>
      <c r="N195">
        <f t="shared" ref="N195:N258" si="43">IF(B195="","",1/L195)</f>
        <v>1.5416762627738954</v>
      </c>
    </row>
    <row r="196" spans="1:14" x14ac:dyDescent="0.25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33"/>
        <v>0.48780487804878053</v>
      </c>
      <c r="D196">
        <f t="shared" si="34"/>
        <v>0.54644808743169393</v>
      </c>
      <c r="E196">
        <f t="shared" si="35"/>
        <v>3.4252965480474407E-2</v>
      </c>
      <c r="F196">
        <f t="shared" si="36"/>
        <v>-0.23230707716913246</v>
      </c>
      <c r="G196">
        <v>0</v>
      </c>
      <c r="H196">
        <f t="shared" si="37"/>
        <v>0.26656004264960681</v>
      </c>
      <c r="I196">
        <f t="shared" si="38"/>
        <v>-1.0711894933108055</v>
      </c>
      <c r="J196">
        <f t="shared" si="39"/>
        <v>1.0711894933108055</v>
      </c>
      <c r="K196">
        <f t="shared" si="40"/>
        <v>0.47064383372894186</v>
      </c>
      <c r="L196">
        <f t="shared" si="41"/>
        <v>0.52935616627105819</v>
      </c>
      <c r="M196">
        <f t="shared" si="42"/>
        <v>2.1247489679763456</v>
      </c>
      <c r="N196">
        <f t="shared" si="43"/>
        <v>1.8890872794479689</v>
      </c>
    </row>
    <row r="197" spans="1:14" x14ac:dyDescent="0.25">
      <c r="A197" s="4">
        <f>IF('True_Odds_Calculator_2-way'!A198="","",'True_Odds_Calculator_2-way'!A198)</f>
        <v>1.68</v>
      </c>
      <c r="B197" s="4">
        <f>IF('True_Odds_Calculator_2-way'!B198="","",'True_Odds_Calculator_2-way'!B198)</f>
        <v>2.27</v>
      </c>
      <c r="C197" s="4">
        <f t="shared" si="33"/>
        <v>0.59523809523809523</v>
      </c>
      <c r="D197">
        <f t="shared" si="34"/>
        <v>0.44052863436123346</v>
      </c>
      <c r="E197">
        <f t="shared" si="35"/>
        <v>3.5766729599328695E-2</v>
      </c>
      <c r="F197">
        <f t="shared" si="36"/>
        <v>-0.22645269561569115</v>
      </c>
      <c r="G197">
        <v>0</v>
      </c>
      <c r="H197">
        <f t="shared" si="37"/>
        <v>0.2622194252150199</v>
      </c>
      <c r="I197">
        <f t="shared" si="38"/>
        <v>-1.0760778282064791</v>
      </c>
      <c r="J197">
        <f t="shared" si="39"/>
        <v>1.0760778282064791</v>
      </c>
      <c r="K197">
        <f t="shared" si="40"/>
        <v>0.57745625010319412</v>
      </c>
      <c r="L197">
        <f t="shared" si="41"/>
        <v>0.42254374989680582</v>
      </c>
      <c r="M197">
        <f t="shared" si="42"/>
        <v>1.7317329231804059</v>
      </c>
      <c r="N197">
        <f t="shared" si="43"/>
        <v>2.3666188418222287</v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B16" sqref="AB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1.76</v>
      </c>
      <c r="B3">
        <v>2.12</v>
      </c>
      <c r="C3" s="29">
        <f t="shared" ref="C3:C66" si="0">IF(OR($A3="",$B3=""),"",(1/A3)+(1/B3)-1)</f>
        <v>3.9879931389365408E-2</v>
      </c>
      <c r="D3" s="30">
        <f>IF(OR($A3="",$B3=""),"",A3*'MPTO_working_2-way'!$G2)</f>
        <v>1.8301886792452831</v>
      </c>
      <c r="E3" s="32">
        <f>IF(OR($A3="",$B3=""),"",B3*'MPTO_working_2-way'!$G2)</f>
        <v>2.2045454545454546</v>
      </c>
      <c r="F3" s="30">
        <f>IF(OR($A3="",$B3=""),"",'MPTO_working_2-way'!D2)</f>
        <v>1.8240125146656239</v>
      </c>
      <c r="G3" s="32">
        <f>IF(OR($A3="",$B3=""),"",'MPTO_working_2-way'!E2)</f>
        <v>2.213573801613669</v>
      </c>
      <c r="H3" s="30">
        <f>IF(OR($A3="",$B3=""),"",'OddsRatio_working_2-way'!M2)</f>
        <v>1.8237544710479137</v>
      </c>
      <c r="I3" s="30">
        <f>IF(OR($A3="",$B3=""),"",'OddsRatio_working_2-way'!N2)</f>
        <v>2.2139539573337679</v>
      </c>
      <c r="J3" s="30">
        <f>IF('Log_working_2-way'!$D2="","",A3^('Log_working_2-way'!$D2))</f>
        <v>1.8209380433579214</v>
      </c>
      <c r="K3" s="32">
        <f>IF('Log_working_2-way'!$D2="","",B3^('Log_working_2-way'!$D2))</f>
        <v>2.2181187217362539</v>
      </c>
      <c r="L3" s="37">
        <f>(1/D3)</f>
        <v>0.54639175257731953</v>
      </c>
      <c r="M3" s="37">
        <f>(1/E3)</f>
        <v>0.45360824742268041</v>
      </c>
      <c r="N3" s="38">
        <v>100</v>
      </c>
      <c r="O3" s="38">
        <f>(1/A3)*((N3*A3)-N3)</f>
        <v>43.181818181818187</v>
      </c>
      <c r="P3" s="38">
        <f>(1/B3)*((N3*B3)-N3)</f>
        <v>52.830188679245275</v>
      </c>
      <c r="Q3" s="38">
        <f>(1/B3)*N3</f>
        <v>47.169811320754711</v>
      </c>
      <c r="R3" s="38">
        <f>(1/A3)*N3</f>
        <v>56.81818181818182</v>
      </c>
      <c r="S3" s="39">
        <f>O3-Q3</f>
        <v>-3.987993138936524</v>
      </c>
      <c r="T3" s="39">
        <f>P3-R3</f>
        <v>-3.9879931389365453</v>
      </c>
      <c r="U3" t="s">
        <v>139</v>
      </c>
      <c r="V3" t="s">
        <v>136</v>
      </c>
      <c r="W3" t="s">
        <v>159</v>
      </c>
      <c r="X3" s="48" t="s">
        <v>466</v>
      </c>
      <c r="Y3" s="41"/>
    </row>
    <row r="4" spans="1:25" s="12" customFormat="1" ht="15" x14ac:dyDescent="0.25">
      <c r="A4">
        <v>1.79</v>
      </c>
      <c r="B4">
        <v>2.13</v>
      </c>
      <c r="C4" s="29">
        <f t="shared" si="0"/>
        <v>2.8142785952212312E-2</v>
      </c>
      <c r="D4" s="30">
        <f>IF(OR($A4="",$B4=""),"",A4*'MPTO_working_2-way'!$G3)</f>
        <v>1.84037558685446</v>
      </c>
      <c r="E4" s="32">
        <f>IF(OR($A4="",$B4=""),"",B4*'MPTO_working_2-way'!$G3)</f>
        <v>2.1899441340782122</v>
      </c>
      <c r="F4" s="30">
        <f>IF(OR($A4="",$B4=""),"",'MPTO_working_2-way'!D3)</f>
        <v>1.8362511137332338</v>
      </c>
      <c r="G4" s="32">
        <f>IF(OR($A4="",$B4=""),"",'MPTO_working_2-way'!E3)</f>
        <v>2.1958130561234772</v>
      </c>
      <c r="H4" s="30">
        <f>IF(OR($A4="",$B4=""),"",'OddsRatio_working_2-way'!M3)</f>
        <v>1.8361309970619364</v>
      </c>
      <c r="I4" s="30">
        <f>IF(OR($A4="",$B4=""),"",'OddsRatio_working_2-way'!N3)</f>
        <v>2.1959848438987186</v>
      </c>
      <c r="J4" s="30">
        <f>IF('Log_working_2-way'!$D3="","",A4^('Log_working_2-way'!$D3))</f>
        <v>1.8342658577685029</v>
      </c>
      <c r="K4" s="32">
        <f>IF('Log_working_2-way'!$D3="","",B4^('Log_working_2-way'!$D3))</f>
        <v>2.1986586658056355</v>
      </c>
      <c r="L4" s="37">
        <f t="shared" ref="L4" si="1">(1/D4)</f>
        <v>0.54336734693877553</v>
      </c>
      <c r="M4" s="37">
        <f t="shared" ref="M4" si="2">(1/E4)</f>
        <v>0.45663265306122452</v>
      </c>
      <c r="N4" s="38">
        <v>100</v>
      </c>
      <c r="O4" s="38">
        <f t="shared" ref="O4" si="3">(1/A4)*((N4*A4)-N4)</f>
        <v>44.134078212290497</v>
      </c>
      <c r="P4" s="38">
        <f t="shared" ref="P4" si="4">(1/B4)*((N4*B4)-N4)</f>
        <v>53.051643192488264</v>
      </c>
      <c r="Q4" s="38">
        <f t="shared" ref="Q4" si="5">(1/B4)*N4</f>
        <v>46.948356807511736</v>
      </c>
      <c r="R4" s="38">
        <f t="shared" ref="R4" si="6">(1/A4)*N4</f>
        <v>55.865921787709496</v>
      </c>
      <c r="S4" s="39">
        <f t="shared" ref="S4" si="7">O4-Q4</f>
        <v>-2.8142785952212392</v>
      </c>
      <c r="T4" s="39">
        <f t="shared" ref="T4" si="8">P4-R4</f>
        <v>-2.8142785952212321</v>
      </c>
      <c r="U4" t="s">
        <v>162</v>
      </c>
      <c r="V4" t="s">
        <v>163</v>
      </c>
      <c r="W4" t="s">
        <v>470</v>
      </c>
      <c r="X4" s="48" t="s">
        <v>466</v>
      </c>
      <c r="Y4" s="41"/>
    </row>
    <row r="5" spans="1:25" s="12" customFormat="1" ht="15" x14ac:dyDescent="0.25">
      <c r="A5">
        <v>1.59</v>
      </c>
      <c r="B5">
        <v>2.48</v>
      </c>
      <c r="C5" s="29">
        <f t="shared" si="0"/>
        <v>3.2156624061675743E-2</v>
      </c>
      <c r="D5" s="30">
        <f>IF(OR($A5="",$B5=""),"",A5*'MPTO_working_2-way'!$G4)</f>
        <v>1.6411290322580645</v>
      </c>
      <c r="E5" s="32">
        <f>IF(OR($A5="",$B5=""),"",B5*'MPTO_working_2-way'!$G4)</f>
        <v>2.5597484276729556</v>
      </c>
      <c r="F5" s="30">
        <f>IF(OR($A5="",$B5=""),"",'MPTO_working_2-way'!D4)</f>
        <v>1.6317139783166432</v>
      </c>
      <c r="G5" s="32">
        <f>IF(OR($A5="",$B5=""),"",'MPTO_working_2-way'!E4)</f>
        <v>2.5829948906065767</v>
      </c>
      <c r="H5" s="30">
        <f>IF(OR($A5="",$B5=""),"",'OddsRatio_working_2-way'!M4)</f>
        <v>1.6313862911472248</v>
      </c>
      <c r="I5" s="30">
        <f>IF(OR($A5="",$B5=""),"",'OddsRatio_working_2-way'!N4)</f>
        <v>2.583816459148971</v>
      </c>
      <c r="J5" s="30">
        <f>IF('Log_working_2-way'!$D4="","",A5^('Log_working_2-way'!$D4))</f>
        <v>1.6271068176815173</v>
      </c>
      <c r="K5" s="32">
        <f>IF('Log_working_2-way'!$D4="","",B5^('Log_working_2-way'!$D4))</f>
        <v>2.5946246664914949</v>
      </c>
      <c r="L5" s="37">
        <f t="shared" ref="L5:L68" si="9">(1/D5)</f>
        <v>0.60933660933660938</v>
      </c>
      <c r="M5" s="37">
        <f t="shared" ref="M5:M68" si="10">(1/E5)</f>
        <v>0.39066339066339073</v>
      </c>
      <c r="N5" s="38">
        <v>101</v>
      </c>
      <c r="O5" s="38">
        <f t="shared" ref="O5:O68" si="11">(1/A5)*((N5*A5)-N5)</f>
        <v>37.477987421383645</v>
      </c>
      <c r="P5" s="38">
        <f t="shared" ref="P5:P68" si="12">(1/B5)*((N5*B5)-N5)</f>
        <v>60.274193548387096</v>
      </c>
      <c r="Q5" s="38">
        <f t="shared" ref="Q5:Q68" si="13">(1/B5)*N5</f>
        <v>40.725806451612904</v>
      </c>
      <c r="R5" s="38">
        <f t="shared" ref="R5:R68" si="14">(1/A5)*N5</f>
        <v>63.522012578616348</v>
      </c>
      <c r="S5" s="39">
        <f t="shared" ref="S5:S68" si="15">O5-Q5</f>
        <v>-3.2478190302292589</v>
      </c>
      <c r="T5" s="39">
        <f t="shared" ref="T5:T68" si="16">P5-R5</f>
        <v>-3.2478190302292518</v>
      </c>
      <c r="U5" t="s">
        <v>164</v>
      </c>
      <c r="V5" t="s">
        <v>165</v>
      </c>
      <c r="W5" t="s">
        <v>471</v>
      </c>
      <c r="X5" s="48" t="s">
        <v>466</v>
      </c>
      <c r="Y5" s="41"/>
    </row>
    <row r="6" spans="1:25" s="12" customFormat="1" ht="15" x14ac:dyDescent="0.25">
      <c r="A6">
        <v>2.02</v>
      </c>
      <c r="B6">
        <v>1.87</v>
      </c>
      <c r="C6" s="29">
        <f t="shared" si="0"/>
        <v>2.9808863239265015E-2</v>
      </c>
      <c r="D6" s="30">
        <f>IF(OR($A6="",$B6=""),"",A6*'MPTO_working_2-way'!$G5)</f>
        <v>2.0802139037433154</v>
      </c>
      <c r="E6" s="32">
        <f>IF(OR($A6="",$B6=""),"",B6*'MPTO_working_2-way'!$G5)</f>
        <v>1.9257425742574257</v>
      </c>
      <c r="F6" s="30">
        <f>IF(OR($A6="",$B6=""),"",'MPTO_working_2-way'!D5)</f>
        <v>2.082703865027292</v>
      </c>
      <c r="G6" s="32">
        <f>IF(OR($A6="",$B6=""),"",'MPTO_working_2-way'!E5)</f>
        <v>1.9236135865967305</v>
      </c>
      <c r="H6" s="30">
        <f>IF(OR($A6="",$B6=""),"",'OddsRatio_working_2-way'!M5)</f>
        <v>2.0827805840074194</v>
      </c>
      <c r="I6" s="30">
        <f>IF(OR($A6="",$B6=""),"",'OddsRatio_working_2-way'!N5)</f>
        <v>1.9235481451827992</v>
      </c>
      <c r="J6" s="30">
        <f>IF('Log_working_2-way'!$D5="","",A6^('Log_working_2-way'!$D5))</f>
        <v>2.0839128581602959</v>
      </c>
      <c r="K6" s="32">
        <f>IF('Log_working_2-way'!$D5="","",B6^('Log_working_2-way'!$D5))</f>
        <v>1.9225833907877643</v>
      </c>
      <c r="L6" s="37">
        <f t="shared" si="9"/>
        <v>0.48071979434447304</v>
      </c>
      <c r="M6" s="37">
        <f t="shared" si="10"/>
        <v>0.51928020565552702</v>
      </c>
      <c r="N6" s="38">
        <v>102</v>
      </c>
      <c r="O6" s="38">
        <f t="shared" si="11"/>
        <v>51.504950495049499</v>
      </c>
      <c r="P6" s="38">
        <f t="shared" si="12"/>
        <v>47.454545454545453</v>
      </c>
      <c r="Q6" s="38">
        <f t="shared" si="13"/>
        <v>54.54545454545454</v>
      </c>
      <c r="R6" s="38">
        <f t="shared" si="14"/>
        <v>50.495049504950494</v>
      </c>
      <c r="S6" s="39">
        <f t="shared" si="15"/>
        <v>-3.0405040504050405</v>
      </c>
      <c r="T6" s="39">
        <f t="shared" si="16"/>
        <v>-3.0405040504050405</v>
      </c>
      <c r="U6" t="s">
        <v>166</v>
      </c>
      <c r="V6" t="s">
        <v>167</v>
      </c>
      <c r="W6" t="s">
        <v>471</v>
      </c>
      <c r="X6" s="48" t="s">
        <v>466</v>
      </c>
      <c r="Y6" s="41"/>
    </row>
    <row r="7" spans="1:25" s="12" customFormat="1" ht="15" x14ac:dyDescent="0.25">
      <c r="A7">
        <v>2.0499999999999998</v>
      </c>
      <c r="B7">
        <v>1.83</v>
      </c>
      <c r="C7" s="29">
        <f t="shared" si="0"/>
        <v>3.4252965480474407E-2</v>
      </c>
      <c r="D7" s="30">
        <f>IF(OR($A7="",$B7=""),"",A7*'MPTO_working_2-way'!$G6)</f>
        <v>2.1202185792349724</v>
      </c>
      <c r="E7" s="32">
        <f>IF(OR($A7="",$B7=""),"",B7*'MPTO_working_2-way'!$G6)</f>
        <v>1.8926829268292682</v>
      </c>
      <c r="F7" s="30">
        <f>IF(OR($A7="",$B7=""),"",'MPTO_working_2-way'!D6)</f>
        <v>2.1245929491717397</v>
      </c>
      <c r="G7" s="32">
        <f>IF(OR($A7="",$B7=""),"",'MPTO_working_2-way'!E6)</f>
        <v>1.8892106257081707</v>
      </c>
      <c r="H7" s="30">
        <f>IF(OR($A7="",$B7=""),"",'OddsRatio_working_2-way'!M6)</f>
        <v>2.1247489679763456</v>
      </c>
      <c r="I7" s="30">
        <f>IF(OR($A7="",$B7=""),"",'OddsRatio_working_2-way'!N6)</f>
        <v>1.8890872794479689</v>
      </c>
      <c r="J7" s="30">
        <f>IF('Log_working_2-way'!$D6="","",A7^('Log_working_2-way'!$D6))</f>
        <v>2.1267489530128172</v>
      </c>
      <c r="K7" s="32">
        <f>IF('Log_working_2-way'!$D6="","",B7^('Log_working_2-way'!$D6))</f>
        <v>1.8875091450726849</v>
      </c>
      <c r="L7" s="37">
        <f t="shared" si="9"/>
        <v>0.47164948453608252</v>
      </c>
      <c r="M7" s="37">
        <f t="shared" si="10"/>
        <v>0.52835051546391754</v>
      </c>
      <c r="N7" s="38">
        <v>103</v>
      </c>
      <c r="O7" s="38">
        <f t="shared" si="11"/>
        <v>52.756097560975604</v>
      </c>
      <c r="P7" s="38">
        <f t="shared" si="12"/>
        <v>46.715846994535518</v>
      </c>
      <c r="Q7" s="38">
        <f t="shared" si="13"/>
        <v>56.284153005464475</v>
      </c>
      <c r="R7" s="38">
        <f t="shared" si="14"/>
        <v>50.243902439024396</v>
      </c>
      <c r="S7" s="39">
        <f t="shared" si="15"/>
        <v>-3.5280554444888708</v>
      </c>
      <c r="T7" s="39">
        <f t="shared" si="16"/>
        <v>-3.5280554444888779</v>
      </c>
      <c r="U7" t="s">
        <v>168</v>
      </c>
      <c r="V7" t="s">
        <v>169</v>
      </c>
      <c r="W7" t="s">
        <v>472</v>
      </c>
      <c r="X7" s="48" t="s">
        <v>466</v>
      </c>
      <c r="Y7" s="41"/>
    </row>
    <row r="8" spans="1:25" ht="15" x14ac:dyDescent="0.25">
      <c r="A8">
        <v>1.42</v>
      </c>
      <c r="B8">
        <v>2.82</v>
      </c>
      <c r="C8" s="29">
        <f t="shared" si="0"/>
        <v>5.8835281190690258E-2</v>
      </c>
      <c r="D8" s="30">
        <f>IF(OR($A8="",$B8=""),"",A8*'MPTO_working_2-way'!$G7)</f>
        <v>1.5035460992907801</v>
      </c>
      <c r="E8" s="32">
        <f>IF(OR($A8="",$B8=""),"",B8*'MPTO_working_2-way'!$G7)</f>
        <v>2.9859154929577465</v>
      </c>
      <c r="F8" s="30">
        <f>IF(OR($A8="",$B8=""),"",'MPTO_working_2-way'!D7)</f>
        <v>1.4819036340759382</v>
      </c>
      <c r="G8" s="32">
        <f>IF(OR($A8="",$B8=""),"",'MPTO_working_2-way'!E7)</f>
        <v>3.0751036707111039</v>
      </c>
      <c r="H8" s="30">
        <f>IF(OR($A8="",$B8=""),"",'OddsRatio_working_2-way'!M7)</f>
        <v>1.480384461415261</v>
      </c>
      <c r="I8" s="30">
        <f>IF(OR($A8="",$B8=""),"",'OddsRatio_working_2-way'!N7)</f>
        <v>3.0816659994661331</v>
      </c>
      <c r="J8" s="30">
        <f>IF('Log_working_2-way'!$D7="","",A8^('Log_working_2-way'!$D7))</f>
        <v>1.4703571453795587</v>
      </c>
      <c r="K8" s="32">
        <f>IF('Log_working_2-way'!$D7="","",B8^('Log_working_2-way'!$D7))</f>
        <v>3.1260440280302833</v>
      </c>
      <c r="L8" s="37">
        <f t="shared" si="9"/>
        <v>0.66509433962264153</v>
      </c>
      <c r="M8" s="37">
        <f t="shared" si="10"/>
        <v>0.33490566037735847</v>
      </c>
      <c r="N8" s="38">
        <v>104</v>
      </c>
      <c r="O8" s="38">
        <f t="shared" si="11"/>
        <v>30.760563380281699</v>
      </c>
      <c r="P8" s="38">
        <f t="shared" si="12"/>
        <v>67.120567375886523</v>
      </c>
      <c r="Q8" s="38">
        <f t="shared" si="13"/>
        <v>36.879432624113477</v>
      </c>
      <c r="R8" s="38">
        <f t="shared" si="14"/>
        <v>73.239436619718319</v>
      </c>
      <c r="S8" s="39">
        <f t="shared" si="15"/>
        <v>-6.118869243831778</v>
      </c>
      <c r="T8" s="39">
        <f t="shared" si="16"/>
        <v>-6.1188692438317958</v>
      </c>
      <c r="U8" t="s">
        <v>170</v>
      </c>
      <c r="V8" t="s">
        <v>171</v>
      </c>
      <c r="W8" t="s">
        <v>473</v>
      </c>
      <c r="X8" s="48" t="s">
        <v>466</v>
      </c>
      <c r="Y8" s="41"/>
    </row>
    <row r="9" spans="1:25" ht="15" x14ac:dyDescent="0.25">
      <c r="A9">
        <v>1.74</v>
      </c>
      <c r="B9">
        <v>2.2000000000000002</v>
      </c>
      <c r="C9" s="29">
        <f t="shared" si="0"/>
        <v>2.925809822361547E-2</v>
      </c>
      <c r="D9" s="30">
        <f>IF(OR($A9="",$B9=""),"",A9*'MPTO_working_2-way'!$G8)</f>
        <v>1.790909090909091</v>
      </c>
      <c r="E9" s="32">
        <f>IF(OR($A9="",$B9=""),"",B9*'MPTO_working_2-way'!$G8)</f>
        <v>2.264367816091954</v>
      </c>
      <c r="F9" s="30">
        <f>IF(OR($A9="",$B9=""),"",'MPTO_working_2-way'!D8)</f>
        <v>1.78544776119403</v>
      </c>
      <c r="G9" s="32">
        <f>IF(OR($A9="",$B9=""),"",'MPTO_working_2-way'!E8)</f>
        <v>2.2731591448931119</v>
      </c>
      <c r="H9" s="30">
        <f>IF(OR($A9="",$B9=""),"",'OddsRatio_working_2-way'!M8)</f>
        <v>1.7852812659593167</v>
      </c>
      <c r="I9" s="30">
        <f>IF(OR($A9="",$B9=""),"",'OddsRatio_working_2-way'!N8)</f>
        <v>2.2734290799340271</v>
      </c>
      <c r="J9" s="30">
        <f>IF('Log_working_2-way'!$D8="","",A9^('Log_working_2-way'!$D8))</f>
        <v>1.7828096647750074</v>
      </c>
      <c r="K9" s="32">
        <f>IF('Log_working_2-way'!$D8="","",B9^('Log_working_2-way'!$D8))</f>
        <v>2.2774497365044657</v>
      </c>
      <c r="L9" s="37">
        <f t="shared" si="9"/>
        <v>0.55837563451776651</v>
      </c>
      <c r="M9" s="37">
        <f t="shared" si="10"/>
        <v>0.44162436548223349</v>
      </c>
      <c r="N9" s="38">
        <v>105</v>
      </c>
      <c r="O9" s="38">
        <f t="shared" si="11"/>
        <v>44.655172413793096</v>
      </c>
      <c r="P9" s="38">
        <f t="shared" si="12"/>
        <v>57.27272727272728</v>
      </c>
      <c r="Q9" s="38">
        <f t="shared" si="13"/>
        <v>47.727272727272727</v>
      </c>
      <c r="R9" s="38">
        <f t="shared" si="14"/>
        <v>60.34482758620689</v>
      </c>
      <c r="S9" s="39">
        <f t="shared" si="15"/>
        <v>-3.0721003134796305</v>
      </c>
      <c r="T9" s="39">
        <f t="shared" si="16"/>
        <v>-3.0721003134796092</v>
      </c>
      <c r="U9" t="s">
        <v>172</v>
      </c>
      <c r="V9" t="s">
        <v>173</v>
      </c>
      <c r="W9" t="s">
        <v>474</v>
      </c>
      <c r="X9" s="48" t="s">
        <v>466</v>
      </c>
      <c r="Y9" s="41"/>
    </row>
    <row r="10" spans="1:25" ht="14.25" customHeight="1" x14ac:dyDescent="0.25">
      <c r="A10">
        <v>1.69</v>
      </c>
      <c r="B10">
        <v>2.2799999999999998</v>
      </c>
      <c r="C10" s="29">
        <f t="shared" si="0"/>
        <v>3.0312467559431067E-2</v>
      </c>
      <c r="D10" s="30">
        <f>IF(OR($A10="",$B10=""),"",A10*'MPTO_working_2-way'!$G9)</f>
        <v>1.7412280701754383</v>
      </c>
      <c r="E10" s="32">
        <f>IF(OR($A10="",$B10=""),"",B10*'MPTO_working_2-way'!$G9)</f>
        <v>2.3491124260355027</v>
      </c>
      <c r="F10" s="30">
        <f>IF(OR($A10="",$B10=""),"",'MPTO_working_2-way'!D9)</f>
        <v>1.7344256391789699</v>
      </c>
      <c r="G10" s="32">
        <f>IF(OR($A10="",$B10=""),"",'MPTO_working_2-way'!E9)</f>
        <v>2.3616082373130669</v>
      </c>
      <c r="H10" s="30">
        <f>IF(OR($A10="",$B10=""),"",'OddsRatio_working_2-way'!M9)</f>
        <v>1.7342087577794201</v>
      </c>
      <c r="I10" s="30">
        <f>IF(OR($A10="",$B10=""),"",'OddsRatio_working_2-way'!N9)</f>
        <v>2.3620104492139973</v>
      </c>
      <c r="J10" s="30">
        <f>IF('Log_working_2-way'!$D9="","",A10^('Log_working_2-way'!$D9))</f>
        <v>1.7311269576388733</v>
      </c>
      <c r="K10" s="32">
        <f>IF('Log_working_2-way'!$D9="","",B10^('Log_working_2-way'!$D9))</f>
        <v>2.3677515095728476</v>
      </c>
      <c r="L10" s="37">
        <f t="shared" si="9"/>
        <v>0.57430730478589431</v>
      </c>
      <c r="M10" s="37">
        <f t="shared" si="10"/>
        <v>0.42569269521410585</v>
      </c>
      <c r="N10" s="38">
        <v>106</v>
      </c>
      <c r="O10" s="38">
        <f t="shared" si="11"/>
        <v>43.27810650887573</v>
      </c>
      <c r="P10" s="38">
        <f t="shared" si="12"/>
        <v>59.508771929824555</v>
      </c>
      <c r="Q10" s="38">
        <f t="shared" si="13"/>
        <v>46.491228070175438</v>
      </c>
      <c r="R10" s="38">
        <f t="shared" si="14"/>
        <v>62.721893491124263</v>
      </c>
      <c r="S10" s="39">
        <f t="shared" si="15"/>
        <v>-3.2131215612997082</v>
      </c>
      <c r="T10" s="39">
        <f t="shared" si="16"/>
        <v>-3.2131215612997082</v>
      </c>
      <c r="U10" t="s">
        <v>174</v>
      </c>
      <c r="V10" t="s">
        <v>175</v>
      </c>
      <c r="W10" t="s">
        <v>475</v>
      </c>
      <c r="X10" s="48" t="s">
        <v>466</v>
      </c>
      <c r="Y10" s="41"/>
    </row>
    <row r="11" spans="1:25" ht="15" x14ac:dyDescent="0.25">
      <c r="A11">
        <v>2.0099999999999998</v>
      </c>
      <c r="B11">
        <v>1.88</v>
      </c>
      <c r="C11" s="29">
        <f t="shared" si="0"/>
        <v>2.9427331427966497E-2</v>
      </c>
      <c r="D11" s="30">
        <f>IF(OR($A11="",$B11=""),"",A11*'MPTO_working_2-way'!$G10)</f>
        <v>2.0691489361702122</v>
      </c>
      <c r="E11" s="32">
        <f>IF(OR($A11="",$B11=""),"",B11*'MPTO_working_2-way'!$G10)</f>
        <v>1.9353233830845769</v>
      </c>
      <c r="F11" s="30">
        <f>IF(OR($A11="",$B11=""),"",'MPTO_working_2-way'!D10)</f>
        <v>2.0712563034422273</v>
      </c>
      <c r="G11" s="32">
        <f>IF(OR($A11="",$B11=""),"",'MPTO_working_2-way'!E10)</f>
        <v>1.9334834220221038</v>
      </c>
      <c r="H11" s="30">
        <f>IF(OR($A11="",$B11=""),"",'OddsRatio_working_2-way'!M10)</f>
        <v>2.0713203408538785</v>
      </c>
      <c r="I11" s="30">
        <f>IF(OR($A11="",$B11=""),"",'OddsRatio_working_2-way'!N10)</f>
        <v>1.9334276237142709</v>
      </c>
      <c r="J11" s="30">
        <f>IF('Log_working_2-way'!$D10="","",A11^('Log_working_2-way'!$D10))</f>
        <v>2.0722780043286777</v>
      </c>
      <c r="K11" s="32">
        <f>IF('Log_working_2-way'!$D10="","",B11^('Log_working_2-way'!$D10))</f>
        <v>1.9325939690668699</v>
      </c>
      <c r="L11" s="37">
        <f t="shared" si="9"/>
        <v>0.48329048843187672</v>
      </c>
      <c r="M11" s="37">
        <f t="shared" si="10"/>
        <v>0.5167095115681235</v>
      </c>
      <c r="N11" s="38">
        <v>107</v>
      </c>
      <c r="O11" s="38">
        <f t="shared" si="11"/>
        <v>53.766169154228848</v>
      </c>
      <c r="P11" s="38">
        <f t="shared" si="12"/>
        <v>50.085106382978722</v>
      </c>
      <c r="Q11" s="38">
        <f t="shared" si="13"/>
        <v>56.914893617021278</v>
      </c>
      <c r="R11" s="38">
        <f t="shared" si="14"/>
        <v>53.233830845771152</v>
      </c>
      <c r="S11" s="39">
        <f t="shared" si="15"/>
        <v>-3.1487244627924298</v>
      </c>
      <c r="T11" s="39">
        <f t="shared" si="16"/>
        <v>-3.1487244627924298</v>
      </c>
      <c r="U11" t="s">
        <v>176</v>
      </c>
      <c r="V11" t="s">
        <v>177</v>
      </c>
      <c r="W11" t="s">
        <v>476</v>
      </c>
      <c r="X11" s="48" t="s">
        <v>466</v>
      </c>
      <c r="Y11" s="41"/>
    </row>
    <row r="12" spans="1:25" ht="15" x14ac:dyDescent="0.25">
      <c r="A12">
        <v>2.02</v>
      </c>
      <c r="B12">
        <v>1.87</v>
      </c>
      <c r="C12" s="29">
        <f t="shared" si="0"/>
        <v>2.9808863239265015E-2</v>
      </c>
      <c r="D12" s="30">
        <f>IF(OR($A12="",$B12=""),"",A12*'MPTO_working_2-way'!$G11)</f>
        <v>2.0802139037433154</v>
      </c>
      <c r="E12" s="32">
        <f>IF(OR($A12="",$B12=""),"",B12*'MPTO_working_2-way'!$G11)</f>
        <v>1.9257425742574257</v>
      </c>
      <c r="F12" s="30">
        <f>IF(OR($A12="",$B12=""),"",'MPTO_working_2-way'!D11)</f>
        <v>2.082703865027292</v>
      </c>
      <c r="G12" s="32">
        <f>IF(OR($A12="",$B12=""),"",'MPTO_working_2-way'!E11)</f>
        <v>1.9236135865967305</v>
      </c>
      <c r="H12" s="30">
        <f>IF(OR($A12="",$B12=""),"",'OddsRatio_working_2-way'!M11)</f>
        <v>2.0827805840074194</v>
      </c>
      <c r="I12" s="30">
        <f>IF(OR($A12="",$B12=""),"",'OddsRatio_working_2-way'!N11)</f>
        <v>1.9235481451827992</v>
      </c>
      <c r="J12" s="30">
        <f>IF('Log_working_2-way'!$D11="","",A12^('Log_working_2-way'!$D11))</f>
        <v>2.0839128581602959</v>
      </c>
      <c r="K12" s="32">
        <f>IF('Log_working_2-way'!$D11="","",B12^('Log_working_2-way'!$D11))</f>
        <v>1.9225833907877643</v>
      </c>
      <c r="L12" s="37">
        <f t="shared" si="9"/>
        <v>0.48071979434447304</v>
      </c>
      <c r="M12" s="37">
        <f t="shared" si="10"/>
        <v>0.51928020565552702</v>
      </c>
      <c r="N12" s="38">
        <v>108</v>
      </c>
      <c r="O12" s="38">
        <f t="shared" si="11"/>
        <v>54.53465346534653</v>
      </c>
      <c r="P12" s="38">
        <f t="shared" si="12"/>
        <v>50.245989304812831</v>
      </c>
      <c r="Q12" s="38">
        <f t="shared" si="13"/>
        <v>57.754010695187155</v>
      </c>
      <c r="R12" s="38">
        <f t="shared" si="14"/>
        <v>53.465346534653463</v>
      </c>
      <c r="S12" s="39">
        <f t="shared" si="15"/>
        <v>-3.2193572298406252</v>
      </c>
      <c r="T12" s="39">
        <f t="shared" si="16"/>
        <v>-3.2193572298406323</v>
      </c>
      <c r="U12" t="s">
        <v>178</v>
      </c>
      <c r="V12" t="s">
        <v>179</v>
      </c>
      <c r="W12" t="s">
        <v>477</v>
      </c>
      <c r="X12" s="48" t="s">
        <v>466</v>
      </c>
      <c r="Y12" s="41"/>
    </row>
    <row r="13" spans="1:25" ht="15" x14ac:dyDescent="0.25">
      <c r="A13">
        <v>2.4900000000000002</v>
      </c>
      <c r="B13">
        <v>1.57</v>
      </c>
      <c r="C13" s="29">
        <f t="shared" si="0"/>
        <v>3.8549100862046881E-2</v>
      </c>
      <c r="D13" s="30">
        <f>IF(OR($A13="",$B13=""),"",A13*'MPTO_working_2-way'!$G12)</f>
        <v>2.5859872611464971</v>
      </c>
      <c r="E13" s="32">
        <f>IF(OR($A13="",$B13=""),"",B13*'MPTO_working_2-way'!$G12)</f>
        <v>1.6305220883534137</v>
      </c>
      <c r="F13" s="30">
        <f>IF(OR($A13="",$B13=""),"",'MPTO_working_2-way'!D12)</f>
        <v>2.6155287190981165</v>
      </c>
      <c r="G13" s="32">
        <f>IF(OR($A13="",$B13=""),"",'MPTO_working_2-way'!E12)</f>
        <v>1.6189924005549459</v>
      </c>
      <c r="H13" s="30">
        <f>IF(OR($A13="",$B13=""),"",'OddsRatio_working_2-way'!M12)</f>
        <v>2.6167977881353308</v>
      </c>
      <c r="I13" s="30">
        <f>IF(OR($A13="",$B13=""),"",'OddsRatio_working_2-way'!N12)</f>
        <v>1.6185065364007643</v>
      </c>
      <c r="J13" s="30">
        <f>IF('Log_working_2-way'!$D12="","",A13^('Log_working_2-way'!$D12))</f>
        <v>2.6306681131242473</v>
      </c>
      <c r="K13" s="32">
        <f>IF('Log_working_2-way'!$D12="","",B13^('Log_working_2-way'!$D12))</f>
        <v>1.6132455721377705</v>
      </c>
      <c r="L13" s="37">
        <f t="shared" si="9"/>
        <v>0.38669950738916253</v>
      </c>
      <c r="M13" s="37">
        <f t="shared" si="10"/>
        <v>0.61330049261083741</v>
      </c>
      <c r="N13" s="38">
        <v>109</v>
      </c>
      <c r="O13" s="38">
        <f t="shared" si="11"/>
        <v>65.224899598393577</v>
      </c>
      <c r="P13" s="38">
        <f t="shared" si="12"/>
        <v>39.573248407643305</v>
      </c>
      <c r="Q13" s="38">
        <f t="shared" si="13"/>
        <v>69.42675159235668</v>
      </c>
      <c r="R13" s="38">
        <f t="shared" si="14"/>
        <v>43.775100401606423</v>
      </c>
      <c r="S13" s="39">
        <f t="shared" si="15"/>
        <v>-4.2018519939631034</v>
      </c>
      <c r="T13" s="39">
        <f t="shared" si="16"/>
        <v>-4.2018519939631176</v>
      </c>
      <c r="U13" t="s">
        <v>180</v>
      </c>
      <c r="V13" t="s">
        <v>181</v>
      </c>
      <c r="W13" t="s">
        <v>478</v>
      </c>
      <c r="X13" s="48" t="s">
        <v>466</v>
      </c>
      <c r="Y13" s="41"/>
    </row>
    <row r="14" spans="1:25" s="35" customFormat="1" ht="15" x14ac:dyDescent="0.25">
      <c r="A14">
        <v>1.86</v>
      </c>
      <c r="B14">
        <v>2.04</v>
      </c>
      <c r="C14" s="29">
        <f t="shared" si="0"/>
        <v>2.7830487033523088E-2</v>
      </c>
      <c r="D14" s="30">
        <f>IF(OR($A14="",$B14=""),"",A14*'MPTO_working_2-way'!$G13)</f>
        <v>1.911764705882353</v>
      </c>
      <c r="E14" s="32">
        <f>IF(OR($A14="",$B14=""),"",B14*'MPTO_working_2-way'!$G13)</f>
        <v>2.096774193548387</v>
      </c>
      <c r="F14" s="30">
        <f>IF(OR($A14="",$B14=""),"",'MPTO_working_2-way'!D13)</f>
        <v>1.9094202898550725</v>
      </c>
      <c r="G14" s="32">
        <f>IF(OR($A14="",$B14=""),"",'MPTO_working_2-way'!E13)</f>
        <v>2.0996015936254984</v>
      </c>
      <c r="H14" s="30">
        <f>IF(OR($A14="",$B14=""),"",'OddsRatio_working_2-way'!M13)</f>
        <v>1.9093531090412992</v>
      </c>
      <c r="I14" s="30">
        <f>IF(OR($A14="",$B14=""),"",'OddsRatio_working_2-way'!N13)</f>
        <v>2.0996828295383159</v>
      </c>
      <c r="J14" s="30">
        <f>IF('Log_working_2-way'!$D13="","",A14^('Log_working_2-way'!$D13))</f>
        <v>1.9082925809304243</v>
      </c>
      <c r="K14" s="32">
        <f>IF('Log_working_2-way'!$D13="","",B14^('Log_working_2-way'!$D13))</f>
        <v>2.1009668261031296</v>
      </c>
      <c r="L14" s="37">
        <f t="shared" si="9"/>
        <v>0.52307692307692311</v>
      </c>
      <c r="M14" s="37">
        <f t="shared" si="10"/>
        <v>0.47692307692307695</v>
      </c>
      <c r="N14" s="38">
        <v>110</v>
      </c>
      <c r="O14" s="38">
        <f t="shared" si="11"/>
        <v>50.860215053763447</v>
      </c>
      <c r="P14" s="38">
        <f t="shared" si="12"/>
        <v>56.078431372549019</v>
      </c>
      <c r="Q14" s="38">
        <f t="shared" si="13"/>
        <v>53.921568627450981</v>
      </c>
      <c r="R14" s="38">
        <f t="shared" si="14"/>
        <v>59.139784946236553</v>
      </c>
      <c r="S14" s="39">
        <f t="shared" si="15"/>
        <v>-3.0613535736875335</v>
      </c>
      <c r="T14" s="39">
        <f t="shared" si="16"/>
        <v>-3.0613535736875335</v>
      </c>
      <c r="U14" t="s">
        <v>182</v>
      </c>
      <c r="V14" t="s">
        <v>183</v>
      </c>
      <c r="W14" t="s">
        <v>479</v>
      </c>
      <c r="X14" s="48" t="s">
        <v>466</v>
      </c>
      <c r="Y14" s="41"/>
    </row>
    <row r="15" spans="1:25" ht="15" x14ac:dyDescent="0.25">
      <c r="A15">
        <v>1.77</v>
      </c>
      <c r="B15">
        <v>2.11</v>
      </c>
      <c r="C15" s="29">
        <f t="shared" si="0"/>
        <v>3.8905400701529036E-2</v>
      </c>
      <c r="D15" s="30">
        <f>IF(OR($A15="",$B15=""),"",A15*'MPTO_working_2-way'!$G14)</f>
        <v>1.8388625592417065</v>
      </c>
      <c r="E15" s="32">
        <f>IF(OR($A15="",$B15=""),"",B15*'MPTO_working_2-way'!$G14)</f>
        <v>2.1920903954802262</v>
      </c>
      <c r="F15" s="30">
        <f>IF(OR($A15="",$B15=""),"",'MPTO_working_2-way'!D14)</f>
        <v>1.8331165484575556</v>
      </c>
      <c r="G15" s="32">
        <f>IF(OR($A15="",$B15=""),"",'MPTO_working_2-way'!E14)</f>
        <v>2.2003122514507911</v>
      </c>
      <c r="H15" s="30">
        <f>IF(OR($A15="",$B15=""),"",'OddsRatio_working_2-way'!M14)</f>
        <v>1.8328827610736662</v>
      </c>
      <c r="I15" s="30">
        <f>IF(OR($A15="",$B15=""),"",'OddsRatio_working_2-way'!N14)</f>
        <v>2.2006491750542465</v>
      </c>
      <c r="J15" s="30">
        <f>IF('Log_working_2-way'!$D14="","",A15^('Log_working_2-way'!$D14))</f>
        <v>1.8302640711133078</v>
      </c>
      <c r="K15" s="32">
        <f>IF('Log_working_2-way'!$D14="","",B15^('Log_working_2-way'!$D14))</f>
        <v>2.2044360761738599</v>
      </c>
      <c r="L15" s="37">
        <f t="shared" si="9"/>
        <v>0.54381443298969068</v>
      </c>
      <c r="M15" s="37">
        <f t="shared" si="10"/>
        <v>0.45618556701030921</v>
      </c>
      <c r="N15" s="38">
        <v>111</v>
      </c>
      <c r="O15" s="38">
        <f t="shared" si="11"/>
        <v>48.288135593220339</v>
      </c>
      <c r="P15" s="38">
        <f t="shared" si="12"/>
        <v>58.393364928909946</v>
      </c>
      <c r="Q15" s="38">
        <f t="shared" si="13"/>
        <v>52.606635071090047</v>
      </c>
      <c r="R15" s="38">
        <f t="shared" si="14"/>
        <v>62.711864406779661</v>
      </c>
      <c r="S15" s="39">
        <f t="shared" si="15"/>
        <v>-4.3184994778697074</v>
      </c>
      <c r="T15" s="39">
        <f t="shared" si="16"/>
        <v>-4.3184994778697146</v>
      </c>
      <c r="U15" t="s">
        <v>101</v>
      </c>
      <c r="V15" t="s">
        <v>107</v>
      </c>
      <c r="W15" t="s">
        <v>159</v>
      </c>
      <c r="X15" s="48" t="s">
        <v>467</v>
      </c>
      <c r="Y15" s="41"/>
    </row>
    <row r="16" spans="1:25" ht="15" x14ac:dyDescent="0.25">
      <c r="A16">
        <v>1.75</v>
      </c>
      <c r="B16">
        <v>2.15</v>
      </c>
      <c r="C16" s="29">
        <f t="shared" si="0"/>
        <v>3.6544850498338777E-2</v>
      </c>
      <c r="D16" s="30">
        <f>IF(OR($A16="",$B16=""),"",A16*'MPTO_working_2-way'!$G15)</f>
        <v>1.8139534883720929</v>
      </c>
      <c r="E16" s="32">
        <f>IF(OR($A16="",$B16=""),"",B16*'MPTO_working_2-way'!$G15)</f>
        <v>2.2285714285714282</v>
      </c>
      <c r="F16" s="30">
        <f>IF(OR($A16="",$B16=""),"",'MPTO_working_2-way'!D15)</f>
        <v>1.8078078078078077</v>
      </c>
      <c r="G16" s="32">
        <f>IF(OR($A16="",$B16=""),"",'MPTO_working_2-way'!E15)</f>
        <v>2.2379182156133823</v>
      </c>
      <c r="H16" s="30">
        <f>IF(OR($A16="",$B16=""),"",'OddsRatio_working_2-way'!M15)</f>
        <v>1.8075728530872484</v>
      </c>
      <c r="I16" s="30">
        <f>IF(OR($A16="",$B16=""),"",'OddsRatio_working_2-way'!N15)</f>
        <v>2.2382783747337802</v>
      </c>
      <c r="J16" s="30">
        <f>IF('Log_working_2-way'!$D15="","",A16^('Log_working_2-way'!$D15))</f>
        <v>1.8047773811563292</v>
      </c>
      <c r="K16" s="32">
        <f>IF('Log_working_2-way'!$D15="","",B16^('Log_working_2-way'!$D15))</f>
        <v>2.2425796542182517</v>
      </c>
      <c r="L16" s="37">
        <f t="shared" si="9"/>
        <v>0.55128205128205132</v>
      </c>
      <c r="M16" s="37">
        <f t="shared" si="10"/>
        <v>0.44871794871794879</v>
      </c>
      <c r="N16" s="38">
        <v>112</v>
      </c>
      <c r="O16" s="38">
        <f t="shared" si="11"/>
        <v>48</v>
      </c>
      <c r="P16" s="38">
        <f t="shared" si="12"/>
        <v>59.906976744186039</v>
      </c>
      <c r="Q16" s="38">
        <f t="shared" si="13"/>
        <v>52.093023255813954</v>
      </c>
      <c r="R16" s="38">
        <f t="shared" si="14"/>
        <v>64</v>
      </c>
      <c r="S16" s="39">
        <f t="shared" si="15"/>
        <v>-4.0930232558139537</v>
      </c>
      <c r="T16" s="39">
        <f t="shared" si="16"/>
        <v>-4.0930232558139608</v>
      </c>
      <c r="U16" t="s">
        <v>132</v>
      </c>
      <c r="V16" t="s">
        <v>134</v>
      </c>
      <c r="W16" t="s">
        <v>159</v>
      </c>
      <c r="X16" s="48" t="s">
        <v>467</v>
      </c>
      <c r="Y16" s="41"/>
    </row>
    <row r="17" spans="1:25" ht="15" x14ac:dyDescent="0.25">
      <c r="A17">
        <v>1.69</v>
      </c>
      <c r="B17">
        <v>2.2400000000000002</v>
      </c>
      <c r="C17" s="29">
        <f t="shared" si="0"/>
        <v>3.8144547759932479E-2</v>
      </c>
      <c r="D17" s="30">
        <f>IF(OR($A17="",$B17=""),"",A17*'MPTO_working_2-way'!$G16)</f>
        <v>1.7544642857142858</v>
      </c>
      <c r="E17" s="32">
        <f>IF(OR($A17="",$B17=""),"",B17*'MPTO_working_2-way'!$G16)</f>
        <v>2.3254437869822491</v>
      </c>
      <c r="F17" s="30">
        <f>IF(OR($A17="",$B17=""),"",'MPTO_working_2-way'!D16)</f>
        <v>1.7462865578005351</v>
      </c>
      <c r="G17" s="32">
        <f>IF(OR($A17="",$B17=""),"",'MPTO_working_2-way'!E16)</f>
        <v>2.3399678575843743</v>
      </c>
      <c r="H17" s="30">
        <f>IF(OR($A17="",$B17=""),"",'OddsRatio_working_2-way'!M16)</f>
        <v>1.7459568438611086</v>
      </c>
      <c r="I17" s="30">
        <f>IF(OR($A17="",$B17=""),"",'OddsRatio_working_2-way'!N16)</f>
        <v>2.3405601251996737</v>
      </c>
      <c r="J17" s="30">
        <f>IF('Log_working_2-way'!$D16="","",A17^('Log_working_2-way'!$D16))</f>
        <v>1.7422334757420166</v>
      </c>
      <c r="K17" s="32">
        <f>IF('Log_working_2-way'!$D16="","",B17^('Log_working_2-way'!$D16))</f>
        <v>2.347284961783934</v>
      </c>
      <c r="L17" s="37">
        <f t="shared" si="9"/>
        <v>0.56997455470737912</v>
      </c>
      <c r="M17" s="37">
        <f t="shared" si="10"/>
        <v>0.43002544529262077</v>
      </c>
      <c r="N17" s="38">
        <v>113</v>
      </c>
      <c r="O17" s="38">
        <f t="shared" si="11"/>
        <v>46.136094674556212</v>
      </c>
      <c r="P17" s="38">
        <f t="shared" si="12"/>
        <v>62.553571428571438</v>
      </c>
      <c r="Q17" s="38">
        <f t="shared" si="13"/>
        <v>50.446428571428569</v>
      </c>
      <c r="R17" s="38">
        <f t="shared" si="14"/>
        <v>66.863905325443795</v>
      </c>
      <c r="S17" s="39">
        <f t="shared" si="15"/>
        <v>-4.3103338968723577</v>
      </c>
      <c r="T17" s="39">
        <f t="shared" si="16"/>
        <v>-4.3103338968723577</v>
      </c>
      <c r="U17" t="s">
        <v>96</v>
      </c>
      <c r="V17" t="s">
        <v>105</v>
      </c>
      <c r="W17" t="s">
        <v>159</v>
      </c>
      <c r="X17" s="48" t="s">
        <v>467</v>
      </c>
      <c r="Y17" s="41"/>
    </row>
    <row r="18" spans="1:25" ht="15" x14ac:dyDescent="0.25">
      <c r="A18">
        <v>1.78</v>
      </c>
      <c r="B18">
        <v>2.1</v>
      </c>
      <c r="C18" s="29">
        <f t="shared" si="0"/>
        <v>3.7988228999465079E-2</v>
      </c>
      <c r="D18" s="30">
        <f>IF(OR($A18="",$B18=""),"",A18*'MPTO_working_2-way'!$G17)</f>
        <v>1.8476190476190479</v>
      </c>
      <c r="E18" s="32">
        <f>IF(OR($A18="",$B18=""),"",B18*'MPTO_working_2-way'!$G17)</f>
        <v>2.1797752808988768</v>
      </c>
      <c r="F18" s="30">
        <f>IF(OR($A18="",$B18=""),"",'MPTO_working_2-way'!D17)</f>
        <v>1.8422868408082802</v>
      </c>
      <c r="G18" s="32">
        <f>IF(OR($A18="",$B18=""),"",'MPTO_working_2-way'!E17)</f>
        <v>2.1872440023405506</v>
      </c>
      <c r="H18" s="30">
        <f>IF(OR($A18="",$B18=""),"",'OddsRatio_working_2-way'!M17)</f>
        <v>1.8420753583206844</v>
      </c>
      <c r="I18" s="30">
        <f>IF(OR($A18="",$B18=""),"",'OddsRatio_working_2-way'!N17)</f>
        <v>2.1875421719907089</v>
      </c>
      <c r="J18" s="30">
        <f>IF('Log_working_2-way'!$D17="","",A18^('Log_working_2-way'!$D17))</f>
        <v>1.8396466235294411</v>
      </c>
      <c r="K18" s="32">
        <f>IF('Log_working_2-way'!$D17="","",B18^('Log_working_2-way'!$D17))</f>
        <v>2.1909772182449698</v>
      </c>
      <c r="L18" s="37">
        <f t="shared" si="9"/>
        <v>0.54123711340206171</v>
      </c>
      <c r="M18" s="37">
        <f t="shared" si="10"/>
        <v>0.45876288659793807</v>
      </c>
      <c r="N18" s="38">
        <v>114</v>
      </c>
      <c r="O18" s="38">
        <f t="shared" si="11"/>
        <v>49.955056179775291</v>
      </c>
      <c r="P18" s="38">
        <f t="shared" si="12"/>
        <v>59.714285714285715</v>
      </c>
      <c r="Q18" s="38">
        <f t="shared" si="13"/>
        <v>54.285714285714285</v>
      </c>
      <c r="R18" s="38">
        <f t="shared" si="14"/>
        <v>64.044943820224717</v>
      </c>
      <c r="S18" s="39">
        <f t="shared" si="15"/>
        <v>-4.3306581059389941</v>
      </c>
      <c r="T18" s="39">
        <f t="shared" si="16"/>
        <v>-4.3306581059390012</v>
      </c>
      <c r="U18" t="s">
        <v>138</v>
      </c>
      <c r="V18" t="s">
        <v>106</v>
      </c>
      <c r="W18" t="s">
        <v>159</v>
      </c>
      <c r="X18" s="48" t="s">
        <v>467</v>
      </c>
      <c r="Y18" s="41"/>
    </row>
    <row r="19" spans="1:25" ht="15" x14ac:dyDescent="0.25">
      <c r="A19">
        <v>1.6</v>
      </c>
      <c r="B19">
        <v>2.48</v>
      </c>
      <c r="C19" s="29">
        <f t="shared" si="0"/>
        <v>2.8225806451612989E-2</v>
      </c>
      <c r="D19" s="30">
        <f>IF(OR($A19="",$B19=""),"",A19*'MPTO_working_2-way'!$G18)</f>
        <v>1.645161290322581</v>
      </c>
      <c r="E19" s="32">
        <f>IF(OR($A19="",$B19=""),"",B19*'MPTO_working_2-way'!$G18)</f>
        <v>2.5500000000000003</v>
      </c>
      <c r="F19" s="30">
        <f>IF(OR($A19="",$B19=""),"",'MPTO_working_2-way'!D18)</f>
        <v>1.6369636963696372</v>
      </c>
      <c r="G19" s="32">
        <f>IF(OR($A19="",$B19=""),"",'MPTO_working_2-way'!E18)</f>
        <v>2.5699481865284977</v>
      </c>
      <c r="H19" s="30">
        <f>IF(OR($A19="",$B19=""),"",'OddsRatio_working_2-way'!M18)</f>
        <v>1.6367145399670135</v>
      </c>
      <c r="I19" s="30">
        <f>IF(OR($A19="",$B19=""),"",'OddsRatio_working_2-way'!N18)</f>
        <v>2.5705625319186329</v>
      </c>
      <c r="J19" s="30">
        <f>IF('Log_working_2-way'!$D18="","",A19^('Log_working_2-way'!$D18))</f>
        <v>1.6329971102948844</v>
      </c>
      <c r="K19" s="32">
        <f>IF('Log_working_2-way'!$D18="","",B19^('Log_working_2-way'!$D18))</f>
        <v>2.5797860428369455</v>
      </c>
      <c r="L19" s="37">
        <f t="shared" si="9"/>
        <v>0.6078431372549018</v>
      </c>
      <c r="M19" s="37">
        <f t="shared" si="10"/>
        <v>0.39215686274509798</v>
      </c>
      <c r="N19" s="38">
        <v>115</v>
      </c>
      <c r="O19" s="38">
        <f t="shared" si="11"/>
        <v>43.125</v>
      </c>
      <c r="P19" s="38">
        <f t="shared" si="12"/>
        <v>68.629032258064512</v>
      </c>
      <c r="Q19" s="38">
        <f t="shared" si="13"/>
        <v>46.370967741935488</v>
      </c>
      <c r="R19" s="38">
        <f t="shared" si="14"/>
        <v>71.875</v>
      </c>
      <c r="S19" s="39">
        <f t="shared" si="15"/>
        <v>-3.2459677419354875</v>
      </c>
      <c r="T19" s="39">
        <f t="shared" si="16"/>
        <v>-3.2459677419354875</v>
      </c>
      <c r="U19" t="s">
        <v>184</v>
      </c>
      <c r="V19" t="s">
        <v>185</v>
      </c>
      <c r="W19" t="s">
        <v>470</v>
      </c>
      <c r="X19" s="48" t="s">
        <v>467</v>
      </c>
      <c r="Y19" s="41"/>
    </row>
    <row r="20" spans="1:25" ht="15" x14ac:dyDescent="0.25">
      <c r="A20">
        <v>1.62</v>
      </c>
      <c r="B20">
        <v>2.4300000000000002</v>
      </c>
      <c r="C20" s="29">
        <f t="shared" si="0"/>
        <v>2.8806584362139898E-2</v>
      </c>
      <c r="D20" s="30">
        <f>IF(OR($A20="",$B20=""),"",A20*'MPTO_working_2-way'!$G19)</f>
        <v>1.6666666666666667</v>
      </c>
      <c r="E20" s="32">
        <f>IF(OR($A20="",$B20=""),"",B20*'MPTO_working_2-way'!$G19)</f>
        <v>2.5</v>
      </c>
      <c r="F20" s="30">
        <f>IF(OR($A20="",$B20=""),"",'MPTO_working_2-way'!D19)</f>
        <v>1.658703071672355</v>
      </c>
      <c r="G20" s="32">
        <f>IF(OR($A20="",$B20=""),"",'MPTO_working_2-way'!E19)</f>
        <v>2.5181347150259068</v>
      </c>
      <c r="H20" s="30">
        <f>IF(OR($A20="",$B20=""),"",'OddsRatio_working_2-way'!M19)</f>
        <v>1.6584576171375296</v>
      </c>
      <c r="I20" s="30">
        <f>IF(OR($A20="",$B20=""),"",'OddsRatio_working_2-way'!N19)</f>
        <v>2.5187006330752704</v>
      </c>
      <c r="J20" s="30">
        <f>IF('Log_working_2-way'!$D19="","",A20^('Log_working_2-way'!$D19))</f>
        <v>1.6548476422503566</v>
      </c>
      <c r="K20" s="32">
        <f>IF('Log_working_2-way'!$D19="","",B20^('Log_working_2-way'!$D19))</f>
        <v>2.5270727654504732</v>
      </c>
      <c r="L20" s="37">
        <f t="shared" si="9"/>
        <v>0.6</v>
      </c>
      <c r="M20" s="37">
        <f t="shared" si="10"/>
        <v>0.4</v>
      </c>
      <c r="N20" s="38">
        <v>116</v>
      </c>
      <c r="O20" s="38">
        <f t="shared" si="11"/>
        <v>44.395061728395071</v>
      </c>
      <c r="P20" s="38">
        <f t="shared" si="12"/>
        <v>68.2633744855967</v>
      </c>
      <c r="Q20" s="38">
        <f t="shared" si="13"/>
        <v>47.736625514403286</v>
      </c>
      <c r="R20" s="38">
        <f t="shared" si="14"/>
        <v>71.604938271604937</v>
      </c>
      <c r="S20" s="39">
        <f t="shared" si="15"/>
        <v>-3.3415637860082157</v>
      </c>
      <c r="T20" s="39">
        <f t="shared" si="16"/>
        <v>-3.341563786008237</v>
      </c>
      <c r="U20" t="s">
        <v>186</v>
      </c>
      <c r="V20" t="s">
        <v>187</v>
      </c>
      <c r="W20" t="s">
        <v>470</v>
      </c>
      <c r="X20" s="48" t="s">
        <v>467</v>
      </c>
      <c r="Y20" s="41"/>
    </row>
    <row r="21" spans="1:25" ht="15" x14ac:dyDescent="0.25">
      <c r="A21">
        <v>1.66</v>
      </c>
      <c r="B21">
        <v>2.34</v>
      </c>
      <c r="C21" s="29">
        <f t="shared" si="0"/>
        <v>2.9760065904644417E-2</v>
      </c>
      <c r="D21" s="30">
        <f>IF(OR($A21="",$B21=""),"",A21*'MPTO_working_2-way'!$G20)</f>
        <v>1.7094017094017095</v>
      </c>
      <c r="E21" s="32">
        <f>IF(OR($A21="",$B21=""),"",B21*'MPTO_working_2-way'!$G20)</f>
        <v>2.4096385542168677</v>
      </c>
      <c r="F21" s="30">
        <f>IF(OR($A21="",$B21=""),"",'MPTO_working_2-way'!D20)</f>
        <v>1.7020418894049603</v>
      </c>
      <c r="G21" s="32">
        <f>IF(OR($A21="",$B21=""),"",'MPTO_working_2-way'!E20)</f>
        <v>2.4244164274123086</v>
      </c>
      <c r="H21" s="30">
        <f>IF(OR($A21="",$B21=""),"",'OddsRatio_working_2-way'!M20)</f>
        <v>1.7018100265975373</v>
      </c>
      <c r="I21" s="30">
        <f>IF(OR($A21="",$B21=""),"",'OddsRatio_working_2-way'!N20)</f>
        <v>2.4248870236980302</v>
      </c>
      <c r="J21" s="30">
        <f>IF('Log_working_2-way'!$D20="","",A21^('Log_working_2-way'!$D20))</f>
        <v>1.6984752676475883</v>
      </c>
      <c r="K21" s="32">
        <f>IF('Log_working_2-way'!$D20="","",B21^('Log_working_2-way'!$D20))</f>
        <v>2.4316899199135542</v>
      </c>
      <c r="L21" s="37">
        <f t="shared" si="9"/>
        <v>0.58499999999999996</v>
      </c>
      <c r="M21" s="37">
        <f t="shared" si="10"/>
        <v>0.41499999999999998</v>
      </c>
      <c r="N21" s="38">
        <v>117</v>
      </c>
      <c r="O21" s="38">
        <f t="shared" si="11"/>
        <v>46.518072289156628</v>
      </c>
      <c r="P21" s="38">
        <f t="shared" si="12"/>
        <v>67</v>
      </c>
      <c r="Q21" s="38">
        <f t="shared" si="13"/>
        <v>50.000000000000007</v>
      </c>
      <c r="R21" s="38">
        <f t="shared" si="14"/>
        <v>70.481927710843379</v>
      </c>
      <c r="S21" s="39">
        <f t="shared" si="15"/>
        <v>-3.4819277108433795</v>
      </c>
      <c r="T21" s="39">
        <f t="shared" si="16"/>
        <v>-3.4819277108433795</v>
      </c>
      <c r="U21" t="s">
        <v>188</v>
      </c>
      <c r="V21" t="s">
        <v>189</v>
      </c>
      <c r="W21" t="s">
        <v>470</v>
      </c>
      <c r="X21" s="48" t="s">
        <v>467</v>
      </c>
      <c r="Y21" s="41"/>
    </row>
    <row r="22" spans="1:25" ht="15" x14ac:dyDescent="0.25">
      <c r="A22">
        <v>1.36</v>
      </c>
      <c r="B22">
        <v>3.37</v>
      </c>
      <c r="C22" s="29">
        <f t="shared" si="0"/>
        <v>3.2030022691569071E-2</v>
      </c>
      <c r="D22" s="30">
        <f>IF(OR($A22="",$B22=""),"",A22*'MPTO_working_2-way'!$G21)</f>
        <v>1.4035608308605341</v>
      </c>
      <c r="E22" s="32">
        <f>IF(OR($A22="",$B22=""),"",B22*'MPTO_working_2-way'!$G21)</f>
        <v>3.4779411764705879</v>
      </c>
      <c r="F22" s="30">
        <f>IF(OR($A22="",$B22=""),"",'MPTO_working_2-way'!D21)</f>
        <v>1.3902808954680579</v>
      </c>
      <c r="G22" s="32">
        <f>IF(OR($A22="",$B22=""),"",'MPTO_working_2-way'!E21)</f>
        <v>3.5622571117674484</v>
      </c>
      <c r="H22" s="30">
        <f>IF(OR($A22="",$B22=""),"",'OddsRatio_working_2-way'!M21)</f>
        <v>1.3897418814769784</v>
      </c>
      <c r="I22" s="30">
        <f>IF(OR($A22="",$B22=""),"",'OddsRatio_working_2-way'!N21)</f>
        <v>3.565800719723442</v>
      </c>
      <c r="J22" s="30">
        <f>IF('Log_working_2-way'!$D21="","",A22^('Log_working_2-way'!$D21))</f>
        <v>1.3835905736034961</v>
      </c>
      <c r="K22" s="32">
        <f>IF('Log_working_2-way'!$D21="","",B22^('Log_working_2-way'!$D21))</f>
        <v>3.6069462307303506</v>
      </c>
      <c r="L22" s="37">
        <f t="shared" si="9"/>
        <v>0.71247357293868929</v>
      </c>
      <c r="M22" s="37">
        <f t="shared" si="10"/>
        <v>0.28752642706131082</v>
      </c>
      <c r="N22" s="38">
        <v>118</v>
      </c>
      <c r="O22" s="38">
        <f t="shared" si="11"/>
        <v>31.235294117647069</v>
      </c>
      <c r="P22" s="38">
        <f t="shared" si="12"/>
        <v>82.985163204747778</v>
      </c>
      <c r="Q22" s="38">
        <f t="shared" si="13"/>
        <v>35.014836795252222</v>
      </c>
      <c r="R22" s="38">
        <f t="shared" si="14"/>
        <v>86.764705882352928</v>
      </c>
      <c r="S22" s="39">
        <f t="shared" si="15"/>
        <v>-3.7795426776051535</v>
      </c>
      <c r="T22" s="39">
        <f t="shared" si="16"/>
        <v>-3.7795426776051499</v>
      </c>
      <c r="U22" t="s">
        <v>190</v>
      </c>
      <c r="V22" t="s">
        <v>191</v>
      </c>
      <c r="W22" t="s">
        <v>470</v>
      </c>
      <c r="X22" s="48" t="s">
        <v>467</v>
      </c>
      <c r="Y22" s="41"/>
    </row>
    <row r="23" spans="1:25" ht="15" x14ac:dyDescent="0.25">
      <c r="A23">
        <v>1.62</v>
      </c>
      <c r="B23">
        <v>2.44</v>
      </c>
      <c r="C23" s="29">
        <f t="shared" si="0"/>
        <v>2.7120016191054308E-2</v>
      </c>
      <c r="D23" s="30">
        <f>IF(OR($A23="",$B23=""),"",A23*'MPTO_working_2-way'!$G22)</f>
        <v>1.6639344262295082</v>
      </c>
      <c r="E23" s="32">
        <f>IF(OR($A23="",$B23=""),"",B23*'MPTO_working_2-way'!$G22)</f>
        <v>2.5061728395061724</v>
      </c>
      <c r="F23" s="30">
        <f>IF(OR($A23="",$B23=""),"",'MPTO_working_2-way'!D22)</f>
        <v>1.6563861884009385</v>
      </c>
      <c r="G23" s="32">
        <f>IF(OR($A23="",$B23=""),"",'MPTO_working_2-way'!E22)</f>
        <v>2.5234933605720116</v>
      </c>
      <c r="H23" s="30">
        <f>IF(OR($A23="",$B23=""),"",'OddsRatio_working_2-way'!M22)</f>
        <v>1.6561673228343179</v>
      </c>
      <c r="I23" s="30">
        <f>IF(OR($A23="",$B23=""),"",'OddsRatio_working_2-way'!N22)</f>
        <v>2.5240015240022853</v>
      </c>
      <c r="J23" s="30">
        <f>IF('Log_working_2-way'!$D22="","",A23^('Log_working_2-way'!$D22))</f>
        <v>1.6527486648131442</v>
      </c>
      <c r="K23" s="32">
        <f>IF('Log_working_2-way'!$D22="","",B23^('Log_working_2-way'!$D22))</f>
        <v>2.5319832178994095</v>
      </c>
      <c r="L23" s="37">
        <f t="shared" si="9"/>
        <v>0.60098522167487689</v>
      </c>
      <c r="M23" s="37">
        <f t="shared" si="10"/>
        <v>0.39901477832512322</v>
      </c>
      <c r="N23" s="38">
        <v>119</v>
      </c>
      <c r="O23" s="38">
        <f t="shared" si="11"/>
        <v>45.543209876543209</v>
      </c>
      <c r="P23" s="38">
        <f t="shared" si="12"/>
        <v>70.229508196721312</v>
      </c>
      <c r="Q23" s="38">
        <f t="shared" si="13"/>
        <v>48.770491803278688</v>
      </c>
      <c r="R23" s="38">
        <f t="shared" si="14"/>
        <v>73.456790123456784</v>
      </c>
      <c r="S23" s="39">
        <f t="shared" si="15"/>
        <v>-3.2272819267354791</v>
      </c>
      <c r="T23" s="39">
        <f t="shared" si="16"/>
        <v>-3.227281926735472</v>
      </c>
      <c r="U23" t="s">
        <v>192</v>
      </c>
      <c r="V23" t="s">
        <v>193</v>
      </c>
      <c r="W23" t="s">
        <v>470</v>
      </c>
      <c r="X23" s="48" t="s">
        <v>467</v>
      </c>
      <c r="Y23" s="41"/>
    </row>
    <row r="24" spans="1:25" ht="15" x14ac:dyDescent="0.25">
      <c r="A24">
        <v>1.63</v>
      </c>
      <c r="B24">
        <v>2.4</v>
      </c>
      <c r="C24" s="29">
        <f t="shared" si="0"/>
        <v>3.0163599182004175E-2</v>
      </c>
      <c r="D24" s="30">
        <f>IF(OR($A24="",$B24=""),"",A24*'MPTO_working_2-way'!$G23)</f>
        <v>1.6791666666666667</v>
      </c>
      <c r="E24" s="32">
        <f>IF(OR($A24="",$B24=""),"",B24*'MPTO_working_2-way'!$G23)</f>
        <v>2.4723926380368098</v>
      </c>
      <c r="F24" s="30">
        <f>IF(OR($A24="",$B24=""),"",'MPTO_working_2-way'!D23)</f>
        <v>1.6710807347287484</v>
      </c>
      <c r="G24" s="32">
        <f>IF(OR($A24="",$B24=""),"",'MPTO_working_2-way'!E23)</f>
        <v>2.49013367281986</v>
      </c>
      <c r="H24" s="30">
        <f>IF(OR($A24="",$B24=""),"",'OddsRatio_working_2-way'!M23)</f>
        <v>1.670820393249937</v>
      </c>
      <c r="I24" s="30">
        <f>IF(OR($A24="",$B24=""),"",'OddsRatio_working_2-way'!N23)</f>
        <v>2.4907119849998605</v>
      </c>
      <c r="J24" s="30">
        <f>IF('Log_working_2-way'!$D23="","",A24^('Log_working_2-way'!$D23))</f>
        <v>1.6671533200634385</v>
      </c>
      <c r="K24" s="32">
        <f>IF('Log_working_2-way'!$D23="","",B24^('Log_working_2-way'!$D23))</f>
        <v>2.4989058285805683</v>
      </c>
      <c r="L24" s="37">
        <f t="shared" si="9"/>
        <v>0.59553349875930517</v>
      </c>
      <c r="M24" s="37">
        <f t="shared" si="10"/>
        <v>0.40446650124069478</v>
      </c>
      <c r="N24" s="38">
        <v>120</v>
      </c>
      <c r="O24" s="38">
        <f t="shared" si="11"/>
        <v>46.380368098159508</v>
      </c>
      <c r="P24" s="38">
        <f t="shared" si="12"/>
        <v>70</v>
      </c>
      <c r="Q24" s="38">
        <f t="shared" si="13"/>
        <v>50</v>
      </c>
      <c r="R24" s="38">
        <f t="shared" si="14"/>
        <v>73.619631901840492</v>
      </c>
      <c r="S24" s="39">
        <f t="shared" si="15"/>
        <v>-3.6196319018404921</v>
      </c>
      <c r="T24" s="39">
        <f t="shared" si="16"/>
        <v>-3.6196319018404921</v>
      </c>
      <c r="U24" t="s">
        <v>194</v>
      </c>
      <c r="V24" t="s">
        <v>195</v>
      </c>
      <c r="W24" t="s">
        <v>470</v>
      </c>
      <c r="X24" s="48" t="s">
        <v>467</v>
      </c>
      <c r="Y24" s="41"/>
    </row>
    <row r="25" spans="1:25" ht="15" x14ac:dyDescent="0.25">
      <c r="A25">
        <v>1.6</v>
      </c>
      <c r="B25">
        <v>2.46</v>
      </c>
      <c r="C25" s="29">
        <f t="shared" si="0"/>
        <v>3.1504065040650397E-2</v>
      </c>
      <c r="D25" s="30">
        <f>IF(OR($A25="",$B25=""),"",A25*'MPTO_working_2-way'!$G24)</f>
        <v>1.6504065040650406</v>
      </c>
      <c r="E25" s="32">
        <f>IF(OR($A25="",$B25=""),"",B25*'MPTO_working_2-way'!$G24)</f>
        <v>2.5375000000000001</v>
      </c>
      <c r="F25" s="30">
        <f>IF(OR($A25="",$B25=""),"",'MPTO_working_2-way'!D24)</f>
        <v>1.6413678065054211</v>
      </c>
      <c r="G25" s="32">
        <f>IF(OR($A25="",$B25=""),"",'MPTO_working_2-way'!E24)</f>
        <v>2.5591677503250976</v>
      </c>
      <c r="H25" s="30">
        <f>IF(OR($A25="",$B25=""),"",'OddsRatio_working_2-way'!M24)</f>
        <v>1.6410607647560327</v>
      </c>
      <c r="I25" s="30">
        <f>IF(OR($A25="",$B25=""),"",'OddsRatio_working_2-way'!N24)</f>
        <v>2.5599145275730124</v>
      </c>
      <c r="J25" s="30">
        <f>IF('Log_working_2-way'!$D24="","",A25^('Log_working_2-way'!$D24))</f>
        <v>1.6369550951524368</v>
      </c>
      <c r="K25" s="32">
        <f>IF('Log_working_2-way'!$D24="","",B25^('Log_working_2-way'!$D24))</f>
        <v>2.5699693865556159</v>
      </c>
      <c r="L25" s="37">
        <f t="shared" si="9"/>
        <v>0.60591133004926112</v>
      </c>
      <c r="M25" s="37">
        <f t="shared" si="10"/>
        <v>0.39408866995073888</v>
      </c>
      <c r="N25" s="38">
        <v>121</v>
      </c>
      <c r="O25" s="38">
        <f t="shared" si="11"/>
        <v>45.375000000000014</v>
      </c>
      <c r="P25" s="38">
        <f t="shared" si="12"/>
        <v>71.813008130081286</v>
      </c>
      <c r="Q25" s="38">
        <f t="shared" si="13"/>
        <v>49.1869918699187</v>
      </c>
      <c r="R25" s="38">
        <f t="shared" si="14"/>
        <v>75.625</v>
      </c>
      <c r="S25" s="39">
        <f t="shared" si="15"/>
        <v>-3.8119918699186854</v>
      </c>
      <c r="T25" s="39">
        <f t="shared" si="16"/>
        <v>-3.8119918699187139</v>
      </c>
      <c r="U25" t="s">
        <v>196</v>
      </c>
      <c r="V25" t="s">
        <v>197</v>
      </c>
      <c r="W25" t="s">
        <v>471</v>
      </c>
      <c r="X25" s="48" t="s">
        <v>467</v>
      </c>
      <c r="Y25" s="41"/>
    </row>
    <row r="26" spans="1:25" ht="15" x14ac:dyDescent="0.25">
      <c r="A26">
        <v>1.76</v>
      </c>
      <c r="B26">
        <v>2.15</v>
      </c>
      <c r="C26" s="29">
        <f t="shared" si="0"/>
        <v>3.3298097251585723E-2</v>
      </c>
      <c r="D26" s="30">
        <f>IF(OR($A26="",$B26=""),"",A26*'MPTO_working_2-way'!$G25)</f>
        <v>1.8186046511627909</v>
      </c>
      <c r="E26" s="32">
        <f>IF(OR($A26="",$B26=""),"",B26*'MPTO_working_2-way'!$G25)</f>
        <v>2.2215909090909092</v>
      </c>
      <c r="F26" s="30">
        <f>IF(OR($A26="",$B26=""),"",'MPTO_working_2-way'!D25)</f>
        <v>1.8131288931480596</v>
      </c>
      <c r="G26" s="32">
        <f>IF(OR($A26="",$B26=""),"",'MPTO_working_2-way'!E25)</f>
        <v>2.2298173246906305</v>
      </c>
      <c r="H26" s="30">
        <f>IF(OR($A26="",$B26=""),"",'OddsRatio_working_2-way'!M25)</f>
        <v>1.8129388446970602</v>
      </c>
      <c r="I26" s="30">
        <f>IF(OR($A26="",$B26=""),"",'OddsRatio_working_2-way'!N25)</f>
        <v>2.2301048307916052</v>
      </c>
      <c r="J26" s="30">
        <f>IF('Log_working_2-way'!$D25="","",A26^('Log_working_2-way'!$D25))</f>
        <v>1.8104537322239227</v>
      </c>
      <c r="K26" s="32">
        <f>IF('Log_working_2-way'!$D25="","",B26^('Log_working_2-way'!$D25))</f>
        <v>2.2338767288490446</v>
      </c>
      <c r="L26" s="37">
        <f t="shared" si="9"/>
        <v>0.54987212276214825</v>
      </c>
      <c r="M26" s="37">
        <f t="shared" si="10"/>
        <v>0.45012787723785164</v>
      </c>
      <c r="N26" s="38">
        <v>122</v>
      </c>
      <c r="O26" s="38">
        <f t="shared" si="11"/>
        <v>52.681818181818187</v>
      </c>
      <c r="P26" s="38">
        <f t="shared" si="12"/>
        <v>65.255813953488371</v>
      </c>
      <c r="Q26" s="38">
        <f t="shared" si="13"/>
        <v>56.744186046511629</v>
      </c>
      <c r="R26" s="38">
        <f t="shared" si="14"/>
        <v>69.318181818181827</v>
      </c>
      <c r="S26" s="39">
        <f t="shared" si="15"/>
        <v>-4.0623678646934422</v>
      </c>
      <c r="T26" s="39">
        <f t="shared" si="16"/>
        <v>-4.0623678646934565</v>
      </c>
      <c r="U26" t="s">
        <v>198</v>
      </c>
      <c r="V26" t="s">
        <v>199</v>
      </c>
      <c r="W26" t="s">
        <v>471</v>
      </c>
      <c r="X26" s="48" t="s">
        <v>467</v>
      </c>
      <c r="Y26" s="41"/>
    </row>
    <row r="27" spans="1:25" ht="15" x14ac:dyDescent="0.25">
      <c r="A27">
        <v>2.06</v>
      </c>
      <c r="B27">
        <v>1.84</v>
      </c>
      <c r="C27" s="29">
        <f t="shared" si="0"/>
        <v>2.891515407344869E-2</v>
      </c>
      <c r="D27" s="30">
        <f>IF(OR($A27="",$B27=""),"",A27*'MPTO_working_2-way'!$G26)</f>
        <v>2.1195652173913042</v>
      </c>
      <c r="E27" s="32">
        <f>IF(OR($A27="",$B27=""),"",B27*'MPTO_working_2-way'!$G26)</f>
        <v>1.8932038834951457</v>
      </c>
      <c r="F27" s="30">
        <f>IF(OR($A27="",$B27=""),"",'MPTO_working_2-way'!D26)</f>
        <v>2.1232354918216445</v>
      </c>
      <c r="G27" s="32">
        <f>IF(OR($A27="",$B27=""),"",'MPTO_working_2-way'!E26)</f>
        <v>1.8902852583283463</v>
      </c>
      <c r="H27" s="30">
        <f>IF(OR($A27="",$B27=""),"",'OddsRatio_working_2-way'!M26)</f>
        <v>2.123345344008138</v>
      </c>
      <c r="I27" s="30">
        <f>IF(OR($A27="",$B27=""),"",'OddsRatio_working_2-way'!N26)</f>
        <v>1.8901981971385247</v>
      </c>
      <c r="J27" s="30">
        <f>IF('Log_working_2-way'!$D26="","",A27^('Log_working_2-way'!$D26))</f>
        <v>2.1250149218724146</v>
      </c>
      <c r="K27" s="32">
        <f>IF('Log_working_2-way'!$D26="","",B27^('Log_working_2-way'!$D26))</f>
        <v>1.8888770989238437</v>
      </c>
      <c r="L27" s="37">
        <f t="shared" si="9"/>
        <v>0.47179487179487184</v>
      </c>
      <c r="M27" s="37">
        <f t="shared" si="10"/>
        <v>0.52820512820512822</v>
      </c>
      <c r="N27" s="38">
        <v>123</v>
      </c>
      <c r="O27" s="38">
        <f t="shared" si="11"/>
        <v>63.291262135922331</v>
      </c>
      <c r="P27" s="38">
        <f t="shared" si="12"/>
        <v>56.152173913043484</v>
      </c>
      <c r="Q27" s="38">
        <f t="shared" si="13"/>
        <v>66.847826086956516</v>
      </c>
      <c r="R27" s="38">
        <f t="shared" si="14"/>
        <v>59.708737864077669</v>
      </c>
      <c r="S27" s="39">
        <f t="shared" si="15"/>
        <v>-3.5565639510341853</v>
      </c>
      <c r="T27" s="39">
        <f t="shared" si="16"/>
        <v>-3.5565639510341853</v>
      </c>
      <c r="U27" t="s">
        <v>200</v>
      </c>
      <c r="V27" t="s">
        <v>201</v>
      </c>
      <c r="W27" t="s">
        <v>471</v>
      </c>
      <c r="X27" s="48" t="s">
        <v>467</v>
      </c>
      <c r="Y27" s="41"/>
    </row>
    <row r="28" spans="1:25" ht="15" x14ac:dyDescent="0.25">
      <c r="A28">
        <v>1.71</v>
      </c>
      <c r="B28">
        <v>2.23</v>
      </c>
      <c r="C28" s="29">
        <f t="shared" si="0"/>
        <v>3.3225814910969431E-2</v>
      </c>
      <c r="D28" s="30">
        <f>IF(OR($A28="",$B28=""),"",A28*'MPTO_working_2-way'!$G27)</f>
        <v>1.7668161434977576</v>
      </c>
      <c r="E28" s="32">
        <f>IF(OR($A28="",$B28=""),"",B28*'MPTO_working_2-way'!$G27)</f>
        <v>2.3040935672514617</v>
      </c>
      <c r="F28" s="30">
        <f>IF(OR($A28="",$B28=""),"",'MPTO_working_2-way'!D27)</f>
        <v>1.7599981538319522</v>
      </c>
      <c r="G28" s="32">
        <f>IF(OR($A28="",$B28=""),"",'MPTO_working_2-way'!E27)</f>
        <v>2.315792669966295</v>
      </c>
      <c r="H28" s="30">
        <f>IF(OR($A28="",$B28=""),"",'OddsRatio_working_2-way'!M27)</f>
        <v>1.7597603387632996</v>
      </c>
      <c r="I28" s="30">
        <f>IF(OR($A28="",$B28=""),"",'OddsRatio_working_2-way'!N27)</f>
        <v>2.3162045305336028</v>
      </c>
      <c r="J28" s="30">
        <f>IF('Log_working_2-way'!$D27="","",A28^('Log_working_2-way'!$D27))</f>
        <v>1.7566662454529891</v>
      </c>
      <c r="K28" s="32">
        <f>IF('Log_working_2-way'!$D27="","",B28^('Log_working_2-way'!$D27))</f>
        <v>2.3215866387713424</v>
      </c>
      <c r="L28" s="37">
        <f t="shared" si="9"/>
        <v>0.56598984771573613</v>
      </c>
      <c r="M28" s="37">
        <f t="shared" si="10"/>
        <v>0.43401015228426398</v>
      </c>
      <c r="N28" s="38">
        <v>124</v>
      </c>
      <c r="O28" s="38">
        <f t="shared" si="11"/>
        <v>51.485380116959057</v>
      </c>
      <c r="P28" s="38">
        <f t="shared" si="12"/>
        <v>68.394618834080717</v>
      </c>
      <c r="Q28" s="38">
        <f t="shared" si="13"/>
        <v>55.605381165919283</v>
      </c>
      <c r="R28" s="38">
        <f t="shared" si="14"/>
        <v>72.514619883040936</v>
      </c>
      <c r="S28" s="39">
        <f t="shared" si="15"/>
        <v>-4.1200010489602263</v>
      </c>
      <c r="T28" s="39">
        <f t="shared" si="16"/>
        <v>-4.1200010489602192</v>
      </c>
      <c r="U28" t="s">
        <v>202</v>
      </c>
      <c r="V28" t="s">
        <v>203</v>
      </c>
      <c r="W28" t="s">
        <v>471</v>
      </c>
      <c r="X28" s="48" t="s">
        <v>467</v>
      </c>
      <c r="Y28" s="41"/>
    </row>
    <row r="29" spans="1:25" ht="15" x14ac:dyDescent="0.25">
      <c r="A29">
        <v>1.54</v>
      </c>
      <c r="B29">
        <v>2.59</v>
      </c>
      <c r="C29" s="29">
        <f t="shared" si="0"/>
        <v>3.5451035451035562E-2</v>
      </c>
      <c r="D29" s="30">
        <f>IF(OR($A29="",$B29=""),"",A29*'MPTO_working_2-way'!$G28)</f>
        <v>1.5945945945945947</v>
      </c>
      <c r="E29" s="32">
        <f>IF(OR($A29="",$B29=""),"",B29*'MPTO_working_2-way'!$G28)</f>
        <v>2.6818181818181821</v>
      </c>
      <c r="F29" s="30">
        <f>IF(OR($A29="",$B29=""),"",'MPTO_working_2-way'!D28)</f>
        <v>1.583217560433454</v>
      </c>
      <c r="G29" s="32">
        <f>IF(OR($A29="",$B29=""),"",'MPTO_working_2-way'!E28)</f>
        <v>2.7146260123868511</v>
      </c>
      <c r="H29" s="30">
        <f>IF(OR($A29="",$B29=""),"",'OddsRatio_working_2-way'!M28)</f>
        <v>1.5827715174143586</v>
      </c>
      <c r="I29" s="30">
        <f>IF(OR($A29="",$B29=""),"",'OddsRatio_working_2-way'!N28)</f>
        <v>2.7159383568311668</v>
      </c>
      <c r="J29" s="30">
        <f>IF('Log_working_2-way'!$D28="","",A29^('Log_working_2-way'!$D28))</f>
        <v>1.5775817480869365</v>
      </c>
      <c r="K29" s="32">
        <f>IF('Log_working_2-way'!$D28="","",B29^('Log_working_2-way'!$D28))</f>
        <v>2.7313566491877532</v>
      </c>
      <c r="L29" s="37">
        <f t="shared" si="9"/>
        <v>0.6271186440677966</v>
      </c>
      <c r="M29" s="37">
        <f t="shared" si="10"/>
        <v>0.37288135593220334</v>
      </c>
      <c r="N29" s="38">
        <v>125</v>
      </c>
      <c r="O29" s="38">
        <f t="shared" si="11"/>
        <v>43.831168831168831</v>
      </c>
      <c r="P29" s="38">
        <f t="shared" si="12"/>
        <v>76.737451737451735</v>
      </c>
      <c r="Q29" s="38">
        <f t="shared" si="13"/>
        <v>48.262548262548265</v>
      </c>
      <c r="R29" s="38">
        <f t="shared" si="14"/>
        <v>81.168831168831161</v>
      </c>
      <c r="S29" s="39">
        <f t="shared" si="15"/>
        <v>-4.4313794313794332</v>
      </c>
      <c r="T29" s="39">
        <f t="shared" si="16"/>
        <v>-4.4313794313794261</v>
      </c>
      <c r="U29" t="s">
        <v>155</v>
      </c>
      <c r="V29" t="s">
        <v>144</v>
      </c>
      <c r="W29" t="s">
        <v>161</v>
      </c>
      <c r="X29" s="48" t="s">
        <v>467</v>
      </c>
      <c r="Y29" s="41"/>
    </row>
    <row r="30" spans="1:25" s="35" customFormat="1" ht="15" x14ac:dyDescent="0.25">
      <c r="A30">
        <v>2.36</v>
      </c>
      <c r="B30">
        <v>1.65</v>
      </c>
      <c r="C30" s="29">
        <f t="shared" si="0"/>
        <v>2.9789419619928204E-2</v>
      </c>
      <c r="D30" s="30">
        <f>IF(OR($A30="",$B30=""),"",A30*'MPTO_working_2-way'!$G29)</f>
        <v>2.4303030303030306</v>
      </c>
      <c r="E30" s="32">
        <f>IF(OR($A30="",$B30=""),"",B30*'MPTO_working_2-way'!$G29)</f>
        <v>1.6991525423728815</v>
      </c>
      <c r="F30" s="30">
        <f>IF(OR($A30="",$B30=""),"",'MPTO_working_2-way'!D29)</f>
        <v>2.4459798994974875</v>
      </c>
      <c r="G30" s="32">
        <f>IF(OR($A30="",$B30=""),"",'MPTO_working_2-way'!E29)</f>
        <v>1.691572545612511</v>
      </c>
      <c r="H30" s="30">
        <f>IF(OR($A30="",$B30=""),"",'OddsRatio_working_2-way'!M29)</f>
        <v>2.4464811413591585</v>
      </c>
      <c r="I30" s="30">
        <f>IF(OR($A30="",$B30=""),"",'OddsRatio_working_2-way'!N29)</f>
        <v>1.6913328984437157</v>
      </c>
      <c r="J30" s="30">
        <f>IF('Log_working_2-way'!$D29="","",A30^('Log_working_2-way'!$D29))</f>
        <v>2.4537046927110477</v>
      </c>
      <c r="K30" s="32">
        <f>IF('Log_working_2-way'!$D29="","",B30^('Log_working_2-way'!$D29))</f>
        <v>1.6878976211702592</v>
      </c>
      <c r="L30" s="37">
        <f t="shared" si="9"/>
        <v>0.41147132169576056</v>
      </c>
      <c r="M30" s="37">
        <f t="shared" si="10"/>
        <v>0.58852867830423938</v>
      </c>
      <c r="N30" s="38">
        <v>126</v>
      </c>
      <c r="O30" s="38">
        <f t="shared" si="11"/>
        <v>72.610169491525411</v>
      </c>
      <c r="P30" s="38">
        <f t="shared" si="12"/>
        <v>49.636363636363626</v>
      </c>
      <c r="Q30" s="38">
        <f t="shared" si="13"/>
        <v>76.36363636363636</v>
      </c>
      <c r="R30" s="38">
        <f t="shared" si="14"/>
        <v>53.389830508474581</v>
      </c>
      <c r="S30" s="39">
        <f t="shared" si="15"/>
        <v>-3.7534668721109483</v>
      </c>
      <c r="T30" s="39">
        <f t="shared" si="16"/>
        <v>-3.7534668721109554</v>
      </c>
      <c r="U30" t="s">
        <v>145</v>
      </c>
      <c r="V30" t="s">
        <v>140</v>
      </c>
      <c r="W30" t="s">
        <v>161</v>
      </c>
      <c r="X30" s="48" t="s">
        <v>467</v>
      </c>
      <c r="Y30" s="41"/>
    </row>
    <row r="31" spans="1:25" ht="15" x14ac:dyDescent="0.25">
      <c r="A31">
        <v>1.47</v>
      </c>
      <c r="B31">
        <v>2.81</v>
      </c>
      <c r="C31" s="29">
        <f t="shared" si="0"/>
        <v>3.614399496453391E-2</v>
      </c>
      <c r="D31" s="30">
        <f>IF(OR($A31="",$B31=""),"",A31*'MPTO_working_2-way'!$G30)</f>
        <v>1.5231316725978647</v>
      </c>
      <c r="E31" s="32">
        <f>IF(OR($A31="",$B31=""),"",B31*'MPTO_working_2-way'!$G30)</f>
        <v>2.9115646258503403</v>
      </c>
      <c r="F31" s="30">
        <f>IF(OR($A31="",$B31=""),"",'MPTO_working_2-way'!D30)</f>
        <v>1.5101175352331511</v>
      </c>
      <c r="G31" s="32">
        <f>IF(OR($A31="",$B31=""),"",'MPTO_working_2-way'!E30)</f>
        <v>2.9603325330562225</v>
      </c>
      <c r="H31" s="30">
        <f>IF(OR($A31="",$B31=""),"",'OddsRatio_working_2-way'!M30)</f>
        <v>1.5095767933170556</v>
      </c>
      <c r="I31" s="30">
        <f>IF(OR($A31="",$B31=""),"",'OddsRatio_working_2-way'!N30)</f>
        <v>2.9624127572422765</v>
      </c>
      <c r="J31" s="30">
        <f>IF('Log_working_2-way'!$D30="","",A31^('Log_working_2-way'!$D30))</f>
        <v>1.5036139212828077</v>
      </c>
      <c r="K31" s="32">
        <f>IF('Log_working_2-way'!$D30="","",B31^('Log_working_2-way'!$D30))</f>
        <v>2.9856480485138026</v>
      </c>
      <c r="L31" s="37">
        <f t="shared" si="9"/>
        <v>0.65654205607476634</v>
      </c>
      <c r="M31" s="37">
        <f t="shared" si="10"/>
        <v>0.34345794392523366</v>
      </c>
      <c r="N31" s="38">
        <v>127</v>
      </c>
      <c r="O31" s="38">
        <f t="shared" si="11"/>
        <v>40.605442176870746</v>
      </c>
      <c r="P31" s="38">
        <f t="shared" si="12"/>
        <v>81.804270462633454</v>
      </c>
      <c r="Q31" s="38">
        <f t="shared" si="13"/>
        <v>45.195729537366553</v>
      </c>
      <c r="R31" s="38">
        <f t="shared" si="14"/>
        <v>86.394557823129247</v>
      </c>
      <c r="S31" s="39">
        <f t="shared" si="15"/>
        <v>-4.5902873604958074</v>
      </c>
      <c r="T31" s="39">
        <f t="shared" si="16"/>
        <v>-4.5902873604957932</v>
      </c>
      <c r="U31" t="s">
        <v>204</v>
      </c>
      <c r="V31" t="s">
        <v>115</v>
      </c>
      <c r="W31" t="s">
        <v>161</v>
      </c>
      <c r="X31" s="48" t="s">
        <v>467</v>
      </c>
      <c r="Y31" s="41"/>
    </row>
    <row r="32" spans="1:25" ht="15" x14ac:dyDescent="0.25">
      <c r="A32">
        <v>1.92</v>
      </c>
      <c r="B32">
        <v>1.99</v>
      </c>
      <c r="C32" s="29">
        <f t="shared" si="0"/>
        <v>2.3345896147403788E-2</v>
      </c>
      <c r="D32" s="30">
        <f>IF(OR($A32="",$B32=""),"",A32*'MPTO_working_2-way'!$G31)</f>
        <v>1.9648241206030153</v>
      </c>
      <c r="E32" s="32">
        <f>IF(OR($A32="",$B32=""),"",B32*'MPTO_working_2-way'!$G31)</f>
        <v>2.0364583333333335</v>
      </c>
      <c r="F32" s="30">
        <f>IF(OR($A32="",$B32=""),"",'MPTO_working_2-way'!D31)</f>
        <v>1.9640176827387685</v>
      </c>
      <c r="G32" s="32">
        <f>IF(OR($A32="",$B32=""),"",'MPTO_working_2-way'!E31)</f>
        <v>2.0373253705876082</v>
      </c>
      <c r="H32" s="30">
        <f>IF(OR($A32="",$B32=""),"",'OddsRatio_working_2-way'!M31)</f>
        <v>1.9639984073082948</v>
      </c>
      <c r="I32" s="30">
        <f>IF(OR($A32="",$B32=""),"",'OddsRatio_working_2-way'!N31)</f>
        <v>2.0373461122121879</v>
      </c>
      <c r="J32" s="30">
        <f>IF('Log_working_2-way'!$D31="","",A32^('Log_working_2-way'!$D31))</f>
        <v>1.9636346459170313</v>
      </c>
      <c r="K32" s="32">
        <f>IF('Log_working_2-way'!$D31="","",B32^('Log_working_2-way'!$D31))</f>
        <v>2.0377376988644484</v>
      </c>
      <c r="L32" s="37">
        <f t="shared" si="9"/>
        <v>0.50895140664961636</v>
      </c>
      <c r="M32" s="37">
        <f t="shared" si="10"/>
        <v>0.49104859335038359</v>
      </c>
      <c r="N32" s="38">
        <v>128</v>
      </c>
      <c r="O32" s="38">
        <f t="shared" si="11"/>
        <v>61.333333333333336</v>
      </c>
      <c r="P32" s="38">
        <f t="shared" si="12"/>
        <v>63.678391959798986</v>
      </c>
      <c r="Q32" s="38">
        <f t="shared" si="13"/>
        <v>64.321608040200999</v>
      </c>
      <c r="R32" s="38">
        <f t="shared" si="14"/>
        <v>66.666666666666671</v>
      </c>
      <c r="S32" s="39">
        <f t="shared" si="15"/>
        <v>-2.9882747068676636</v>
      </c>
      <c r="T32" s="39">
        <f t="shared" si="16"/>
        <v>-2.9882747068676849</v>
      </c>
      <c r="U32" t="s">
        <v>110</v>
      </c>
      <c r="V32" t="s">
        <v>146</v>
      </c>
      <c r="W32" t="s">
        <v>161</v>
      </c>
      <c r="X32" s="48" t="s">
        <v>467</v>
      </c>
      <c r="Y32" s="41"/>
    </row>
    <row r="33" spans="1:25" ht="15" x14ac:dyDescent="0.25">
      <c r="A33">
        <v>2.2799999999999998</v>
      </c>
      <c r="B33">
        <v>1.69</v>
      </c>
      <c r="C33" s="29">
        <f t="shared" si="0"/>
        <v>3.0312467559431067E-2</v>
      </c>
      <c r="D33" s="30">
        <f>IF(OR($A33="",$B33=""),"",A33*'MPTO_working_2-way'!$G32)</f>
        <v>2.3491124260355027</v>
      </c>
      <c r="E33" s="32">
        <f>IF(OR($A33="",$B33=""),"",B33*'MPTO_working_2-way'!$G32)</f>
        <v>1.7412280701754383</v>
      </c>
      <c r="F33" s="30">
        <f>IF(OR($A33="",$B33=""),"",'MPTO_working_2-way'!D32)</f>
        <v>2.3616082373130669</v>
      </c>
      <c r="G33" s="32">
        <f>IF(OR($A33="",$B33=""),"",'MPTO_working_2-way'!E32)</f>
        <v>1.7344256391789699</v>
      </c>
      <c r="H33" s="30">
        <f>IF(OR($A33="",$B33=""),"",'OddsRatio_working_2-way'!M32)</f>
        <v>2.3620104492139973</v>
      </c>
      <c r="I33" s="30">
        <f>IF(OR($A33="",$B33=""),"",'OddsRatio_working_2-way'!N32)</f>
        <v>1.7342087577794201</v>
      </c>
      <c r="J33" s="30">
        <f>IF('Log_working_2-way'!$D32="","",A33^('Log_working_2-way'!$D32))</f>
        <v>2.3677515095728476</v>
      </c>
      <c r="K33" s="32">
        <f>IF('Log_working_2-way'!$D32="","",B33^('Log_working_2-way'!$D32))</f>
        <v>1.7311269576388733</v>
      </c>
      <c r="L33" s="37">
        <f t="shared" si="9"/>
        <v>0.42569269521410585</v>
      </c>
      <c r="M33" s="37">
        <f t="shared" si="10"/>
        <v>0.57430730478589431</v>
      </c>
      <c r="N33" s="38">
        <v>129</v>
      </c>
      <c r="O33" s="38">
        <f t="shared" si="11"/>
        <v>72.421052631578931</v>
      </c>
      <c r="P33" s="38">
        <f t="shared" si="12"/>
        <v>52.668639053254438</v>
      </c>
      <c r="Q33" s="38">
        <f t="shared" si="13"/>
        <v>76.331360946745562</v>
      </c>
      <c r="R33" s="38">
        <f t="shared" si="14"/>
        <v>56.578947368421055</v>
      </c>
      <c r="S33" s="39">
        <f t="shared" si="15"/>
        <v>-3.9103083151666311</v>
      </c>
      <c r="T33" s="39">
        <f t="shared" si="16"/>
        <v>-3.9103083151666169</v>
      </c>
      <c r="U33" t="s">
        <v>70</v>
      </c>
      <c r="V33" t="s">
        <v>85</v>
      </c>
      <c r="W33" t="s">
        <v>92</v>
      </c>
      <c r="X33" s="48" t="s">
        <v>467</v>
      </c>
      <c r="Y33" s="41"/>
    </row>
    <row r="34" spans="1:25" ht="15" x14ac:dyDescent="0.25">
      <c r="A34">
        <v>2.1800000000000002</v>
      </c>
      <c r="B34">
        <v>1.75</v>
      </c>
      <c r="C34" s="29">
        <f t="shared" si="0"/>
        <v>3.0144167758846541E-2</v>
      </c>
      <c r="D34" s="30">
        <f>IF(OR($A34="",$B34=""),"",A34*'MPTO_working_2-way'!$G33)</f>
        <v>2.2457142857142856</v>
      </c>
      <c r="E34" s="32">
        <f>IF(OR($A34="",$B34=""),"",B34*'MPTO_working_2-way'!$G33)</f>
        <v>1.8027522935779814</v>
      </c>
      <c r="F34" s="30">
        <f>IF(OR($A34="",$B34=""),"",'MPTO_working_2-way'!D33)</f>
        <v>2.2540620384047267</v>
      </c>
      <c r="G34" s="32">
        <f>IF(OR($A34="",$B34=""),"",'MPTO_working_2-way'!E33)</f>
        <v>1.797408716136631</v>
      </c>
      <c r="H34" s="30">
        <f>IF(OR($A34="",$B34=""),"",'OddsRatio_working_2-way'!M33)</f>
        <v>2.2543258481484516</v>
      </c>
      <c r="I34" s="30">
        <f>IF(OR($A34="",$B34=""),"",'OddsRatio_working_2-way'!N33)</f>
        <v>1.797241005179101</v>
      </c>
      <c r="J34" s="30">
        <f>IF('Log_working_2-way'!$D33="","",A34^('Log_working_2-way'!$D33))</f>
        <v>2.2581444657647705</v>
      </c>
      <c r="K34" s="32">
        <f>IF('Log_working_2-way'!$D33="","",B34^('Log_working_2-way'!$D33))</f>
        <v>1.7948212842092994</v>
      </c>
      <c r="L34" s="37">
        <f t="shared" si="9"/>
        <v>0.44529262086513999</v>
      </c>
      <c r="M34" s="37">
        <f t="shared" si="10"/>
        <v>0.55470737913486012</v>
      </c>
      <c r="N34" s="38">
        <v>130</v>
      </c>
      <c r="O34" s="38">
        <f t="shared" si="11"/>
        <v>70.366972477064238</v>
      </c>
      <c r="P34" s="38">
        <f t="shared" si="12"/>
        <v>55.714285714285708</v>
      </c>
      <c r="Q34" s="38">
        <f t="shared" si="13"/>
        <v>74.285714285714278</v>
      </c>
      <c r="R34" s="38">
        <f t="shared" si="14"/>
        <v>59.633027522935777</v>
      </c>
      <c r="S34" s="39">
        <f t="shared" si="15"/>
        <v>-3.9187418086500401</v>
      </c>
      <c r="T34" s="39">
        <f t="shared" si="16"/>
        <v>-3.9187418086500685</v>
      </c>
      <c r="U34" t="s">
        <v>68</v>
      </c>
      <c r="V34" t="s">
        <v>83</v>
      </c>
      <c r="W34" t="s">
        <v>92</v>
      </c>
      <c r="X34" s="48" t="s">
        <v>467</v>
      </c>
      <c r="Y34" s="41"/>
    </row>
    <row r="35" spans="1:25" ht="15" x14ac:dyDescent="0.25">
      <c r="A35">
        <v>2.0099999999999998</v>
      </c>
      <c r="B35">
        <v>1.9</v>
      </c>
      <c r="C35" s="29">
        <f t="shared" si="0"/>
        <v>2.3828227284629522E-2</v>
      </c>
      <c r="D35" s="30">
        <f>IF(OR($A35="",$B35=""),"",A35*'MPTO_working_2-way'!$G34)</f>
        <v>2.0578947368421052</v>
      </c>
      <c r="E35" s="32">
        <f>IF(OR($A35="",$B35=""),"",B35*'MPTO_working_2-way'!$G34)</f>
        <v>1.9452736318407959</v>
      </c>
      <c r="F35" s="30">
        <f>IF(OR($A35="",$B35=""),"",'MPTO_working_2-way'!D34)</f>
        <v>2.05931517929361</v>
      </c>
      <c r="G35" s="32">
        <f>IF(OR($A35="",$B35=""),"",'MPTO_working_2-way'!E34)</f>
        <v>1.9440061084245355</v>
      </c>
      <c r="H35" s="30">
        <f>IF(OR($A35="",$B35=""),"",'OddsRatio_working_2-way'!M34)</f>
        <v>2.0593499054713802</v>
      </c>
      <c r="I35" s="30">
        <f>IF(OR($A35="",$B35=""),"",'OddsRatio_working_2-way'!N34)</f>
        <v>1.9439751632913294</v>
      </c>
      <c r="J35" s="30">
        <f>IF('Log_working_2-way'!$D34="","",A35^('Log_working_2-way'!$D34))</f>
        <v>2.0599919987911819</v>
      </c>
      <c r="K35" s="32">
        <f>IF('Log_working_2-way'!$D34="","",B35^('Log_working_2-way'!$D34))</f>
        <v>1.9434033475162076</v>
      </c>
      <c r="L35" s="37">
        <f t="shared" si="9"/>
        <v>0.48593350383631717</v>
      </c>
      <c r="M35" s="37">
        <f t="shared" si="10"/>
        <v>0.51406649616368294</v>
      </c>
      <c r="N35" s="38">
        <v>131</v>
      </c>
      <c r="O35" s="38">
        <f t="shared" si="11"/>
        <v>65.825870646766148</v>
      </c>
      <c r="P35" s="38">
        <f t="shared" si="12"/>
        <v>62.052631578947356</v>
      </c>
      <c r="Q35" s="38">
        <f t="shared" si="13"/>
        <v>68.94736842105263</v>
      </c>
      <c r="R35" s="38">
        <f t="shared" si="14"/>
        <v>65.174129353233837</v>
      </c>
      <c r="S35" s="39">
        <f t="shared" si="15"/>
        <v>-3.1214977742864818</v>
      </c>
      <c r="T35" s="39">
        <f t="shared" si="16"/>
        <v>-3.1214977742864818</v>
      </c>
      <c r="U35" t="s">
        <v>77</v>
      </c>
      <c r="V35" t="s">
        <v>79</v>
      </c>
      <c r="W35" t="s">
        <v>92</v>
      </c>
      <c r="X35" s="48" t="s">
        <v>467</v>
      </c>
      <c r="Y35" s="41"/>
    </row>
    <row r="36" spans="1:25" ht="15" x14ac:dyDescent="0.25">
      <c r="A36">
        <v>2.2200000000000002</v>
      </c>
      <c r="B36">
        <v>1.73</v>
      </c>
      <c r="C36" s="29">
        <f t="shared" si="0"/>
        <v>2.8485132531375301E-2</v>
      </c>
      <c r="D36" s="30">
        <f>IF(OR($A36="",$B36=""),"",A36*'MPTO_working_2-way'!$G35)</f>
        <v>2.2832369942196533</v>
      </c>
      <c r="E36" s="32">
        <f>IF(OR($A36="",$B36=""),"",B36*'MPTO_working_2-way'!$G35)</f>
        <v>1.7792792792792793</v>
      </c>
      <c r="F36" s="30">
        <f>IF(OR($A36="",$B36=""),"",'MPTO_working_2-way'!D35)</f>
        <v>2.2924849280725841</v>
      </c>
      <c r="G36" s="32">
        <f>IF(OR($A36="",$B36=""),"",'MPTO_working_2-way'!E35)</f>
        <v>1.7737034129219971</v>
      </c>
      <c r="H36" s="30">
        <f>IF(OR($A36="",$B36=""),"",'OddsRatio_working_2-way'!M35)</f>
        <v>2.2927617246470167</v>
      </c>
      <c r="I36" s="30">
        <f>IF(OR($A36="",$B36=""),"",'OddsRatio_working_2-way'!N35)</f>
        <v>1.7735377532723946</v>
      </c>
      <c r="J36" s="30">
        <f>IF('Log_working_2-way'!$D35="","",A36^('Log_working_2-way'!$D35))</f>
        <v>2.2969907932831721</v>
      </c>
      <c r="K36" s="32">
        <f>IF('Log_working_2-way'!$D35="","",B36^('Log_working_2-way'!$D35))</f>
        <v>1.771015496161394</v>
      </c>
      <c r="L36" s="37">
        <f t="shared" si="9"/>
        <v>0.43797468354430374</v>
      </c>
      <c r="M36" s="37">
        <f t="shared" si="10"/>
        <v>0.5620253164556962</v>
      </c>
      <c r="N36" s="38">
        <v>132</v>
      </c>
      <c r="O36" s="38">
        <f t="shared" si="11"/>
        <v>72.540540540540547</v>
      </c>
      <c r="P36" s="38">
        <f t="shared" si="12"/>
        <v>55.699421965317917</v>
      </c>
      <c r="Q36" s="38">
        <f t="shared" si="13"/>
        <v>76.30057803468209</v>
      </c>
      <c r="R36" s="38">
        <f t="shared" si="14"/>
        <v>59.459459459459453</v>
      </c>
      <c r="S36" s="39">
        <f t="shared" si="15"/>
        <v>-3.7600374941415424</v>
      </c>
      <c r="T36" s="39">
        <f t="shared" si="16"/>
        <v>-3.7600374941415353</v>
      </c>
      <c r="U36" t="s">
        <v>69</v>
      </c>
      <c r="V36" t="s">
        <v>86</v>
      </c>
      <c r="W36" t="s">
        <v>92</v>
      </c>
      <c r="X36" s="48" t="s">
        <v>467</v>
      </c>
      <c r="Y36" s="41"/>
    </row>
    <row r="37" spans="1:25" ht="15" x14ac:dyDescent="0.25">
      <c r="A37">
        <v>2.16</v>
      </c>
      <c r="B37">
        <v>1.76</v>
      </c>
      <c r="C37" s="29">
        <f t="shared" si="0"/>
        <v>3.1144781144781142E-2</v>
      </c>
      <c r="D37" s="30">
        <f>IF(OR($A37="",$B37=""),"",A37*'MPTO_working_2-way'!$G36)</f>
        <v>2.2272727272727275</v>
      </c>
      <c r="E37" s="32">
        <f>IF(OR($A37="",$B37=""),"",B37*'MPTO_working_2-way'!$G36)</f>
        <v>1.8148148148148149</v>
      </c>
      <c r="F37" s="30">
        <f>IF(OR($A37="",$B37=""),"",'MPTO_working_2-way'!D36)</f>
        <v>2.235183443085607</v>
      </c>
      <c r="G37" s="32">
        <f>IF(OR($A37="",$B37=""),"",'MPTO_working_2-way'!E36)</f>
        <v>1.8095963442498098</v>
      </c>
      <c r="H37" s="30">
        <f>IF(OR($A37="",$B37=""),"",'OddsRatio_working_2-way'!M36)</f>
        <v>2.2354415362426847</v>
      </c>
      <c r="I37" s="30">
        <f>IF(OR($A37="",$B37=""),"",'OddsRatio_working_2-way'!N36)</f>
        <v>1.8094272134003797</v>
      </c>
      <c r="J37" s="30">
        <f>IF('Log_working_2-way'!$D36="","",A37^('Log_working_2-way'!$D36))</f>
        <v>2.2390614409549543</v>
      </c>
      <c r="K37" s="32">
        <f>IF('Log_working_2-way'!$D36="","",B37^('Log_working_2-way'!$D36))</f>
        <v>1.8070624804765649</v>
      </c>
      <c r="L37" s="37">
        <f t="shared" si="9"/>
        <v>0.44897959183673464</v>
      </c>
      <c r="M37" s="37">
        <f t="shared" si="10"/>
        <v>0.55102040816326525</v>
      </c>
      <c r="N37" s="38">
        <v>133</v>
      </c>
      <c r="O37" s="38">
        <f t="shared" si="11"/>
        <v>71.425925925925938</v>
      </c>
      <c r="P37" s="38">
        <f t="shared" si="12"/>
        <v>57.431818181818194</v>
      </c>
      <c r="Q37" s="38">
        <f t="shared" si="13"/>
        <v>75.568181818181827</v>
      </c>
      <c r="R37" s="38">
        <f t="shared" si="14"/>
        <v>61.574074074074069</v>
      </c>
      <c r="S37" s="39">
        <f t="shared" si="15"/>
        <v>-4.1422558922558892</v>
      </c>
      <c r="T37" s="39">
        <f t="shared" si="16"/>
        <v>-4.142255892255875</v>
      </c>
      <c r="U37" t="s">
        <v>73</v>
      </c>
      <c r="V37" t="s">
        <v>81</v>
      </c>
      <c r="W37" t="s">
        <v>92</v>
      </c>
      <c r="X37" s="48" t="s">
        <v>467</v>
      </c>
      <c r="Y37" s="41"/>
    </row>
    <row r="38" spans="1:25" ht="15" x14ac:dyDescent="0.25">
      <c r="A38">
        <v>2.09</v>
      </c>
      <c r="B38">
        <v>1.83</v>
      </c>
      <c r="C38" s="29">
        <f t="shared" si="0"/>
        <v>2.4916986953225084E-2</v>
      </c>
      <c r="D38" s="30">
        <f>IF(OR($A38="",$B38=""),"",A38*'MPTO_working_2-way'!$G37)</f>
        <v>2.1420765027322402</v>
      </c>
      <c r="E38" s="32">
        <f>IF(OR($A38="",$B38=""),"",B38*'MPTO_working_2-way'!$G37)</f>
        <v>1.8755980861244019</v>
      </c>
      <c r="F38" s="30">
        <f>IF(OR($A38="",$B38=""),"",'MPTO_working_2-way'!D37)</f>
        <v>2.1458748281762841</v>
      </c>
      <c r="G38" s="32">
        <f>IF(OR($A38="",$B38=""),"",'MPTO_working_2-way'!E37)</f>
        <v>1.8726956692045928</v>
      </c>
      <c r="H38" s="30">
        <f>IF(OR($A38="",$B38=""),"",'OddsRatio_working_2-way'!M37)</f>
        <v>2.145972518016114</v>
      </c>
      <c r="I38" s="30">
        <f>IF(OR($A38="",$B38=""),"",'OddsRatio_working_2-way'!N37)</f>
        <v>1.8726212751865827</v>
      </c>
      <c r="J38" s="30">
        <f>IF('Log_working_2-way'!$D37="","",A38^('Log_working_2-way'!$D37))</f>
        <v>2.1476949656411697</v>
      </c>
      <c r="K38" s="32">
        <f>IF('Log_working_2-way'!$D37="","",B38^('Log_working_2-way'!$D37))</f>
        <v>1.8713116550453253</v>
      </c>
      <c r="L38" s="37">
        <f t="shared" si="9"/>
        <v>0.4668367346938776</v>
      </c>
      <c r="M38" s="37">
        <f t="shared" si="10"/>
        <v>0.53316326530612246</v>
      </c>
      <c r="N38" s="38">
        <v>134</v>
      </c>
      <c r="O38" s="38">
        <f t="shared" si="11"/>
        <v>69.885167464114843</v>
      </c>
      <c r="P38" s="38">
        <f t="shared" si="12"/>
        <v>60.775956284152997</v>
      </c>
      <c r="Q38" s="38">
        <f t="shared" si="13"/>
        <v>73.224043715846989</v>
      </c>
      <c r="R38" s="38">
        <f t="shared" si="14"/>
        <v>64.114832535885171</v>
      </c>
      <c r="S38" s="39">
        <f t="shared" si="15"/>
        <v>-3.3388762517321453</v>
      </c>
      <c r="T38" s="39">
        <f t="shared" si="16"/>
        <v>-3.3388762517321737</v>
      </c>
      <c r="U38" t="s">
        <v>78</v>
      </c>
      <c r="V38" t="s">
        <v>72</v>
      </c>
      <c r="W38" t="s">
        <v>92</v>
      </c>
      <c r="X38" s="48" t="s">
        <v>467</v>
      </c>
      <c r="Y38" s="41"/>
    </row>
    <row r="39" spans="1:25" ht="15" x14ac:dyDescent="0.25">
      <c r="A39">
        <v>2.2200000000000002</v>
      </c>
      <c r="B39">
        <v>1.73</v>
      </c>
      <c r="C39" s="29">
        <f t="shared" si="0"/>
        <v>2.8485132531375301E-2</v>
      </c>
      <c r="D39" s="30">
        <f>IF(OR($A39="",$B39=""),"",A39*'MPTO_working_2-way'!$G38)</f>
        <v>2.2832369942196533</v>
      </c>
      <c r="E39" s="32">
        <f>IF(OR($A39="",$B39=""),"",B39*'MPTO_working_2-way'!$G38)</f>
        <v>1.7792792792792793</v>
      </c>
      <c r="F39" s="30">
        <f>IF(OR($A39="",$B39=""),"",'MPTO_working_2-way'!D38)</f>
        <v>2.2924849280725841</v>
      </c>
      <c r="G39" s="32">
        <f>IF(OR($A39="",$B39=""),"",'MPTO_working_2-way'!E38)</f>
        <v>1.7737034129219971</v>
      </c>
      <c r="H39" s="30">
        <f>IF(OR($A39="",$B39=""),"",'OddsRatio_working_2-way'!M38)</f>
        <v>2.2927617246470167</v>
      </c>
      <c r="I39" s="30">
        <f>IF(OR($A39="",$B39=""),"",'OddsRatio_working_2-way'!N38)</f>
        <v>1.7735377532723946</v>
      </c>
      <c r="J39" s="30">
        <f>IF('Log_working_2-way'!$D38="","",A39^('Log_working_2-way'!$D38))</f>
        <v>2.2969907932831721</v>
      </c>
      <c r="K39" s="32">
        <f>IF('Log_working_2-way'!$D38="","",B39^('Log_working_2-way'!$D38))</f>
        <v>1.771015496161394</v>
      </c>
      <c r="L39" s="37">
        <f t="shared" si="9"/>
        <v>0.43797468354430374</v>
      </c>
      <c r="M39" s="37">
        <f t="shared" si="10"/>
        <v>0.5620253164556962</v>
      </c>
      <c r="N39" s="38">
        <v>135</v>
      </c>
      <c r="O39" s="38">
        <f t="shared" si="11"/>
        <v>74.189189189189207</v>
      </c>
      <c r="P39" s="38">
        <f t="shared" si="12"/>
        <v>56.965317919075154</v>
      </c>
      <c r="Q39" s="38">
        <f t="shared" si="13"/>
        <v>78.034682080924867</v>
      </c>
      <c r="R39" s="38">
        <f t="shared" si="14"/>
        <v>60.810810810810807</v>
      </c>
      <c r="S39" s="39">
        <f t="shared" si="15"/>
        <v>-3.8454928917356597</v>
      </c>
      <c r="T39" s="39">
        <f t="shared" si="16"/>
        <v>-3.8454928917356526</v>
      </c>
      <c r="U39" t="s">
        <v>80</v>
      </c>
      <c r="V39" t="s">
        <v>90</v>
      </c>
      <c r="W39" t="s">
        <v>92</v>
      </c>
      <c r="X39" s="48" t="s">
        <v>467</v>
      </c>
      <c r="Y39" s="41"/>
    </row>
    <row r="40" spans="1:25" ht="15" x14ac:dyDescent="0.25">
      <c r="A40">
        <v>1.96</v>
      </c>
      <c r="B40">
        <v>1.94</v>
      </c>
      <c r="C40" s="29">
        <f t="shared" si="0"/>
        <v>2.5667999158426325E-2</v>
      </c>
      <c r="D40" s="30">
        <f>IF(OR($A40="",$B40=""),"",A40*'MPTO_working_2-way'!$G39)</f>
        <v>2.0103092783505154</v>
      </c>
      <c r="E40" s="32">
        <f>IF(OR($A40="",$B40=""),"",B40*'MPTO_working_2-way'!$G39)</f>
        <v>1.989795918367347</v>
      </c>
      <c r="F40" s="30">
        <f>IF(OR($A40="",$B40=""),"",'MPTO_working_2-way'!D39)</f>
        <v>2.0105752961082914</v>
      </c>
      <c r="G40" s="32">
        <f>IF(OR($A40="",$B40=""),"",'MPTO_working_2-way'!E39)</f>
        <v>1.9895353704478862</v>
      </c>
      <c r="H40" s="30">
        <f>IF(OR($A40="",$B40=""),"",'OddsRatio_working_2-way'!M39)</f>
        <v>2.0105823052798226</v>
      </c>
      <c r="I40" s="30">
        <f>IF(OR($A40="",$B40=""),"",'OddsRatio_working_2-way'!N39)</f>
        <v>1.9895285072531594</v>
      </c>
      <c r="J40" s="30">
        <f>IF('Log_working_2-way'!$D39="","",A40^('Log_working_2-way'!$D39))</f>
        <v>2.0107026250536491</v>
      </c>
      <c r="K40" s="32">
        <f>IF('Log_working_2-way'!$D39="","",B40^('Log_working_2-way'!$D39))</f>
        <v>1.9894107081664238</v>
      </c>
      <c r="L40" s="37">
        <f t="shared" si="9"/>
        <v>0.49743589743589745</v>
      </c>
      <c r="M40" s="37">
        <f t="shared" si="10"/>
        <v>0.50256410256410255</v>
      </c>
      <c r="N40" s="38">
        <v>136</v>
      </c>
      <c r="O40" s="38">
        <f t="shared" si="11"/>
        <v>66.612244897959187</v>
      </c>
      <c r="P40" s="38">
        <f t="shared" si="12"/>
        <v>65.896907216494839</v>
      </c>
      <c r="Q40" s="38">
        <f t="shared" si="13"/>
        <v>70.103092783505161</v>
      </c>
      <c r="R40" s="38">
        <f t="shared" si="14"/>
        <v>69.387755102040813</v>
      </c>
      <c r="S40" s="39">
        <f t="shared" si="15"/>
        <v>-3.4908478855459748</v>
      </c>
      <c r="T40" s="39">
        <f t="shared" si="16"/>
        <v>-3.4908478855459748</v>
      </c>
      <c r="U40" t="s">
        <v>82</v>
      </c>
      <c r="V40" t="s">
        <v>71</v>
      </c>
      <c r="W40" t="s">
        <v>92</v>
      </c>
      <c r="X40" s="48" t="s">
        <v>467</v>
      </c>
      <c r="Y40" s="41"/>
    </row>
    <row r="41" spans="1:25" s="35" customFormat="1" ht="15" x14ac:dyDescent="0.25">
      <c r="A41">
        <v>2.02</v>
      </c>
      <c r="B41">
        <v>1.88</v>
      </c>
      <c r="C41" s="29">
        <f t="shared" si="0"/>
        <v>2.6964398567516312E-2</v>
      </c>
      <c r="D41" s="30">
        <f>IF(OR($A41="",$B41=""),"",A41*'MPTO_working_2-way'!$G40)</f>
        <v>2.0744680851063828</v>
      </c>
      <c r="E41" s="32">
        <f>IF(OR($A41="",$B41=""),"",B41*'MPTO_working_2-way'!$G40)</f>
        <v>1.9306930693069306</v>
      </c>
      <c r="F41" s="30">
        <f>IF(OR($A41="",$B41=""),"",'MPTO_working_2-way'!D40)</f>
        <v>2.0765529308836395</v>
      </c>
      <c r="G41" s="32">
        <f>IF(OR($A41="",$B41=""),"",'MPTO_working_2-way'!E40)</f>
        <v>1.9288906948394962</v>
      </c>
      <c r="H41" s="30">
        <f>IF(OR($A41="",$B41=""),"",'OddsRatio_working_2-way'!M40)</f>
        <v>2.0766108438479098</v>
      </c>
      <c r="I41" s="30">
        <f>IF(OR($A41="",$B41=""),"",'OddsRatio_working_2-way'!N40)</f>
        <v>1.9288407280256479</v>
      </c>
      <c r="J41" s="30">
        <f>IF('Log_working_2-way'!$D40="","",A41^('Log_working_2-way'!$D40))</f>
        <v>2.0775563029751076</v>
      </c>
      <c r="K41" s="32">
        <f>IF('Log_working_2-way'!$D40="","",B41^('Log_working_2-way'!$D40))</f>
        <v>1.9280257534933587</v>
      </c>
      <c r="L41" s="37">
        <f t="shared" si="9"/>
        <v>0.48205128205128212</v>
      </c>
      <c r="M41" s="37">
        <f t="shared" si="10"/>
        <v>0.517948717948718</v>
      </c>
      <c r="N41" s="38">
        <v>137</v>
      </c>
      <c r="O41" s="38">
        <f t="shared" si="11"/>
        <v>69.178217821782184</v>
      </c>
      <c r="P41" s="38">
        <f t="shared" si="12"/>
        <v>64.127659574468083</v>
      </c>
      <c r="Q41" s="38">
        <f t="shared" si="13"/>
        <v>72.872340425531917</v>
      </c>
      <c r="R41" s="38">
        <f t="shared" si="14"/>
        <v>67.821782178217816</v>
      </c>
      <c r="S41" s="39">
        <f t="shared" si="15"/>
        <v>-3.694122603749733</v>
      </c>
      <c r="T41" s="39">
        <f t="shared" si="16"/>
        <v>-3.694122603749733</v>
      </c>
      <c r="U41" t="s">
        <v>88</v>
      </c>
      <c r="V41" t="s">
        <v>76</v>
      </c>
      <c r="W41" t="s">
        <v>92</v>
      </c>
      <c r="X41" s="48" t="s">
        <v>467</v>
      </c>
      <c r="Y41" s="41"/>
    </row>
    <row r="42" spans="1:25" ht="15" x14ac:dyDescent="0.25">
      <c r="A42">
        <v>2.12</v>
      </c>
      <c r="B42">
        <v>1.79</v>
      </c>
      <c r="C42" s="29">
        <f t="shared" si="0"/>
        <v>3.0357331084642114E-2</v>
      </c>
      <c r="D42" s="30">
        <f>IF(OR($A42="",$B42=""),"",A42*'MPTO_working_2-way'!$G41)</f>
        <v>2.1843575418994412</v>
      </c>
      <c r="E42" s="32">
        <f>IF(OR($A42="",$B42=""),"",B42*'MPTO_working_2-way'!$G41)</f>
        <v>1.8443396226415094</v>
      </c>
      <c r="F42" s="30">
        <f>IF(OR($A42="",$B42=""),"",'MPTO_working_2-way'!D41)</f>
        <v>2.1904871854075272</v>
      </c>
      <c r="G42" s="32">
        <f>IF(OR($A42="",$B42=""),"",'MPTO_working_2-way'!E41)</f>
        <v>1.8399922420480992</v>
      </c>
      <c r="H42" s="30">
        <f>IF(OR($A42="",$B42=""),"",'OddsRatio_working_2-way'!M41)</f>
        <v>2.1906811155751749</v>
      </c>
      <c r="I42" s="30">
        <f>IF(OR($A42="",$B42=""),"",'OddsRatio_working_2-way'!N41)</f>
        <v>1.8398554297360612</v>
      </c>
      <c r="J42" s="30">
        <f>IF('Log_working_2-way'!$D41="","",A42^('Log_working_2-way'!$D41))</f>
        <v>2.1934793420182777</v>
      </c>
      <c r="K42" s="32">
        <f>IF('Log_working_2-way'!$D41="","",B42^('Log_working_2-way'!$D41))</f>
        <v>1.8378863083703576</v>
      </c>
      <c r="L42" s="37">
        <f t="shared" si="9"/>
        <v>0.45780051150895146</v>
      </c>
      <c r="M42" s="37">
        <f t="shared" si="10"/>
        <v>0.5421994884910486</v>
      </c>
      <c r="N42" s="38">
        <v>138</v>
      </c>
      <c r="O42" s="38">
        <f t="shared" si="11"/>
        <v>72.905660377358487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65.094339622641499</v>
      </c>
      <c r="S42" s="39">
        <f t="shared" si="15"/>
        <v>-4.1893116896806077</v>
      </c>
      <c r="T42" s="39">
        <f t="shared" si="16"/>
        <v>-4.1893116896806006</v>
      </c>
      <c r="U42" t="s">
        <v>84</v>
      </c>
      <c r="V42" t="s">
        <v>75</v>
      </c>
      <c r="W42" t="s">
        <v>92</v>
      </c>
      <c r="X42" s="48" t="s">
        <v>467</v>
      </c>
      <c r="Y42" s="41"/>
    </row>
    <row r="43" spans="1:25" ht="15" x14ac:dyDescent="0.25">
      <c r="A43">
        <v>2.0299999999999998</v>
      </c>
      <c r="B43">
        <v>1.85</v>
      </c>
      <c r="C43" s="29">
        <f t="shared" si="0"/>
        <v>3.315137797896428E-2</v>
      </c>
      <c r="D43" s="30">
        <f>IF(OR($A43="",$B43=""),"",A43*'MPTO_working_2-way'!$G42)</f>
        <v>2.0972972972972972</v>
      </c>
      <c r="E43" s="32">
        <f>IF(OR($A43="",$B43=""),"",B43*'MPTO_working_2-way'!$G42)</f>
        <v>1.9113300492610841</v>
      </c>
      <c r="F43" s="30">
        <f>IF(OR($A43="",$B43=""),"",'MPTO_working_2-way'!D42)</f>
        <v>2.1006852188505105</v>
      </c>
      <c r="G43" s="32">
        <f>IF(OR($A43="",$B43=""),"",'MPTO_working_2-way'!E42)</f>
        <v>1.9085249650616189</v>
      </c>
      <c r="H43" s="30">
        <f>IF(OR($A43="",$B43=""),"",'OddsRatio_working_2-way'!M42)</f>
        <v>2.1008018467836762</v>
      </c>
      <c r="I43" s="30">
        <f>IF(OR($A43="",$B43=""),"",'OddsRatio_working_2-way'!N42)</f>
        <v>1.9084287085108012</v>
      </c>
      <c r="J43" s="30">
        <f>IF('Log_working_2-way'!$D42="","",A43^('Log_working_2-way'!$D42))</f>
        <v>2.1023480190539692</v>
      </c>
      <c r="K43" s="32">
        <f>IF('Log_working_2-way'!$D42="","",B43^('Log_working_2-way'!$D42))</f>
        <v>1.9071545307970494</v>
      </c>
      <c r="L43" s="37">
        <f t="shared" si="9"/>
        <v>0.47680412371134023</v>
      </c>
      <c r="M43" s="37">
        <f t="shared" si="10"/>
        <v>0.52319587628865971</v>
      </c>
      <c r="N43" s="38">
        <v>139</v>
      </c>
      <c r="O43" s="38">
        <f t="shared" si="11"/>
        <v>70.527093596059103</v>
      </c>
      <c r="P43" s="38">
        <f t="shared" si="12"/>
        <v>63.86486486486487</v>
      </c>
      <c r="Q43" s="38">
        <f t="shared" si="13"/>
        <v>75.13513513513513</v>
      </c>
      <c r="R43" s="38">
        <f t="shared" si="14"/>
        <v>68.472906403940897</v>
      </c>
      <c r="S43" s="39">
        <f t="shared" si="15"/>
        <v>-4.6080415390760265</v>
      </c>
      <c r="T43" s="39">
        <f t="shared" si="16"/>
        <v>-4.6080415390760265</v>
      </c>
      <c r="U43" t="s">
        <v>205</v>
      </c>
      <c r="V43" t="s">
        <v>206</v>
      </c>
      <c r="W43" t="s">
        <v>472</v>
      </c>
      <c r="X43" s="48" t="s">
        <v>467</v>
      </c>
      <c r="Y43" s="41"/>
    </row>
    <row r="44" spans="1:25" ht="15" x14ac:dyDescent="0.25">
      <c r="A44">
        <v>1.87</v>
      </c>
      <c r="B44">
        <v>2</v>
      </c>
      <c r="C44" s="29">
        <f t="shared" si="0"/>
        <v>3.475935828876997E-2</v>
      </c>
      <c r="D44" s="30">
        <f>IF(OR($A44="",$B44=""),"",A44*'MPTO_working_2-way'!$G43)</f>
        <v>1.9350000000000001</v>
      </c>
      <c r="E44" s="32">
        <f>IF(OR($A44="",$B44=""),"",B44*'MPTO_working_2-way'!$G43)</f>
        <v>2.0695187165775399</v>
      </c>
      <c r="F44" s="30">
        <f>IF(OR($A44="",$B44=""),"",'MPTO_working_2-way'!D43)</f>
        <v>1.9328165374677002</v>
      </c>
      <c r="G44" s="32">
        <f>IF(OR($A44="",$B44=""),"",'MPTO_working_2-way'!E43)</f>
        <v>2.0720221606648197</v>
      </c>
      <c r="H44" s="30">
        <f>IF(OR($A44="",$B44=""),"",'OddsRatio_working_2-way'!M43)</f>
        <v>1.9327379053088816</v>
      </c>
      <c r="I44" s="30">
        <f>IF(OR($A44="",$B44=""),"",'OddsRatio_working_2-way'!N43)</f>
        <v>2.0721125348377947</v>
      </c>
      <c r="J44" s="30">
        <f>IF('Log_working_2-way'!$D43="","",A44^('Log_working_2-way'!$D43))</f>
        <v>1.9317443969723613</v>
      </c>
      <c r="K44" s="32">
        <f>IF('Log_working_2-way'!$D43="","",B44^('Log_working_2-way'!$D43))</f>
        <v>2.0732557161055905</v>
      </c>
      <c r="L44" s="37">
        <f t="shared" si="9"/>
        <v>0.51679586563307489</v>
      </c>
      <c r="M44" s="37">
        <f t="shared" si="10"/>
        <v>0.48320413436692511</v>
      </c>
      <c r="N44" s="38">
        <v>140</v>
      </c>
      <c r="O44" s="38">
        <f t="shared" si="11"/>
        <v>65.133689839572185</v>
      </c>
      <c r="P44" s="38">
        <f t="shared" si="12"/>
        <v>70</v>
      </c>
      <c r="Q44" s="38">
        <f t="shared" si="13"/>
        <v>70</v>
      </c>
      <c r="R44" s="38">
        <f t="shared" si="14"/>
        <v>74.866310160427801</v>
      </c>
      <c r="S44" s="39">
        <f t="shared" si="15"/>
        <v>-4.8663101604278154</v>
      </c>
      <c r="T44" s="39">
        <f t="shared" si="16"/>
        <v>-4.8663101604278012</v>
      </c>
      <c r="U44" t="s">
        <v>207</v>
      </c>
      <c r="V44" t="s">
        <v>208</v>
      </c>
      <c r="W44" t="s">
        <v>472</v>
      </c>
      <c r="X44" s="48" t="s">
        <v>467</v>
      </c>
      <c r="Y44" s="41"/>
    </row>
    <row r="45" spans="1:25" ht="15" x14ac:dyDescent="0.25">
      <c r="A45">
        <v>1.77</v>
      </c>
      <c r="B45">
        <v>2.11</v>
      </c>
      <c r="C45" s="29">
        <f t="shared" si="0"/>
        <v>3.8905400701529036E-2</v>
      </c>
      <c r="D45" s="30">
        <f>IF(OR($A45="",$B45=""),"",A45*'MPTO_working_2-way'!$G44)</f>
        <v>1.8388625592417065</v>
      </c>
      <c r="E45" s="32">
        <f>IF(OR($A45="",$B45=""),"",B45*'MPTO_working_2-way'!$G44)</f>
        <v>2.1920903954802262</v>
      </c>
      <c r="F45" s="30">
        <f>IF(OR($A45="",$B45=""),"",'MPTO_working_2-way'!D44)</f>
        <v>1.8331165484575556</v>
      </c>
      <c r="G45" s="32">
        <f>IF(OR($A45="",$B45=""),"",'MPTO_working_2-way'!E44)</f>
        <v>2.2003122514507911</v>
      </c>
      <c r="H45" s="30">
        <f>IF(OR($A45="",$B45=""),"",'OddsRatio_working_2-way'!M44)</f>
        <v>1.8328827610736662</v>
      </c>
      <c r="I45" s="30">
        <f>IF(OR($A45="",$B45=""),"",'OddsRatio_working_2-way'!N44)</f>
        <v>2.2006491750542465</v>
      </c>
      <c r="J45" s="30">
        <f>IF('Log_working_2-way'!$D44="","",A45^('Log_working_2-way'!$D44))</f>
        <v>1.8302640711133078</v>
      </c>
      <c r="K45" s="32">
        <f>IF('Log_working_2-way'!$D44="","",B45^('Log_working_2-way'!$D44))</f>
        <v>2.2044360761738599</v>
      </c>
      <c r="L45" s="37">
        <f t="shared" si="9"/>
        <v>0.54381443298969068</v>
      </c>
      <c r="M45" s="37">
        <f t="shared" si="10"/>
        <v>0.45618556701030921</v>
      </c>
      <c r="N45" s="38">
        <v>141</v>
      </c>
      <c r="O45" s="38">
        <f t="shared" si="11"/>
        <v>61.338983050847453</v>
      </c>
      <c r="P45" s="38">
        <f t="shared" si="12"/>
        <v>74.175355450236964</v>
      </c>
      <c r="Q45" s="38">
        <f t="shared" si="13"/>
        <v>66.824644549763036</v>
      </c>
      <c r="R45" s="38">
        <f t="shared" si="14"/>
        <v>79.66101694915254</v>
      </c>
      <c r="S45" s="39">
        <f t="shared" si="15"/>
        <v>-5.485661498915583</v>
      </c>
      <c r="T45" s="39">
        <f t="shared" si="16"/>
        <v>-5.4856614989155759</v>
      </c>
      <c r="U45" t="s">
        <v>209</v>
      </c>
      <c r="V45" t="s">
        <v>210</v>
      </c>
      <c r="W45" t="s">
        <v>472</v>
      </c>
      <c r="X45" s="48" t="s">
        <v>467</v>
      </c>
      <c r="Y45" s="41"/>
    </row>
    <row r="46" spans="1:25" s="35" customFormat="1" ht="15" x14ac:dyDescent="0.25">
      <c r="A46">
        <v>1.93</v>
      </c>
      <c r="B46">
        <v>1.93</v>
      </c>
      <c r="C46" s="29">
        <f t="shared" si="0"/>
        <v>3.62694300518136E-2</v>
      </c>
      <c r="D46" s="30">
        <f>IF(OR($A46="",$B46=""),"",A46*'MPTO_working_2-way'!$G45)</f>
        <v>2</v>
      </c>
      <c r="E46" s="32">
        <f>IF(OR($A46="",$B46=""),"",B46*'MPTO_working_2-way'!$G45)</f>
        <v>2</v>
      </c>
      <c r="F46" s="30">
        <f>IF(OR($A46="",$B46=""),"",'MPTO_working_2-way'!D45)</f>
        <v>2.0000000000000004</v>
      </c>
      <c r="G46" s="32">
        <f>IF(OR($A46="",$B46=""),"",'MPTO_working_2-way'!E45)</f>
        <v>2.0000000000000004</v>
      </c>
      <c r="H46" s="30">
        <f>IF(OR($A46="",$B46=""),"",'OddsRatio_working_2-way'!M45)</f>
        <v>2</v>
      </c>
      <c r="I46" s="30">
        <f>IF(OR($A46="",$B46=""),"",'OddsRatio_working_2-way'!N45)</f>
        <v>2</v>
      </c>
      <c r="J46" s="30">
        <f>IF('Log_working_2-way'!$D45="","",A46^('Log_working_2-way'!$D45))</f>
        <v>1.9999999999999618</v>
      </c>
      <c r="K46" s="32">
        <f>IF('Log_working_2-way'!$D45="","",B46^('Log_working_2-way'!$D45))</f>
        <v>1.9999999999999618</v>
      </c>
      <c r="L46" s="37">
        <f t="shared" si="9"/>
        <v>0.5</v>
      </c>
      <c r="M46" s="37">
        <f t="shared" si="10"/>
        <v>0.5</v>
      </c>
      <c r="N46" s="38">
        <v>142</v>
      </c>
      <c r="O46" s="38">
        <f t="shared" si="11"/>
        <v>68.424870466321252</v>
      </c>
      <c r="P46" s="38">
        <f t="shared" si="12"/>
        <v>68.424870466321252</v>
      </c>
      <c r="Q46" s="38">
        <f t="shared" si="13"/>
        <v>73.575129533678762</v>
      </c>
      <c r="R46" s="38">
        <f t="shared" si="14"/>
        <v>73.575129533678762</v>
      </c>
      <c r="S46" s="39">
        <f t="shared" si="15"/>
        <v>-5.1502590673575099</v>
      </c>
      <c r="T46" s="39">
        <f t="shared" si="16"/>
        <v>-5.1502590673575099</v>
      </c>
      <c r="U46" t="s">
        <v>211</v>
      </c>
      <c r="V46" t="s">
        <v>212</v>
      </c>
      <c r="W46" t="s">
        <v>472</v>
      </c>
      <c r="X46" s="48" t="s">
        <v>467</v>
      </c>
      <c r="Y46" s="41"/>
    </row>
    <row r="47" spans="1:25" ht="15" x14ac:dyDescent="0.25">
      <c r="A47">
        <v>2.2200000000000002</v>
      </c>
      <c r="B47">
        <v>1.7</v>
      </c>
      <c r="C47" s="29">
        <f t="shared" si="0"/>
        <v>3.868574456809748E-2</v>
      </c>
      <c r="D47" s="30">
        <f>IF(OR($A47="",$B47=""),"",A47*'MPTO_working_2-way'!$G46)</f>
        <v>2.3058823529411767</v>
      </c>
      <c r="E47" s="32">
        <f>IF(OR($A47="",$B47=""),"",B47*'MPTO_working_2-way'!$G46)</f>
        <v>1.7657657657657657</v>
      </c>
      <c r="F47" s="30">
        <f>IF(OR($A47="",$B47=""),"",'MPTO_working_2-way'!D46)</f>
        <v>2.3196066379840201</v>
      </c>
      <c r="G47" s="32">
        <f>IF(OR($A47="",$B47=""),"",'MPTO_working_2-way'!E46)</f>
        <v>1.7578015836050302</v>
      </c>
      <c r="H47" s="30">
        <f>IF(OR($A47="",$B47=""),"",'OddsRatio_working_2-way'!M46)</f>
        <v>2.3201731488169055</v>
      </c>
      <c r="I47" s="30">
        <f>IF(OR($A47="",$B47=""),"",'OddsRatio_working_2-way'!N46)</f>
        <v>1.7574763968621581</v>
      </c>
      <c r="J47" s="30">
        <f>IF('Log_working_2-way'!$D46="","",A47^('Log_working_2-way'!$D46))</f>
        <v>2.3265255894258647</v>
      </c>
      <c r="K47" s="32">
        <f>IF('Log_working_2-way'!$D46="","",B47^('Log_working_2-way'!$D46))</f>
        <v>1.7538490082446418</v>
      </c>
      <c r="L47" s="37">
        <f t="shared" si="9"/>
        <v>0.43367346938775503</v>
      </c>
      <c r="M47" s="37">
        <f t="shared" si="10"/>
        <v>0.56632653061224492</v>
      </c>
      <c r="N47" s="38">
        <v>143</v>
      </c>
      <c r="O47" s="38">
        <f t="shared" si="11"/>
        <v>78.585585585585591</v>
      </c>
      <c r="P47" s="38">
        <f t="shared" si="12"/>
        <v>58.882352941176471</v>
      </c>
      <c r="Q47" s="38">
        <f t="shared" si="13"/>
        <v>84.117647058823536</v>
      </c>
      <c r="R47" s="38">
        <f t="shared" si="14"/>
        <v>64.414414414414409</v>
      </c>
      <c r="S47" s="39">
        <f t="shared" si="15"/>
        <v>-5.5320614732379454</v>
      </c>
      <c r="T47" s="39">
        <f t="shared" si="16"/>
        <v>-5.5320614732379383</v>
      </c>
      <c r="U47" t="s">
        <v>213</v>
      </c>
      <c r="V47" t="s">
        <v>214</v>
      </c>
      <c r="W47" t="s">
        <v>472</v>
      </c>
      <c r="X47" s="48" t="s">
        <v>467</v>
      </c>
      <c r="Y47" s="41"/>
    </row>
    <row r="48" spans="1:25" ht="15" x14ac:dyDescent="0.25">
      <c r="A48">
        <v>2.02</v>
      </c>
      <c r="B48">
        <v>1.85</v>
      </c>
      <c r="C48" s="29">
        <f t="shared" si="0"/>
        <v>3.5590045491035394E-2</v>
      </c>
      <c r="D48" s="30">
        <f>IF(OR($A48="",$B48=""),"",A48*'MPTO_working_2-way'!$G47)</f>
        <v>2.0918918918918914</v>
      </c>
      <c r="E48" s="32">
        <f>IF(OR($A48="",$B48=""),"",B48*'MPTO_working_2-way'!$G47)</f>
        <v>1.9158415841584155</v>
      </c>
      <c r="F48" s="30">
        <f>IF(OR($A48="",$B48=""),"",'MPTO_working_2-way'!D47)</f>
        <v>2.0953181945612553</v>
      </c>
      <c r="G48" s="32">
        <f>IF(OR($A48="",$B48=""),"",'MPTO_working_2-way'!E47)</f>
        <v>1.9129767084719731</v>
      </c>
      <c r="H48" s="30">
        <f>IF(OR($A48="",$B48=""),"",'OddsRatio_working_2-way'!M47)</f>
        <v>2.0954451150103317</v>
      </c>
      <c r="I48" s="30">
        <f>IF(OR($A48="",$B48=""),"",'OddsRatio_working_2-way'!N47)</f>
        <v>1.9128709291752766</v>
      </c>
      <c r="J48" s="30">
        <f>IF('Log_working_2-way'!$D47="","",A48^('Log_working_2-way'!$D47))</f>
        <v>2.0970120716987148</v>
      </c>
      <c r="K48" s="32">
        <f>IF('Log_working_2-way'!$D47="","",B48^('Log_working_2-way'!$D47))</f>
        <v>1.9115669971173959</v>
      </c>
      <c r="L48" s="37">
        <f t="shared" si="9"/>
        <v>0.47803617571059442</v>
      </c>
      <c r="M48" s="37">
        <f t="shared" si="10"/>
        <v>0.5219638242894058</v>
      </c>
      <c r="N48" s="38">
        <v>144</v>
      </c>
      <c r="O48" s="38">
        <f t="shared" si="11"/>
        <v>72.712871287128706</v>
      </c>
      <c r="P48" s="38">
        <f t="shared" si="12"/>
        <v>66.162162162162176</v>
      </c>
      <c r="Q48" s="38">
        <f t="shared" si="13"/>
        <v>77.837837837837824</v>
      </c>
      <c r="R48" s="38">
        <f t="shared" si="14"/>
        <v>71.287128712871294</v>
      </c>
      <c r="S48" s="39">
        <f t="shared" si="15"/>
        <v>-5.124966550709118</v>
      </c>
      <c r="T48" s="39">
        <f t="shared" si="16"/>
        <v>-5.124966550709118</v>
      </c>
      <c r="U48" t="s">
        <v>215</v>
      </c>
      <c r="V48" t="s">
        <v>216</v>
      </c>
      <c r="W48" t="s">
        <v>472</v>
      </c>
      <c r="X48" s="48" t="s">
        <v>467</v>
      </c>
      <c r="Y48" s="41"/>
    </row>
    <row r="49" spans="1:25" ht="15" x14ac:dyDescent="0.25">
      <c r="A49">
        <v>1.88</v>
      </c>
      <c r="B49">
        <v>2</v>
      </c>
      <c r="C49" s="29">
        <f t="shared" si="0"/>
        <v>3.1914893617021267E-2</v>
      </c>
      <c r="D49" s="30">
        <f>IF(OR($A49="",$B49=""),"",A49*'MPTO_working_2-way'!$G48)</f>
        <v>1.94</v>
      </c>
      <c r="E49" s="32">
        <f>IF(OR($A49="",$B49=""),"",B49*'MPTO_working_2-way'!$G48)</f>
        <v>2.0638297872340425</v>
      </c>
      <c r="F49" s="30">
        <f>IF(OR($A49="",$B49=""),"",'MPTO_working_2-way'!D48)</f>
        <v>1.9381443298969072</v>
      </c>
      <c r="G49" s="32">
        <f>IF(OR($A49="",$B49=""),"",'MPTO_working_2-way'!E48)</f>
        <v>2.0659340659340657</v>
      </c>
      <c r="H49" s="30">
        <f>IF(OR($A49="",$B49=""),"",'OddsRatio_working_2-way'!M48)</f>
        <v>1.9380831519646857</v>
      </c>
      <c r="I49" s="30">
        <f>IF(OR($A49="",$B49=""),"",'OddsRatio_working_2-way'!N48)</f>
        <v>2.0660035817780522</v>
      </c>
      <c r="J49" s="30">
        <f>IF('Log_working_2-way'!$D48="","",A49^('Log_working_2-way'!$D48))</f>
        <v>1.9372406373367297</v>
      </c>
      <c r="K49" s="32">
        <f>IF('Log_working_2-way'!$D48="","",B49^('Log_working_2-way'!$D48))</f>
        <v>2.0669618454035223</v>
      </c>
      <c r="L49" s="37">
        <f t="shared" si="9"/>
        <v>0.51546391752577325</v>
      </c>
      <c r="M49" s="37">
        <f t="shared" si="10"/>
        <v>0.4845360824742268</v>
      </c>
      <c r="N49" s="38">
        <v>145</v>
      </c>
      <c r="O49" s="38">
        <f t="shared" si="11"/>
        <v>67.872340425531902</v>
      </c>
      <c r="P49" s="38">
        <f t="shared" si="12"/>
        <v>72.5</v>
      </c>
      <c r="Q49" s="38">
        <f t="shared" si="13"/>
        <v>72.5</v>
      </c>
      <c r="R49" s="38">
        <f t="shared" si="14"/>
        <v>77.127659574468083</v>
      </c>
      <c r="S49" s="39">
        <f t="shared" si="15"/>
        <v>-4.6276595744680975</v>
      </c>
      <c r="T49" s="39">
        <f t="shared" si="16"/>
        <v>-4.6276595744680833</v>
      </c>
      <c r="U49" t="s">
        <v>217</v>
      </c>
      <c r="V49" t="s">
        <v>218</v>
      </c>
      <c r="W49" t="s">
        <v>472</v>
      </c>
      <c r="X49" s="48" t="s">
        <v>467</v>
      </c>
      <c r="Y49" s="41"/>
    </row>
    <row r="50" spans="1:25" ht="15" x14ac:dyDescent="0.25">
      <c r="A50">
        <v>2.0299999999999998</v>
      </c>
      <c r="B50">
        <v>1.85</v>
      </c>
      <c r="C50" s="29">
        <f t="shared" si="0"/>
        <v>3.315137797896428E-2</v>
      </c>
      <c r="D50" s="30">
        <f>IF(OR($A50="",$B50=""),"",A50*'MPTO_working_2-way'!$G49)</f>
        <v>2.0972972972972972</v>
      </c>
      <c r="E50" s="32">
        <f>IF(OR($A50="",$B50=""),"",B50*'MPTO_working_2-way'!$G49)</f>
        <v>1.9113300492610841</v>
      </c>
      <c r="F50" s="30">
        <f>IF(OR($A50="",$B50=""),"",'MPTO_working_2-way'!D49)</f>
        <v>2.1006852188505105</v>
      </c>
      <c r="G50" s="32">
        <f>IF(OR($A50="",$B50=""),"",'MPTO_working_2-way'!E49)</f>
        <v>1.9085249650616189</v>
      </c>
      <c r="H50" s="30">
        <f>IF(OR($A50="",$B50=""),"",'OddsRatio_working_2-way'!M49)</f>
        <v>2.1008018467836762</v>
      </c>
      <c r="I50" s="30">
        <f>IF(OR($A50="",$B50=""),"",'OddsRatio_working_2-way'!N49)</f>
        <v>1.9084287085108012</v>
      </c>
      <c r="J50" s="30">
        <f>IF('Log_working_2-way'!$D49="","",A50^('Log_working_2-way'!$D49))</f>
        <v>2.1023480190539692</v>
      </c>
      <c r="K50" s="32">
        <f>IF('Log_working_2-way'!$D49="","",B50^('Log_working_2-way'!$D49))</f>
        <v>1.9071545307970494</v>
      </c>
      <c r="L50" s="37">
        <f t="shared" si="9"/>
        <v>0.47680412371134023</v>
      </c>
      <c r="M50" s="37">
        <f t="shared" si="10"/>
        <v>0.52319587628865971</v>
      </c>
      <c r="N50" s="38">
        <v>146</v>
      </c>
      <c r="O50" s="38">
        <f t="shared" si="11"/>
        <v>74.078817733990149</v>
      </c>
      <c r="P50" s="38">
        <f t="shared" si="12"/>
        <v>67.081081081081081</v>
      </c>
      <c r="Q50" s="38">
        <f t="shared" si="13"/>
        <v>78.918918918918905</v>
      </c>
      <c r="R50" s="38">
        <f t="shared" si="14"/>
        <v>71.921182266009865</v>
      </c>
      <c r="S50" s="39">
        <f t="shared" si="15"/>
        <v>-4.8401011849287556</v>
      </c>
      <c r="T50" s="39">
        <f t="shared" si="16"/>
        <v>-4.8401011849287841</v>
      </c>
      <c r="U50" t="s">
        <v>219</v>
      </c>
      <c r="V50" t="s">
        <v>220</v>
      </c>
      <c r="W50" t="s">
        <v>472</v>
      </c>
      <c r="X50" s="48" t="s">
        <v>467</v>
      </c>
      <c r="Y50" s="41"/>
    </row>
    <row r="51" spans="1:25" ht="15" x14ac:dyDescent="0.25">
      <c r="A51">
        <v>1.97</v>
      </c>
      <c r="B51">
        <v>1.9</v>
      </c>
      <c r="C51" s="29">
        <f t="shared" si="0"/>
        <v>3.3930002671653803E-2</v>
      </c>
      <c r="D51" s="30">
        <f>IF(OR($A51="",$B51=""),"",A51*'MPTO_working_2-way'!$G50)</f>
        <v>2.0368421052631578</v>
      </c>
      <c r="E51" s="32">
        <f>IF(OR($A51="",$B51=""),"",B51*'MPTO_working_2-way'!$G50)</f>
        <v>1.9644670050761421</v>
      </c>
      <c r="F51" s="30">
        <f>IF(OR($A51="",$B51=""),"",'MPTO_working_2-way'!D50)</f>
        <v>2.0381159814865235</v>
      </c>
      <c r="G51" s="32">
        <f>IF(OR($A51="",$B51=""),"",'MPTO_working_2-way'!E50)</f>
        <v>1.9632835038027801</v>
      </c>
      <c r="H51" s="30">
        <f>IF(OR($A51="",$B51=""),"",'OddsRatio_working_2-way'!M50)</f>
        <v>2.0381607668264961</v>
      </c>
      <c r="I51" s="30">
        <f>IF(OR($A51="",$B51=""),"",'OddsRatio_working_2-way'!N50)</f>
        <v>1.963241948601903</v>
      </c>
      <c r="J51" s="30">
        <f>IF('Log_working_2-way'!$D50="","",A51^('Log_working_2-way'!$D50))</f>
        <v>2.0387414625037734</v>
      </c>
      <c r="K51" s="32">
        <f>IF('Log_working_2-way'!$D50="","",B51^('Log_working_2-way'!$D50))</f>
        <v>1.9627034600020314</v>
      </c>
      <c r="L51" s="37">
        <f t="shared" si="9"/>
        <v>0.49095607235142119</v>
      </c>
      <c r="M51" s="37">
        <f t="shared" si="10"/>
        <v>0.50904392764857886</v>
      </c>
      <c r="N51" s="38">
        <v>147</v>
      </c>
      <c r="O51" s="38">
        <f t="shared" si="11"/>
        <v>72.380710659898455</v>
      </c>
      <c r="P51" s="38">
        <f t="shared" si="12"/>
        <v>69.631578947368425</v>
      </c>
      <c r="Q51" s="38">
        <f t="shared" si="13"/>
        <v>77.368421052631575</v>
      </c>
      <c r="R51" s="38">
        <f t="shared" si="14"/>
        <v>74.619289340101517</v>
      </c>
      <c r="S51" s="39">
        <f t="shared" si="15"/>
        <v>-4.9877103927331206</v>
      </c>
      <c r="T51" s="39">
        <f t="shared" si="16"/>
        <v>-4.9877103927330921</v>
      </c>
      <c r="U51" t="s">
        <v>221</v>
      </c>
      <c r="V51" t="s">
        <v>222</v>
      </c>
      <c r="W51" t="s">
        <v>472</v>
      </c>
      <c r="X51" s="48" t="s">
        <v>467</v>
      </c>
      <c r="Y51" s="41"/>
    </row>
    <row r="52" spans="1:25" ht="15" x14ac:dyDescent="0.25">
      <c r="A52">
        <v>1.79</v>
      </c>
      <c r="B52">
        <v>2.09</v>
      </c>
      <c r="C52" s="29">
        <f t="shared" si="0"/>
        <v>3.7128117398625982E-2</v>
      </c>
      <c r="D52" s="30">
        <f>IF(OR($A52="",$B52=""),"",A52*'MPTO_working_2-way'!$G51)</f>
        <v>1.8564593301435406</v>
      </c>
      <c r="E52" s="32">
        <f>IF(OR($A52="",$B52=""),"",B52*'MPTO_working_2-way'!$G51)</f>
        <v>2.1675977653631282</v>
      </c>
      <c r="F52" s="30">
        <f>IF(OR($A52="",$B52=""),"",'MPTO_working_2-way'!D51)</f>
        <v>1.8515255747197545</v>
      </c>
      <c r="G52" s="32">
        <f>IF(OR($A52="",$B52=""),"",'MPTO_working_2-way'!E51)</f>
        <v>2.1743628490889537</v>
      </c>
      <c r="H52" s="30">
        <f>IF(OR($A52="",$B52=""),"",'OddsRatio_working_2-way'!M51)</f>
        <v>1.8513346241060764</v>
      </c>
      <c r="I52" s="30">
        <f>IF(OR($A52="",$B52=""),"",'OddsRatio_working_2-way'!N51)</f>
        <v>2.1746262535134471</v>
      </c>
      <c r="J52" s="30">
        <f>IF('Log_working_2-way'!$D51="","",A52^('Log_working_2-way'!$D51))</f>
        <v>1.8490885498780329</v>
      </c>
      <c r="K52" s="32">
        <f>IF('Log_working_2-way'!$D51="","",B52^('Log_working_2-way'!$D51))</f>
        <v>2.177733465070919</v>
      </c>
      <c r="L52" s="37">
        <f t="shared" si="9"/>
        <v>0.53865979381443296</v>
      </c>
      <c r="M52" s="37">
        <f t="shared" si="10"/>
        <v>0.46134020618556709</v>
      </c>
      <c r="N52" s="38">
        <v>148</v>
      </c>
      <c r="O52" s="38">
        <f t="shared" si="11"/>
        <v>65.318435754189949</v>
      </c>
      <c r="P52" s="38">
        <f t="shared" si="12"/>
        <v>77.186602870813402</v>
      </c>
      <c r="Q52" s="38">
        <f t="shared" si="13"/>
        <v>70.813397129186612</v>
      </c>
      <c r="R52" s="38">
        <f t="shared" si="14"/>
        <v>82.681564245810051</v>
      </c>
      <c r="S52" s="39">
        <f t="shared" si="15"/>
        <v>-5.494961374996663</v>
      </c>
      <c r="T52" s="39">
        <f t="shared" si="16"/>
        <v>-5.4949613749966488</v>
      </c>
      <c r="U52" t="s">
        <v>223</v>
      </c>
      <c r="V52" t="s">
        <v>224</v>
      </c>
      <c r="W52" t="s">
        <v>472</v>
      </c>
      <c r="X52" s="48" t="s">
        <v>467</v>
      </c>
      <c r="Y52" s="41"/>
    </row>
    <row r="53" spans="1:25" s="35" customFormat="1" ht="15" x14ac:dyDescent="0.25">
      <c r="A53">
        <v>2.16</v>
      </c>
      <c r="B53">
        <v>1.74</v>
      </c>
      <c r="C53" s="29">
        <f t="shared" si="0"/>
        <v>3.7675606641123682E-2</v>
      </c>
      <c r="D53" s="30">
        <f>IF(OR($A53="",$B53=""),"",A53*'MPTO_working_2-way'!$G52)</f>
        <v>2.2413793103448274</v>
      </c>
      <c r="E53" s="32">
        <f>IF(OR($A53="",$B53=""),"",B53*'MPTO_working_2-way'!$G52)</f>
        <v>1.8055555555555551</v>
      </c>
      <c r="F53" s="30">
        <f>IF(OR($A53="",$B53=""),"",'MPTO_working_2-way'!D52)</f>
        <v>2.2516175413371671</v>
      </c>
      <c r="G53" s="32">
        <f>IF(OR($A53="",$B53=""),"",'MPTO_working_2-way'!E52)</f>
        <v>1.7989661114302122</v>
      </c>
      <c r="H53" s="30">
        <f>IF(OR($A53="",$B53=""),"",'OddsRatio_working_2-way'!M52)</f>
        <v>2.2520253861514017</v>
      </c>
      <c r="I53" s="30">
        <f>IF(OR($A53="",$B53=""),"",'OddsRatio_working_2-way'!N52)</f>
        <v>1.7987058497862392</v>
      </c>
      <c r="J53" s="30">
        <f>IF('Log_working_2-way'!$D52="","",A53^('Log_working_2-way'!$D52))</f>
        <v>2.2567451068476951</v>
      </c>
      <c r="K53" s="32">
        <f>IF('Log_working_2-way'!$D52="","",B53^('Log_working_2-way'!$D52))</f>
        <v>1.7957063007853538</v>
      </c>
      <c r="L53" s="37">
        <f t="shared" si="9"/>
        <v>0.44615384615384618</v>
      </c>
      <c r="M53" s="37">
        <f t="shared" si="10"/>
        <v>0.55384615384615399</v>
      </c>
      <c r="N53" s="38">
        <v>149</v>
      </c>
      <c r="O53" s="38">
        <f t="shared" si="11"/>
        <v>80.018518518518519</v>
      </c>
      <c r="P53" s="38">
        <f t="shared" si="12"/>
        <v>63.367816091954012</v>
      </c>
      <c r="Q53" s="38">
        <f t="shared" si="13"/>
        <v>85.632183908045974</v>
      </c>
      <c r="R53" s="38">
        <f t="shared" si="14"/>
        <v>68.981481481481467</v>
      </c>
      <c r="S53" s="39">
        <f t="shared" si="15"/>
        <v>-5.6136653895274549</v>
      </c>
      <c r="T53" s="39">
        <f t="shared" si="16"/>
        <v>-5.6136653895274549</v>
      </c>
      <c r="U53" t="s">
        <v>225</v>
      </c>
      <c r="V53" t="s">
        <v>226</v>
      </c>
      <c r="W53" t="s">
        <v>472</v>
      </c>
      <c r="X53" s="48" t="s">
        <v>467</v>
      </c>
      <c r="Y53" s="41"/>
    </row>
    <row r="54" spans="1:25" ht="15" x14ac:dyDescent="0.25">
      <c r="A54">
        <v>2.34</v>
      </c>
      <c r="B54">
        <v>1.64</v>
      </c>
      <c r="C54" s="29">
        <f t="shared" si="0"/>
        <v>3.7106524911402872E-2</v>
      </c>
      <c r="D54" s="30">
        <f>IF(OR($A54="",$B54=""),"",A54*'MPTO_working_2-way'!$G53)</f>
        <v>2.4268292682926824</v>
      </c>
      <c r="E54" s="32">
        <f>IF(OR($A54="",$B54=""),"",B54*'MPTO_working_2-way'!$G53)</f>
        <v>1.7008547008547006</v>
      </c>
      <c r="F54" s="30">
        <f>IF(OR($A54="",$B54=""),"",'MPTO_working_2-way'!D53)</f>
        <v>2.4462009178990307</v>
      </c>
      <c r="G54" s="32">
        <f>IF(OR($A54="",$B54=""),"",'MPTO_working_2-way'!E53)</f>
        <v>1.6914668547249645</v>
      </c>
      <c r="H54" s="30">
        <f>IF(OR($A54="",$B54=""),"",'OddsRatio_working_2-way'!M53)</f>
        <v>2.4469796128487777</v>
      </c>
      <c r="I54" s="30">
        <f>IF(OR($A54="",$B54=""),"",'OddsRatio_working_2-way'!N53)</f>
        <v>1.6910947404650878</v>
      </c>
      <c r="J54" s="30">
        <f>IF('Log_working_2-way'!$D53="","",A54^('Log_working_2-way'!$D53))</f>
        <v>2.4559827297707368</v>
      </c>
      <c r="K54" s="32">
        <f>IF('Log_working_2-way'!$D53="","",B54^('Log_working_2-way'!$D53))</f>
        <v>1.6868213334902025</v>
      </c>
      <c r="L54" s="37">
        <f t="shared" si="9"/>
        <v>0.41206030150753775</v>
      </c>
      <c r="M54" s="37">
        <f t="shared" si="10"/>
        <v>0.58793969849246241</v>
      </c>
      <c r="N54" s="38">
        <v>150</v>
      </c>
      <c r="O54" s="38">
        <f t="shared" si="11"/>
        <v>85.897435897435898</v>
      </c>
      <c r="P54" s="38">
        <f t="shared" si="12"/>
        <v>58.536585365853639</v>
      </c>
      <c r="Q54" s="38">
        <f t="shared" si="13"/>
        <v>91.463414634146346</v>
      </c>
      <c r="R54" s="38">
        <f t="shared" si="14"/>
        <v>64.102564102564102</v>
      </c>
      <c r="S54" s="39">
        <f t="shared" si="15"/>
        <v>-5.5659787367104485</v>
      </c>
      <c r="T54" s="39">
        <f t="shared" si="16"/>
        <v>-5.5659787367104627</v>
      </c>
      <c r="U54" t="s">
        <v>227</v>
      </c>
      <c r="V54" t="s">
        <v>228</v>
      </c>
      <c r="W54" t="s">
        <v>480</v>
      </c>
      <c r="X54" s="48" t="s">
        <v>467</v>
      </c>
      <c r="Y54" s="41"/>
    </row>
    <row r="55" spans="1:25" ht="15" x14ac:dyDescent="0.25">
      <c r="A55">
        <v>1.96</v>
      </c>
      <c r="B55">
        <v>1.91</v>
      </c>
      <c r="C55" s="29">
        <f t="shared" si="0"/>
        <v>3.3764291056736839E-2</v>
      </c>
      <c r="D55" s="30">
        <f>IF(OR($A55="",$B55=""),"",A55*'MPTO_working_2-way'!$G54)</f>
        <v>2.0261780104712042</v>
      </c>
      <c r="E55" s="32">
        <f>IF(OR($A55="",$B55=""),"",B55*'MPTO_working_2-way'!$G54)</f>
        <v>1.9744897959183674</v>
      </c>
      <c r="F55" s="30">
        <f>IF(OR($A55="",$B55=""),"",'MPTO_working_2-way'!D54)</f>
        <v>2.0270738574832143</v>
      </c>
      <c r="G55" s="32">
        <f>IF(OR($A55="",$B55=""),"",'MPTO_working_2-way'!E54)</f>
        <v>1.9736398144242935</v>
      </c>
      <c r="H55" s="30">
        <f>IF(OR($A55="",$B55=""),"",'OddsRatio_working_2-way'!M54)</f>
        <v>2.0271051820261912</v>
      </c>
      <c r="I55" s="30">
        <f>IF(OR($A55="",$B55=""),"",'OddsRatio_working_2-way'!N54)</f>
        <v>1.9736101204623264</v>
      </c>
      <c r="J55" s="30">
        <f>IF('Log_working_2-way'!$D54="","",A55^('Log_working_2-way'!$D54))</f>
        <v>2.0275133700590602</v>
      </c>
      <c r="K55" s="32">
        <f>IF('Log_working_2-way'!$D54="","",B55^('Log_working_2-way'!$D54))</f>
        <v>1.9732233459331785</v>
      </c>
      <c r="L55" s="37">
        <f t="shared" si="9"/>
        <v>0.49354005167958659</v>
      </c>
      <c r="M55" s="37">
        <f t="shared" si="10"/>
        <v>0.50645994832041341</v>
      </c>
      <c r="N55" s="38">
        <v>151</v>
      </c>
      <c r="O55" s="38">
        <f t="shared" si="11"/>
        <v>73.959183673469383</v>
      </c>
      <c r="P55" s="38">
        <f t="shared" si="12"/>
        <v>71.942408376963328</v>
      </c>
      <c r="Q55" s="38">
        <f t="shared" si="13"/>
        <v>79.057591623036643</v>
      </c>
      <c r="R55" s="38">
        <f t="shared" si="14"/>
        <v>77.040816326530617</v>
      </c>
      <c r="S55" s="39">
        <f t="shared" si="15"/>
        <v>-5.0984079495672603</v>
      </c>
      <c r="T55" s="39">
        <f t="shared" si="16"/>
        <v>-5.0984079495672887</v>
      </c>
      <c r="U55" t="s">
        <v>229</v>
      </c>
      <c r="V55" t="s">
        <v>230</v>
      </c>
      <c r="W55" t="s">
        <v>480</v>
      </c>
      <c r="X55" s="48" t="s">
        <v>467</v>
      </c>
      <c r="Y55" s="41"/>
    </row>
    <row r="56" spans="1:25" ht="15" x14ac:dyDescent="0.25">
      <c r="A56">
        <v>2.13</v>
      </c>
      <c r="B56">
        <v>1.76</v>
      </c>
      <c r="C56" s="29">
        <f t="shared" si="0"/>
        <v>3.7665386256935607E-2</v>
      </c>
      <c r="D56" s="30">
        <f>IF(OR($A56="",$B56=""),"",A56*'MPTO_working_2-way'!$G55)</f>
        <v>2.2102272727272729</v>
      </c>
      <c r="E56" s="32">
        <f>IF(OR($A56="",$B56=""),"",B56*'MPTO_working_2-way'!$G55)</f>
        <v>1.8262910798122067</v>
      </c>
      <c r="F56" s="30">
        <f>IF(OR($A56="",$B56=""),"",'MPTO_working_2-way'!D55)</f>
        <v>2.2190126672191313</v>
      </c>
      <c r="G56" s="32">
        <f>IF(OR($A56="",$B56=""),"",'MPTO_working_2-way'!E55)</f>
        <v>1.8203360202000585</v>
      </c>
      <c r="H56" s="30">
        <f>IF(OR($A56="",$B56=""),"",'OddsRatio_working_2-way'!M55)</f>
        <v>2.2193613513897996</v>
      </c>
      <c r="I56" s="30">
        <f>IF(OR($A56="",$B56=""),"",'OddsRatio_working_2-way'!N55)</f>
        <v>1.8201014398727853</v>
      </c>
      <c r="J56" s="30">
        <f>IF('Log_working_2-way'!$D55="","",A56^('Log_working_2-way'!$D55))</f>
        <v>2.2234058151600675</v>
      </c>
      <c r="K56" s="32">
        <f>IF('Log_working_2-way'!$D55="","",B56^('Log_working_2-way'!$D55))</f>
        <v>1.8173902621748135</v>
      </c>
      <c r="L56" s="37">
        <f t="shared" si="9"/>
        <v>0.45244215938303339</v>
      </c>
      <c r="M56" s="37">
        <f t="shared" si="10"/>
        <v>0.54755784061696655</v>
      </c>
      <c r="N56" s="38">
        <v>152</v>
      </c>
      <c r="O56" s="38">
        <f t="shared" si="11"/>
        <v>80.63849765258216</v>
      </c>
      <c r="P56" s="38">
        <f t="shared" si="12"/>
        <v>65.636363636363626</v>
      </c>
      <c r="Q56" s="38">
        <f t="shared" si="13"/>
        <v>86.363636363636374</v>
      </c>
      <c r="R56" s="38">
        <f t="shared" si="14"/>
        <v>71.36150234741784</v>
      </c>
      <c r="S56" s="39">
        <f t="shared" si="15"/>
        <v>-5.725138711054214</v>
      </c>
      <c r="T56" s="39">
        <f t="shared" si="16"/>
        <v>-5.725138711054214</v>
      </c>
      <c r="U56" t="s">
        <v>231</v>
      </c>
      <c r="V56" t="s">
        <v>232</v>
      </c>
      <c r="W56" t="s">
        <v>480</v>
      </c>
      <c r="X56" s="48" t="s">
        <v>467</v>
      </c>
      <c r="Y56" s="41"/>
    </row>
    <row r="57" spans="1:25" ht="15" x14ac:dyDescent="0.25">
      <c r="A57">
        <v>2.57</v>
      </c>
      <c r="B57">
        <v>1.54</v>
      </c>
      <c r="C57" s="29">
        <f t="shared" si="0"/>
        <v>3.845570771640805E-2</v>
      </c>
      <c r="D57" s="30">
        <f>IF(OR($A57="",$B57=""),"",A57*'MPTO_working_2-way'!$G56)</f>
        <v>2.6688311688311686</v>
      </c>
      <c r="E57" s="32">
        <f>IF(OR($A57="",$B57=""),"",B57*'MPTO_working_2-way'!$G56)</f>
        <v>1.5992217898832684</v>
      </c>
      <c r="F57" s="30">
        <f>IF(OR($A57="",$B57=""),"",'MPTO_working_2-way'!D56)</f>
        <v>2.7035999726757289</v>
      </c>
      <c r="G57" s="32">
        <f>IF(OR($A57="",$B57=""),"",'MPTO_working_2-way'!E56)</f>
        <v>1.5869922611171257</v>
      </c>
      <c r="H57" s="30">
        <f>IF(OR($A57="",$B57=""),"",'OddsRatio_working_2-way'!M56)</f>
        <v>2.7051121392469786</v>
      </c>
      <c r="I57" s="30">
        <f>IF(OR($A57="",$B57=""),"",'OddsRatio_working_2-way'!N56)</f>
        <v>1.5864716912059673</v>
      </c>
      <c r="J57" s="30">
        <f>IF('Log_working_2-way'!$D56="","",A57^('Log_working_2-way'!$D56))</f>
        <v>2.7215097581692191</v>
      </c>
      <c r="K57" s="32">
        <f>IF('Log_working_2-way'!$D56="","",B57^('Log_working_2-way'!$D56))</f>
        <v>1.5808854671048231</v>
      </c>
      <c r="L57" s="37">
        <f t="shared" si="9"/>
        <v>0.37469586374695868</v>
      </c>
      <c r="M57" s="37">
        <f t="shared" si="10"/>
        <v>0.62530413625304138</v>
      </c>
      <c r="N57" s="38">
        <v>153</v>
      </c>
      <c r="O57" s="38">
        <f t="shared" si="11"/>
        <v>93.466926070038909</v>
      </c>
      <c r="P57" s="38">
        <f t="shared" si="12"/>
        <v>53.649350649350652</v>
      </c>
      <c r="Q57" s="38">
        <f t="shared" si="13"/>
        <v>99.350649350649348</v>
      </c>
      <c r="R57" s="38">
        <f t="shared" si="14"/>
        <v>59.533073929961091</v>
      </c>
      <c r="S57" s="39">
        <f t="shared" si="15"/>
        <v>-5.8837232806104396</v>
      </c>
      <c r="T57" s="39">
        <f t="shared" si="16"/>
        <v>-5.8837232806104396</v>
      </c>
      <c r="U57" t="s">
        <v>233</v>
      </c>
      <c r="V57" t="s">
        <v>234</v>
      </c>
      <c r="W57" t="s">
        <v>480</v>
      </c>
      <c r="X57" s="48" t="s">
        <v>467</v>
      </c>
      <c r="Y57" s="41"/>
    </row>
    <row r="58" spans="1:25" ht="15" x14ac:dyDescent="0.25">
      <c r="A58">
        <v>2.0699999999999998</v>
      </c>
      <c r="B58">
        <v>1.8</v>
      </c>
      <c r="C58" s="29">
        <f t="shared" si="0"/>
        <v>3.8647342995169254E-2</v>
      </c>
      <c r="D58" s="30">
        <f>IF(OR($A58="",$B58=""),"",A58*'MPTO_working_2-way'!$G57)</f>
        <v>2.1500000000000004</v>
      </c>
      <c r="E58" s="32">
        <f>IF(OR($A58="",$B58=""),"",B58*'MPTO_working_2-way'!$G57)</f>
        <v>1.8695652173913047</v>
      </c>
      <c r="F58" s="30">
        <f>IF(OR($A58="",$B58=""),"",'MPTO_working_2-way'!D57)</f>
        <v>2.15625</v>
      </c>
      <c r="G58" s="32">
        <f>IF(OR($A58="",$B58=""),"",'MPTO_working_2-way'!E57)</f>
        <v>1.8648648648648651</v>
      </c>
      <c r="H58" s="30">
        <f>IF(OR($A58="",$B58=""),"",'OddsRatio_working_2-way'!M57)</f>
        <v>2.1565033506220384</v>
      </c>
      <c r="I58" s="30">
        <f>IF(OR($A58="",$B58=""),"",'OddsRatio_working_2-way'!N57)</f>
        <v>1.8646754023342345</v>
      </c>
      <c r="J58" s="30">
        <f>IF('Log_working_2-way'!$D57="","",A58^('Log_working_2-way'!$D57))</f>
        <v>2.1593762623614712</v>
      </c>
      <c r="K58" s="32">
        <f>IF('Log_working_2-way'!$D57="","",B58^('Log_working_2-way'!$D57))</f>
        <v>1.8625327535713179</v>
      </c>
      <c r="L58" s="37">
        <f t="shared" si="9"/>
        <v>0.46511627906976738</v>
      </c>
      <c r="M58" s="37">
        <f t="shared" si="10"/>
        <v>0.53488372093023251</v>
      </c>
      <c r="N58" s="38">
        <v>154</v>
      </c>
      <c r="O58" s="38">
        <f t="shared" si="11"/>
        <v>79.603864734299506</v>
      </c>
      <c r="P58" s="38">
        <f t="shared" si="12"/>
        <v>68.444444444444443</v>
      </c>
      <c r="Q58" s="38">
        <f t="shared" si="13"/>
        <v>85.555555555555557</v>
      </c>
      <c r="R58" s="38">
        <f t="shared" si="14"/>
        <v>74.396135265700494</v>
      </c>
      <c r="S58" s="39">
        <f t="shared" si="15"/>
        <v>-5.9516908212560509</v>
      </c>
      <c r="T58" s="39">
        <f t="shared" si="16"/>
        <v>-5.9516908212560509</v>
      </c>
      <c r="U58" t="s">
        <v>235</v>
      </c>
      <c r="V58" t="s">
        <v>236</v>
      </c>
      <c r="W58" t="s">
        <v>480</v>
      </c>
      <c r="X58" s="48" t="s">
        <v>467</v>
      </c>
      <c r="Y58" s="41"/>
    </row>
    <row r="59" spans="1:25" ht="15" x14ac:dyDescent="0.25">
      <c r="A59">
        <v>2.23</v>
      </c>
      <c r="B59">
        <v>1.69</v>
      </c>
      <c r="C59" s="29">
        <f t="shared" si="0"/>
        <v>4.0146469604903645E-2</v>
      </c>
      <c r="D59" s="30">
        <f>IF(OR($A59="",$B59=""),"",A59*'MPTO_working_2-way'!$G58)</f>
        <v>2.3195266272189352</v>
      </c>
      <c r="E59" s="32">
        <f>IF(OR($A59="",$B59=""),"",B59*'MPTO_working_2-way'!$G58)</f>
        <v>1.7578475336322872</v>
      </c>
      <c r="F59" s="30">
        <f>IF(OR($A59="",$B59=""),"",'MPTO_working_2-way'!D58)</f>
        <v>2.3344999535416733</v>
      </c>
      <c r="G59" s="32">
        <f>IF(OR($A59="",$B59=""),"",'MPTO_working_2-way'!E58)</f>
        <v>1.7493443498038854</v>
      </c>
      <c r="H59" s="30">
        <f>IF(OR($A59="",$B59=""),"",'OddsRatio_working_2-way'!M58)</f>
        <v>2.3351436985029639</v>
      </c>
      <c r="I59" s="30">
        <f>IF(OR($A59="",$B59=""),"",'OddsRatio_working_2-way'!N58)</f>
        <v>1.7489830503797115</v>
      </c>
      <c r="J59" s="30">
        <f>IF('Log_working_2-way'!$D58="","",A59^('Log_working_2-way'!$D58))</f>
        <v>2.3420901732972235</v>
      </c>
      <c r="K59" s="32">
        <f>IF('Log_working_2-way'!$D58="","",B59^('Log_working_2-way'!$D58))</f>
        <v>1.7451064167640695</v>
      </c>
      <c r="L59" s="37">
        <f t="shared" si="9"/>
        <v>0.43112244897959179</v>
      </c>
      <c r="M59" s="37">
        <f t="shared" si="10"/>
        <v>0.56887755102040816</v>
      </c>
      <c r="N59" s="38">
        <v>155</v>
      </c>
      <c r="O59" s="38">
        <f t="shared" si="11"/>
        <v>85.493273542600889</v>
      </c>
      <c r="P59" s="38">
        <f t="shared" si="12"/>
        <v>63.284023668639051</v>
      </c>
      <c r="Q59" s="38">
        <f t="shared" si="13"/>
        <v>91.715976331360949</v>
      </c>
      <c r="R59" s="38">
        <f t="shared" si="14"/>
        <v>69.506726457399111</v>
      </c>
      <c r="S59" s="39">
        <f t="shared" si="15"/>
        <v>-6.2227027887600599</v>
      </c>
      <c r="T59" s="39">
        <f t="shared" si="16"/>
        <v>-6.2227027887600599</v>
      </c>
      <c r="U59" t="s">
        <v>237</v>
      </c>
      <c r="V59" t="s">
        <v>238</v>
      </c>
      <c r="W59" t="s">
        <v>480</v>
      </c>
      <c r="X59" s="48" t="s">
        <v>467</v>
      </c>
      <c r="Y59" s="41"/>
    </row>
    <row r="60" spans="1:25" s="35" customFormat="1" ht="15" x14ac:dyDescent="0.25">
      <c r="A60">
        <v>2.14</v>
      </c>
      <c r="B60">
        <v>1.75</v>
      </c>
      <c r="C60" s="29">
        <f t="shared" si="0"/>
        <v>3.8718291054739673E-2</v>
      </c>
      <c r="D60" s="30">
        <f>IF(OR($A60="",$B60=""),"",A60*'MPTO_working_2-way'!$G59)</f>
        <v>2.2228571428571429</v>
      </c>
      <c r="E60" s="32">
        <f>IF(OR($A60="",$B60=""),"",B60*'MPTO_working_2-way'!$G59)</f>
        <v>1.8177570093457944</v>
      </c>
      <c r="F60" s="30">
        <f>IF(OR($A60="",$B60=""),"",'MPTO_working_2-way'!D59)</f>
        <v>2.2324888226527575</v>
      </c>
      <c r="G60" s="32">
        <f>IF(OR($A60="",$B60=""),"",'MPTO_working_2-way'!E59)</f>
        <v>1.81136638452237</v>
      </c>
      <c r="H60" s="30">
        <f>IF(OR($A60="",$B60=""),"",'OddsRatio_working_2-way'!M59)</f>
        <v>2.2328828005937953</v>
      </c>
      <c r="I60" s="30">
        <f>IF(OR($A60="",$B60=""),"",'OddsRatio_working_2-way'!N59)</f>
        <v>1.8111071056538131</v>
      </c>
      <c r="J60" s="30">
        <f>IF('Log_working_2-way'!$D59="","",A60^('Log_working_2-way'!$D59))</f>
        <v>2.2373241322265098</v>
      </c>
      <c r="K60" s="32">
        <f>IF('Log_working_2-way'!$D59="","",B60^('Log_working_2-way'!$D59))</f>
        <v>1.8081956651086979</v>
      </c>
      <c r="L60" s="37">
        <f t="shared" si="9"/>
        <v>0.44987146529562982</v>
      </c>
      <c r="M60" s="37">
        <f t="shared" si="10"/>
        <v>0.55012853470437018</v>
      </c>
      <c r="N60" s="38">
        <v>156</v>
      </c>
      <c r="O60" s="38">
        <f t="shared" si="11"/>
        <v>83.102803738317775</v>
      </c>
      <c r="P60" s="38">
        <f t="shared" si="12"/>
        <v>66.857142857142847</v>
      </c>
      <c r="Q60" s="38">
        <f t="shared" si="13"/>
        <v>89.142857142857139</v>
      </c>
      <c r="R60" s="38">
        <f t="shared" si="14"/>
        <v>72.89719626168224</v>
      </c>
      <c r="S60" s="39">
        <f t="shared" si="15"/>
        <v>-6.0400534045393641</v>
      </c>
      <c r="T60" s="39">
        <f t="shared" si="16"/>
        <v>-6.0400534045393925</v>
      </c>
      <c r="U60" t="s">
        <v>239</v>
      </c>
      <c r="V60" t="s">
        <v>240</v>
      </c>
      <c r="W60" t="s">
        <v>480</v>
      </c>
      <c r="X60" s="48" t="s">
        <v>467</v>
      </c>
      <c r="Y60" s="41"/>
    </row>
    <row r="61" spans="1:25" ht="15" x14ac:dyDescent="0.25">
      <c r="A61">
        <v>2.27</v>
      </c>
      <c r="B61">
        <v>1.67</v>
      </c>
      <c r="C61" s="29">
        <f t="shared" si="0"/>
        <v>3.9331029570814469E-2</v>
      </c>
      <c r="D61" s="30">
        <f>IF(OR($A61="",$B61=""),"",A61*'MPTO_working_2-way'!$G60)</f>
        <v>2.3592814371257487</v>
      </c>
      <c r="E61" s="32">
        <f>IF(OR($A61="",$B61=""),"",B61*'MPTO_working_2-way'!$G60)</f>
        <v>1.7356828193832601</v>
      </c>
      <c r="F61" s="30">
        <f>IF(OR($A61="",$B61=""),"",'MPTO_working_2-way'!D60)</f>
        <v>2.3760694474913038</v>
      </c>
      <c r="G61" s="32">
        <f>IF(OR($A61="",$B61=""),"",'MPTO_working_2-way'!E60)</f>
        <v>1.7267075087111983</v>
      </c>
      <c r="H61" s="30">
        <f>IF(OR($A61="",$B61=""),"",'OddsRatio_working_2-way'!M60)</f>
        <v>2.376779716606729</v>
      </c>
      <c r="I61" s="30">
        <f>IF(OR($A61="",$B61=""),"",'OddsRatio_working_2-way'!N60)</f>
        <v>1.7263326063988251</v>
      </c>
      <c r="J61" s="30">
        <f>IF('Log_working_2-way'!$D60="","",A61^('Log_working_2-way'!$D60))</f>
        <v>2.3845761893383783</v>
      </c>
      <c r="K61" s="32">
        <f>IF('Log_working_2-way'!$D60="","",B61^('Log_working_2-way'!$D60))</f>
        <v>1.7222426672508611</v>
      </c>
      <c r="L61" s="37">
        <f t="shared" si="9"/>
        <v>0.42385786802030456</v>
      </c>
      <c r="M61" s="37">
        <f t="shared" si="10"/>
        <v>0.57614213197969533</v>
      </c>
      <c r="N61" s="38">
        <v>157</v>
      </c>
      <c r="O61" s="38">
        <f t="shared" si="11"/>
        <v>87.837004405286336</v>
      </c>
      <c r="P61" s="38">
        <f t="shared" si="12"/>
        <v>62.988023952095816</v>
      </c>
      <c r="Q61" s="38">
        <f t="shared" si="13"/>
        <v>94.011976047904199</v>
      </c>
      <c r="R61" s="38">
        <f t="shared" si="14"/>
        <v>69.162995594713649</v>
      </c>
      <c r="S61" s="39">
        <f t="shared" si="15"/>
        <v>-6.1749716426178622</v>
      </c>
      <c r="T61" s="39">
        <f t="shared" si="16"/>
        <v>-6.1749716426178338</v>
      </c>
      <c r="U61" t="s">
        <v>241</v>
      </c>
      <c r="V61" t="s">
        <v>242</v>
      </c>
      <c r="W61" t="s">
        <v>480</v>
      </c>
      <c r="X61" s="48" t="s">
        <v>467</v>
      </c>
      <c r="Y61" s="41"/>
    </row>
    <row r="62" spans="1:25" ht="15" x14ac:dyDescent="0.25">
      <c r="A62">
        <v>2.17</v>
      </c>
      <c r="B62">
        <v>1.74</v>
      </c>
      <c r="C62" s="29">
        <f t="shared" si="0"/>
        <v>3.5542136765718491E-2</v>
      </c>
      <c r="D62" s="30">
        <f>IF(OR($A62="",$B62=""),"",A62*'MPTO_working_2-way'!$G61)</f>
        <v>2.2471264367816088</v>
      </c>
      <c r="E62" s="32">
        <f>IF(OR($A62="",$B62=""),"",B62*'MPTO_working_2-way'!$G61)</f>
        <v>1.8018433179723501</v>
      </c>
      <c r="F62" s="30">
        <f>IF(OR($A62="",$B62=""),"",'MPTO_working_2-way'!D61)</f>
        <v>2.2570386753541753</v>
      </c>
      <c r="G62" s="32">
        <f>IF(OR($A62="",$B62=""),"",'MPTO_working_2-way'!E61)</f>
        <v>1.7955204717295163</v>
      </c>
      <c r="H62" s="30">
        <f>IF(OR($A62="",$B62=""),"",'OddsRatio_working_2-way'!M61)</f>
        <v>2.2574104664273644</v>
      </c>
      <c r="I62" s="30">
        <f>IF(OR($A62="",$B62=""),"",'OddsRatio_working_2-way'!N61)</f>
        <v>1.7952852522702987</v>
      </c>
      <c r="J62" s="30">
        <f>IF('Log_working_2-way'!$D61="","",A62^('Log_working_2-way'!$D61))</f>
        <v>2.2619707702020815</v>
      </c>
      <c r="K62" s="32">
        <f>IF('Log_working_2-way'!$D61="","",B62^('Log_working_2-way'!$D61))</f>
        <v>1.7924113803680148</v>
      </c>
      <c r="L62" s="37">
        <f t="shared" si="9"/>
        <v>0.44501278772378522</v>
      </c>
      <c r="M62" s="37">
        <f t="shared" si="10"/>
        <v>0.55498721227621484</v>
      </c>
      <c r="N62" s="38">
        <v>158</v>
      </c>
      <c r="O62" s="38">
        <f t="shared" si="11"/>
        <v>85.188940092165907</v>
      </c>
      <c r="P62" s="38">
        <f t="shared" si="12"/>
        <v>67.195402298850581</v>
      </c>
      <c r="Q62" s="38">
        <f t="shared" si="13"/>
        <v>90.804597701149419</v>
      </c>
      <c r="R62" s="38">
        <f t="shared" si="14"/>
        <v>72.811059907834107</v>
      </c>
      <c r="S62" s="39">
        <f t="shared" si="15"/>
        <v>-5.6156576089835113</v>
      </c>
      <c r="T62" s="39">
        <f t="shared" si="16"/>
        <v>-5.6156576089835255</v>
      </c>
      <c r="U62" t="s">
        <v>243</v>
      </c>
      <c r="V62" t="s">
        <v>244</v>
      </c>
      <c r="W62" t="s">
        <v>480</v>
      </c>
      <c r="X62" s="48" t="s">
        <v>467</v>
      </c>
      <c r="Y62" s="41"/>
    </row>
    <row r="63" spans="1:25" s="50" customFormat="1" ht="15" x14ac:dyDescent="0.25">
      <c r="A63">
        <v>2.2400000000000002</v>
      </c>
      <c r="B63">
        <v>1.69</v>
      </c>
      <c r="C63" s="29">
        <f t="shared" si="0"/>
        <v>3.8144547759932479E-2</v>
      </c>
      <c r="D63" s="30">
        <f>IF(OR($A63="",$B63=""),"",A63*'MPTO_working_2-way'!$G62)</f>
        <v>2.3254437869822491</v>
      </c>
      <c r="E63" s="32">
        <f>IF(OR($A63="",$B63=""),"",B63*'MPTO_working_2-way'!$G62)</f>
        <v>1.7544642857142858</v>
      </c>
      <c r="F63" s="30">
        <f>IF(OR($A63="",$B63=""),"",'MPTO_working_2-way'!D62)</f>
        <v>2.3399678575843743</v>
      </c>
      <c r="G63" s="32">
        <f>IF(OR($A63="",$B63=""),"",'MPTO_working_2-way'!E62)</f>
        <v>1.7462865578005351</v>
      </c>
      <c r="H63" s="30">
        <f>IF(OR($A63="",$B63=""),"",'OddsRatio_working_2-way'!M62)</f>
        <v>2.3405601251996737</v>
      </c>
      <c r="I63" s="30">
        <f>IF(OR($A63="",$B63=""),"",'OddsRatio_working_2-way'!N62)</f>
        <v>1.7459568438611086</v>
      </c>
      <c r="J63" s="30">
        <f>IF('Log_working_2-way'!$D62="","",A63^('Log_working_2-way'!$D62))</f>
        <v>2.347284961783934</v>
      </c>
      <c r="K63" s="32">
        <f>IF('Log_working_2-way'!$D62="","",B63^('Log_working_2-way'!$D62))</f>
        <v>1.7422334757420166</v>
      </c>
      <c r="L63" s="37">
        <f t="shared" si="9"/>
        <v>0.43002544529262077</v>
      </c>
      <c r="M63" s="37">
        <f t="shared" si="10"/>
        <v>0.56997455470737912</v>
      </c>
      <c r="N63" s="38">
        <v>159</v>
      </c>
      <c r="O63" s="38">
        <f t="shared" si="11"/>
        <v>88.017857142857153</v>
      </c>
      <c r="P63" s="38">
        <f t="shared" si="12"/>
        <v>64.917159763313606</v>
      </c>
      <c r="Q63" s="38">
        <f t="shared" si="13"/>
        <v>94.082840236686394</v>
      </c>
      <c r="R63" s="38">
        <f t="shared" si="14"/>
        <v>70.982142857142847</v>
      </c>
      <c r="S63" s="39">
        <f t="shared" si="15"/>
        <v>-6.0649830938292411</v>
      </c>
      <c r="T63" s="39">
        <f t="shared" si="16"/>
        <v>-6.0649830938292411</v>
      </c>
      <c r="U63" t="s">
        <v>245</v>
      </c>
      <c r="V63" t="s">
        <v>246</v>
      </c>
      <c r="W63" t="s">
        <v>480</v>
      </c>
      <c r="X63" s="48" t="s">
        <v>467</v>
      </c>
      <c r="Y63" s="51"/>
    </row>
    <row r="64" spans="1:25" ht="15" x14ac:dyDescent="0.25">
      <c r="A64">
        <v>2.39</v>
      </c>
      <c r="B64">
        <v>1.59</v>
      </c>
      <c r="C64" s="29">
        <f t="shared" si="0"/>
        <v>4.7340859451066919E-2</v>
      </c>
      <c r="D64" s="30">
        <f>IF(OR($A64="",$B64=""),"",A64*'MPTO_working_2-way'!$G63)</f>
        <v>2.5031446540880502</v>
      </c>
      <c r="E64" s="32">
        <f>IF(OR($A64="",$B64=""),"",B64*'MPTO_working_2-way'!$G63)</f>
        <v>1.6652719665271964</v>
      </c>
      <c r="F64" s="30">
        <f>IF(OR($A64="",$B64=""),"",'MPTO_working_2-way'!D63)</f>
        <v>2.533315556148128</v>
      </c>
      <c r="G64" s="32">
        <f>IF(OR($A64="",$B64=""),"",'MPTO_working_2-way'!E63)</f>
        <v>1.6521814743157757</v>
      </c>
      <c r="H64" s="30">
        <f>IF(OR($A64="",$B64=""),"",'OddsRatio_working_2-way'!M63)</f>
        <v>2.5349046235482611</v>
      </c>
      <c r="I64" s="30">
        <f>IF(OR($A64="",$B64=""),"",'OddsRatio_working_2-way'!N63)</f>
        <v>1.6515062790600537</v>
      </c>
      <c r="J64" s="30">
        <f>IF('Log_working_2-way'!$D63="","",A64^('Log_working_2-way'!$D63))</f>
        <v>2.5491675087653465</v>
      </c>
      <c r="K64" s="32">
        <f>IF('Log_working_2-way'!$D63="","",B64^('Log_working_2-way'!$D63))</f>
        <v>1.6455079869288787</v>
      </c>
      <c r="L64" s="37">
        <f t="shared" si="9"/>
        <v>0.39949748743718594</v>
      </c>
      <c r="M64" s="37">
        <f t="shared" si="10"/>
        <v>0.60050251256281417</v>
      </c>
      <c r="N64" s="38">
        <v>160</v>
      </c>
      <c r="O64" s="38">
        <f t="shared" si="11"/>
        <v>93.054393305439348</v>
      </c>
      <c r="P64" s="38">
        <f t="shared" si="12"/>
        <v>59.371069182389938</v>
      </c>
      <c r="Q64" s="38">
        <f t="shared" si="13"/>
        <v>100.62893081761005</v>
      </c>
      <c r="R64" s="38">
        <f t="shared" si="14"/>
        <v>66.945606694560666</v>
      </c>
      <c r="S64" s="39">
        <f t="shared" si="15"/>
        <v>-7.574537512170707</v>
      </c>
      <c r="T64" s="39">
        <f t="shared" si="16"/>
        <v>-7.5745375121707283</v>
      </c>
      <c r="U64" t="s">
        <v>247</v>
      </c>
      <c r="V64" t="s">
        <v>248</v>
      </c>
      <c r="W64" t="s">
        <v>480</v>
      </c>
      <c r="X64" s="48" t="s">
        <v>467</v>
      </c>
      <c r="Y64" s="41"/>
    </row>
    <row r="65" spans="1:25" ht="15" x14ac:dyDescent="0.25">
      <c r="A65">
        <v>1.88</v>
      </c>
      <c r="B65">
        <v>1.98</v>
      </c>
      <c r="C65" s="29">
        <f t="shared" si="0"/>
        <v>3.6965398667526461E-2</v>
      </c>
      <c r="D65" s="30">
        <f>IF(OR($A65="",$B65=""),"",A65*'MPTO_working_2-way'!$G64)</f>
        <v>1.9494949494949496</v>
      </c>
      <c r="E65" s="32">
        <f>IF(OR($A65="",$B65=""),"",B65*'MPTO_working_2-way'!$G64)</f>
        <v>2.0531914893617023</v>
      </c>
      <c r="F65" s="30">
        <f>IF(OR($A65="",$B65=""),"",'MPTO_working_2-way'!D64)</f>
        <v>1.9476768522394308</v>
      </c>
      <c r="G65" s="32">
        <f>IF(OR($A65="",$B65=""),"",'MPTO_working_2-way'!E64)</f>
        <v>2.0552120141342756</v>
      </c>
      <c r="H65" s="30">
        <f>IF(OR($A65="",$B65=""),"",'OddsRatio_working_2-way'!M64)</f>
        <v>1.947607082958686</v>
      </c>
      <c r="I65" s="30">
        <f>IF(OR($A65="",$B65=""),"",'OddsRatio_working_2-way'!N64)</f>
        <v>2.0552897060221729</v>
      </c>
      <c r="J65" s="30">
        <f>IF('Log_working_2-way'!$D64="","",A65^('Log_working_2-way'!$D64))</f>
        <v>1.9467780797695502</v>
      </c>
      <c r="K65" s="32">
        <f>IF('Log_working_2-way'!$D64="","",B65^('Log_working_2-way'!$D64))</f>
        <v>2.0562137224842738</v>
      </c>
      <c r="L65" s="37">
        <f t="shared" si="9"/>
        <v>0.5129533678756476</v>
      </c>
      <c r="M65" s="37">
        <f t="shared" si="10"/>
        <v>0.48704663212435229</v>
      </c>
      <c r="N65" s="38">
        <v>161</v>
      </c>
      <c r="O65" s="38">
        <f t="shared" si="11"/>
        <v>75.361702127659584</v>
      </c>
      <c r="P65" s="38">
        <f t="shared" si="12"/>
        <v>79.686868686868678</v>
      </c>
      <c r="Q65" s="38">
        <f t="shared" si="13"/>
        <v>81.313131313131322</v>
      </c>
      <c r="R65" s="38">
        <f t="shared" si="14"/>
        <v>85.638297872340431</v>
      </c>
      <c r="S65" s="39">
        <f t="shared" si="15"/>
        <v>-5.9514291854717385</v>
      </c>
      <c r="T65" s="39">
        <f t="shared" si="16"/>
        <v>-5.9514291854717527</v>
      </c>
      <c r="U65" t="s">
        <v>249</v>
      </c>
      <c r="V65" t="s">
        <v>250</v>
      </c>
      <c r="W65" t="s">
        <v>480</v>
      </c>
      <c r="X65" s="48" t="s">
        <v>467</v>
      </c>
      <c r="Y65" s="41"/>
    </row>
    <row r="66" spans="1:25" ht="15" x14ac:dyDescent="0.25">
      <c r="A66">
        <v>2</v>
      </c>
      <c r="B66">
        <v>1.84</v>
      </c>
      <c r="C66" s="29">
        <f t="shared" si="0"/>
        <v>4.3478260869565188E-2</v>
      </c>
      <c r="D66" s="30">
        <f>IF(OR($A66="",$B66=""),"",A66*'MPTO_working_2-way'!$G65)</f>
        <v>2.0869565217391304</v>
      </c>
      <c r="E66" s="32">
        <f>IF(OR($A66="",$B66=""),"",B66*'MPTO_working_2-way'!$G65)</f>
        <v>1.92</v>
      </c>
      <c r="F66" s="30">
        <f>IF(OR($A66="",$B66=""),"",'MPTO_working_2-way'!D65)</f>
        <v>2.0909090909090908</v>
      </c>
      <c r="G66" s="32">
        <f>IF(OR($A66="",$B66=""),"",'MPTO_working_2-way'!E65)</f>
        <v>1.9166666666666665</v>
      </c>
      <c r="H66" s="30">
        <f>IF(OR($A66="",$B66=""),"",'OddsRatio_working_2-way'!M65)</f>
        <v>2.091089451179962</v>
      </c>
      <c r="I66" s="30">
        <f>IF(OR($A66="",$B66=""),"",'OddsRatio_working_2-way'!N65)</f>
        <v>1.9165151389911681</v>
      </c>
      <c r="J66" s="30">
        <f>IF('Log_working_2-way'!$D65="","",A66^('Log_working_2-way'!$D65))</f>
        <v>2.0929101135076231</v>
      </c>
      <c r="K66" s="32">
        <f>IF('Log_working_2-way'!$D65="","",B66^('Log_working_2-way'!$D65))</f>
        <v>1.9149883303671131</v>
      </c>
      <c r="L66" s="37">
        <f t="shared" si="9"/>
        <v>0.47916666666666669</v>
      </c>
      <c r="M66" s="37">
        <f t="shared" si="10"/>
        <v>0.52083333333333337</v>
      </c>
      <c r="N66" s="38">
        <v>162</v>
      </c>
      <c r="O66" s="38">
        <f t="shared" si="11"/>
        <v>81</v>
      </c>
      <c r="P66" s="38">
        <f t="shared" si="12"/>
        <v>73.956521739130451</v>
      </c>
      <c r="Q66" s="38">
        <f t="shared" si="13"/>
        <v>88.043478260869563</v>
      </c>
      <c r="R66" s="38">
        <f t="shared" si="14"/>
        <v>81</v>
      </c>
      <c r="S66" s="39">
        <f t="shared" si="15"/>
        <v>-7.0434782608695627</v>
      </c>
      <c r="T66" s="39">
        <f t="shared" si="16"/>
        <v>-7.0434782608695485</v>
      </c>
      <c r="U66" t="s">
        <v>251</v>
      </c>
      <c r="V66" t="s">
        <v>252</v>
      </c>
      <c r="W66" t="s">
        <v>473</v>
      </c>
      <c r="X66" s="48" t="s">
        <v>467</v>
      </c>
      <c r="Y66" s="41"/>
    </row>
    <row r="67" spans="1:25" ht="15" x14ac:dyDescent="0.25">
      <c r="A67">
        <v>1.69</v>
      </c>
      <c r="B67">
        <v>2.19</v>
      </c>
      <c r="C67" s="29">
        <f t="shared" ref="C67:C130" si="17">IF(OR($A67="",$B67=""),"",(1/A67)+(1/B67)-1)</f>
        <v>4.8336980897571102E-2</v>
      </c>
      <c r="D67" s="30">
        <f>IF(OR($A67="",$B67=""),"",A67*'MPTO_working_2-way'!$G66)</f>
        <v>1.7716894977168951</v>
      </c>
      <c r="E67" s="32">
        <f>IF(OR($A67="",$B67=""),"",B67*'MPTO_working_2-way'!$G66)</f>
        <v>2.2958579881656807</v>
      </c>
      <c r="F67" s="30">
        <f>IF(OR($A67="",$B67=""),"",'MPTO_working_2-way'!D66)</f>
        <v>1.7619671038537528</v>
      </c>
      <c r="G67" s="32">
        <f>IF(OR($A67="",$B67=""),"",'MPTO_working_2-way'!E66)</f>
        <v>2.3123926150385805</v>
      </c>
      <c r="H67" s="30">
        <f>IF(OR($A67="",$B67=""),"",'OddsRatio_working_2-way'!M66)</f>
        <v>1.761466961051567</v>
      </c>
      <c r="I67" s="30">
        <f>IF(OR($A67="",$B67=""),"",'OddsRatio_working_2-way'!N66)</f>
        <v>2.3132546139874859</v>
      </c>
      <c r="J67" s="30">
        <f>IF('Log_working_2-way'!$D66="","",A67^('Log_working_2-way'!$D66))</f>
        <v>1.7570098765015589</v>
      </c>
      <c r="K67" s="32">
        <f>IF('Log_working_2-way'!$D66="","",B67^('Log_working_2-way'!$D66))</f>
        <v>2.3209867282319023</v>
      </c>
      <c r="L67" s="37">
        <f t="shared" si="9"/>
        <v>0.56443298969072164</v>
      </c>
      <c r="M67" s="37">
        <f t="shared" si="10"/>
        <v>0.4355670103092783</v>
      </c>
      <c r="N67" s="38">
        <v>163</v>
      </c>
      <c r="O67" s="38">
        <f t="shared" si="11"/>
        <v>66.550295857988147</v>
      </c>
      <c r="P67" s="38">
        <f t="shared" si="12"/>
        <v>88.570776255707756</v>
      </c>
      <c r="Q67" s="38">
        <f t="shared" si="13"/>
        <v>74.429223744292244</v>
      </c>
      <c r="R67" s="38">
        <f t="shared" si="14"/>
        <v>96.449704142011839</v>
      </c>
      <c r="S67" s="39">
        <f t="shared" si="15"/>
        <v>-7.8789278863040977</v>
      </c>
      <c r="T67" s="39">
        <f t="shared" si="16"/>
        <v>-7.8789278863040835</v>
      </c>
      <c r="U67" t="s">
        <v>253</v>
      </c>
      <c r="V67" t="s">
        <v>254</v>
      </c>
      <c r="W67" t="s">
        <v>473</v>
      </c>
      <c r="X67" s="48" t="s">
        <v>467</v>
      </c>
      <c r="Y67" s="41"/>
    </row>
    <row r="68" spans="1:25" ht="15" x14ac:dyDescent="0.25">
      <c r="A68">
        <v>1.86</v>
      </c>
      <c r="B68">
        <v>1.97</v>
      </c>
      <c r="C68" s="29">
        <f t="shared" si="17"/>
        <v>4.5248621800120015E-2</v>
      </c>
      <c r="D68" s="30">
        <f>IF(OR($A68="",$B68=""),"",A68*'MPTO_working_2-way'!$G67)</f>
        <v>1.9441624365482233</v>
      </c>
      <c r="E68" s="32">
        <f>IF(OR($A68="",$B68=""),"",B68*'MPTO_working_2-way'!$G67)</f>
        <v>2.0591397849462365</v>
      </c>
      <c r="F68" s="30">
        <f>IF(OR($A68="",$B68=""),"",'MPTO_working_2-way'!D67)</f>
        <v>1.9417095013512797</v>
      </c>
      <c r="G68" s="32">
        <f>IF(OR($A68="",$B68=""),"",'MPTO_working_2-way'!E67)</f>
        <v>2.0618985988408078</v>
      </c>
      <c r="H68" s="30">
        <f>IF(OR($A68="",$B68=""),"",'OddsRatio_working_2-way'!M67)</f>
        <v>1.9415932976313763</v>
      </c>
      <c r="I68" s="30">
        <f>IF(OR($A68="",$B68=""),"",'OddsRatio_working_2-way'!N67)</f>
        <v>2.062029649653994</v>
      </c>
      <c r="J68" s="30">
        <f>IF('Log_working_2-way'!$D67="","",A68^('Log_working_2-way'!$D67))</f>
        <v>1.9404673782166724</v>
      </c>
      <c r="K68" s="32">
        <f>IF('Log_working_2-way'!$D67="","",B68^('Log_working_2-way'!$D67))</f>
        <v>2.0633011023686705</v>
      </c>
      <c r="L68" s="37">
        <f t="shared" si="9"/>
        <v>0.51436031331592691</v>
      </c>
      <c r="M68" s="37">
        <f t="shared" si="10"/>
        <v>0.48563968668407315</v>
      </c>
      <c r="N68" s="38">
        <v>164</v>
      </c>
      <c r="O68" s="38">
        <f t="shared" si="11"/>
        <v>75.827956989247312</v>
      </c>
      <c r="P68" s="38">
        <f t="shared" si="12"/>
        <v>80.751269035532985</v>
      </c>
      <c r="Q68" s="38">
        <f t="shared" si="13"/>
        <v>83.248730964467001</v>
      </c>
      <c r="R68" s="38">
        <f t="shared" si="14"/>
        <v>88.172043010752688</v>
      </c>
      <c r="S68" s="39">
        <f t="shared" si="15"/>
        <v>-7.4207739752196886</v>
      </c>
      <c r="T68" s="39">
        <f t="shared" si="16"/>
        <v>-7.4207739752197028</v>
      </c>
      <c r="U68" t="s">
        <v>255</v>
      </c>
      <c r="V68" t="s">
        <v>256</v>
      </c>
      <c r="W68" t="s">
        <v>473</v>
      </c>
      <c r="X68" s="48" t="s">
        <v>467</v>
      </c>
      <c r="Y68" s="41"/>
    </row>
    <row r="69" spans="1:25" ht="15" x14ac:dyDescent="0.25">
      <c r="A69">
        <v>1.76</v>
      </c>
      <c r="B69">
        <v>2.09</v>
      </c>
      <c r="C69" s="29">
        <f t="shared" si="17"/>
        <v>4.6650717703349276E-2</v>
      </c>
      <c r="D69" s="30">
        <f>IF(OR($A69="",$B69=""),"",A69*'MPTO_working_2-way'!$G68)</f>
        <v>1.8421052631578947</v>
      </c>
      <c r="E69" s="32">
        <f>IF(OR($A69="",$B69=""),"",B69*'MPTO_working_2-way'!$G68)</f>
        <v>2.1875</v>
      </c>
      <c r="F69" s="30">
        <f>IF(OR($A69="",$B69=""),"",'MPTO_working_2-way'!D68)</f>
        <v>1.8353457738748626</v>
      </c>
      <c r="G69" s="32">
        <f>IF(OR($A69="",$B69=""),"",'MPTO_working_2-way'!E68)</f>
        <v>2.1971090670170828</v>
      </c>
      <c r="H69" s="30">
        <f>IF(OR($A69="",$B69=""),"",'OddsRatio_working_2-way'!M68)</f>
        <v>1.8350135965491927</v>
      </c>
      <c r="I69" s="30">
        <f>IF(OR($A69="",$B69=""),"",'OddsRatio_working_2-way'!N68)</f>
        <v>2.197585289787658</v>
      </c>
      <c r="J69" s="30">
        <f>IF('Log_working_2-way'!$D68="","",A69^('Log_working_2-way'!$D68))</f>
        <v>1.8319153686125185</v>
      </c>
      <c r="K69" s="32">
        <f>IF('Log_working_2-way'!$D68="","",B69^('Log_working_2-way'!$D68))</f>
        <v>2.2020453494773053</v>
      </c>
      <c r="L69" s="37">
        <f t="shared" ref="L69:L132" si="18">(1/D69)</f>
        <v>0.54285714285714282</v>
      </c>
      <c r="M69" s="37">
        <f t="shared" ref="M69:M132" si="19">(1/E69)</f>
        <v>0.45714285714285713</v>
      </c>
      <c r="N69" s="38">
        <v>165</v>
      </c>
      <c r="O69" s="38">
        <f t="shared" ref="O69:O132" si="20">(1/A69)*((N69*A69)-N69)</f>
        <v>71.25</v>
      </c>
      <c r="P69" s="38">
        <f t="shared" ref="P69:P132" si="21">(1/B69)*((N69*B69)-N69)</f>
        <v>86.052631578947356</v>
      </c>
      <c r="Q69" s="38">
        <f t="shared" ref="Q69:Q132" si="22">(1/B69)*N69</f>
        <v>78.947368421052644</v>
      </c>
      <c r="R69" s="38">
        <f t="shared" ref="R69:R132" si="23">(1/A69)*N69</f>
        <v>93.750000000000014</v>
      </c>
      <c r="S69" s="39">
        <f t="shared" ref="S69:S132" si="24">O69-Q69</f>
        <v>-7.6973684210526443</v>
      </c>
      <c r="T69" s="39">
        <f t="shared" ref="T69:T132" si="25">P69-R69</f>
        <v>-7.6973684210526585</v>
      </c>
      <c r="U69" t="s">
        <v>257</v>
      </c>
      <c r="V69" t="s">
        <v>258</v>
      </c>
      <c r="W69" t="s">
        <v>473</v>
      </c>
      <c r="X69" s="48" t="s">
        <v>467</v>
      </c>
      <c r="Y69" s="41"/>
    </row>
    <row r="70" spans="1:25" ht="15" x14ac:dyDescent="0.25">
      <c r="A70">
        <v>1.57</v>
      </c>
      <c r="B70">
        <v>2.38</v>
      </c>
      <c r="C70" s="29">
        <f t="shared" si="17"/>
        <v>5.7110742386126345E-2</v>
      </c>
      <c r="D70" s="30">
        <f>IF(OR($A70="",$B70=""),"",A70*'MPTO_working_2-way'!$G69)</f>
        <v>1.6596638655462184</v>
      </c>
      <c r="E70" s="32">
        <f>IF(OR($A70="",$B70=""),"",B70*'MPTO_working_2-way'!$G69)</f>
        <v>2.5159235668789806</v>
      </c>
      <c r="F70" s="30">
        <f>IF(OR($A70="",$B70=""),"",'MPTO_working_2-way'!D69)</f>
        <v>1.6436897901728764</v>
      </c>
      <c r="G70" s="32">
        <f>IF(OR($A70="",$B70=""),"",'MPTO_working_2-way'!E69)</f>
        <v>2.5535433608966032</v>
      </c>
      <c r="H70" s="30">
        <f>IF(OR($A70="",$B70=""),"",'OddsRatio_working_2-way'!M69)</f>
        <v>1.6426845869171511</v>
      </c>
      <c r="I70" s="30">
        <f>IF(OR($A70="",$B70=""),"",'OddsRatio_working_2-way'!N69)</f>
        <v>2.5559732104309978</v>
      </c>
      <c r="J70" s="30">
        <f>IF('Log_working_2-way'!$D69="","",A70^('Log_working_2-way'!$D69))</f>
        <v>1.6353228951995207</v>
      </c>
      <c r="K70" s="32">
        <f>IF('Log_working_2-way'!$D69="","",B70^('Log_working_2-way'!$D69))</f>
        <v>2.5740027748887155</v>
      </c>
      <c r="L70" s="37">
        <f t="shared" si="18"/>
        <v>0.60253164556962024</v>
      </c>
      <c r="M70" s="37">
        <f t="shared" si="19"/>
        <v>0.39746835443037981</v>
      </c>
      <c r="N70" s="38">
        <v>166</v>
      </c>
      <c r="O70" s="38">
        <f t="shared" si="20"/>
        <v>60.267515923566876</v>
      </c>
      <c r="P70" s="38">
        <f t="shared" si="21"/>
        <v>96.252100840336126</v>
      </c>
      <c r="Q70" s="38">
        <f t="shared" si="22"/>
        <v>69.747899159663874</v>
      </c>
      <c r="R70" s="38">
        <f t="shared" si="23"/>
        <v>105.73248407643311</v>
      </c>
      <c r="S70" s="39">
        <f t="shared" si="24"/>
        <v>-9.4803832360969977</v>
      </c>
      <c r="T70" s="39">
        <f t="shared" si="25"/>
        <v>-9.4803832360969835</v>
      </c>
      <c r="U70" t="s">
        <v>259</v>
      </c>
      <c r="V70" t="s">
        <v>260</v>
      </c>
      <c r="W70" t="s">
        <v>473</v>
      </c>
      <c r="X70" s="48" t="s">
        <v>467</v>
      </c>
      <c r="Y70" s="41"/>
    </row>
    <row r="71" spans="1:25" ht="15" x14ac:dyDescent="0.25">
      <c r="A71">
        <v>1.92</v>
      </c>
      <c r="B71">
        <v>1.92</v>
      </c>
      <c r="C71" s="29">
        <f t="shared" si="17"/>
        <v>4.1666666666666741E-2</v>
      </c>
      <c r="D71" s="30">
        <f>IF(OR($A71="",$B71=""),"",A71*'MPTO_working_2-way'!$G70)</f>
        <v>2</v>
      </c>
      <c r="E71" s="32">
        <f>IF(OR($A71="",$B71=""),"",B71*'MPTO_working_2-way'!$G70)</f>
        <v>2</v>
      </c>
      <c r="F71" s="30">
        <f>IF(OR($A71="",$B71=""),"",'MPTO_working_2-way'!D70)</f>
        <v>2</v>
      </c>
      <c r="G71" s="32">
        <f>IF(OR($A71="",$B71=""),"",'MPTO_working_2-way'!E70)</f>
        <v>2</v>
      </c>
      <c r="H71" s="30">
        <f>IF(OR($A71="",$B71=""),"",'OddsRatio_working_2-way'!M70)</f>
        <v>1.9999999999999996</v>
      </c>
      <c r="I71" s="30">
        <f>IF(OR($A71="",$B71=""),"",'OddsRatio_working_2-way'!N70)</f>
        <v>1.9999999999999996</v>
      </c>
      <c r="J71" s="30">
        <f>IF('Log_working_2-way'!$D70="","",A71^('Log_working_2-way'!$D70))</f>
        <v>1.9999999999998859</v>
      </c>
      <c r="K71" s="32">
        <f>IF('Log_working_2-way'!$D70="","",B71^('Log_working_2-way'!$D70))</f>
        <v>1.9999999999998859</v>
      </c>
      <c r="L71" s="37">
        <f t="shared" si="18"/>
        <v>0.5</v>
      </c>
      <c r="M71" s="37">
        <f t="shared" si="19"/>
        <v>0.5</v>
      </c>
      <c r="N71" s="38">
        <v>167</v>
      </c>
      <c r="O71" s="38">
        <f t="shared" si="20"/>
        <v>80.020833333333329</v>
      </c>
      <c r="P71" s="38">
        <f t="shared" si="21"/>
        <v>80.020833333333329</v>
      </c>
      <c r="Q71" s="38">
        <f t="shared" si="22"/>
        <v>86.979166666666671</v>
      </c>
      <c r="R71" s="38">
        <f t="shared" si="23"/>
        <v>86.979166666666671</v>
      </c>
      <c r="S71" s="39">
        <f t="shared" si="24"/>
        <v>-6.9583333333333428</v>
      </c>
      <c r="T71" s="39">
        <f t="shared" si="25"/>
        <v>-6.9583333333333428</v>
      </c>
      <c r="U71" t="s">
        <v>261</v>
      </c>
      <c r="V71" t="s">
        <v>262</v>
      </c>
      <c r="W71" t="s">
        <v>473</v>
      </c>
      <c r="X71" s="48" t="s">
        <v>467</v>
      </c>
      <c r="Y71" s="41"/>
    </row>
    <row r="72" spans="1:25" ht="15" x14ac:dyDescent="0.25">
      <c r="A72">
        <v>1.93</v>
      </c>
      <c r="B72">
        <v>1.91</v>
      </c>
      <c r="C72" s="29">
        <f t="shared" si="17"/>
        <v>4.1694924449990456E-2</v>
      </c>
      <c r="D72" s="30">
        <f>IF(OR($A72="",$B72=""),"",A72*'MPTO_working_2-way'!$G71)</f>
        <v>2.0104712041884816</v>
      </c>
      <c r="E72" s="32">
        <f>IF(OR($A72="",$B72=""),"",B72*'MPTO_working_2-way'!$G71)</f>
        <v>1.9896373056994816</v>
      </c>
      <c r="F72" s="30">
        <f>IF(OR($A72="",$B72=""),"",'MPTO_working_2-way'!D71)</f>
        <v>2.0109101819272834</v>
      </c>
      <c r="G72" s="32">
        <f>IF(OR($A72="",$B72=""),"",'MPTO_working_2-way'!E71)</f>
        <v>1.9892075654965866</v>
      </c>
      <c r="H72" s="30">
        <f>IF(OR($A72="",$B72=""),"",'OddsRatio_working_2-way'!M71)</f>
        <v>2.0109292863390706</v>
      </c>
      <c r="I72" s="30">
        <f>IF(OR($A72="",$B72=""),"",'OddsRatio_working_2-way'!N71)</f>
        <v>1.9891888715790902</v>
      </c>
      <c r="J72" s="30">
        <f>IF('Log_working_2-way'!$D71="","",A72^('Log_working_2-way'!$D71))</f>
        <v>2.0111305974900358</v>
      </c>
      <c r="K72" s="32">
        <f>IF('Log_working_2-way'!$D71="","",B72^('Log_working_2-way'!$D71))</f>
        <v>1.9889919289180891</v>
      </c>
      <c r="L72" s="37">
        <f t="shared" si="18"/>
        <v>0.49739583333333337</v>
      </c>
      <c r="M72" s="37">
        <f t="shared" si="19"/>
        <v>0.50260416666666674</v>
      </c>
      <c r="N72" s="38">
        <v>168</v>
      </c>
      <c r="O72" s="38">
        <f t="shared" si="20"/>
        <v>80.953367875647686</v>
      </c>
      <c r="P72" s="38">
        <f t="shared" si="21"/>
        <v>80.041884816753921</v>
      </c>
      <c r="Q72" s="38">
        <f t="shared" si="22"/>
        <v>87.958115183246079</v>
      </c>
      <c r="R72" s="38">
        <f t="shared" si="23"/>
        <v>87.046632124352342</v>
      </c>
      <c r="S72" s="39">
        <f t="shared" si="24"/>
        <v>-7.004747307598393</v>
      </c>
      <c r="T72" s="39">
        <f t="shared" si="25"/>
        <v>-7.0047473075984215</v>
      </c>
      <c r="U72" t="s">
        <v>263</v>
      </c>
      <c r="V72" t="s">
        <v>264</v>
      </c>
      <c r="W72" t="s">
        <v>473</v>
      </c>
      <c r="X72" s="48" t="s">
        <v>467</v>
      </c>
      <c r="Y72" s="41"/>
    </row>
    <row r="73" spans="1:25" ht="15" x14ac:dyDescent="0.25">
      <c r="A73">
        <v>2.02</v>
      </c>
      <c r="B73">
        <v>1.83</v>
      </c>
      <c r="C73" s="29">
        <f t="shared" si="17"/>
        <v>4.1497592382188975E-2</v>
      </c>
      <c r="D73" s="30">
        <f>IF(OR($A73="",$B73=""),"",A73*'MPTO_working_2-way'!$G72)</f>
        <v>2.1038251366120218</v>
      </c>
      <c r="E73" s="32">
        <f>IF(OR($A73="",$B73=""),"",B73*'MPTO_working_2-way'!$G72)</f>
        <v>1.9059405940594059</v>
      </c>
      <c r="F73" s="30">
        <f>IF(OR($A73="",$B73=""),"",'MPTO_working_2-way'!D72)</f>
        <v>2.1083670792220381</v>
      </c>
      <c r="G73" s="32">
        <f>IF(OR($A73="",$B73=""),"",'MPTO_working_2-way'!E72)</f>
        <v>1.9022281685792208</v>
      </c>
      <c r="H73" s="30">
        <f>IF(OR($A73="",$B73=""),"",'OddsRatio_working_2-way'!M72)</f>
        <v>2.1085646858215363</v>
      </c>
      <c r="I73" s="30">
        <f>IF(OR($A73="",$B73=""),"",'OddsRatio_working_2-way'!N72)</f>
        <v>1.9020673423841918</v>
      </c>
      <c r="J73" s="30">
        <f>IF('Log_working_2-way'!$D72="","",A73^('Log_working_2-way'!$D72))</f>
        <v>2.1106543395875321</v>
      </c>
      <c r="K73" s="32">
        <f>IF('Log_working_2-way'!$D72="","",B73^('Log_working_2-way'!$D72))</f>
        <v>1.9003701370951678</v>
      </c>
      <c r="L73" s="37">
        <f t="shared" si="18"/>
        <v>0.47532467532467537</v>
      </c>
      <c r="M73" s="37">
        <f t="shared" si="19"/>
        <v>0.52467532467532474</v>
      </c>
      <c r="N73" s="38">
        <v>169</v>
      </c>
      <c r="O73" s="38">
        <f t="shared" si="20"/>
        <v>85.336633663366328</v>
      </c>
      <c r="P73" s="38">
        <f t="shared" si="21"/>
        <v>76.65027322404373</v>
      </c>
      <c r="Q73" s="38">
        <f t="shared" si="22"/>
        <v>92.34972677595627</v>
      </c>
      <c r="R73" s="38">
        <f t="shared" si="23"/>
        <v>83.663366336633658</v>
      </c>
      <c r="S73" s="39">
        <f t="shared" si="24"/>
        <v>-7.0130931125899423</v>
      </c>
      <c r="T73" s="39">
        <f t="shared" si="25"/>
        <v>-7.0130931125899281</v>
      </c>
      <c r="U73" t="s">
        <v>265</v>
      </c>
      <c r="V73" t="s">
        <v>266</v>
      </c>
      <c r="W73" t="s">
        <v>473</v>
      </c>
      <c r="X73" s="48" t="s">
        <v>467</v>
      </c>
      <c r="Y73" s="41"/>
    </row>
    <row r="74" spans="1:25" ht="15" x14ac:dyDescent="0.25">
      <c r="A74">
        <v>1.65</v>
      </c>
      <c r="B74">
        <v>2.2599999999999998</v>
      </c>
      <c r="C74" s="29">
        <f t="shared" si="17"/>
        <v>4.85384821668009E-2</v>
      </c>
      <c r="D74" s="30">
        <f>IF(OR($A74="",$B74=""),"",A74*'MPTO_working_2-way'!$G73)</f>
        <v>1.7300884955752214</v>
      </c>
      <c r="E74" s="32">
        <f>IF(OR($A74="",$B74=""),"",B74*'MPTO_working_2-way'!$G73)</f>
        <v>2.3696969696969696</v>
      </c>
      <c r="F74" s="30">
        <f>IF(OR($A74="",$B74=""),"",'MPTO_working_2-way'!D73)</f>
        <v>1.7188292233233464</v>
      </c>
      <c r="G74" s="32">
        <f>IF(OR($A74="",$B74=""),"",'MPTO_working_2-way'!E73)</f>
        <v>2.3911510099390831</v>
      </c>
      <c r="H74" s="30">
        <f>IF(OR($A74="",$B74=""),"",'OddsRatio_working_2-way'!M73)</f>
        <v>1.7182430061427794</v>
      </c>
      <c r="I74" s="30">
        <f>IF(OR($A74="",$B74=""),"",'OddsRatio_working_2-way'!N73)</f>
        <v>2.3922864426767716</v>
      </c>
      <c r="J74" s="30">
        <f>IF('Log_working_2-way'!$D73="","",A74^('Log_working_2-way'!$D73))</f>
        <v>1.7130819075338126</v>
      </c>
      <c r="K74" s="32">
        <f>IF('Log_working_2-way'!$D73="","",B74^('Log_working_2-way'!$D73))</f>
        <v>2.4023634444146</v>
      </c>
      <c r="L74" s="37">
        <f t="shared" si="18"/>
        <v>0.57800511508951402</v>
      </c>
      <c r="M74" s="37">
        <f t="shared" si="19"/>
        <v>0.42199488491048592</v>
      </c>
      <c r="N74" s="38">
        <v>170</v>
      </c>
      <c r="O74" s="38">
        <f t="shared" si="20"/>
        <v>66.969696969696969</v>
      </c>
      <c r="P74" s="38">
        <f t="shared" si="21"/>
        <v>94.778761061946909</v>
      </c>
      <c r="Q74" s="38">
        <f t="shared" si="22"/>
        <v>75.221238938053105</v>
      </c>
      <c r="R74" s="38">
        <f t="shared" si="23"/>
        <v>103.03030303030303</v>
      </c>
      <c r="S74" s="39">
        <f t="shared" si="24"/>
        <v>-8.2515419683561362</v>
      </c>
      <c r="T74" s="39">
        <f t="shared" si="25"/>
        <v>-8.251541968356122</v>
      </c>
      <c r="U74" t="s">
        <v>267</v>
      </c>
      <c r="V74" t="s">
        <v>268</v>
      </c>
      <c r="W74" t="s">
        <v>473</v>
      </c>
      <c r="X74" s="48" t="s">
        <v>467</v>
      </c>
      <c r="Y74" s="41"/>
    </row>
    <row r="75" spans="1:25" ht="15" x14ac:dyDescent="0.25">
      <c r="A75">
        <v>1.98</v>
      </c>
      <c r="B75">
        <v>1.85</v>
      </c>
      <c r="C75" s="29">
        <f t="shared" si="17"/>
        <v>4.5591045591045543E-2</v>
      </c>
      <c r="D75" s="30">
        <f>IF(OR($A75="",$B75=""),"",A75*'MPTO_working_2-way'!$G74)</f>
        <v>2.07027027027027</v>
      </c>
      <c r="E75" s="32">
        <f>IF(OR($A75="",$B75=""),"",B75*'MPTO_working_2-way'!$G74)</f>
        <v>1.9343434343434343</v>
      </c>
      <c r="F75" s="30">
        <f>IF(OR($A75="",$B75=""),"",'MPTO_working_2-way'!D74)</f>
        <v>2.0735918482875744</v>
      </c>
      <c r="G75" s="32">
        <f>IF(OR($A75="",$B75=""),"",'MPTO_working_2-way'!E74)</f>
        <v>1.931452675982072</v>
      </c>
      <c r="H75" s="30">
        <f>IF(OR($A75="",$B75=""),"",'OddsRatio_working_2-way'!M74)</f>
        <v>2.0737509843863182</v>
      </c>
      <c r="I75" s="30">
        <f>IF(OR($A75="",$B75=""),"",'OddsRatio_working_2-way'!N74)</f>
        <v>1.9313146293146641</v>
      </c>
      <c r="J75" s="30">
        <f>IF('Log_working_2-way'!$D74="","",A75^('Log_working_2-way'!$D74))</f>
        <v>2.0752829704469682</v>
      </c>
      <c r="K75" s="32">
        <f>IF('Log_working_2-way'!$D74="","",B75^('Log_working_2-way'!$D74))</f>
        <v>1.9299877590211039</v>
      </c>
      <c r="L75" s="37">
        <f t="shared" si="18"/>
        <v>0.48302872062663194</v>
      </c>
      <c r="M75" s="37">
        <f t="shared" si="19"/>
        <v>0.51697127937336818</v>
      </c>
      <c r="N75" s="38">
        <v>171</v>
      </c>
      <c r="O75" s="38">
        <f t="shared" si="20"/>
        <v>84.63636363636364</v>
      </c>
      <c r="P75" s="38">
        <f t="shared" si="21"/>
        <v>78.567567567567565</v>
      </c>
      <c r="Q75" s="38">
        <f t="shared" si="22"/>
        <v>92.432432432432421</v>
      </c>
      <c r="R75" s="38">
        <f t="shared" si="23"/>
        <v>86.363636363636374</v>
      </c>
      <c r="S75" s="39">
        <f t="shared" si="24"/>
        <v>-7.7960687960687807</v>
      </c>
      <c r="T75" s="39">
        <f t="shared" si="25"/>
        <v>-7.7960687960688091</v>
      </c>
      <c r="U75" t="s">
        <v>269</v>
      </c>
      <c r="V75" t="s">
        <v>270</v>
      </c>
      <c r="W75" t="s">
        <v>473</v>
      </c>
      <c r="X75" s="48" t="s">
        <v>467</v>
      </c>
      <c r="Y75" s="41"/>
    </row>
    <row r="76" spans="1:25" ht="15" x14ac:dyDescent="0.25">
      <c r="A76">
        <v>1.84</v>
      </c>
      <c r="B76">
        <v>2</v>
      </c>
      <c r="C76" s="29">
        <f t="shared" si="17"/>
        <v>4.3478260869565188E-2</v>
      </c>
      <c r="D76" s="30">
        <f>IF(OR($A76="",$B76=""),"",A76*'MPTO_working_2-way'!$G75)</f>
        <v>1.92</v>
      </c>
      <c r="E76" s="32">
        <f>IF(OR($A76="",$B76=""),"",B76*'MPTO_working_2-way'!$G75)</f>
        <v>2.0869565217391304</v>
      </c>
      <c r="F76" s="30">
        <f>IF(OR($A76="",$B76=""),"",'MPTO_working_2-way'!D75)</f>
        <v>1.9166666666666665</v>
      </c>
      <c r="G76" s="32">
        <f>IF(OR($A76="",$B76=""),"",'MPTO_working_2-way'!E75)</f>
        <v>2.0909090909090908</v>
      </c>
      <c r="H76" s="30">
        <f>IF(OR($A76="",$B76=""),"",'OddsRatio_working_2-way'!M75)</f>
        <v>1.9165151389911681</v>
      </c>
      <c r="I76" s="30">
        <f>IF(OR($A76="",$B76=""),"",'OddsRatio_working_2-way'!N75)</f>
        <v>2.091089451179962</v>
      </c>
      <c r="J76" s="30">
        <f>IF('Log_working_2-way'!$D75="","",A76^('Log_working_2-way'!$D75))</f>
        <v>1.9149883303671131</v>
      </c>
      <c r="K76" s="32">
        <f>IF('Log_working_2-way'!$D75="","",B76^('Log_working_2-way'!$D75))</f>
        <v>2.0929101135076231</v>
      </c>
      <c r="L76" s="37">
        <f t="shared" si="18"/>
        <v>0.52083333333333337</v>
      </c>
      <c r="M76" s="37">
        <f t="shared" si="19"/>
        <v>0.47916666666666669</v>
      </c>
      <c r="N76" s="38">
        <v>172</v>
      </c>
      <c r="O76" s="38">
        <f t="shared" si="20"/>
        <v>78.521739130434781</v>
      </c>
      <c r="P76" s="38">
        <f t="shared" si="21"/>
        <v>86</v>
      </c>
      <c r="Q76" s="38">
        <f t="shared" si="22"/>
        <v>86</v>
      </c>
      <c r="R76" s="38">
        <f t="shared" si="23"/>
        <v>93.478260869565219</v>
      </c>
      <c r="S76" s="39">
        <f t="shared" si="24"/>
        <v>-7.4782608695652186</v>
      </c>
      <c r="T76" s="39">
        <f t="shared" si="25"/>
        <v>-7.4782608695652186</v>
      </c>
      <c r="U76" t="s">
        <v>271</v>
      </c>
      <c r="V76" t="s">
        <v>272</v>
      </c>
      <c r="W76" t="s">
        <v>473</v>
      </c>
      <c r="X76" s="48" t="s">
        <v>467</v>
      </c>
      <c r="Y76" s="41"/>
    </row>
    <row r="77" spans="1:25" ht="15" x14ac:dyDescent="0.25">
      <c r="A77">
        <v>1.61</v>
      </c>
      <c r="B77">
        <v>2.4500000000000002</v>
      </c>
      <c r="C77" s="29">
        <f t="shared" si="17"/>
        <v>2.9281277728482547E-2</v>
      </c>
      <c r="D77" s="30">
        <f>IF(OR($A77="",$B77=""),"",A77*'MPTO_working_2-way'!$G76)</f>
        <v>1.657142857142857</v>
      </c>
      <c r="E77" s="32">
        <f>IF(OR($A77="",$B77=""),"",B77*'MPTO_working_2-way'!$G76)</f>
        <v>2.5217391304347823</v>
      </c>
      <c r="F77" s="30">
        <f>IF(OR($A77="",$B77=""),"",'MPTO_working_2-way'!D76)</f>
        <v>1.6488661302121432</v>
      </c>
      <c r="G77" s="32">
        <f>IF(OR($A77="",$B77=""),"",'MPTO_working_2-way'!E76)</f>
        <v>2.5411499436302138</v>
      </c>
      <c r="H77" s="30">
        <f>IF(OR($A77="",$B77=""),"",'OddsRatio_working_2-way'!M76)</f>
        <v>1.648605932113185</v>
      </c>
      <c r="I77" s="30">
        <f>IF(OR($A77="",$B77=""),"",'OddsRatio_working_2-way'!N76)</f>
        <v>2.5417681992854404</v>
      </c>
      <c r="J77" s="30">
        <f>IF('Log_working_2-way'!$D76="","",A77^('Log_working_2-way'!$D76))</f>
        <v>1.6448518993839698</v>
      </c>
      <c r="K77" s="32">
        <f>IF('Log_working_2-way'!$D76="","",B77^('Log_working_2-way'!$D76))</f>
        <v>2.5507436683605564</v>
      </c>
      <c r="L77" s="37">
        <f t="shared" si="18"/>
        <v>0.60344827586206906</v>
      </c>
      <c r="M77" s="37">
        <f t="shared" si="19"/>
        <v>0.39655172413793111</v>
      </c>
      <c r="N77" s="38">
        <v>173</v>
      </c>
      <c r="O77" s="38">
        <f t="shared" si="20"/>
        <v>65.546583850931697</v>
      </c>
      <c r="P77" s="38">
        <f t="shared" si="21"/>
        <v>102.38775510204081</v>
      </c>
      <c r="Q77" s="38">
        <f t="shared" si="22"/>
        <v>70.612244897959172</v>
      </c>
      <c r="R77" s="38">
        <f t="shared" si="23"/>
        <v>107.45341614906832</v>
      </c>
      <c r="S77" s="39">
        <f t="shared" si="24"/>
        <v>-5.0656610470274757</v>
      </c>
      <c r="T77" s="39">
        <f t="shared" si="25"/>
        <v>-5.0656610470275041</v>
      </c>
      <c r="U77" t="s">
        <v>273</v>
      </c>
      <c r="V77" t="s">
        <v>274</v>
      </c>
      <c r="W77" t="s">
        <v>474</v>
      </c>
      <c r="X77" s="48" t="s">
        <v>467</v>
      </c>
      <c r="Y77" s="41"/>
    </row>
    <row r="78" spans="1:25" ht="15" x14ac:dyDescent="0.25">
      <c r="A78">
        <v>1.95</v>
      </c>
      <c r="B78">
        <v>1.95</v>
      </c>
      <c r="C78" s="29">
        <f t="shared" si="17"/>
        <v>2.5641025641025772E-2</v>
      </c>
      <c r="D78" s="30">
        <f>IF(OR($A78="",$B78=""),"",A78*'MPTO_working_2-way'!$G77)</f>
        <v>2</v>
      </c>
      <c r="E78" s="32">
        <f>IF(OR($A78="",$B78=""),"",B78*'MPTO_working_2-way'!$G77)</f>
        <v>2</v>
      </c>
      <c r="F78" s="30">
        <f>IF(OR($A78="",$B78=""),"",'MPTO_working_2-way'!D77)</f>
        <v>2.0000000000000004</v>
      </c>
      <c r="G78" s="32">
        <f>IF(OR($A78="",$B78=""),"",'MPTO_working_2-way'!E77)</f>
        <v>2.0000000000000004</v>
      </c>
      <c r="H78" s="30">
        <f>IF(OR($A78="",$B78=""),"",'OddsRatio_working_2-way'!M77)</f>
        <v>2.0000000000000004</v>
      </c>
      <c r="I78" s="30">
        <f>IF(OR($A78="",$B78=""),"",'OddsRatio_working_2-way'!N77)</f>
        <v>2.0000000000000004</v>
      </c>
      <c r="J78" s="30">
        <f>IF('Log_working_2-way'!$D77="","",A78^('Log_working_2-way'!$D77))</f>
        <v>1.9999999999999976</v>
      </c>
      <c r="K78" s="32">
        <f>IF('Log_working_2-way'!$D77="","",B78^('Log_working_2-way'!$D77))</f>
        <v>1.9999999999999976</v>
      </c>
      <c r="L78" s="37">
        <f t="shared" si="18"/>
        <v>0.5</v>
      </c>
      <c r="M78" s="37">
        <f t="shared" si="19"/>
        <v>0.5</v>
      </c>
      <c r="N78" s="38">
        <v>174</v>
      </c>
      <c r="O78" s="38">
        <f t="shared" si="20"/>
        <v>84.769230769230788</v>
      </c>
      <c r="P78" s="38">
        <f t="shared" si="21"/>
        <v>84.769230769230788</v>
      </c>
      <c r="Q78" s="38">
        <f t="shared" si="22"/>
        <v>89.230769230769241</v>
      </c>
      <c r="R78" s="38">
        <f t="shared" si="23"/>
        <v>89.230769230769241</v>
      </c>
      <c r="S78" s="39">
        <f t="shared" si="24"/>
        <v>-4.4615384615384528</v>
      </c>
      <c r="T78" s="39">
        <f t="shared" si="25"/>
        <v>-4.4615384615384528</v>
      </c>
      <c r="U78" t="s">
        <v>275</v>
      </c>
      <c r="V78" t="s">
        <v>276</v>
      </c>
      <c r="W78" t="s">
        <v>474</v>
      </c>
      <c r="X78" s="48" t="s">
        <v>467</v>
      </c>
      <c r="Y78" s="41"/>
    </row>
    <row r="79" spans="1:25" ht="15" x14ac:dyDescent="0.25">
      <c r="A79">
        <v>2.1</v>
      </c>
      <c r="B79">
        <v>1.78</v>
      </c>
      <c r="C79" s="29">
        <f t="shared" si="17"/>
        <v>3.7988228999465079E-2</v>
      </c>
      <c r="D79" s="30">
        <f>IF(OR($A79="",$B79=""),"",A79*'MPTO_working_2-way'!$G78)</f>
        <v>2.1797752808988768</v>
      </c>
      <c r="E79" s="32">
        <f>IF(OR($A79="",$B79=""),"",B79*'MPTO_working_2-way'!$G78)</f>
        <v>1.8476190476190479</v>
      </c>
      <c r="F79" s="30">
        <f>IF(OR($A79="",$B79=""),"",'MPTO_working_2-way'!D78)</f>
        <v>2.1872440023405506</v>
      </c>
      <c r="G79" s="32">
        <f>IF(OR($A79="",$B79=""),"",'MPTO_working_2-way'!E78)</f>
        <v>1.8422868408082802</v>
      </c>
      <c r="H79" s="30">
        <f>IF(OR($A79="",$B79=""),"",'OddsRatio_working_2-way'!M78)</f>
        <v>2.1875421719907089</v>
      </c>
      <c r="I79" s="30">
        <f>IF(OR($A79="",$B79=""),"",'OddsRatio_working_2-way'!N78)</f>
        <v>1.8420753583206844</v>
      </c>
      <c r="J79" s="30">
        <f>IF('Log_working_2-way'!$D78="","",A79^('Log_working_2-way'!$D78))</f>
        <v>2.1909772182449698</v>
      </c>
      <c r="K79" s="32">
        <f>IF('Log_working_2-way'!$D78="","",B79^('Log_working_2-way'!$D78))</f>
        <v>1.8396466235294411</v>
      </c>
      <c r="L79" s="37">
        <f t="shared" si="18"/>
        <v>0.45876288659793807</v>
      </c>
      <c r="M79" s="37">
        <f t="shared" si="19"/>
        <v>0.54123711340206171</v>
      </c>
      <c r="N79" s="38">
        <v>175</v>
      </c>
      <c r="O79" s="38">
        <f t="shared" si="20"/>
        <v>91.666666666666657</v>
      </c>
      <c r="P79" s="38">
        <f t="shared" si="21"/>
        <v>76.68539325842697</v>
      </c>
      <c r="Q79" s="38">
        <f t="shared" si="22"/>
        <v>98.314606741573044</v>
      </c>
      <c r="R79" s="38">
        <f t="shared" si="23"/>
        <v>83.333333333333329</v>
      </c>
      <c r="S79" s="39">
        <f t="shared" si="24"/>
        <v>-6.6479400749063871</v>
      </c>
      <c r="T79" s="39">
        <f t="shared" si="25"/>
        <v>-6.6479400749063586</v>
      </c>
      <c r="U79" t="s">
        <v>277</v>
      </c>
      <c r="V79" t="s">
        <v>278</v>
      </c>
      <c r="W79" t="s">
        <v>481</v>
      </c>
      <c r="X79" s="48" t="s">
        <v>467</v>
      </c>
      <c r="Y79" s="41"/>
    </row>
    <row r="80" spans="1:25" ht="15" x14ac:dyDescent="0.25">
      <c r="A80">
        <v>2.09</v>
      </c>
      <c r="B80">
        <v>1.78</v>
      </c>
      <c r="C80" s="29">
        <f t="shared" si="17"/>
        <v>4.0266652330519959E-2</v>
      </c>
      <c r="D80" s="30">
        <f>IF(OR($A80="",$B80=""),"",A80*'MPTO_working_2-way'!$G79)</f>
        <v>2.1741573033707864</v>
      </c>
      <c r="E80" s="32">
        <f>IF(OR($A80="",$B80=""),"",B80*'MPTO_working_2-way'!$G79)</f>
        <v>1.8516746411483256</v>
      </c>
      <c r="F80" s="30">
        <f>IF(OR($A80="",$B80=""),"",'MPTO_working_2-way'!D79)</f>
        <v>2.1818075186206087</v>
      </c>
      <c r="G80" s="32">
        <f>IF(OR($A80="",$B80=""),"",'MPTO_working_2-way'!E79)</f>
        <v>1.8461614808198106</v>
      </c>
      <c r="H80" s="30">
        <f>IF(OR($A80="",$B80=""),"",'OddsRatio_working_2-way'!M79)</f>
        <v>2.1821319289469754</v>
      </c>
      <c r="I80" s="30">
        <f>IF(OR($A80="",$B80=""),"",'OddsRatio_working_2-way'!N79)</f>
        <v>1.8459292702556338</v>
      </c>
      <c r="J80" s="30">
        <f>IF('Log_working_2-way'!$D79="","",A80^('Log_working_2-way'!$D79))</f>
        <v>2.1856576768529026</v>
      </c>
      <c r="K80" s="32">
        <f>IF('Log_working_2-way'!$D79="","",B80^('Log_working_2-way'!$D79))</f>
        <v>1.8434137605840082</v>
      </c>
      <c r="L80" s="37">
        <f t="shared" si="18"/>
        <v>0.4599483204134367</v>
      </c>
      <c r="M80" s="37">
        <f t="shared" si="19"/>
        <v>0.54005167958656319</v>
      </c>
      <c r="N80" s="38">
        <v>176</v>
      </c>
      <c r="O80" s="38">
        <f t="shared" si="20"/>
        <v>91.78947368421052</v>
      </c>
      <c r="P80" s="38">
        <f t="shared" si="21"/>
        <v>77.123595505617999</v>
      </c>
      <c r="Q80" s="38">
        <f t="shared" si="22"/>
        <v>98.876404494382029</v>
      </c>
      <c r="R80" s="38">
        <f t="shared" si="23"/>
        <v>84.21052631578948</v>
      </c>
      <c r="S80" s="39">
        <f t="shared" si="24"/>
        <v>-7.0869308101715092</v>
      </c>
      <c r="T80" s="39">
        <f t="shared" si="25"/>
        <v>-7.0869308101714807</v>
      </c>
      <c r="U80" t="s">
        <v>279</v>
      </c>
      <c r="V80" t="s">
        <v>280</v>
      </c>
      <c r="W80" t="s">
        <v>481</v>
      </c>
      <c r="X80" s="48" t="s">
        <v>467</v>
      </c>
      <c r="Y80" s="41"/>
    </row>
    <row r="81" spans="1:25" ht="15" x14ac:dyDescent="0.25">
      <c r="A81">
        <v>2.2400000000000002</v>
      </c>
      <c r="B81">
        <v>1.69</v>
      </c>
      <c r="C81" s="29">
        <f t="shared" si="17"/>
        <v>3.8144547759932479E-2</v>
      </c>
      <c r="D81" s="30">
        <f>IF(OR($A81="",$B81=""),"",A81*'MPTO_working_2-way'!$G80)</f>
        <v>2.3254437869822491</v>
      </c>
      <c r="E81" s="32">
        <f>IF(OR($A81="",$B81=""),"",B81*'MPTO_working_2-way'!$G80)</f>
        <v>1.7544642857142858</v>
      </c>
      <c r="F81" s="30">
        <f>IF(OR($A81="",$B81=""),"",'MPTO_working_2-way'!D80)</f>
        <v>2.3399678575843743</v>
      </c>
      <c r="G81" s="32">
        <f>IF(OR($A81="",$B81=""),"",'MPTO_working_2-way'!E80)</f>
        <v>1.7462865578005351</v>
      </c>
      <c r="H81" s="30">
        <f>IF(OR($A81="",$B81=""),"",'OddsRatio_working_2-way'!M80)</f>
        <v>2.3405601251996737</v>
      </c>
      <c r="I81" s="30">
        <f>IF(OR($A81="",$B81=""),"",'OddsRatio_working_2-way'!N80)</f>
        <v>1.7459568438611086</v>
      </c>
      <c r="J81" s="30">
        <f>IF('Log_working_2-way'!$D80="","",A81^('Log_working_2-way'!$D80))</f>
        <v>2.347284961783934</v>
      </c>
      <c r="K81" s="32">
        <f>IF('Log_working_2-way'!$D80="","",B81^('Log_working_2-way'!$D80))</f>
        <v>1.7422334757420166</v>
      </c>
      <c r="L81" s="37">
        <f t="shared" si="18"/>
        <v>0.43002544529262077</v>
      </c>
      <c r="M81" s="37">
        <f t="shared" si="19"/>
        <v>0.56997455470737912</v>
      </c>
      <c r="N81" s="38">
        <v>177</v>
      </c>
      <c r="O81" s="38">
        <f t="shared" si="20"/>
        <v>97.982142857142861</v>
      </c>
      <c r="P81" s="38">
        <f t="shared" si="21"/>
        <v>72.26627218934911</v>
      </c>
      <c r="Q81" s="38">
        <f t="shared" si="22"/>
        <v>104.73372781065089</v>
      </c>
      <c r="R81" s="38">
        <f t="shared" si="23"/>
        <v>79.017857142857139</v>
      </c>
      <c r="S81" s="39">
        <f t="shared" si="24"/>
        <v>-6.7515849535080292</v>
      </c>
      <c r="T81" s="39">
        <f t="shared" si="25"/>
        <v>-6.7515849535080292</v>
      </c>
      <c r="U81" t="s">
        <v>281</v>
      </c>
      <c r="V81" t="s">
        <v>282</v>
      </c>
      <c r="W81" t="s">
        <v>481</v>
      </c>
      <c r="X81" s="48" t="s">
        <v>467</v>
      </c>
      <c r="Y81" s="41"/>
    </row>
    <row r="82" spans="1:25" ht="15" x14ac:dyDescent="0.25">
      <c r="A82">
        <v>2.5</v>
      </c>
      <c r="B82">
        <v>1.57</v>
      </c>
      <c r="C82" s="29">
        <f t="shared" si="17"/>
        <v>3.6942675159235661E-2</v>
      </c>
      <c r="D82" s="30">
        <f>IF(OR($A82="",$B82=""),"",A82*'MPTO_working_2-way'!$G81)</f>
        <v>2.5923566878980893</v>
      </c>
      <c r="E82" s="32">
        <f>IF(OR($A82="",$B82=""),"",B82*'MPTO_working_2-way'!$G81)</f>
        <v>1.6280000000000001</v>
      </c>
      <c r="F82" s="30">
        <f>IF(OR($A82="",$B82=""),"",'MPTO_working_2-way'!D81)</f>
        <v>2.621035058430718</v>
      </c>
      <c r="G82" s="32">
        <f>IF(OR($A82="",$B82=""),"",'MPTO_working_2-way'!E81)</f>
        <v>1.6168898043254378</v>
      </c>
      <c r="H82" s="30">
        <f>IF(OR($A82="",$B82=""),"",'OddsRatio_working_2-way'!M81)</f>
        <v>2.6222142113076257</v>
      </c>
      <c r="I82" s="30">
        <f>IF(OR($A82="",$B82=""),"",'OddsRatio_working_2-way'!N81)</f>
        <v>1.6164414002968981</v>
      </c>
      <c r="J82" s="30">
        <f>IF('Log_working_2-way'!$D81="","",A82^('Log_working_2-way'!$D81))</f>
        <v>2.6356549417120103</v>
      </c>
      <c r="K82" s="32">
        <f>IF('Log_working_2-way'!$D81="","",B82^('Log_working_2-way'!$D81))</f>
        <v>1.6113758926152844</v>
      </c>
      <c r="L82" s="37">
        <f t="shared" si="18"/>
        <v>0.38574938574938572</v>
      </c>
      <c r="M82" s="37">
        <f t="shared" si="19"/>
        <v>0.61425061425061422</v>
      </c>
      <c r="N82" s="38">
        <v>178</v>
      </c>
      <c r="O82" s="38">
        <f t="shared" si="20"/>
        <v>106.80000000000001</v>
      </c>
      <c r="P82" s="38">
        <f t="shared" si="21"/>
        <v>64.624203821656067</v>
      </c>
      <c r="Q82" s="38">
        <f t="shared" si="22"/>
        <v>113.37579617834395</v>
      </c>
      <c r="R82" s="38">
        <f t="shared" si="23"/>
        <v>71.2</v>
      </c>
      <c r="S82" s="39">
        <f t="shared" si="24"/>
        <v>-6.5757961783439356</v>
      </c>
      <c r="T82" s="39">
        <f t="shared" si="25"/>
        <v>-6.5757961783439356</v>
      </c>
      <c r="U82" t="s">
        <v>283</v>
      </c>
      <c r="V82" t="s">
        <v>284</v>
      </c>
      <c r="W82" t="s">
        <v>481</v>
      </c>
      <c r="X82" s="48" t="s">
        <v>467</v>
      </c>
      <c r="Y82" s="41"/>
    </row>
    <row r="83" spans="1:25" ht="15" x14ac:dyDescent="0.25">
      <c r="A83">
        <v>2.39</v>
      </c>
      <c r="B83">
        <v>1.61</v>
      </c>
      <c r="C83" s="29">
        <f t="shared" si="17"/>
        <v>3.9528054263364254E-2</v>
      </c>
      <c r="D83" s="30">
        <f>IF(OR($A83="",$B83=""),"",A83*'MPTO_working_2-way'!$G82)</f>
        <v>2.4844720496894408</v>
      </c>
      <c r="E83" s="32">
        <f>IF(OR($A83="",$B83=""),"",B83*'MPTO_working_2-way'!$G82)</f>
        <v>1.6736401673640164</v>
      </c>
      <c r="F83" s="30">
        <f>IF(OR($A83="",$B83=""),"",'MPTO_working_2-way'!D82)</f>
        <v>2.5084911502982492</v>
      </c>
      <c r="G83" s="32">
        <f>IF(OR($A83="",$B83=""),"",'MPTO_working_2-way'!E82)</f>
        <v>1.6629140646945697</v>
      </c>
      <c r="H83" s="30">
        <f>IF(OR($A83="",$B83=""),"",'OddsRatio_working_2-way'!M82)</f>
        <v>2.5095325516828586</v>
      </c>
      <c r="I83" s="30">
        <f>IF(OR($A83="",$B83=""),"",'OddsRatio_working_2-way'!N82)</f>
        <v>1.6624567313140606</v>
      </c>
      <c r="J83" s="30">
        <f>IF('Log_working_2-way'!$D82="","",A83^('Log_working_2-way'!$D82))</f>
        <v>2.5207624560048121</v>
      </c>
      <c r="K83" s="32">
        <f>IF('Log_working_2-way'!$D82="","",B83^('Log_working_2-way'!$D82))</f>
        <v>1.6575648919074468</v>
      </c>
      <c r="L83" s="37">
        <f t="shared" si="18"/>
        <v>0.40250000000000002</v>
      </c>
      <c r="M83" s="37">
        <f t="shared" si="19"/>
        <v>0.59750000000000014</v>
      </c>
      <c r="N83" s="38">
        <v>179</v>
      </c>
      <c r="O83" s="38">
        <f t="shared" si="20"/>
        <v>104.10460251046025</v>
      </c>
      <c r="P83" s="38">
        <f t="shared" si="21"/>
        <v>67.81987577639751</v>
      </c>
      <c r="Q83" s="38">
        <f t="shared" si="22"/>
        <v>111.18012422360248</v>
      </c>
      <c r="R83" s="38">
        <f t="shared" si="23"/>
        <v>74.895397489539747</v>
      </c>
      <c r="S83" s="39">
        <f t="shared" si="24"/>
        <v>-7.0755217131422228</v>
      </c>
      <c r="T83" s="39">
        <f t="shared" si="25"/>
        <v>-7.075521713142237</v>
      </c>
      <c r="U83" t="s">
        <v>285</v>
      </c>
      <c r="V83" t="s">
        <v>286</v>
      </c>
      <c r="W83" t="s">
        <v>481</v>
      </c>
      <c r="X83" s="48" t="s">
        <v>467</v>
      </c>
      <c r="Y83" s="41"/>
    </row>
    <row r="84" spans="1:25" ht="15" x14ac:dyDescent="0.25">
      <c r="A84">
        <v>2.4500000000000002</v>
      </c>
      <c r="B84">
        <v>1.59</v>
      </c>
      <c r="C84" s="29">
        <f t="shared" si="17"/>
        <v>3.7094082916185211E-2</v>
      </c>
      <c r="D84" s="30">
        <f>IF(OR($A84="",$B84=""),"",A84*'MPTO_working_2-way'!$G83)</f>
        <v>2.540880503144654</v>
      </c>
      <c r="E84" s="32">
        <f>IF(OR($A84="",$B84=""),"",B84*'MPTO_working_2-way'!$G83)</f>
        <v>1.6489795918367345</v>
      </c>
      <c r="F84" s="30">
        <f>IF(OR($A84="",$B84=""),"",'MPTO_working_2-way'!D83)</f>
        <v>2.5666282325811234</v>
      </c>
      <c r="G84" s="32">
        <f>IF(OR($A84="",$B84=""),"",'MPTO_working_2-way'!E83)</f>
        <v>1.6383135317001365</v>
      </c>
      <c r="H84" s="30">
        <f>IF(OR($A84="",$B84=""),"",'OddsRatio_working_2-way'!M83)</f>
        <v>2.5676820846855613</v>
      </c>
      <c r="I84" s="30">
        <f>IF(OR($A84="",$B84=""),"",'OddsRatio_working_2-way'!N83)</f>
        <v>1.6378844344582628</v>
      </c>
      <c r="J84" s="30">
        <f>IF('Log_working_2-way'!$D83="","",A84^('Log_working_2-way'!$D83))</f>
        <v>2.5797187686790384</v>
      </c>
      <c r="K84" s="32">
        <f>IF('Log_working_2-way'!$D83="","",B84^('Log_working_2-way'!$D83))</f>
        <v>1.6330240672116592</v>
      </c>
      <c r="L84" s="37">
        <f t="shared" si="18"/>
        <v>0.39356435643564358</v>
      </c>
      <c r="M84" s="37">
        <f t="shared" si="19"/>
        <v>0.60643564356435653</v>
      </c>
      <c r="N84" s="38">
        <v>180</v>
      </c>
      <c r="O84" s="38">
        <f t="shared" si="20"/>
        <v>106.53061224489797</v>
      </c>
      <c r="P84" s="38">
        <f t="shared" si="21"/>
        <v>66.792452830188665</v>
      </c>
      <c r="Q84" s="38">
        <f t="shared" si="22"/>
        <v>113.20754716981132</v>
      </c>
      <c r="R84" s="38">
        <f t="shared" si="23"/>
        <v>73.469387755102034</v>
      </c>
      <c r="S84" s="39">
        <f t="shared" si="24"/>
        <v>-6.6769349249133541</v>
      </c>
      <c r="T84" s="39">
        <f t="shared" si="25"/>
        <v>-6.6769349249133683</v>
      </c>
      <c r="U84" t="s">
        <v>287</v>
      </c>
      <c r="V84" t="s">
        <v>288</v>
      </c>
      <c r="W84" t="s">
        <v>481</v>
      </c>
      <c r="X84" s="48" t="s">
        <v>467</v>
      </c>
      <c r="Y84" s="41"/>
    </row>
    <row r="85" spans="1:25" ht="15" x14ac:dyDescent="0.25">
      <c r="A85">
        <v>2.0299999999999998</v>
      </c>
      <c r="B85">
        <v>1.85</v>
      </c>
      <c r="C85" s="29">
        <f t="shared" si="17"/>
        <v>3.315137797896428E-2</v>
      </c>
      <c r="D85" s="30">
        <f>IF(OR($A85="",$B85=""),"",A85*'MPTO_working_2-way'!$G84)</f>
        <v>2.0972972972972972</v>
      </c>
      <c r="E85" s="32">
        <f>IF(OR($A85="",$B85=""),"",B85*'MPTO_working_2-way'!$G84)</f>
        <v>1.9113300492610841</v>
      </c>
      <c r="F85" s="30">
        <f>IF(OR($A85="",$B85=""),"",'MPTO_working_2-way'!D84)</f>
        <v>2.1006852188505105</v>
      </c>
      <c r="G85" s="32">
        <f>IF(OR($A85="",$B85=""),"",'MPTO_working_2-way'!E84)</f>
        <v>1.9085249650616189</v>
      </c>
      <c r="H85" s="30">
        <f>IF(OR($A85="",$B85=""),"",'OddsRatio_working_2-way'!M84)</f>
        <v>2.1008018467836762</v>
      </c>
      <c r="I85" s="30">
        <f>IF(OR($A85="",$B85=""),"",'OddsRatio_working_2-way'!N84)</f>
        <v>1.9084287085108012</v>
      </c>
      <c r="J85" s="30">
        <f>IF('Log_working_2-way'!$D84="","",A85^('Log_working_2-way'!$D84))</f>
        <v>2.1023480190539692</v>
      </c>
      <c r="K85" s="32">
        <f>IF('Log_working_2-way'!$D84="","",B85^('Log_working_2-way'!$D84))</f>
        <v>1.9071545307970494</v>
      </c>
      <c r="L85" s="37">
        <f t="shared" si="18"/>
        <v>0.47680412371134023</v>
      </c>
      <c r="M85" s="37">
        <f t="shared" si="19"/>
        <v>0.52319587628865971</v>
      </c>
      <c r="N85" s="38">
        <v>181</v>
      </c>
      <c r="O85" s="38">
        <f t="shared" si="20"/>
        <v>91.83743842364531</v>
      </c>
      <c r="P85" s="38">
        <f t="shared" si="21"/>
        <v>83.162162162162161</v>
      </c>
      <c r="Q85" s="38">
        <f t="shared" si="22"/>
        <v>97.837837837837824</v>
      </c>
      <c r="R85" s="38">
        <f t="shared" si="23"/>
        <v>89.16256157635469</v>
      </c>
      <c r="S85" s="39">
        <f t="shared" si="24"/>
        <v>-6.0003994141925148</v>
      </c>
      <c r="T85" s="39">
        <f t="shared" si="25"/>
        <v>-6.000399414192529</v>
      </c>
      <c r="U85" t="s">
        <v>289</v>
      </c>
      <c r="V85" t="s">
        <v>290</v>
      </c>
      <c r="W85" t="s">
        <v>481</v>
      </c>
      <c r="X85" s="48" t="s">
        <v>467</v>
      </c>
      <c r="Y85" s="41"/>
    </row>
    <row r="86" spans="1:25" ht="15" x14ac:dyDescent="0.25">
      <c r="A86">
        <v>2.1800000000000002</v>
      </c>
      <c r="B86">
        <v>1.72</v>
      </c>
      <c r="C86" s="29">
        <f t="shared" si="17"/>
        <v>4.0110945167484591E-2</v>
      </c>
      <c r="D86" s="30">
        <f>IF(OR($A86="",$B86=""),"",A86*'MPTO_working_2-way'!$G85)</f>
        <v>2.2674418604651168</v>
      </c>
      <c r="E86" s="32">
        <f>IF(OR($A86="",$B86=""),"",B86*'MPTO_working_2-way'!$G85)</f>
        <v>1.7889908256880735</v>
      </c>
      <c r="F86" s="30">
        <f>IF(OR($A86="",$B86=""),"",'MPTO_working_2-way'!D85)</f>
        <v>2.2796692607003894</v>
      </c>
      <c r="G86" s="32">
        <f>IF(OR($A86="",$B86=""),"",'MPTO_working_2-way'!E85)</f>
        <v>1.7814519194222731</v>
      </c>
      <c r="H86" s="30">
        <f>IF(OR($A86="",$B86=""),"",'OddsRatio_working_2-way'!M85)</f>
        <v>2.2801909579781015</v>
      </c>
      <c r="I86" s="30">
        <f>IF(OR($A86="",$B86=""),"",'OddsRatio_working_2-way'!N85)</f>
        <v>1.7811334658849434</v>
      </c>
      <c r="J86" s="30">
        <f>IF('Log_working_2-way'!$D85="","",A86^('Log_working_2-way'!$D85))</f>
        <v>2.2858490727693308</v>
      </c>
      <c r="K86" s="32">
        <f>IF('Log_working_2-way'!$D85="","",B86^('Log_working_2-way'!$D85))</f>
        <v>1.7776962484765699</v>
      </c>
      <c r="L86" s="37">
        <f t="shared" si="18"/>
        <v>0.44102564102564096</v>
      </c>
      <c r="M86" s="37">
        <f t="shared" si="19"/>
        <v>0.55897435897435888</v>
      </c>
      <c r="N86" s="38">
        <v>182</v>
      </c>
      <c r="O86" s="38">
        <f t="shared" si="20"/>
        <v>98.513761467889921</v>
      </c>
      <c r="P86" s="38">
        <f t="shared" si="21"/>
        <v>76.186046511627922</v>
      </c>
      <c r="Q86" s="38">
        <f t="shared" si="22"/>
        <v>105.81395348837209</v>
      </c>
      <c r="R86" s="38">
        <f t="shared" si="23"/>
        <v>83.486238532110093</v>
      </c>
      <c r="S86" s="39">
        <f t="shared" si="24"/>
        <v>-7.3001920204821715</v>
      </c>
      <c r="T86" s="39">
        <f t="shared" si="25"/>
        <v>-7.3001920204821715</v>
      </c>
      <c r="U86" t="s">
        <v>291</v>
      </c>
      <c r="V86" t="s">
        <v>292</v>
      </c>
      <c r="W86" t="s">
        <v>481</v>
      </c>
      <c r="X86" s="48" t="s">
        <v>467</v>
      </c>
      <c r="Y86" s="41"/>
    </row>
    <row r="87" spans="1:25" ht="15" x14ac:dyDescent="0.25">
      <c r="A87">
        <v>2.15</v>
      </c>
      <c r="B87">
        <v>1.72</v>
      </c>
      <c r="C87" s="29">
        <f t="shared" si="17"/>
        <v>4.6511627906976827E-2</v>
      </c>
      <c r="D87" s="30">
        <f>IF(OR($A87="",$B87=""),"",A87*'MPTO_working_2-way'!$G86)</f>
        <v>2.25</v>
      </c>
      <c r="E87" s="32">
        <f>IF(OR($A87="",$B87=""),"",B87*'MPTO_working_2-way'!$G86)</f>
        <v>1.8</v>
      </c>
      <c r="F87" s="30">
        <f>IF(OR($A87="",$B87=""),"",'MPTO_working_2-way'!D86)</f>
        <v>2.263157894736842</v>
      </c>
      <c r="G87" s="32">
        <f>IF(OR($A87="",$B87=""),"",'MPTO_working_2-way'!E86)</f>
        <v>1.7916666666666667</v>
      </c>
      <c r="H87" s="30">
        <f>IF(OR($A87="",$B87=""),"",'OddsRatio_working_2-way'!M86)</f>
        <v>2.2638125740085919</v>
      </c>
      <c r="I87" s="30">
        <f>IF(OR($A87="",$B87=""),"",'OddsRatio_working_2-way'!N86)</f>
        <v>1.7912565680749446</v>
      </c>
      <c r="J87" s="30">
        <f>IF('Log_working_2-way'!$D86="","",A87^('Log_working_2-way'!$D86))</f>
        <v>2.2699382127289391</v>
      </c>
      <c r="K87" s="32">
        <f>IF('Log_working_2-way'!$D86="","",B87^('Log_working_2-way'!$D86))</f>
        <v>1.7874398848511364</v>
      </c>
      <c r="L87" s="37">
        <f t="shared" si="18"/>
        <v>0.44444444444444442</v>
      </c>
      <c r="M87" s="37">
        <f t="shared" si="19"/>
        <v>0.55555555555555558</v>
      </c>
      <c r="N87" s="38">
        <v>183</v>
      </c>
      <c r="O87" s="38">
        <f t="shared" si="20"/>
        <v>97.883720930232556</v>
      </c>
      <c r="P87" s="38">
        <f t="shared" si="21"/>
        <v>76.604651162790702</v>
      </c>
      <c r="Q87" s="38">
        <f t="shared" si="22"/>
        <v>106.39534883720931</v>
      </c>
      <c r="R87" s="38">
        <f t="shared" si="23"/>
        <v>85.116279069767444</v>
      </c>
      <c r="S87" s="39">
        <f t="shared" si="24"/>
        <v>-8.5116279069767558</v>
      </c>
      <c r="T87" s="39">
        <f t="shared" si="25"/>
        <v>-8.5116279069767415</v>
      </c>
      <c r="U87" t="s">
        <v>293</v>
      </c>
      <c r="V87" t="s">
        <v>294</v>
      </c>
      <c r="W87" t="s">
        <v>481</v>
      </c>
      <c r="X87" s="48" t="s">
        <v>467</v>
      </c>
      <c r="Y87" s="41"/>
    </row>
    <row r="88" spans="1:25" ht="15" x14ac:dyDescent="0.25">
      <c r="A88">
        <v>2.11</v>
      </c>
      <c r="B88">
        <v>1.74</v>
      </c>
      <c r="C88" s="29">
        <f t="shared" si="17"/>
        <v>4.8646292967260418E-2</v>
      </c>
      <c r="D88" s="30">
        <f>IF(OR($A88="",$B88=""),"",A88*'MPTO_working_2-way'!$G87)</f>
        <v>2.2126436781609193</v>
      </c>
      <c r="E88" s="32">
        <f>IF(OR($A88="",$B88=""),"",B88*'MPTO_working_2-way'!$G87)</f>
        <v>1.824644549763033</v>
      </c>
      <c r="F88" s="30">
        <f>IF(OR($A88="",$B88=""),"",'MPTO_working_2-way'!D87)</f>
        <v>2.2241473314351485</v>
      </c>
      <c r="G88" s="32">
        <f>IF(OR($A88="",$B88=""),"",'MPTO_working_2-way'!E87)</f>
        <v>1.8168951353491363</v>
      </c>
      <c r="H88" s="30">
        <f>IF(OR($A88="",$B88=""),"",'OddsRatio_working_2-way'!M87)</f>
        <v>2.2247448713915889</v>
      </c>
      <c r="I88" s="30">
        <f>IF(OR($A88="",$B88=""),"",'OddsRatio_working_2-way'!N87)</f>
        <v>1.816496580927726</v>
      </c>
      <c r="J88" s="30">
        <f>IF('Log_working_2-way'!$D87="","",A88^('Log_working_2-way'!$D87))</f>
        <v>2.230102180975829</v>
      </c>
      <c r="K88" s="32">
        <f>IF('Log_working_2-way'!$D87="","",B88^('Log_working_2-way'!$D87))</f>
        <v>1.8129405958827052</v>
      </c>
      <c r="L88" s="37">
        <f t="shared" si="18"/>
        <v>0.45194805194805199</v>
      </c>
      <c r="M88" s="37">
        <f t="shared" si="19"/>
        <v>0.54805194805194812</v>
      </c>
      <c r="N88" s="38">
        <v>184</v>
      </c>
      <c r="O88" s="38">
        <f t="shared" si="20"/>
        <v>96.796208530805671</v>
      </c>
      <c r="P88" s="38">
        <f t="shared" si="21"/>
        <v>78.252873563218401</v>
      </c>
      <c r="Q88" s="38">
        <f t="shared" si="22"/>
        <v>105.7471264367816</v>
      </c>
      <c r="R88" s="38">
        <f t="shared" si="23"/>
        <v>87.203791469194314</v>
      </c>
      <c r="S88" s="39">
        <f t="shared" si="24"/>
        <v>-8.9509179059759276</v>
      </c>
      <c r="T88" s="39">
        <f t="shared" si="25"/>
        <v>-8.9509179059759134</v>
      </c>
      <c r="U88" t="s">
        <v>295</v>
      </c>
      <c r="V88" t="s">
        <v>296</v>
      </c>
      <c r="W88" t="s">
        <v>482</v>
      </c>
      <c r="X88" s="48" t="s">
        <v>467</v>
      </c>
      <c r="Y88" s="41"/>
    </row>
    <row r="89" spans="1:25" ht="15" x14ac:dyDescent="0.25">
      <c r="A89">
        <v>2.0499999999999998</v>
      </c>
      <c r="B89">
        <v>1.79</v>
      </c>
      <c r="C89" s="29">
        <f t="shared" si="17"/>
        <v>4.6464095925875526E-2</v>
      </c>
      <c r="D89" s="30">
        <f>IF(OR($A89="",$B89=""),"",A89*'MPTO_working_2-way'!$G88)</f>
        <v>2.1452513966480447</v>
      </c>
      <c r="E89" s="32">
        <f>IF(OR($A89="",$B89=""),"",B89*'MPTO_working_2-way'!$G88)</f>
        <v>1.8731707317073172</v>
      </c>
      <c r="F89" s="30">
        <f>IF(OR($A89="",$B89=""),"",'MPTO_working_2-way'!D88)</f>
        <v>2.1525150315295498</v>
      </c>
      <c r="G89" s="32">
        <f>IF(OR($A89="",$B89=""),"",'MPTO_working_2-way'!E88)</f>
        <v>1.8676676421936633</v>
      </c>
      <c r="H89" s="30">
        <f>IF(OR($A89="",$B89=""),"",'OddsRatio_working_2-way'!M88)</f>
        <v>2.1528720328165796</v>
      </c>
      <c r="I89" s="30">
        <f>IF(OR($A89="",$B89=""),"",'OddsRatio_working_2-way'!N88)</f>
        <v>1.8673989580239028</v>
      </c>
      <c r="J89" s="30">
        <f>IF('Log_working_2-way'!$D88="","",A89^('Log_working_2-way'!$D88))</f>
        <v>2.1562360266982945</v>
      </c>
      <c r="K89" s="32">
        <f>IF('Log_working_2-way'!$D88="","",B89^('Log_working_2-way'!$D88))</f>
        <v>1.8648753168978718</v>
      </c>
      <c r="L89" s="37">
        <f t="shared" si="18"/>
        <v>0.46614583333333331</v>
      </c>
      <c r="M89" s="37">
        <f t="shared" si="19"/>
        <v>0.53385416666666663</v>
      </c>
      <c r="N89" s="38">
        <v>185</v>
      </c>
      <c r="O89" s="38">
        <f t="shared" si="20"/>
        <v>94.75609756097559</v>
      </c>
      <c r="P89" s="38">
        <f t="shared" si="21"/>
        <v>81.648044692737443</v>
      </c>
      <c r="Q89" s="38">
        <f t="shared" si="22"/>
        <v>103.35195530726256</v>
      </c>
      <c r="R89" s="38">
        <f t="shared" si="23"/>
        <v>90.243902439024396</v>
      </c>
      <c r="S89" s="39">
        <f t="shared" si="24"/>
        <v>-8.595857746286967</v>
      </c>
      <c r="T89" s="39">
        <f t="shared" si="25"/>
        <v>-8.5958577462869528</v>
      </c>
      <c r="U89" t="s">
        <v>297</v>
      </c>
      <c r="V89" t="s">
        <v>298</v>
      </c>
      <c r="W89" t="s">
        <v>482</v>
      </c>
      <c r="X89" s="48" t="s">
        <v>467</v>
      </c>
      <c r="Y89" s="41"/>
    </row>
    <row r="90" spans="1:25" ht="15" x14ac:dyDescent="0.25">
      <c r="A90">
        <v>1.97</v>
      </c>
      <c r="B90">
        <v>1.93</v>
      </c>
      <c r="C90" s="29">
        <f t="shared" si="17"/>
        <v>2.5748928223876311E-2</v>
      </c>
      <c r="D90" s="30">
        <f>IF(OR($A90="",$B90=""),"",A90*'MPTO_working_2-way'!$G89)</f>
        <v>2.0207253886010363</v>
      </c>
      <c r="E90" s="32">
        <f>IF(OR($A90="",$B90=""),"",B90*'MPTO_working_2-way'!$G89)</f>
        <v>1.9796954314720812</v>
      </c>
      <c r="F90" s="30">
        <f>IF(OR($A90="",$B90=""),"",'MPTO_working_2-way'!D89)</f>
        <v>2.0212647191728026</v>
      </c>
      <c r="G90" s="32">
        <f>IF(OR($A90="",$B90=""),"",'MPTO_working_2-way'!E89)</f>
        <v>1.9791780536685666</v>
      </c>
      <c r="H90" s="30">
        <f>IF(OR($A90="",$B90=""),"",'OddsRatio_working_2-way'!M89)</f>
        <v>2.021278978873144</v>
      </c>
      <c r="I90" s="30">
        <f>IF(OR($A90="",$B90=""),"",'OddsRatio_working_2-way'!N89)</f>
        <v>1.9791643818062103</v>
      </c>
      <c r="J90" s="30">
        <f>IF('Log_working_2-way'!$D89="","",A90^('Log_working_2-way'!$D89))</f>
        <v>2.0215229873993761</v>
      </c>
      <c r="K90" s="32">
        <f>IF('Log_working_2-way'!$D89="","",B90^('Log_working_2-way'!$D89))</f>
        <v>1.9789304913693861</v>
      </c>
      <c r="L90" s="37">
        <f t="shared" si="18"/>
        <v>0.49487179487179483</v>
      </c>
      <c r="M90" s="37">
        <f t="shared" si="19"/>
        <v>0.50512820512820511</v>
      </c>
      <c r="N90" s="38">
        <v>186</v>
      </c>
      <c r="O90" s="38">
        <f t="shared" si="20"/>
        <v>91.583756345177662</v>
      </c>
      <c r="P90" s="38">
        <f t="shared" si="21"/>
        <v>89.626943005181332</v>
      </c>
      <c r="Q90" s="38">
        <f t="shared" si="22"/>
        <v>96.373056994818668</v>
      </c>
      <c r="R90" s="38">
        <f t="shared" si="23"/>
        <v>94.416243654822324</v>
      </c>
      <c r="S90" s="39">
        <f t="shared" si="24"/>
        <v>-4.7893006496410067</v>
      </c>
      <c r="T90" s="39">
        <f t="shared" si="25"/>
        <v>-4.7893006496409924</v>
      </c>
      <c r="U90" t="s">
        <v>299</v>
      </c>
      <c r="V90" t="s">
        <v>300</v>
      </c>
      <c r="W90" t="s">
        <v>475</v>
      </c>
      <c r="X90" s="48" t="s">
        <v>467</v>
      </c>
      <c r="Y90" s="41"/>
    </row>
    <row r="91" spans="1:25" ht="15" x14ac:dyDescent="0.25">
      <c r="A91">
        <v>1.69</v>
      </c>
      <c r="B91">
        <v>2.29</v>
      </c>
      <c r="C91" s="29">
        <f t="shared" si="17"/>
        <v>2.8397199038784571E-2</v>
      </c>
      <c r="D91" s="30">
        <f>IF(OR($A91="",$B91=""),"",A91*'MPTO_working_2-way'!$G90)</f>
        <v>1.7379912663755459</v>
      </c>
      <c r="E91" s="32">
        <f>IF(OR($A91="",$B91=""),"",B91*'MPTO_working_2-way'!$G90)</f>
        <v>2.3550295857988166</v>
      </c>
      <c r="F91" s="30">
        <f>IF(OR($A91="",$B91=""),"",'MPTO_working_2-way'!D90)</f>
        <v>1.7315496297621977</v>
      </c>
      <c r="G91" s="32">
        <f>IF(OR($A91="",$B91=""),"",'MPTO_working_2-way'!E90)</f>
        <v>2.3669612550074923</v>
      </c>
      <c r="H91" s="30">
        <f>IF(OR($A91="",$B91=""),"",'OddsRatio_working_2-way'!M90)</f>
        <v>1.7313574508612271</v>
      </c>
      <c r="I91" s="30">
        <f>IF(OR($A91="",$B91=""),"",'OddsRatio_working_2-way'!N90)</f>
        <v>2.3673204516101207</v>
      </c>
      <c r="J91" s="30">
        <f>IF('Log_working_2-way'!$D90="","",A91^('Log_working_2-way'!$D90))</f>
        <v>1.7284425512400656</v>
      </c>
      <c r="K91" s="32">
        <f>IF('Log_working_2-way'!$D90="","",B91^('Log_working_2-way'!$D90))</f>
        <v>2.372791853383128</v>
      </c>
      <c r="L91" s="37">
        <f t="shared" si="18"/>
        <v>0.57537688442211055</v>
      </c>
      <c r="M91" s="37">
        <f t="shared" si="19"/>
        <v>0.42462311557788945</v>
      </c>
      <c r="N91" s="38">
        <v>187</v>
      </c>
      <c r="O91" s="38">
        <f t="shared" si="20"/>
        <v>76.349112426035489</v>
      </c>
      <c r="P91" s="38">
        <f t="shared" si="21"/>
        <v>105.34061135371181</v>
      </c>
      <c r="Q91" s="38">
        <f t="shared" si="22"/>
        <v>81.659388646288207</v>
      </c>
      <c r="R91" s="38">
        <f t="shared" si="23"/>
        <v>110.6508875739645</v>
      </c>
      <c r="S91" s="39">
        <f t="shared" si="24"/>
        <v>-5.3102762202527174</v>
      </c>
      <c r="T91" s="39">
        <f t="shared" si="25"/>
        <v>-5.310276220252689</v>
      </c>
      <c r="U91" t="s">
        <v>301</v>
      </c>
      <c r="V91" t="s">
        <v>302</v>
      </c>
      <c r="W91" t="s">
        <v>475</v>
      </c>
      <c r="X91" s="48" t="s">
        <v>467</v>
      </c>
      <c r="Y91" s="41"/>
    </row>
    <row r="92" spans="1:25" ht="15" x14ac:dyDescent="0.25">
      <c r="A92">
        <v>1.84</v>
      </c>
      <c r="B92">
        <v>2.06</v>
      </c>
      <c r="C92" s="29">
        <f t="shared" si="17"/>
        <v>2.891515407344869E-2</v>
      </c>
      <c r="D92" s="30">
        <f>IF(OR($A92="",$B92=""),"",A92*'MPTO_working_2-way'!$G91)</f>
        <v>1.8932038834951457</v>
      </c>
      <c r="E92" s="32">
        <f>IF(OR($A92="",$B92=""),"",B92*'MPTO_working_2-way'!$G91)</f>
        <v>2.1195652173913042</v>
      </c>
      <c r="F92" s="30">
        <f>IF(OR($A92="",$B92=""),"",'MPTO_working_2-way'!D91)</f>
        <v>1.8902852583283463</v>
      </c>
      <c r="G92" s="32">
        <f>IF(OR($A92="",$B92=""),"",'MPTO_working_2-way'!E91)</f>
        <v>2.1232354918216445</v>
      </c>
      <c r="H92" s="30">
        <f>IF(OR($A92="",$B92=""),"",'OddsRatio_working_2-way'!M91)</f>
        <v>1.8901981971385247</v>
      </c>
      <c r="I92" s="30">
        <f>IF(OR($A92="",$B92=""),"",'OddsRatio_working_2-way'!N91)</f>
        <v>2.123345344008138</v>
      </c>
      <c r="J92" s="30">
        <f>IF('Log_working_2-way'!$D91="","",A92^('Log_working_2-way'!$D91))</f>
        <v>1.8888770989238437</v>
      </c>
      <c r="K92" s="32">
        <f>IF('Log_working_2-way'!$D91="","",B92^('Log_working_2-way'!$D91))</f>
        <v>2.1250149218724146</v>
      </c>
      <c r="L92" s="37">
        <f t="shared" si="18"/>
        <v>0.52820512820512822</v>
      </c>
      <c r="M92" s="37">
        <f t="shared" si="19"/>
        <v>0.47179487179487184</v>
      </c>
      <c r="N92" s="38">
        <v>188</v>
      </c>
      <c r="O92" s="38">
        <f t="shared" si="20"/>
        <v>85.826086956521749</v>
      </c>
      <c r="P92" s="38">
        <f t="shared" si="21"/>
        <v>96.737864077669911</v>
      </c>
      <c r="Q92" s="38">
        <f t="shared" si="22"/>
        <v>91.262135922330103</v>
      </c>
      <c r="R92" s="38">
        <f t="shared" si="23"/>
        <v>102.17391304347825</v>
      </c>
      <c r="S92" s="39">
        <f t="shared" si="24"/>
        <v>-5.4360489658083537</v>
      </c>
      <c r="T92" s="39">
        <f t="shared" si="25"/>
        <v>-5.4360489658083395</v>
      </c>
      <c r="U92" t="s">
        <v>303</v>
      </c>
      <c r="V92" t="s">
        <v>304</v>
      </c>
      <c r="W92" t="s">
        <v>475</v>
      </c>
      <c r="X92" s="48" t="s">
        <v>467</v>
      </c>
      <c r="Y92" s="41"/>
    </row>
    <row r="93" spans="1:25" ht="15" x14ac:dyDescent="0.25">
      <c r="A93">
        <v>2.04</v>
      </c>
      <c r="B93">
        <v>1.86</v>
      </c>
      <c r="C93" s="29">
        <f t="shared" si="17"/>
        <v>2.7830487033523088E-2</v>
      </c>
      <c r="D93" s="30">
        <f>IF(OR($A93="",$B93=""),"",A93*'MPTO_working_2-way'!$G92)</f>
        <v>2.096774193548387</v>
      </c>
      <c r="E93" s="32">
        <f>IF(OR($A93="",$B93=""),"",B93*'MPTO_working_2-way'!$G92)</f>
        <v>1.911764705882353</v>
      </c>
      <c r="F93" s="30">
        <f>IF(OR($A93="",$B93=""),"",'MPTO_working_2-way'!D92)</f>
        <v>2.0996015936254984</v>
      </c>
      <c r="G93" s="32">
        <f>IF(OR($A93="",$B93=""),"",'MPTO_working_2-way'!E92)</f>
        <v>1.9094202898550725</v>
      </c>
      <c r="H93" s="30">
        <f>IF(OR($A93="",$B93=""),"",'OddsRatio_working_2-way'!M92)</f>
        <v>2.0996828295383159</v>
      </c>
      <c r="I93" s="30">
        <f>IF(OR($A93="",$B93=""),"",'OddsRatio_working_2-way'!N92)</f>
        <v>1.9093531090412992</v>
      </c>
      <c r="J93" s="30">
        <f>IF('Log_working_2-way'!$D92="","",A93^('Log_working_2-way'!$D92))</f>
        <v>2.1009668261031296</v>
      </c>
      <c r="K93" s="32">
        <f>IF('Log_working_2-way'!$D92="","",B93^('Log_working_2-way'!$D92))</f>
        <v>1.9082925809304243</v>
      </c>
      <c r="L93" s="37">
        <f t="shared" si="18"/>
        <v>0.47692307692307695</v>
      </c>
      <c r="M93" s="37">
        <f t="shared" si="19"/>
        <v>0.52307692307692311</v>
      </c>
      <c r="N93" s="38">
        <v>189</v>
      </c>
      <c r="O93" s="38">
        <f t="shared" si="20"/>
        <v>96.35294117647058</v>
      </c>
      <c r="P93" s="38">
        <f t="shared" si="21"/>
        <v>87.387096774193552</v>
      </c>
      <c r="Q93" s="38">
        <f t="shared" si="22"/>
        <v>101.61290322580645</v>
      </c>
      <c r="R93" s="38">
        <f t="shared" si="23"/>
        <v>92.647058823529406</v>
      </c>
      <c r="S93" s="39">
        <f t="shared" si="24"/>
        <v>-5.2599620493358685</v>
      </c>
      <c r="T93" s="39">
        <f t="shared" si="25"/>
        <v>-5.2599620493358543</v>
      </c>
      <c r="U93" t="s">
        <v>305</v>
      </c>
      <c r="V93" t="s">
        <v>306</v>
      </c>
      <c r="W93" t="s">
        <v>483</v>
      </c>
      <c r="X93" s="48" t="s">
        <v>467</v>
      </c>
      <c r="Y93" s="41"/>
    </row>
    <row r="94" spans="1:25" ht="15" x14ac:dyDescent="0.25">
      <c r="A94">
        <v>1.96</v>
      </c>
      <c r="B94">
        <v>1.93</v>
      </c>
      <c r="C94" s="29">
        <f t="shared" si="17"/>
        <v>2.8338796658559762E-2</v>
      </c>
      <c r="D94" s="30">
        <f>IF(OR($A94="",$B94=""),"",A94*'MPTO_working_2-way'!$G93)</f>
        <v>2.0155440414507773</v>
      </c>
      <c r="E94" s="32">
        <f>IF(OR($A94="",$B94=""),"",B94*'MPTO_working_2-way'!$G93)</f>
        <v>1.9846938775510203</v>
      </c>
      <c r="F94" s="30">
        <f>IF(OR($A94="",$B94=""),"",'MPTO_working_2-way'!D93)</f>
        <v>2.0159880622468553</v>
      </c>
      <c r="G94" s="32">
        <f>IF(OR($A94="",$B94=""),"",'MPTO_working_2-way'!E93)</f>
        <v>1.9842635333613092</v>
      </c>
      <c r="H94" s="30">
        <f>IF(OR($A94="",$B94=""),"",'OddsRatio_working_2-way'!M93)</f>
        <v>2.0160010160015238</v>
      </c>
      <c r="I94" s="30">
        <f>IF(OR($A94="",$B94=""),"",'OddsRatio_working_2-way'!N93)</f>
        <v>1.9842509842514759</v>
      </c>
      <c r="J94" s="30">
        <f>IF('Log_working_2-way'!$D93="","",A94^('Log_working_2-way'!$D93))</f>
        <v>2.0162023284286739</v>
      </c>
      <c r="K94" s="32">
        <f>IF('Log_working_2-way'!$D93="","",B94^('Log_working_2-way'!$D93))</f>
        <v>1.9840560014719333</v>
      </c>
      <c r="L94" s="37">
        <f t="shared" si="18"/>
        <v>0.49614395886889456</v>
      </c>
      <c r="M94" s="37">
        <f t="shared" si="19"/>
        <v>0.50385604113110538</v>
      </c>
      <c r="N94" s="38">
        <v>190</v>
      </c>
      <c r="O94" s="38">
        <f t="shared" si="20"/>
        <v>93.061224489795904</v>
      </c>
      <c r="P94" s="38">
        <f t="shared" si="21"/>
        <v>91.554404145077726</v>
      </c>
      <c r="Q94" s="38">
        <f t="shared" si="22"/>
        <v>98.445595854922288</v>
      </c>
      <c r="R94" s="38">
        <f t="shared" si="23"/>
        <v>96.938775510204081</v>
      </c>
      <c r="S94" s="39">
        <f t="shared" si="24"/>
        <v>-5.384371365126384</v>
      </c>
      <c r="T94" s="39">
        <f t="shared" si="25"/>
        <v>-5.3843713651263556</v>
      </c>
      <c r="U94" t="s">
        <v>307</v>
      </c>
      <c r="V94" t="s">
        <v>308</v>
      </c>
      <c r="W94" t="s">
        <v>483</v>
      </c>
      <c r="X94" s="48" t="s">
        <v>467</v>
      </c>
      <c r="Y94" s="41"/>
    </row>
    <row r="95" spans="1:25" ht="15" x14ac:dyDescent="0.25">
      <c r="A95">
        <v>1.99</v>
      </c>
      <c r="B95">
        <v>1.9</v>
      </c>
      <c r="C95" s="29">
        <f t="shared" si="17"/>
        <v>2.8828352287754377E-2</v>
      </c>
      <c r="D95" s="30">
        <f>IF(OR($A95="",$B95=""),"",A95*'MPTO_working_2-way'!$G94)</f>
        <v>2.0473684210526311</v>
      </c>
      <c r="E95" s="32">
        <f>IF(OR($A95="",$B95=""),"",B95*'MPTO_working_2-way'!$G94)</f>
        <v>1.9547738693467331</v>
      </c>
      <c r="F95" s="30">
        <f>IF(OR($A95="",$B95=""),"",'MPTO_working_2-way'!D94)</f>
        <v>2.0487672717420748</v>
      </c>
      <c r="G95" s="32">
        <f>IF(OR($A95="",$B95=""),"",'MPTO_working_2-way'!E94)</f>
        <v>1.9535003874967702</v>
      </c>
      <c r="H95" s="30">
        <f>IF(OR($A95="",$B95=""),"",'OddsRatio_working_2-way'!M94)</f>
        <v>2.0488088481701512</v>
      </c>
      <c r="I95" s="30">
        <f>IF(OR($A95="",$B95=""),"",'OddsRatio_working_2-way'!N94)</f>
        <v>1.9534625892455926</v>
      </c>
      <c r="J95" s="30">
        <f>IF('Log_working_2-way'!$D94="","",A95^('Log_working_2-way'!$D94))</f>
        <v>2.0494438264048878</v>
      </c>
      <c r="K95" s="32">
        <f>IF('Log_working_2-way'!$D94="","",B95^('Log_working_2-way'!$D94))</f>
        <v>1.9528856855785393</v>
      </c>
      <c r="L95" s="37">
        <f t="shared" si="18"/>
        <v>0.48843187660668391</v>
      </c>
      <c r="M95" s="37">
        <f t="shared" si="19"/>
        <v>0.51156812339331637</v>
      </c>
      <c r="N95" s="38">
        <v>191</v>
      </c>
      <c r="O95" s="38">
        <f t="shared" si="20"/>
        <v>95.020100502512548</v>
      </c>
      <c r="P95" s="38">
        <f t="shared" si="21"/>
        <v>90.473684210526301</v>
      </c>
      <c r="Q95" s="38">
        <f t="shared" si="22"/>
        <v>100.52631578947368</v>
      </c>
      <c r="R95" s="38">
        <f t="shared" si="23"/>
        <v>95.979899497487423</v>
      </c>
      <c r="S95" s="39">
        <f t="shared" si="24"/>
        <v>-5.5062152869611367</v>
      </c>
      <c r="T95" s="39">
        <f t="shared" si="25"/>
        <v>-5.5062152869611225</v>
      </c>
      <c r="U95" t="s">
        <v>309</v>
      </c>
      <c r="V95" t="s">
        <v>310</v>
      </c>
      <c r="W95" t="s">
        <v>483</v>
      </c>
      <c r="X95" s="48" t="s">
        <v>467</v>
      </c>
      <c r="Y95" s="41"/>
    </row>
    <row r="96" spans="1:25" ht="15" x14ac:dyDescent="0.25">
      <c r="A96">
        <v>2.2000000000000002</v>
      </c>
      <c r="B96">
        <v>1.72</v>
      </c>
      <c r="C96" s="29">
        <f t="shared" si="17"/>
        <v>3.5940803382663811E-2</v>
      </c>
      <c r="D96" s="30">
        <f>IF(OR($A96="",$B96=""),"",A96*'MPTO_working_2-way'!$G95)</f>
        <v>2.2790697674418605</v>
      </c>
      <c r="E96" s="32">
        <f>IF(OR($A96="",$B96=""),"",B96*'MPTO_working_2-way'!$G95)</f>
        <v>1.7818181818181817</v>
      </c>
      <c r="F96" s="30">
        <f>IF(OR($A96="",$B96=""),"",'MPTO_working_2-way'!D95)</f>
        <v>2.2905569007263922</v>
      </c>
      <c r="G96" s="32">
        <f>IF(OR($A96="",$B96=""),"",'MPTO_working_2-way'!E95)</f>
        <v>1.7748592870544089</v>
      </c>
      <c r="H96" s="30">
        <f>IF(OR($A96="",$B96=""),"",'OddsRatio_working_2-way'!M95)</f>
        <v>2.2909944487358058</v>
      </c>
      <c r="I96" s="30">
        <f>IF(OR($A96="",$B96=""),"",'OddsRatio_working_2-way'!N95)</f>
        <v>1.7745966692414832</v>
      </c>
      <c r="J96" s="30">
        <f>IF('Log_working_2-way'!$D95="","",A96^('Log_working_2-way'!$D95))</f>
        <v>2.2962889076273294</v>
      </c>
      <c r="K96" s="32">
        <f>IF('Log_working_2-way'!$D95="","",B96^('Log_working_2-way'!$D95))</f>
        <v>1.7714329684655428</v>
      </c>
      <c r="L96" s="37">
        <f t="shared" si="18"/>
        <v>0.43877551020408162</v>
      </c>
      <c r="M96" s="37">
        <f t="shared" si="19"/>
        <v>0.56122448979591844</v>
      </c>
      <c r="N96" s="38">
        <v>192</v>
      </c>
      <c r="O96" s="38">
        <f t="shared" si="20"/>
        <v>104.72727272727273</v>
      </c>
      <c r="P96" s="38">
        <f t="shared" si="21"/>
        <v>80.372093023255829</v>
      </c>
      <c r="Q96" s="38">
        <f t="shared" si="22"/>
        <v>111.62790697674419</v>
      </c>
      <c r="R96" s="38">
        <f t="shared" si="23"/>
        <v>87.272727272727266</v>
      </c>
      <c r="S96" s="39">
        <f t="shared" si="24"/>
        <v>-6.9006342494714517</v>
      </c>
      <c r="T96" s="39">
        <f t="shared" si="25"/>
        <v>-6.9006342494714374</v>
      </c>
      <c r="U96" t="s">
        <v>311</v>
      </c>
      <c r="V96" t="s">
        <v>312</v>
      </c>
      <c r="W96" t="s">
        <v>483</v>
      </c>
      <c r="X96" s="48" t="s">
        <v>467</v>
      </c>
      <c r="Y96" s="41"/>
    </row>
    <row r="97" spans="1:25" ht="15" x14ac:dyDescent="0.25">
      <c r="A97">
        <v>2.12</v>
      </c>
      <c r="B97">
        <v>1.78</v>
      </c>
      <c r="C97" s="29">
        <f t="shared" si="17"/>
        <v>3.3495866016535869E-2</v>
      </c>
      <c r="D97" s="30">
        <f>IF(OR($A97="",$B97=""),"",A97*'MPTO_working_2-way'!$G96)</f>
        <v>2.191011235955056</v>
      </c>
      <c r="E97" s="32">
        <f>IF(OR($A97="",$B97=""),"",B97*'MPTO_working_2-way'!$G96)</f>
        <v>1.8396226415094339</v>
      </c>
      <c r="F97" s="30">
        <f>IF(OR($A97="",$B97=""),"",'MPTO_working_2-way'!D96)</f>
        <v>2.1980428704566637</v>
      </c>
      <c r="G97" s="32">
        <f>IF(OR($A97="",$B97=""),"",'MPTO_working_2-way'!E96)</f>
        <v>1.8346946713341112</v>
      </c>
      <c r="H97" s="30">
        <f>IF(OR($A97="",$B97=""),"",'OddsRatio_working_2-way'!M96)</f>
        <v>2.1982893790305562</v>
      </c>
      <c r="I97" s="30">
        <f>IF(OR($A97="",$B97=""),"",'OddsRatio_working_2-way'!N96)</f>
        <v>1.83452296039628</v>
      </c>
      <c r="J97" s="30">
        <f>IF('Log_working_2-way'!$D96="","",A97^('Log_working_2-way'!$D96))</f>
        <v>2.2015102621380289</v>
      </c>
      <c r="K97" s="32">
        <f>IF('Log_working_2-way'!$D96="","",B97^('Log_working_2-way'!$D96))</f>
        <v>1.8322858584832242</v>
      </c>
      <c r="L97" s="37">
        <f t="shared" si="18"/>
        <v>0.45641025641025645</v>
      </c>
      <c r="M97" s="37">
        <f t="shared" si="19"/>
        <v>0.54358974358974366</v>
      </c>
      <c r="N97" s="38">
        <v>193</v>
      </c>
      <c r="O97" s="38">
        <f t="shared" si="20"/>
        <v>101.9622641509434</v>
      </c>
      <c r="P97" s="38">
        <f t="shared" si="21"/>
        <v>84.573033707865193</v>
      </c>
      <c r="Q97" s="38">
        <f t="shared" si="22"/>
        <v>108.42696629213484</v>
      </c>
      <c r="R97" s="38">
        <f t="shared" si="23"/>
        <v>91.037735849056588</v>
      </c>
      <c r="S97" s="39">
        <f t="shared" si="24"/>
        <v>-6.464702141191438</v>
      </c>
      <c r="T97" s="39">
        <f t="shared" si="25"/>
        <v>-6.4647021411913954</v>
      </c>
      <c r="U97" t="s">
        <v>313</v>
      </c>
      <c r="V97" t="s">
        <v>314</v>
      </c>
      <c r="W97" t="s">
        <v>483</v>
      </c>
      <c r="X97" s="48" t="s">
        <v>467</v>
      </c>
      <c r="Y97" s="41"/>
    </row>
    <row r="98" spans="1:25" ht="15" x14ac:dyDescent="0.25">
      <c r="A98">
        <v>2.2400000000000002</v>
      </c>
      <c r="B98">
        <v>1.7</v>
      </c>
      <c r="C98" s="29">
        <f t="shared" si="17"/>
        <v>3.4663865546218364E-2</v>
      </c>
      <c r="D98" s="30">
        <f>IF(OR($A98="",$B98=""),"",A98*'MPTO_working_2-way'!$G97)</f>
        <v>2.3176470588235292</v>
      </c>
      <c r="E98" s="32">
        <f>IF(OR($A98="",$B98=""),"",B98*'MPTO_working_2-way'!$G97)</f>
        <v>1.7589285714285712</v>
      </c>
      <c r="F98" s="30">
        <f>IF(OR($A98="",$B98=""),"",'MPTO_working_2-way'!D97)</f>
        <v>2.3304773561811505</v>
      </c>
      <c r="G98" s="32">
        <f>IF(OR($A98="",$B98=""),"",'MPTO_working_2-way'!E97)</f>
        <v>1.7516099356025756</v>
      </c>
      <c r="H98" s="30">
        <f>IF(OR($A98="",$B98=""),"",'OddsRatio_working_2-way'!M97)</f>
        <v>2.3309502512973848</v>
      </c>
      <c r="I98" s="30">
        <f>IF(OR($A98="",$B98=""),"",'OddsRatio_working_2-way'!N97)</f>
        <v>1.7513428837969105</v>
      </c>
      <c r="J98" s="30">
        <f>IF('Log_working_2-way'!$D97="","",A98^('Log_working_2-way'!$D97))</f>
        <v>2.3368656510313084</v>
      </c>
      <c r="K98" s="32">
        <f>IF('Log_working_2-way'!$D97="","",B98^('Log_working_2-way'!$D97))</f>
        <v>1.7480183212340654</v>
      </c>
      <c r="L98" s="37">
        <f t="shared" si="18"/>
        <v>0.43147208121827418</v>
      </c>
      <c r="M98" s="37">
        <f t="shared" si="19"/>
        <v>0.56852791878172593</v>
      </c>
      <c r="N98" s="38">
        <v>194</v>
      </c>
      <c r="O98" s="38">
        <f t="shared" si="20"/>
        <v>107.39285714285717</v>
      </c>
      <c r="P98" s="38">
        <f t="shared" si="21"/>
        <v>79.882352941176478</v>
      </c>
      <c r="Q98" s="38">
        <f t="shared" si="22"/>
        <v>114.11764705882354</v>
      </c>
      <c r="R98" s="38">
        <f t="shared" si="23"/>
        <v>86.607142857142847</v>
      </c>
      <c r="S98" s="39">
        <f t="shared" si="24"/>
        <v>-6.7247899159663689</v>
      </c>
      <c r="T98" s="39">
        <f t="shared" si="25"/>
        <v>-6.7247899159663689</v>
      </c>
      <c r="U98" t="s">
        <v>315</v>
      </c>
      <c r="V98" t="s">
        <v>316</v>
      </c>
      <c r="W98" t="s">
        <v>483</v>
      </c>
      <c r="X98" s="48" t="s">
        <v>467</v>
      </c>
      <c r="Y98" s="41"/>
    </row>
    <row r="99" spans="1:25" ht="15" x14ac:dyDescent="0.25">
      <c r="A99">
        <v>1.96</v>
      </c>
      <c r="B99">
        <v>1.93</v>
      </c>
      <c r="C99" s="29">
        <f t="shared" si="17"/>
        <v>2.8338796658559762E-2</v>
      </c>
      <c r="D99" s="30">
        <f>IF(OR($A99="",$B99=""),"",A99*'MPTO_working_2-way'!$G98)</f>
        <v>2.0155440414507773</v>
      </c>
      <c r="E99" s="32">
        <f>IF(OR($A99="",$B99=""),"",B99*'MPTO_working_2-way'!$G98)</f>
        <v>1.9846938775510203</v>
      </c>
      <c r="F99" s="30">
        <f>IF(OR($A99="",$B99=""),"",'MPTO_working_2-way'!D98)</f>
        <v>2.0159880622468553</v>
      </c>
      <c r="G99" s="32">
        <f>IF(OR($A99="",$B99=""),"",'MPTO_working_2-way'!E98)</f>
        <v>1.9842635333613092</v>
      </c>
      <c r="H99" s="30">
        <f>IF(OR($A99="",$B99=""),"",'OddsRatio_working_2-way'!M98)</f>
        <v>2.0160010160015238</v>
      </c>
      <c r="I99" s="30">
        <f>IF(OR($A99="",$B99=""),"",'OddsRatio_working_2-way'!N98)</f>
        <v>1.9842509842514759</v>
      </c>
      <c r="J99" s="30">
        <f>IF('Log_working_2-way'!$D98="","",A99^('Log_working_2-way'!$D98))</f>
        <v>2.0162023284286739</v>
      </c>
      <c r="K99" s="32">
        <f>IF('Log_working_2-way'!$D98="","",B99^('Log_working_2-way'!$D98))</f>
        <v>1.9840560014719333</v>
      </c>
      <c r="L99" s="37">
        <f t="shared" si="18"/>
        <v>0.49614395886889456</v>
      </c>
      <c r="M99" s="37">
        <f t="shared" si="19"/>
        <v>0.50385604113110538</v>
      </c>
      <c r="N99" s="38">
        <v>195</v>
      </c>
      <c r="O99" s="38">
        <f t="shared" si="20"/>
        <v>95.510204081632651</v>
      </c>
      <c r="P99" s="38">
        <f t="shared" si="21"/>
        <v>93.963730569948183</v>
      </c>
      <c r="Q99" s="38">
        <f t="shared" si="22"/>
        <v>101.03626943005183</v>
      </c>
      <c r="R99" s="38">
        <f t="shared" si="23"/>
        <v>99.489795918367349</v>
      </c>
      <c r="S99" s="39">
        <f t="shared" si="24"/>
        <v>-5.5260653484191806</v>
      </c>
      <c r="T99" s="39">
        <f t="shared" si="25"/>
        <v>-5.5260653484191664</v>
      </c>
      <c r="U99" t="s">
        <v>317</v>
      </c>
      <c r="V99" t="s">
        <v>318</v>
      </c>
      <c r="W99" t="s">
        <v>483</v>
      </c>
      <c r="X99" s="48" t="s">
        <v>467</v>
      </c>
      <c r="Y99" s="41"/>
    </row>
    <row r="100" spans="1:25" ht="15" x14ac:dyDescent="0.25">
      <c r="A100">
        <v>1.35</v>
      </c>
      <c r="B100">
        <v>3.28</v>
      </c>
      <c r="C100" s="29">
        <f t="shared" si="17"/>
        <v>4.5618789521228553E-2</v>
      </c>
      <c r="D100" s="30">
        <f>IF(OR($A100="",$B100=""),"",A100*'MPTO_working_2-way'!$G99)</f>
        <v>1.4115853658536586</v>
      </c>
      <c r="E100" s="32">
        <f>IF(OR($A100="",$B100=""),"",B100*'MPTO_working_2-way'!$G99)</f>
        <v>3.4296296296296296</v>
      </c>
      <c r="F100" s="30">
        <f>IF(OR($A100="",$B100=""),"",'MPTO_working_2-way'!D99)</f>
        <v>1.3928908461780434</v>
      </c>
      <c r="G100" s="32">
        <f>IF(OR($A100="",$B100=""),"",'MPTO_working_2-way'!E99)</f>
        <v>3.5452361889511605</v>
      </c>
      <c r="H100" s="30">
        <f>IF(OR($A100="",$B100=""),"",'OddsRatio_working_2-way'!M99)</f>
        <v>1.3918019549846894</v>
      </c>
      <c r="I100" s="30">
        <f>IF(OR($A100="",$B100=""),"",'OddsRatio_working_2-way'!N99)</f>
        <v>3.5523098781859765</v>
      </c>
      <c r="J100" s="30">
        <f>IF('Log_working_2-way'!$D99="","",A100^('Log_working_2-way'!$D99))</f>
        <v>1.383114126040802</v>
      </c>
      <c r="K100" s="32">
        <f>IF('Log_working_2-way'!$D99="","",B100^('Log_working_2-way'!$D99))</f>
        <v>3.6101882755507075</v>
      </c>
      <c r="L100" s="37">
        <f t="shared" si="18"/>
        <v>0.70842332613390924</v>
      </c>
      <c r="M100" s="37">
        <f t="shared" si="19"/>
        <v>0.29157667386609071</v>
      </c>
      <c r="N100" s="38">
        <v>196</v>
      </c>
      <c r="O100" s="38">
        <f t="shared" si="20"/>
        <v>50.814814814814831</v>
      </c>
      <c r="P100" s="38">
        <f t="shared" si="21"/>
        <v>136.2439024390244</v>
      </c>
      <c r="Q100" s="38">
        <f t="shared" si="22"/>
        <v>59.756097560975611</v>
      </c>
      <c r="R100" s="38">
        <f t="shared" si="23"/>
        <v>145.18518518518519</v>
      </c>
      <c r="S100" s="39">
        <f t="shared" si="24"/>
        <v>-8.9412827461607804</v>
      </c>
      <c r="T100" s="39">
        <f t="shared" si="25"/>
        <v>-8.9412827461607947</v>
      </c>
      <c r="U100" t="s">
        <v>319</v>
      </c>
      <c r="V100" t="s">
        <v>320</v>
      </c>
      <c r="W100" t="s">
        <v>484</v>
      </c>
      <c r="X100" s="48" t="s">
        <v>467</v>
      </c>
      <c r="Y100" s="41"/>
    </row>
    <row r="101" spans="1:25" s="35" customFormat="1" ht="15" x14ac:dyDescent="0.25">
      <c r="A101">
        <v>1.35</v>
      </c>
      <c r="B101">
        <v>3.27</v>
      </c>
      <c r="C101" s="29">
        <f t="shared" si="17"/>
        <v>4.6551138294257388E-2</v>
      </c>
      <c r="D101" s="30">
        <f>IF(OR($A101="",$B101=""),"",A101*'MPTO_working_2-way'!$G100)</f>
        <v>1.4128440366972477</v>
      </c>
      <c r="E101" s="32">
        <f>IF(OR($A101="",$B101=""),"",B101*'MPTO_working_2-way'!$G100)</f>
        <v>3.4222222222222216</v>
      </c>
      <c r="F101" s="30">
        <f>IF(OR($A101="",$B101=""),"",'MPTO_working_2-way'!D100)</f>
        <v>1.3937958797063699</v>
      </c>
      <c r="G101" s="32">
        <f>IF(OR($A101="",$B101=""),"",'MPTO_working_2-way'!E100)</f>
        <v>3.5393866506313878</v>
      </c>
      <c r="H101" s="30">
        <f>IF(OR($A101="",$B101=""),"",'OddsRatio_working_2-way'!M100)</f>
        <v>1.3926640065328522</v>
      </c>
      <c r="I101" s="30">
        <f>IF(OR($A101="",$B101=""),"",'OddsRatio_working_2-way'!N100)</f>
        <v>3.5467065566559253</v>
      </c>
      <c r="J101" s="30">
        <f>IF('Log_working_2-way'!$D100="","",A101^('Log_working_2-way'!$D100))</f>
        <v>1.3838105265607832</v>
      </c>
      <c r="K101" s="32">
        <f>IF('Log_working_2-way'!$D100="","",B101^('Log_working_2-way'!$D100))</f>
        <v>3.6054522499646979</v>
      </c>
      <c r="L101" s="37">
        <f t="shared" si="18"/>
        <v>0.70779220779220786</v>
      </c>
      <c r="M101" s="37">
        <f t="shared" si="19"/>
        <v>0.29220779220779225</v>
      </c>
      <c r="N101" s="38">
        <v>197</v>
      </c>
      <c r="O101" s="38">
        <f t="shared" si="20"/>
        <v>51.074074074074105</v>
      </c>
      <c r="P101" s="38">
        <f t="shared" si="21"/>
        <v>136.75535168195719</v>
      </c>
      <c r="Q101" s="38">
        <f t="shared" si="22"/>
        <v>60.244648318042806</v>
      </c>
      <c r="R101" s="38">
        <f t="shared" si="23"/>
        <v>145.92592592592592</v>
      </c>
      <c r="S101" s="39">
        <f t="shared" si="24"/>
        <v>-9.1705742439687015</v>
      </c>
      <c r="T101" s="39">
        <f t="shared" si="25"/>
        <v>-9.1705742439687299</v>
      </c>
      <c r="U101" t="s">
        <v>321</v>
      </c>
      <c r="V101" t="s">
        <v>322</v>
      </c>
      <c r="W101" t="s">
        <v>484</v>
      </c>
      <c r="X101" s="48" t="s">
        <v>467</v>
      </c>
      <c r="Y101" s="41"/>
    </row>
    <row r="102" spans="1:25" ht="15" x14ac:dyDescent="0.25">
      <c r="A102">
        <v>1.85</v>
      </c>
      <c r="B102">
        <v>2.04</v>
      </c>
      <c r="C102" s="29">
        <f t="shared" si="17"/>
        <v>3.0736618971912932E-2</v>
      </c>
      <c r="D102" s="30">
        <f>IF(OR($A102="",$B102=""),"",A102*'MPTO_working_2-way'!$G101)</f>
        <v>1.9068627450980391</v>
      </c>
      <c r="E102" s="32">
        <f>IF(OR($A102="",$B102=""),"",B102*'MPTO_working_2-way'!$G101)</f>
        <v>2.1027027027027025</v>
      </c>
      <c r="F102" s="30">
        <f>IF(OR($A102="",$B102=""),"",'MPTO_working_2-way'!D101)</f>
        <v>1.9041372351160444</v>
      </c>
      <c r="G102" s="32">
        <f>IF(OR($A102="",$B102=""),"",'MPTO_working_2-way'!E101)</f>
        <v>2.1060267857142851</v>
      </c>
      <c r="H102" s="30">
        <f>IF(OR($A102="",$B102=""),"",'OddsRatio_working_2-way'!M101)</f>
        <v>1.904050713349474</v>
      </c>
      <c r="I102" s="30">
        <f>IF(OR($A102="",$B102=""),"",'OddsRatio_working_2-way'!N101)</f>
        <v>2.1061326375099441</v>
      </c>
      <c r="J102" s="30">
        <f>IF('Log_working_2-way'!$D101="","",A102^('Log_working_2-way'!$D101))</f>
        <v>1.9028150891340896</v>
      </c>
      <c r="K102" s="32">
        <f>IF('Log_working_2-way'!$D101="","",B102^('Log_working_2-way'!$D101))</f>
        <v>2.1076465292124213</v>
      </c>
      <c r="L102" s="37">
        <f t="shared" si="18"/>
        <v>0.52442159383033427</v>
      </c>
      <c r="M102" s="37">
        <f t="shared" si="19"/>
        <v>0.47557840616966585</v>
      </c>
      <c r="N102" s="38">
        <v>198</v>
      </c>
      <c r="O102" s="38">
        <f t="shared" si="20"/>
        <v>90.972972972972968</v>
      </c>
      <c r="P102" s="38">
        <f t="shared" si="21"/>
        <v>100.94117647058823</v>
      </c>
      <c r="Q102" s="38">
        <f t="shared" si="22"/>
        <v>97.058823529411754</v>
      </c>
      <c r="R102" s="38">
        <f t="shared" si="23"/>
        <v>107.02702702702702</v>
      </c>
      <c r="S102" s="39">
        <f t="shared" si="24"/>
        <v>-6.0858505564387855</v>
      </c>
      <c r="T102" s="39">
        <f t="shared" si="25"/>
        <v>-6.0858505564387855</v>
      </c>
      <c r="U102" t="s">
        <v>323</v>
      </c>
      <c r="V102" t="s">
        <v>324</v>
      </c>
      <c r="W102" t="s">
        <v>484</v>
      </c>
      <c r="X102" s="48" t="s">
        <v>467</v>
      </c>
      <c r="Y102" s="41"/>
    </row>
    <row r="103" spans="1:25" ht="15" x14ac:dyDescent="0.25">
      <c r="A103">
        <v>2.1800000000000002</v>
      </c>
      <c r="B103">
        <v>1.74</v>
      </c>
      <c r="C103" s="29">
        <f t="shared" si="17"/>
        <v>3.3428240008436028E-2</v>
      </c>
      <c r="D103" s="30">
        <f>IF(OR($A103="",$B103=""),"",A103*'MPTO_working_2-way'!$G102)</f>
        <v>2.2528735632183907</v>
      </c>
      <c r="E103" s="32">
        <f>IF(OR($A103="",$B103=""),"",B103*'MPTO_working_2-way'!$G102)</f>
        <v>1.7981651376146788</v>
      </c>
      <c r="F103" s="30">
        <f>IF(OR($A103="",$B103=""),"",'MPTO_working_2-way'!D102)</f>
        <v>2.2624358821424311</v>
      </c>
      <c r="G103" s="32">
        <f>IF(OR($A103="",$B103=""),"",'MPTO_working_2-way'!E102)</f>
        <v>1.7921194368326561</v>
      </c>
      <c r="H103" s="30">
        <f>IF(OR($A103="",$B103=""),"",'OddsRatio_working_2-way'!M102)</f>
        <v>2.26277258229445</v>
      </c>
      <c r="I103" s="30">
        <f>IF(OR($A103="",$B103=""),"",'OddsRatio_working_2-way'!N102)</f>
        <v>1.7919082295744857</v>
      </c>
      <c r="J103" s="30">
        <f>IF('Log_working_2-way'!$D102="","",A103^('Log_working_2-way'!$D102))</f>
        <v>2.2671631499443738</v>
      </c>
      <c r="K103" s="32">
        <f>IF('Log_working_2-way'!$D102="","",B103^('Log_working_2-way'!$D102))</f>
        <v>1.7891643629660847</v>
      </c>
      <c r="L103" s="37">
        <f t="shared" si="18"/>
        <v>0.44387755102040816</v>
      </c>
      <c r="M103" s="37">
        <f t="shared" si="19"/>
        <v>0.55612244897959184</v>
      </c>
      <c r="N103" s="38">
        <v>199</v>
      </c>
      <c r="O103" s="38">
        <f t="shared" si="20"/>
        <v>107.71559633027525</v>
      </c>
      <c r="P103" s="38">
        <f t="shared" si="21"/>
        <v>84.63218390804596</v>
      </c>
      <c r="Q103" s="38">
        <f t="shared" si="22"/>
        <v>114.36781609195401</v>
      </c>
      <c r="R103" s="38">
        <f t="shared" si="23"/>
        <v>91.284403669724767</v>
      </c>
      <c r="S103" s="39">
        <f t="shared" si="24"/>
        <v>-6.6522197616787651</v>
      </c>
      <c r="T103" s="39">
        <f t="shared" si="25"/>
        <v>-6.6522197616788077</v>
      </c>
      <c r="U103" t="s">
        <v>325</v>
      </c>
      <c r="V103" t="s">
        <v>326</v>
      </c>
      <c r="W103" t="s">
        <v>476</v>
      </c>
      <c r="X103" s="48" t="s">
        <v>467</v>
      </c>
      <c r="Y103" s="41"/>
    </row>
    <row r="104" spans="1:25" ht="15" x14ac:dyDescent="0.25">
      <c r="A104">
        <v>1.76</v>
      </c>
      <c r="B104">
        <v>2.14</v>
      </c>
      <c r="C104" s="29">
        <f t="shared" si="17"/>
        <v>3.5471537807986397E-2</v>
      </c>
      <c r="D104" s="30">
        <f>IF(OR($A104="",$B104=""),"",A104*'MPTO_working_2-way'!$G103)</f>
        <v>1.8224299065420562</v>
      </c>
      <c r="E104" s="32">
        <f>IF(OR($A104="",$B104=""),"",B104*'MPTO_working_2-way'!$G103)</f>
        <v>2.2159090909090908</v>
      </c>
      <c r="F104" s="30">
        <f>IF(OR($A104="",$B104=""),"",'MPTO_working_2-way'!D103)</f>
        <v>1.8167084699980707</v>
      </c>
      <c r="G104" s="32">
        <f>IF(OR($A104="",$B104=""),"",'MPTO_working_2-way'!E103)</f>
        <v>2.2244271202456889</v>
      </c>
      <c r="H104" s="30">
        <f>IF(OR($A104="",$B104=""),"",'OddsRatio_working_2-way'!M103)</f>
        <v>1.8164965809277254</v>
      </c>
      <c r="I104" s="30">
        <f>IF(OR($A104="",$B104=""),"",'OddsRatio_working_2-way'!N103)</f>
        <v>2.2247448713915889</v>
      </c>
      <c r="J104" s="30">
        <f>IF('Log_working_2-way'!$D103="","",A104^('Log_working_2-way'!$D103))</f>
        <v>1.8138959157983681</v>
      </c>
      <c r="K104" s="32">
        <f>IF('Log_working_2-way'!$D103="","",B104^('Log_working_2-way'!$D103))</f>
        <v>2.2286583340561452</v>
      </c>
      <c r="L104" s="37">
        <f t="shared" si="18"/>
        <v>0.54871794871794866</v>
      </c>
      <c r="M104" s="37">
        <f t="shared" si="19"/>
        <v>0.45128205128205129</v>
      </c>
      <c r="N104" s="38">
        <v>200</v>
      </c>
      <c r="O104" s="38">
        <f t="shared" si="20"/>
        <v>86.363636363636374</v>
      </c>
      <c r="P104" s="38">
        <f t="shared" si="21"/>
        <v>106.54205607476635</v>
      </c>
      <c r="Q104" s="38">
        <f t="shared" si="22"/>
        <v>93.45794392523365</v>
      </c>
      <c r="R104" s="38">
        <f t="shared" si="23"/>
        <v>113.63636363636364</v>
      </c>
      <c r="S104" s="39">
        <f t="shared" si="24"/>
        <v>-7.0943075615972759</v>
      </c>
      <c r="T104" s="39">
        <f t="shared" si="25"/>
        <v>-7.0943075615972901</v>
      </c>
      <c r="U104" t="s">
        <v>327</v>
      </c>
      <c r="V104" t="s">
        <v>328</v>
      </c>
      <c r="W104" t="s">
        <v>476</v>
      </c>
      <c r="X104" s="48" t="s">
        <v>467</v>
      </c>
      <c r="Y104" s="41"/>
    </row>
    <row r="105" spans="1:25" ht="15" x14ac:dyDescent="0.25">
      <c r="A105">
        <v>1.79</v>
      </c>
      <c r="B105">
        <v>2.11</v>
      </c>
      <c r="C105" s="29">
        <f t="shared" si="17"/>
        <v>3.2592867166194583E-2</v>
      </c>
      <c r="D105" s="30">
        <f>IF(OR($A105="",$B105=""),"",A105*'MPTO_working_2-way'!$G104)</f>
        <v>1.8483412322274884</v>
      </c>
      <c r="E105" s="32">
        <f>IF(OR($A105="",$B105=""),"",B105*'MPTO_working_2-way'!$G104)</f>
        <v>2.1787709497206706</v>
      </c>
      <c r="F105" s="30">
        <f>IF(OR($A105="",$B105=""),"",'MPTO_working_2-way'!D104)</f>
        <v>1.8437843247333352</v>
      </c>
      <c r="G105" s="32">
        <f>IF(OR($A105="",$B105=""),"",'MPTO_working_2-way'!E104)</f>
        <v>2.1851369724319478</v>
      </c>
      <c r="H105" s="30">
        <f>IF(OR($A105="",$B105=""),"",'OddsRatio_working_2-way'!M104)</f>
        <v>1.8436300798997822</v>
      </c>
      <c r="I105" s="30">
        <f>IF(OR($A105="",$B105=""),"",'OddsRatio_working_2-way'!N104)</f>
        <v>2.1853536565680476</v>
      </c>
      <c r="J105" s="30">
        <f>IF('Log_working_2-way'!$D104="","",A105^('Log_working_2-way'!$D104))</f>
        <v>1.8415626408173078</v>
      </c>
      <c r="K105" s="32">
        <f>IF('Log_working_2-way'!$D104="","",B105^('Log_working_2-way'!$D104))</f>
        <v>2.1882656756587764</v>
      </c>
      <c r="L105" s="37">
        <f t="shared" si="18"/>
        <v>0.54102564102564099</v>
      </c>
      <c r="M105" s="37">
        <f t="shared" si="19"/>
        <v>0.4589743589743589</v>
      </c>
      <c r="N105" s="38">
        <v>201</v>
      </c>
      <c r="O105" s="38">
        <f t="shared" si="20"/>
        <v>88.709497206703915</v>
      </c>
      <c r="P105" s="38">
        <f t="shared" si="21"/>
        <v>105.73933649289097</v>
      </c>
      <c r="Q105" s="38">
        <f t="shared" si="22"/>
        <v>95.260663507109001</v>
      </c>
      <c r="R105" s="38">
        <f t="shared" si="23"/>
        <v>112.29050279329608</v>
      </c>
      <c r="S105" s="39">
        <f t="shared" si="24"/>
        <v>-6.551166300405086</v>
      </c>
      <c r="T105" s="39">
        <f t="shared" si="25"/>
        <v>-6.5511663004051144</v>
      </c>
      <c r="U105" t="s">
        <v>329</v>
      </c>
      <c r="V105" t="s">
        <v>330</v>
      </c>
      <c r="W105" t="s">
        <v>476</v>
      </c>
      <c r="X105" s="48" t="s">
        <v>467</v>
      </c>
      <c r="Y105" s="41"/>
    </row>
    <row r="106" spans="1:25" ht="15" x14ac:dyDescent="0.25">
      <c r="A106">
        <v>1.5</v>
      </c>
      <c r="B106">
        <v>2.71</v>
      </c>
      <c r="C106" s="29">
        <f t="shared" si="17"/>
        <v>3.5670356703566997E-2</v>
      </c>
      <c r="D106" s="30">
        <f>IF(OR($A106="",$B106=""),"",A106*'MPTO_working_2-way'!$G105)</f>
        <v>1.5535055350553506</v>
      </c>
      <c r="E106" s="32">
        <f>IF(OR($A106="",$B106=""),"",B106*'MPTO_working_2-way'!$G105)</f>
        <v>2.8066666666666666</v>
      </c>
      <c r="F106" s="30">
        <f>IF(OR($A106="",$B106=""),"",'MPTO_working_2-way'!D105)</f>
        <v>1.5412322274881518</v>
      </c>
      <c r="G106" s="32">
        <f>IF(OR($A106="",$B106=""),"",'MPTO_working_2-way'!E105)</f>
        <v>2.847635726795096</v>
      </c>
      <c r="H106" s="30">
        <f>IF(OR($A106="",$B106=""),"",'OddsRatio_working_2-way'!M105)</f>
        <v>1.5407380704358749</v>
      </c>
      <c r="I106" s="30">
        <f>IF(OR($A106="",$B106=""),"",'OddsRatio_working_2-way'!N105)</f>
        <v>2.8493242008906927</v>
      </c>
      <c r="J106" s="30">
        <f>IF('Log_working_2-way'!$D105="","",A106^('Log_working_2-way'!$D105))</f>
        <v>1.5351269474619433</v>
      </c>
      <c r="K106" s="32">
        <f>IF('Log_working_2-way'!$D105="","",B106^('Log_working_2-way'!$D105))</f>
        <v>2.8687154604017304</v>
      </c>
      <c r="L106" s="37">
        <f t="shared" si="18"/>
        <v>0.64370546318289779</v>
      </c>
      <c r="M106" s="37">
        <f t="shared" si="19"/>
        <v>0.35629453681710216</v>
      </c>
      <c r="N106" s="38">
        <v>202</v>
      </c>
      <c r="O106" s="38">
        <f t="shared" si="20"/>
        <v>67.333333333333329</v>
      </c>
      <c r="P106" s="38">
        <f t="shared" si="21"/>
        <v>127.46125461254611</v>
      </c>
      <c r="Q106" s="38">
        <f t="shared" si="22"/>
        <v>74.538745387453872</v>
      </c>
      <c r="R106" s="38">
        <f t="shared" si="23"/>
        <v>134.66666666666666</v>
      </c>
      <c r="S106" s="39">
        <f t="shared" si="24"/>
        <v>-7.2054120541205435</v>
      </c>
      <c r="T106" s="39">
        <f t="shared" si="25"/>
        <v>-7.2054120541205435</v>
      </c>
      <c r="U106" t="s">
        <v>331</v>
      </c>
      <c r="V106" t="s">
        <v>332</v>
      </c>
      <c r="W106" t="s">
        <v>477</v>
      </c>
      <c r="X106" s="48" t="s">
        <v>467</v>
      </c>
      <c r="Y106" s="41"/>
    </row>
    <row r="107" spans="1:25" ht="15" x14ac:dyDescent="0.25">
      <c r="A107">
        <v>2.3199999999999998</v>
      </c>
      <c r="B107">
        <v>1.66</v>
      </c>
      <c r="C107" s="29">
        <f t="shared" si="17"/>
        <v>3.3444121312837582E-2</v>
      </c>
      <c r="D107" s="30">
        <f>IF(OR($A107="",$B107=""),"",A107*'MPTO_working_2-way'!$G106)</f>
        <v>2.3975903614457832</v>
      </c>
      <c r="E107" s="32">
        <f>IF(OR($A107="",$B107=""),"",B107*'MPTO_working_2-way'!$G106)</f>
        <v>1.7155172413793103</v>
      </c>
      <c r="F107" s="30">
        <f>IF(OR($A107="",$B107=""),"",'MPTO_working_2-way'!D106)</f>
        <v>2.4136375031336175</v>
      </c>
      <c r="G107" s="32">
        <f>IF(OR($A107="",$B107=""),"",'MPTO_working_2-way'!E106)</f>
        <v>1.707394928178755</v>
      </c>
      <c r="H107" s="30">
        <f>IF(OR($A107="",$B107=""),"",'OddsRatio_working_2-way'!M106)</f>
        <v>2.4142135623730954</v>
      </c>
      <c r="I107" s="30">
        <f>IF(OR($A107="",$B107=""),"",'OddsRatio_working_2-way'!N106)</f>
        <v>1.7071067811865479</v>
      </c>
      <c r="J107" s="30">
        <f>IF('Log_working_2-way'!$D106="","",A107^('Log_working_2-way'!$D106))</f>
        <v>2.4216287324780335</v>
      </c>
      <c r="K107" s="32">
        <f>IF('Log_working_2-way'!$D106="","",B107^('Log_working_2-way'!$D106))</f>
        <v>1.7034185347793582</v>
      </c>
      <c r="L107" s="37">
        <f t="shared" si="18"/>
        <v>0.41708542713567837</v>
      </c>
      <c r="M107" s="37">
        <f t="shared" si="19"/>
        <v>0.58291457286432158</v>
      </c>
      <c r="N107" s="38">
        <v>203</v>
      </c>
      <c r="O107" s="38">
        <f t="shared" si="20"/>
        <v>115.5</v>
      </c>
      <c r="P107" s="38">
        <f t="shared" si="21"/>
        <v>80.710843373493958</v>
      </c>
      <c r="Q107" s="38">
        <f t="shared" si="22"/>
        <v>122.28915662650603</v>
      </c>
      <c r="R107" s="38">
        <f t="shared" si="23"/>
        <v>87.5</v>
      </c>
      <c r="S107" s="39">
        <f t="shared" si="24"/>
        <v>-6.7891566265060277</v>
      </c>
      <c r="T107" s="39">
        <f t="shared" si="25"/>
        <v>-6.7891566265060419</v>
      </c>
      <c r="U107" t="s">
        <v>333</v>
      </c>
      <c r="V107" t="s">
        <v>334</v>
      </c>
      <c r="W107" t="s">
        <v>477</v>
      </c>
      <c r="X107" s="48" t="s">
        <v>467</v>
      </c>
      <c r="Y107" s="41"/>
    </row>
    <row r="108" spans="1:25" ht="15" x14ac:dyDescent="0.25">
      <c r="A108">
        <v>2.0699999999999998</v>
      </c>
      <c r="B108">
        <v>1.83</v>
      </c>
      <c r="C108" s="29">
        <f t="shared" si="17"/>
        <v>2.9539874871307603E-2</v>
      </c>
      <c r="D108" s="30">
        <f>IF(OR($A108="",$B108=""),"",A108*'MPTO_working_2-way'!$G107)</f>
        <v>2.1311475409836067</v>
      </c>
      <c r="E108" s="32">
        <f>IF(OR($A108="",$B108=""),"",B108*'MPTO_working_2-way'!$G107)</f>
        <v>1.8840579710144929</v>
      </c>
      <c r="F108" s="30">
        <f>IF(OR($A108="",$B108=""),"",'MPTO_working_2-way'!D107)</f>
        <v>2.1352836729517204</v>
      </c>
      <c r="G108" s="32">
        <f>IF(OR($A108="",$B108=""),"",'MPTO_working_2-way'!E107)</f>
        <v>1.8808371192373576</v>
      </c>
      <c r="H108" s="30">
        <f>IF(OR($A108="",$B108=""),"",'OddsRatio_working_2-way'!M107)</f>
        <v>2.1354103339788768</v>
      </c>
      <c r="I108" s="30">
        <f>IF(OR($A108="",$B108=""),"",'OddsRatio_working_2-way'!N107)</f>
        <v>1.8807388571985679</v>
      </c>
      <c r="J108" s="30">
        <f>IF('Log_working_2-way'!$D107="","",A108^('Log_working_2-way'!$D107))</f>
        <v>2.137293622577233</v>
      </c>
      <c r="K108" s="32">
        <f>IF('Log_working_2-way'!$D107="","",B108^('Log_working_2-way'!$D107))</f>
        <v>1.8792804075818812</v>
      </c>
      <c r="L108" s="37">
        <f t="shared" si="18"/>
        <v>0.46923076923076917</v>
      </c>
      <c r="M108" s="37">
        <f t="shared" si="19"/>
        <v>0.53076923076923077</v>
      </c>
      <c r="N108" s="38">
        <v>204</v>
      </c>
      <c r="O108" s="38">
        <f t="shared" si="20"/>
        <v>105.44927536231883</v>
      </c>
      <c r="P108" s="38">
        <f t="shared" si="21"/>
        <v>92.524590163934405</v>
      </c>
      <c r="Q108" s="38">
        <f t="shared" si="22"/>
        <v>111.47540983606557</v>
      </c>
      <c r="R108" s="38">
        <f t="shared" si="23"/>
        <v>98.550724637681171</v>
      </c>
      <c r="S108" s="39">
        <f t="shared" si="24"/>
        <v>-6.0261344737467368</v>
      </c>
      <c r="T108" s="39">
        <f t="shared" si="25"/>
        <v>-6.0261344737467653</v>
      </c>
      <c r="U108" t="s">
        <v>335</v>
      </c>
      <c r="V108" t="s">
        <v>336</v>
      </c>
      <c r="W108" t="s">
        <v>477</v>
      </c>
      <c r="X108" s="48" t="s">
        <v>467</v>
      </c>
      <c r="Y108" s="41"/>
    </row>
    <row r="109" spans="1:25" ht="15" x14ac:dyDescent="0.25">
      <c r="A109">
        <v>1.58</v>
      </c>
      <c r="B109">
        <v>2.4700000000000002</v>
      </c>
      <c r="C109" s="29">
        <f t="shared" si="17"/>
        <v>3.7769692000204858E-2</v>
      </c>
      <c r="D109" s="30">
        <f>IF(OR($A109="",$B109=""),"",A109*'MPTO_working_2-way'!$G108)</f>
        <v>1.6396761133603237</v>
      </c>
      <c r="E109" s="32">
        <f>IF(OR($A109="",$B109=""),"",B109*'MPTO_working_2-way'!$G108)</f>
        <v>2.5632911392405062</v>
      </c>
      <c r="F109" s="30">
        <f>IF(OR($A109="",$B109=""),"",'MPTO_working_2-way'!D108)</f>
        <v>1.6285940825439218</v>
      </c>
      <c r="G109" s="32">
        <f>IF(OR($A109="",$B109=""),"",'MPTO_working_2-way'!E108)</f>
        <v>2.5908517559583082</v>
      </c>
      <c r="H109" s="30">
        <f>IF(OR($A109="",$B109=""),"",'OddsRatio_working_2-way'!M108)</f>
        <v>1.6281383789653769</v>
      </c>
      <c r="I109" s="30">
        <f>IF(OR($A109="",$B109=""),"",'OddsRatio_working_2-way'!N108)</f>
        <v>2.5920058915156967</v>
      </c>
      <c r="J109" s="30">
        <f>IF('Log_working_2-way'!$D108="","",A109^('Log_working_2-way'!$D108))</f>
        <v>1.6230852355793859</v>
      </c>
      <c r="K109" s="32">
        <f>IF('Log_working_2-way'!$D108="","",B109^('Log_working_2-way'!$D108))</f>
        <v>2.6049168603231139</v>
      </c>
      <c r="L109" s="37">
        <f t="shared" si="18"/>
        <v>0.60987654320987661</v>
      </c>
      <c r="M109" s="37">
        <f t="shared" si="19"/>
        <v>0.39012345679012345</v>
      </c>
      <c r="N109" s="38">
        <v>205</v>
      </c>
      <c r="O109" s="38">
        <f t="shared" si="20"/>
        <v>75.253164556962034</v>
      </c>
      <c r="P109" s="38">
        <f t="shared" si="21"/>
        <v>122.00404858299596</v>
      </c>
      <c r="Q109" s="38">
        <f t="shared" si="22"/>
        <v>82.995951417004051</v>
      </c>
      <c r="R109" s="38">
        <f t="shared" si="23"/>
        <v>129.74683544303795</v>
      </c>
      <c r="S109" s="39">
        <f t="shared" si="24"/>
        <v>-7.7427868600420169</v>
      </c>
      <c r="T109" s="39">
        <f t="shared" si="25"/>
        <v>-7.7427868600419885</v>
      </c>
      <c r="U109" t="s">
        <v>337</v>
      </c>
      <c r="V109" t="s">
        <v>338</v>
      </c>
      <c r="W109" t="s">
        <v>477</v>
      </c>
      <c r="X109" s="48" t="s">
        <v>467</v>
      </c>
      <c r="Y109" s="41"/>
    </row>
    <row r="110" spans="1:25" ht="15" x14ac:dyDescent="0.25">
      <c r="A110">
        <v>2.2000000000000002</v>
      </c>
      <c r="B110">
        <v>1.73</v>
      </c>
      <c r="C110" s="29">
        <f t="shared" si="17"/>
        <v>3.2580136626379375E-2</v>
      </c>
      <c r="D110" s="30">
        <f>IF(OR($A110="",$B110=""),"",A110*'MPTO_working_2-way'!$G109)</f>
        <v>2.2716763005780347</v>
      </c>
      <c r="E110" s="32">
        <f>IF(OR($A110="",$B110=""),"",B110*'MPTO_working_2-way'!$G109)</f>
        <v>1.7863636363636364</v>
      </c>
      <c r="F110" s="30">
        <f>IF(OR($A110="",$B110=""),"",'MPTO_working_2-way'!D109)</f>
        <v>2.2817745803357314</v>
      </c>
      <c r="G110" s="32">
        <f>IF(OR($A110="",$B110=""),"",'MPTO_working_2-way'!E109)</f>
        <v>1.7801683816651075</v>
      </c>
      <c r="H110" s="30">
        <f>IF(OR($A110="",$B110=""),"",'OddsRatio_working_2-way'!M109)</f>
        <v>2.2821215295120645</v>
      </c>
      <c r="I110" s="30">
        <f>IF(OR($A110="",$B110=""),"",'OddsRatio_working_2-way'!N109)</f>
        <v>1.7799572637865058</v>
      </c>
      <c r="J110" s="30">
        <f>IF('Log_working_2-way'!$D109="","",A110^('Log_working_2-way'!$D109))</f>
        <v>2.2867575998445693</v>
      </c>
      <c r="K110" s="32">
        <f>IF('Log_working_2-way'!$D109="","",B110^('Log_working_2-way'!$D109))</f>
        <v>1.7771471488652957</v>
      </c>
      <c r="L110" s="37">
        <f t="shared" si="18"/>
        <v>0.44020356234096691</v>
      </c>
      <c r="M110" s="37">
        <f t="shared" si="19"/>
        <v>0.55979643765903309</v>
      </c>
      <c r="N110" s="38">
        <v>206</v>
      </c>
      <c r="O110" s="38">
        <f t="shared" si="20"/>
        <v>112.36363636363637</v>
      </c>
      <c r="P110" s="38">
        <f t="shared" si="21"/>
        <v>86.924855491329481</v>
      </c>
      <c r="Q110" s="38">
        <f t="shared" si="22"/>
        <v>119.07514450867053</v>
      </c>
      <c r="R110" s="38">
        <f t="shared" si="23"/>
        <v>93.63636363636364</v>
      </c>
      <c r="S110" s="39">
        <f t="shared" si="24"/>
        <v>-6.7115081450341592</v>
      </c>
      <c r="T110" s="39">
        <f t="shared" si="25"/>
        <v>-6.7115081450341592</v>
      </c>
      <c r="U110" t="s">
        <v>339</v>
      </c>
      <c r="V110" t="s">
        <v>340</v>
      </c>
      <c r="W110" t="s">
        <v>477</v>
      </c>
      <c r="X110" s="48" t="s">
        <v>467</v>
      </c>
      <c r="Y110" s="41"/>
    </row>
    <row r="111" spans="1:25" ht="15" x14ac:dyDescent="0.25">
      <c r="A111">
        <v>2.0299999999999998</v>
      </c>
      <c r="B111">
        <v>1.82</v>
      </c>
      <c r="C111" s="29">
        <f t="shared" si="17"/>
        <v>4.2061386888973207E-2</v>
      </c>
      <c r="D111" s="30">
        <f>IF(OR($A111="",$B111=""),"",A111*'MPTO_working_2-way'!$G110)</f>
        <v>2.1153846153846154</v>
      </c>
      <c r="E111" s="32">
        <f>IF(OR($A111="",$B111=""),"",B111*'MPTO_working_2-way'!$G110)</f>
        <v>1.8965517241379313</v>
      </c>
      <c r="F111" s="30">
        <f>IF(OR($A111="",$B111=""),"",'MPTO_working_2-way'!D110)</f>
        <v>2.1205303334672561</v>
      </c>
      <c r="G111" s="32">
        <f>IF(OR($A111="",$B111=""),"",'MPTO_working_2-way'!E110)</f>
        <v>1.8924345643599858</v>
      </c>
      <c r="H111" s="30">
        <f>IF(OR($A111="",$B111=""),"",'OddsRatio_working_2-way'!M110)</f>
        <v>2.1207575835012715</v>
      </c>
      <c r="I111" s="30">
        <f>IF(OR($A111="",$B111=""),"",'OddsRatio_working_2-way'!N110)</f>
        <v>1.892253610166061</v>
      </c>
      <c r="J111" s="30">
        <f>IF('Log_working_2-way'!$D110="","",A111^('Log_working_2-way'!$D110))</f>
        <v>2.1231274030900367</v>
      </c>
      <c r="K111" s="32">
        <f>IF('Log_working_2-way'!$D110="","",B111^('Log_working_2-way'!$D110))</f>
        <v>1.8903709385493244</v>
      </c>
      <c r="L111" s="37">
        <f t="shared" si="18"/>
        <v>0.47272727272727272</v>
      </c>
      <c r="M111" s="37">
        <f t="shared" si="19"/>
        <v>0.52727272727272723</v>
      </c>
      <c r="N111" s="38">
        <v>207</v>
      </c>
      <c r="O111" s="38">
        <f t="shared" si="20"/>
        <v>105.02955665024631</v>
      </c>
      <c r="P111" s="38">
        <f t="shared" si="21"/>
        <v>93.263736263736263</v>
      </c>
      <c r="Q111" s="38">
        <f t="shared" si="22"/>
        <v>113.73626373626372</v>
      </c>
      <c r="R111" s="38">
        <f t="shared" si="23"/>
        <v>101.97044334975371</v>
      </c>
      <c r="S111" s="39">
        <f t="shared" si="24"/>
        <v>-8.7067070860174169</v>
      </c>
      <c r="T111" s="39">
        <f t="shared" si="25"/>
        <v>-8.7067070860174454</v>
      </c>
      <c r="U111" t="s">
        <v>117</v>
      </c>
      <c r="V111" t="s">
        <v>118</v>
      </c>
      <c r="W111" t="s">
        <v>93</v>
      </c>
      <c r="X111" s="48" t="s">
        <v>467</v>
      </c>
      <c r="Y111" s="41"/>
    </row>
    <row r="112" spans="1:25" ht="15" x14ac:dyDescent="0.25">
      <c r="A112">
        <v>1.89</v>
      </c>
      <c r="B112">
        <v>1.94</v>
      </c>
      <c r="C112" s="29">
        <f t="shared" si="17"/>
        <v>4.4564446626302434E-2</v>
      </c>
      <c r="D112" s="30">
        <f>IF(OR($A112="",$B112=""),"",A112*'MPTO_working_2-way'!$G111)</f>
        <v>1.9742268041237114</v>
      </c>
      <c r="E112" s="32">
        <f>IF(OR($A112="",$B112=""),"",B112*'MPTO_working_2-way'!$G111)</f>
        <v>2.0264550264550265</v>
      </c>
      <c r="F112" s="30">
        <f>IF(OR($A112="",$B112=""),"",'MPTO_working_2-way'!D111)</f>
        <v>1.9730936877791532</v>
      </c>
      <c r="G112" s="32">
        <f>IF(OR($A112="",$B112=""),"",'MPTO_working_2-way'!E111)</f>
        <v>2.0276502792678208</v>
      </c>
      <c r="H112" s="30">
        <f>IF(OR($A112="",$B112=""),"",'OddsRatio_working_2-way'!M111)</f>
        <v>1.9730408576407765</v>
      </c>
      <c r="I112" s="30">
        <f>IF(OR($A112="",$B112=""),"",'OddsRatio_working_2-way'!N111)</f>
        <v>2.0277060743621682</v>
      </c>
      <c r="J112" s="30">
        <f>IF('Log_working_2-way'!$D111="","",A112^('Log_working_2-way'!$D111))</f>
        <v>1.9725205567658568</v>
      </c>
      <c r="K112" s="32">
        <f>IF('Log_working_2-way'!$D111="","",B112^('Log_working_2-way'!$D111))</f>
        <v>2.0282558996234914</v>
      </c>
      <c r="L112" s="37">
        <f t="shared" si="18"/>
        <v>0.50652741514360311</v>
      </c>
      <c r="M112" s="37">
        <f t="shared" si="19"/>
        <v>0.49347258485639683</v>
      </c>
      <c r="N112" s="38">
        <v>208</v>
      </c>
      <c r="O112" s="38">
        <f t="shared" si="20"/>
        <v>97.947089947089964</v>
      </c>
      <c r="P112" s="38">
        <f t="shared" si="21"/>
        <v>100.78350515463917</v>
      </c>
      <c r="Q112" s="38">
        <f t="shared" si="22"/>
        <v>107.21649484536084</v>
      </c>
      <c r="R112" s="38">
        <f t="shared" si="23"/>
        <v>110.05291005291006</v>
      </c>
      <c r="S112" s="39">
        <f t="shared" si="24"/>
        <v>-9.2694048982708779</v>
      </c>
      <c r="T112" s="39">
        <f t="shared" si="25"/>
        <v>-9.2694048982708921</v>
      </c>
      <c r="U112" t="s">
        <v>341</v>
      </c>
      <c r="V112" t="s">
        <v>342</v>
      </c>
      <c r="W112" t="s">
        <v>93</v>
      </c>
      <c r="X112" s="48" t="s">
        <v>467</v>
      </c>
      <c r="Y112" s="41"/>
    </row>
    <row r="113" spans="1:25" s="35" customFormat="1" ht="15" x14ac:dyDescent="0.25">
      <c r="A113">
        <v>1.93</v>
      </c>
      <c r="B113">
        <v>1.91</v>
      </c>
      <c r="C113" s="29">
        <f t="shared" si="17"/>
        <v>4.1694924449990456E-2</v>
      </c>
      <c r="D113" s="30">
        <f>IF(OR($A113="",$B113=""),"",A113*'MPTO_working_2-way'!$G112)</f>
        <v>2.0104712041884816</v>
      </c>
      <c r="E113" s="32">
        <f>IF(OR($A113="",$B113=""),"",B113*'MPTO_working_2-way'!$G112)</f>
        <v>1.9896373056994816</v>
      </c>
      <c r="F113" s="30">
        <f>IF(OR($A113="",$B113=""),"",'MPTO_working_2-way'!D112)</f>
        <v>2.0109101819272834</v>
      </c>
      <c r="G113" s="32">
        <f>IF(OR($A113="",$B113=""),"",'MPTO_working_2-way'!E112)</f>
        <v>1.9892075654965866</v>
      </c>
      <c r="H113" s="30">
        <f>IF(OR($A113="",$B113=""),"",'OddsRatio_working_2-way'!M112)</f>
        <v>2.0109292863390706</v>
      </c>
      <c r="I113" s="30">
        <f>IF(OR($A113="",$B113=""),"",'OddsRatio_working_2-way'!N112)</f>
        <v>1.9891888715790902</v>
      </c>
      <c r="J113" s="30">
        <f>IF('Log_working_2-way'!$D112="","",A113^('Log_working_2-way'!$D112))</f>
        <v>2.0111305974900358</v>
      </c>
      <c r="K113" s="32">
        <f>IF('Log_working_2-way'!$D112="","",B113^('Log_working_2-way'!$D112))</f>
        <v>1.9889919289180891</v>
      </c>
      <c r="L113" s="37">
        <f t="shared" si="18"/>
        <v>0.49739583333333337</v>
      </c>
      <c r="M113" s="37">
        <f t="shared" si="19"/>
        <v>0.50260416666666674</v>
      </c>
      <c r="N113" s="38">
        <v>209</v>
      </c>
      <c r="O113" s="38">
        <f t="shared" si="20"/>
        <v>100.70984455958551</v>
      </c>
      <c r="P113" s="38">
        <f t="shared" si="21"/>
        <v>99.575916230366488</v>
      </c>
      <c r="Q113" s="38">
        <f t="shared" si="22"/>
        <v>109.42408376963351</v>
      </c>
      <c r="R113" s="38">
        <f t="shared" si="23"/>
        <v>108.29015544041452</v>
      </c>
      <c r="S113" s="39">
        <f t="shared" si="24"/>
        <v>-8.7142392100480066</v>
      </c>
      <c r="T113" s="39">
        <f t="shared" si="25"/>
        <v>-8.714239210048035</v>
      </c>
      <c r="U113" t="s">
        <v>343</v>
      </c>
      <c r="V113" t="s">
        <v>344</v>
      </c>
      <c r="W113" t="s">
        <v>93</v>
      </c>
      <c r="X113" s="48" t="s">
        <v>467</v>
      </c>
      <c r="Y113" s="41"/>
    </row>
    <row r="114" spans="1:25" ht="15" x14ac:dyDescent="0.25">
      <c r="A114">
        <v>1.99</v>
      </c>
      <c r="B114">
        <v>1.85</v>
      </c>
      <c r="C114" s="29">
        <f t="shared" si="17"/>
        <v>4.3053103354610656E-2</v>
      </c>
      <c r="D114" s="30">
        <f>IF(OR($A114="",$B114=""),"",A114*'MPTO_working_2-way'!$G113)</f>
        <v>2.0756756756756753</v>
      </c>
      <c r="E114" s="32">
        <f>IF(OR($A114="",$B114=""),"",B114*'MPTO_working_2-way'!$G113)</f>
        <v>1.9296482412060298</v>
      </c>
      <c r="F114" s="30">
        <f>IF(OR($A114="",$B114=""),"",'MPTO_working_2-way'!D113)</f>
        <v>2.0790625441197226</v>
      </c>
      <c r="G114" s="32">
        <f>IF(OR($A114="",$B114=""),"",'MPTO_working_2-way'!E113)</f>
        <v>1.9267303414889438</v>
      </c>
      <c r="H114" s="30">
        <f>IF(OR($A114="",$B114=""),"",'OddsRatio_working_2-way'!M113)</f>
        <v>2.0792154012767514</v>
      </c>
      <c r="I114" s="30">
        <f>IF(OR($A114="",$B114=""),"",'OddsRatio_working_2-way'!N113)</f>
        <v>1.9265990819042815</v>
      </c>
      <c r="J114" s="30">
        <f>IF('Log_working_2-way'!$D113="","",A114^('Log_working_2-way'!$D113))</f>
        <v>2.0807741676242877</v>
      </c>
      <c r="K114" s="32">
        <f>IF('Log_working_2-way'!$D113="","",B114^('Log_working_2-way'!$D113))</f>
        <v>1.9252626773989769</v>
      </c>
      <c r="L114" s="37">
        <f t="shared" si="18"/>
        <v>0.48177083333333343</v>
      </c>
      <c r="M114" s="37">
        <f t="shared" si="19"/>
        <v>0.51822916666666674</v>
      </c>
      <c r="N114" s="38">
        <v>210</v>
      </c>
      <c r="O114" s="38">
        <f t="shared" si="20"/>
        <v>104.47236180904521</v>
      </c>
      <c r="P114" s="38">
        <f t="shared" si="21"/>
        <v>96.48648648648647</v>
      </c>
      <c r="Q114" s="38">
        <f t="shared" si="22"/>
        <v>113.5135135135135</v>
      </c>
      <c r="R114" s="38">
        <f t="shared" si="23"/>
        <v>105.52763819095476</v>
      </c>
      <c r="S114" s="39">
        <f t="shared" si="24"/>
        <v>-9.041151704468291</v>
      </c>
      <c r="T114" s="39">
        <f t="shared" si="25"/>
        <v>-9.041151704468291</v>
      </c>
      <c r="U114" t="s">
        <v>97</v>
      </c>
      <c r="V114" t="s">
        <v>119</v>
      </c>
      <c r="W114" t="s">
        <v>93</v>
      </c>
      <c r="X114" s="48" t="s">
        <v>467</v>
      </c>
      <c r="Y114" s="41"/>
    </row>
    <row r="115" spans="1:25" ht="15" x14ac:dyDescent="0.25">
      <c r="A115">
        <v>1.88</v>
      </c>
      <c r="B115">
        <v>1.96</v>
      </c>
      <c r="C115" s="29">
        <f t="shared" si="17"/>
        <v>4.2118975249674229E-2</v>
      </c>
      <c r="D115" s="30">
        <f>IF(OR($A115="",$B115=""),"",A115*'MPTO_working_2-way'!$G114)</f>
        <v>1.9591836734693875</v>
      </c>
      <c r="E115" s="32">
        <f>IF(OR($A115="",$B115=""),"",B115*'MPTO_working_2-way'!$G114)</f>
        <v>2.0425531914893615</v>
      </c>
      <c r="F115" s="30">
        <f>IF(OR($A115="",$B115=""),"",'MPTO_working_2-way'!D114)</f>
        <v>1.9575010624734379</v>
      </c>
      <c r="G115" s="32">
        <f>IF(OR($A115="",$B115=""),"",'MPTO_working_2-way'!E114)</f>
        <v>2.044385264092321</v>
      </c>
      <c r="H115" s="30">
        <f>IF(OR($A115="",$B115=""),"",'OddsRatio_working_2-way'!M114)</f>
        <v>1.9574271077563381</v>
      </c>
      <c r="I115" s="30">
        <f>IF(OR($A115="",$B115=""),"",'OddsRatio_working_2-way'!N114)</f>
        <v>2.0444659357341863</v>
      </c>
      <c r="J115" s="30">
        <f>IF('Log_working_2-way'!$D114="","",A115^('Log_working_2-way'!$D114))</f>
        <v>1.9566564264322122</v>
      </c>
      <c r="K115" s="32">
        <f>IF('Log_working_2-way'!$D114="","",B115^('Log_working_2-way'!$D114))</f>
        <v>2.0453073562984208</v>
      </c>
      <c r="L115" s="37">
        <f t="shared" si="18"/>
        <v>0.51041666666666674</v>
      </c>
      <c r="M115" s="37">
        <f t="shared" si="19"/>
        <v>0.48958333333333337</v>
      </c>
      <c r="N115" s="38">
        <v>211</v>
      </c>
      <c r="O115" s="38">
        <f t="shared" si="20"/>
        <v>98.765957446808486</v>
      </c>
      <c r="P115" s="38">
        <f t="shared" si="21"/>
        <v>103.34693877551021</v>
      </c>
      <c r="Q115" s="38">
        <f t="shared" si="22"/>
        <v>107.6530612244898</v>
      </c>
      <c r="R115" s="38">
        <f t="shared" si="23"/>
        <v>112.23404255319149</v>
      </c>
      <c r="S115" s="39">
        <f t="shared" si="24"/>
        <v>-8.8871037776813182</v>
      </c>
      <c r="T115" s="39">
        <f t="shared" si="25"/>
        <v>-8.8871037776812756</v>
      </c>
      <c r="U115" t="s">
        <v>345</v>
      </c>
      <c r="V115" t="s">
        <v>346</v>
      </c>
      <c r="W115" t="s">
        <v>93</v>
      </c>
      <c r="X115" s="48" t="s">
        <v>467</v>
      </c>
      <c r="Y115" s="41"/>
    </row>
    <row r="116" spans="1:25" ht="15" x14ac:dyDescent="0.25">
      <c r="A116">
        <v>1.91</v>
      </c>
      <c r="B116">
        <v>1.91</v>
      </c>
      <c r="C116" s="29">
        <f t="shared" si="17"/>
        <v>4.7120418848167533E-2</v>
      </c>
      <c r="D116" s="30">
        <f>IF(OR($A116="",$B116=""),"",A116*'MPTO_working_2-way'!$G115)</f>
        <v>2</v>
      </c>
      <c r="E116" s="32">
        <f>IF(OR($A116="",$B116=""),"",B116*'MPTO_working_2-way'!$G115)</f>
        <v>2</v>
      </c>
      <c r="F116" s="30">
        <f>IF(OR($A116="",$B116=""),"",'MPTO_working_2-way'!D115)</f>
        <v>2</v>
      </c>
      <c r="G116" s="32">
        <f>IF(OR($A116="",$B116=""),"",'MPTO_working_2-way'!E115)</f>
        <v>2</v>
      </c>
      <c r="H116" s="30">
        <f>IF(OR($A116="",$B116=""),"",'OddsRatio_working_2-way'!M115)</f>
        <v>1.9999999999999996</v>
      </c>
      <c r="I116" s="30">
        <f>IF(OR($A116="",$B116=""),"",'OddsRatio_working_2-way'!N115)</f>
        <v>1.9999999999999996</v>
      </c>
      <c r="J116" s="30">
        <f>IF('Log_working_2-way'!$D115="","",A116^('Log_working_2-way'!$D115))</f>
        <v>1.9999999999997029</v>
      </c>
      <c r="K116" s="32">
        <f>IF('Log_working_2-way'!$D115="","",B116^('Log_working_2-way'!$D115))</f>
        <v>1.9999999999997029</v>
      </c>
      <c r="L116" s="37">
        <f t="shared" si="18"/>
        <v>0.5</v>
      </c>
      <c r="M116" s="37">
        <f t="shared" si="19"/>
        <v>0.5</v>
      </c>
      <c r="N116" s="38">
        <v>212</v>
      </c>
      <c r="O116" s="38">
        <f t="shared" si="20"/>
        <v>101.00523560209422</v>
      </c>
      <c r="P116" s="38">
        <f t="shared" si="21"/>
        <v>101.00523560209422</v>
      </c>
      <c r="Q116" s="38">
        <f t="shared" si="22"/>
        <v>110.99476439790575</v>
      </c>
      <c r="R116" s="38">
        <f t="shared" si="23"/>
        <v>110.99476439790575</v>
      </c>
      <c r="S116" s="39">
        <f t="shared" si="24"/>
        <v>-9.9895287958115375</v>
      </c>
      <c r="T116" s="39">
        <f t="shared" si="25"/>
        <v>-9.9895287958115375</v>
      </c>
      <c r="U116" t="s">
        <v>122</v>
      </c>
      <c r="V116" t="s">
        <v>347</v>
      </c>
      <c r="W116" t="s">
        <v>94</v>
      </c>
      <c r="X116" s="48" t="s">
        <v>467</v>
      </c>
      <c r="Y116" s="41"/>
    </row>
    <row r="117" spans="1:25" ht="15" x14ac:dyDescent="0.25">
      <c r="A117">
        <v>1.75</v>
      </c>
      <c r="B117">
        <v>2.06</v>
      </c>
      <c r="C117" s="29">
        <f t="shared" si="17"/>
        <v>5.6865464632454898E-2</v>
      </c>
      <c r="D117" s="30">
        <f>IF(OR($A117="",$B117=""),"",A117*'MPTO_working_2-way'!$G116)</f>
        <v>1.849514563106796</v>
      </c>
      <c r="E117" s="32">
        <f>IF(OR($A117="",$B117=""),"",B117*'MPTO_working_2-way'!$G116)</f>
        <v>2.177142857142857</v>
      </c>
      <c r="F117" s="30">
        <f>IF(OR($A117="",$B117=""),"",'MPTO_working_2-way'!D116)</f>
        <v>1.8416347381864622</v>
      </c>
      <c r="G117" s="32">
        <f>IF(OR($A117="",$B117=""),"",'MPTO_working_2-way'!E116)</f>
        <v>2.1881638846737479</v>
      </c>
      <c r="H117" s="30">
        <f>IF(OR($A117="",$B117=""),"",'OddsRatio_working_2-way'!M116)</f>
        <v>1.8411582311380661</v>
      </c>
      <c r="I117" s="30">
        <f>IF(OR($A117="",$B117=""),"",'OddsRatio_working_2-way'!N116)</f>
        <v>2.1888369666751335</v>
      </c>
      <c r="J117" s="30">
        <f>IF('Log_working_2-way'!$D116="","",A117^('Log_working_2-way'!$D116))</f>
        <v>1.8375183228246377</v>
      </c>
      <c r="K117" s="32">
        <f>IF('Log_working_2-way'!$D116="","",B117^('Log_working_2-way'!$D116))</f>
        <v>2.1940037283297991</v>
      </c>
      <c r="L117" s="37">
        <f t="shared" si="18"/>
        <v>0.54068241469816281</v>
      </c>
      <c r="M117" s="37">
        <f t="shared" si="19"/>
        <v>0.45931758530183731</v>
      </c>
      <c r="N117" s="38">
        <v>213</v>
      </c>
      <c r="O117" s="38">
        <f t="shared" si="20"/>
        <v>91.285714285714278</v>
      </c>
      <c r="P117" s="38">
        <f t="shared" si="21"/>
        <v>109.60194174757284</v>
      </c>
      <c r="Q117" s="38">
        <f t="shared" si="22"/>
        <v>103.39805825242719</v>
      </c>
      <c r="R117" s="38">
        <f t="shared" si="23"/>
        <v>121.71428571428571</v>
      </c>
      <c r="S117" s="39">
        <f t="shared" si="24"/>
        <v>-12.112343966712913</v>
      </c>
      <c r="T117" s="39">
        <f t="shared" si="25"/>
        <v>-12.112343966712871</v>
      </c>
      <c r="U117" t="s">
        <v>123</v>
      </c>
      <c r="V117" t="s">
        <v>348</v>
      </c>
      <c r="W117" t="s">
        <v>94</v>
      </c>
      <c r="X117" s="48" t="s">
        <v>467</v>
      </c>
      <c r="Y117" s="41"/>
    </row>
    <row r="118" spans="1:25" ht="15" x14ac:dyDescent="0.25">
      <c r="A118">
        <v>1.81</v>
      </c>
      <c r="B118">
        <v>2.02</v>
      </c>
      <c r="C118" s="29">
        <f t="shared" si="17"/>
        <v>4.7535692795798834E-2</v>
      </c>
      <c r="D118" s="30">
        <f>IF(OR($A118="",$B118=""),"",A118*'MPTO_working_2-way'!$G117)</f>
        <v>1.8960396039603959</v>
      </c>
      <c r="E118" s="32">
        <f>IF(OR($A118="",$B118=""),"",B118*'MPTO_working_2-way'!$G117)</f>
        <v>2.1160220994475138</v>
      </c>
      <c r="F118" s="30">
        <f>IF(OR($A118="",$B118=""),"",'MPTO_working_2-way'!D117)</f>
        <v>1.8913661993688893</v>
      </c>
      <c r="G118" s="32">
        <f>IF(OR($A118="",$B118=""),"",'MPTO_working_2-way'!E117)</f>
        <v>2.1218733677673955</v>
      </c>
      <c r="H118" s="30">
        <f>IF(OR($A118="",$B118=""),"",'OddsRatio_working_2-way'!M117)</f>
        <v>1.8911327886790064</v>
      </c>
      <c r="I118" s="30">
        <f>IF(OR($A118="",$B118=""),"",'OddsRatio_working_2-way'!N117)</f>
        <v>2.1221672153735645</v>
      </c>
      <c r="J118" s="30">
        <f>IF('Log_working_2-way'!$D117="","",A118^('Log_working_2-way'!$D117))</f>
        <v>1.8889866417645398</v>
      </c>
      <c r="K118" s="32">
        <f>IF('Log_working_2-way'!$D117="","",B118^('Log_working_2-way'!$D117))</f>
        <v>2.1248762951200719</v>
      </c>
      <c r="L118" s="37">
        <f t="shared" si="18"/>
        <v>0.52741514360313313</v>
      </c>
      <c r="M118" s="37">
        <f t="shared" si="19"/>
        <v>0.47258485639686681</v>
      </c>
      <c r="N118" s="38">
        <v>214</v>
      </c>
      <c r="O118" s="38">
        <f t="shared" si="20"/>
        <v>95.767955801104989</v>
      </c>
      <c r="P118" s="38">
        <f t="shared" si="21"/>
        <v>108.05940594059408</v>
      </c>
      <c r="Q118" s="38">
        <f t="shared" si="22"/>
        <v>105.94059405940594</v>
      </c>
      <c r="R118" s="38">
        <f t="shared" si="23"/>
        <v>118.23204419889504</v>
      </c>
      <c r="S118" s="39">
        <f t="shared" si="24"/>
        <v>-10.17263825830095</v>
      </c>
      <c r="T118" s="39">
        <f t="shared" si="25"/>
        <v>-10.172638258300964</v>
      </c>
      <c r="U118" t="s">
        <v>349</v>
      </c>
      <c r="V118" t="s">
        <v>350</v>
      </c>
      <c r="W118" t="s">
        <v>94</v>
      </c>
      <c r="X118" s="48" t="s">
        <v>467</v>
      </c>
      <c r="Y118" s="41"/>
    </row>
    <row r="119" spans="1:25" ht="15" x14ac:dyDescent="0.25">
      <c r="A119">
        <v>1.91</v>
      </c>
      <c r="B119">
        <v>1.91</v>
      </c>
      <c r="C119" s="29">
        <f t="shared" si="17"/>
        <v>4.7120418848167533E-2</v>
      </c>
      <c r="D119" s="30">
        <f>IF(OR($A119="",$B119=""),"",A119*'MPTO_working_2-way'!$G118)</f>
        <v>2</v>
      </c>
      <c r="E119" s="32">
        <f>IF(OR($A119="",$B119=""),"",B119*'MPTO_working_2-way'!$G118)</f>
        <v>2</v>
      </c>
      <c r="F119" s="30">
        <f>IF(OR($A119="",$B119=""),"",'MPTO_working_2-way'!D118)</f>
        <v>2</v>
      </c>
      <c r="G119" s="32">
        <f>IF(OR($A119="",$B119=""),"",'MPTO_working_2-way'!E118)</f>
        <v>2</v>
      </c>
      <c r="H119" s="30">
        <f>IF(OR($A119="",$B119=""),"",'OddsRatio_working_2-way'!M118)</f>
        <v>1.9999999999999996</v>
      </c>
      <c r="I119" s="30">
        <f>IF(OR($A119="",$B119=""),"",'OddsRatio_working_2-way'!N118)</f>
        <v>1.9999999999999996</v>
      </c>
      <c r="J119" s="30">
        <f>IF('Log_working_2-way'!$D118="","",A119^('Log_working_2-way'!$D118))</f>
        <v>1.9999999999997029</v>
      </c>
      <c r="K119" s="32">
        <f>IF('Log_working_2-way'!$D118="","",B119^('Log_working_2-way'!$D118))</f>
        <v>1.9999999999997029</v>
      </c>
      <c r="L119" s="37">
        <f t="shared" si="18"/>
        <v>0.5</v>
      </c>
      <c r="M119" s="37">
        <f t="shared" si="19"/>
        <v>0.5</v>
      </c>
      <c r="N119" s="38">
        <v>215</v>
      </c>
      <c r="O119" s="38">
        <f t="shared" si="20"/>
        <v>102.43455497382197</v>
      </c>
      <c r="P119" s="38">
        <f t="shared" si="21"/>
        <v>102.43455497382197</v>
      </c>
      <c r="Q119" s="38">
        <f t="shared" si="22"/>
        <v>112.56544502617801</v>
      </c>
      <c r="R119" s="38">
        <f t="shared" si="23"/>
        <v>112.56544502617801</v>
      </c>
      <c r="S119" s="39">
        <f t="shared" si="24"/>
        <v>-10.130890052356037</v>
      </c>
      <c r="T119" s="39">
        <f t="shared" si="25"/>
        <v>-10.130890052356037</v>
      </c>
      <c r="U119" t="s">
        <v>351</v>
      </c>
      <c r="V119" t="s">
        <v>121</v>
      </c>
      <c r="W119" t="s">
        <v>94</v>
      </c>
      <c r="X119" s="48" t="s">
        <v>467</v>
      </c>
      <c r="Y119" s="41"/>
    </row>
    <row r="120" spans="1:25" ht="15" x14ac:dyDescent="0.25">
      <c r="A120">
        <v>1.67</v>
      </c>
      <c r="B120">
        <v>2.19</v>
      </c>
      <c r="C120" s="29">
        <f t="shared" si="17"/>
        <v>5.5423399775790916E-2</v>
      </c>
      <c r="D120" s="30">
        <f>IF(OR($A120="",$B120=""),"",A120*'MPTO_working_2-way'!$G119)</f>
        <v>1.7625570776255708</v>
      </c>
      <c r="E120" s="32">
        <f>IF(OR($A120="",$B120=""),"",B120*'MPTO_working_2-way'!$G119)</f>
        <v>2.3113772455089823</v>
      </c>
      <c r="F120" s="30">
        <f>IF(OR($A120="",$B120=""),"",'MPTO_working_2-way'!D119)</f>
        <v>1.7510353577669786</v>
      </c>
      <c r="G120" s="32">
        <f>IF(OR($A120="",$B120=""),"",'MPTO_working_2-way'!E119)</f>
        <v>2.3314952347560003</v>
      </c>
      <c r="H120" s="30">
        <f>IF(OR($A120="",$B120=""),"",'OddsRatio_working_2-way'!M119)</f>
        <v>1.7503500583621179</v>
      </c>
      <c r="I120" s="30">
        <f>IF(OR($A120="",$B120=""),"",'OddsRatio_working_2-way'!N119)</f>
        <v>2.3327112976879407</v>
      </c>
      <c r="J120" s="30">
        <f>IF('Log_working_2-way'!$D119="","",A120^('Log_working_2-way'!$D119))</f>
        <v>1.7450433451963705</v>
      </c>
      <c r="K120" s="32">
        <f>IF('Log_working_2-way'!$D119="","",B120^('Log_working_2-way'!$D119))</f>
        <v>2.3422037877991433</v>
      </c>
      <c r="L120" s="37">
        <f t="shared" si="18"/>
        <v>0.56735751295336789</v>
      </c>
      <c r="M120" s="37">
        <f t="shared" si="19"/>
        <v>0.43264248704663211</v>
      </c>
      <c r="N120" s="38">
        <v>216</v>
      </c>
      <c r="O120" s="38">
        <f t="shared" si="20"/>
        <v>86.658682634730525</v>
      </c>
      <c r="P120" s="38">
        <f t="shared" si="21"/>
        <v>117.36986301369862</v>
      </c>
      <c r="Q120" s="38">
        <f t="shared" si="22"/>
        <v>98.63013698630138</v>
      </c>
      <c r="R120" s="38">
        <f t="shared" si="23"/>
        <v>129.34131736526948</v>
      </c>
      <c r="S120" s="39">
        <f t="shared" si="24"/>
        <v>-11.971454351570856</v>
      </c>
      <c r="T120" s="39">
        <f t="shared" si="25"/>
        <v>-11.971454351570856</v>
      </c>
      <c r="U120" t="s">
        <v>352</v>
      </c>
      <c r="V120" t="s">
        <v>120</v>
      </c>
      <c r="W120" t="s">
        <v>94</v>
      </c>
      <c r="X120" s="48" t="s">
        <v>467</v>
      </c>
      <c r="Y120" s="41"/>
    </row>
    <row r="121" spans="1:25" ht="15" x14ac:dyDescent="0.25">
      <c r="A121">
        <v>2.29</v>
      </c>
      <c r="B121">
        <v>1.69</v>
      </c>
      <c r="C121" s="29">
        <f t="shared" si="17"/>
        <v>2.8397199038784571E-2</v>
      </c>
      <c r="D121" s="30">
        <f>IF(OR($A121="",$B121=""),"",A121*'MPTO_working_2-way'!$G120)</f>
        <v>2.3550295857988166</v>
      </c>
      <c r="E121" s="32">
        <f>IF(OR($A121="",$B121=""),"",B121*'MPTO_working_2-way'!$G120)</f>
        <v>1.7379912663755459</v>
      </c>
      <c r="F121" s="30">
        <f>IF(OR($A121="",$B121=""),"",'MPTO_working_2-way'!D120)</f>
        <v>2.3669612550074923</v>
      </c>
      <c r="G121" s="32">
        <f>IF(OR($A121="",$B121=""),"",'MPTO_working_2-way'!E120)</f>
        <v>1.7315496297621977</v>
      </c>
      <c r="H121" s="30">
        <f>IF(OR($A121="",$B121=""),"",'OddsRatio_working_2-way'!M120)</f>
        <v>2.3673204516101207</v>
      </c>
      <c r="I121" s="30">
        <f>IF(OR($A121="",$B121=""),"",'OddsRatio_working_2-way'!N120)</f>
        <v>1.7313574508612271</v>
      </c>
      <c r="J121" s="30">
        <f>IF('Log_working_2-way'!$D120="","",A121^('Log_working_2-way'!$D120))</f>
        <v>2.372791853383128</v>
      </c>
      <c r="K121" s="32">
        <f>IF('Log_working_2-way'!$D120="","",B121^('Log_working_2-way'!$D120))</f>
        <v>1.7284425512400656</v>
      </c>
      <c r="L121" s="37">
        <f t="shared" si="18"/>
        <v>0.42462311557788945</v>
      </c>
      <c r="M121" s="37">
        <f t="shared" si="19"/>
        <v>0.57537688442211055</v>
      </c>
      <c r="N121" s="38">
        <v>217</v>
      </c>
      <c r="O121" s="38">
        <f t="shared" si="20"/>
        <v>122.24017467248909</v>
      </c>
      <c r="P121" s="38">
        <f t="shared" si="21"/>
        <v>88.597633136094657</v>
      </c>
      <c r="Q121" s="38">
        <f t="shared" si="22"/>
        <v>128.40236686390534</v>
      </c>
      <c r="R121" s="38">
        <f t="shared" si="23"/>
        <v>94.759825327510924</v>
      </c>
      <c r="S121" s="39">
        <f t="shared" si="24"/>
        <v>-6.1621921914162527</v>
      </c>
      <c r="T121" s="39">
        <f t="shared" si="25"/>
        <v>-6.162192191416267</v>
      </c>
      <c r="U121" t="s">
        <v>125</v>
      </c>
      <c r="V121" t="s">
        <v>149</v>
      </c>
      <c r="W121" t="s">
        <v>160</v>
      </c>
      <c r="X121" s="48" t="s">
        <v>467</v>
      </c>
      <c r="Y121" s="41"/>
    </row>
    <row r="122" spans="1:25" ht="15" x14ac:dyDescent="0.25">
      <c r="A122">
        <v>2.15</v>
      </c>
      <c r="B122">
        <v>1.78</v>
      </c>
      <c r="C122" s="29">
        <f t="shared" si="17"/>
        <v>2.6914031878756184E-2</v>
      </c>
      <c r="D122" s="30">
        <f>IF(OR($A122="",$B122=""),"",A122*'MPTO_working_2-way'!$G121)</f>
        <v>2.2078651685393256</v>
      </c>
      <c r="E122" s="32">
        <f>IF(OR($A122="",$B122=""),"",B122*'MPTO_working_2-way'!$G121)</f>
        <v>1.827906976744186</v>
      </c>
      <c r="F122" s="30">
        <f>IF(OR($A122="",$B122=""),"",'MPTO_working_2-way'!D121)</f>
        <v>2.2140584321666186</v>
      </c>
      <c r="G122" s="32">
        <f>IF(OR($A122="",$B122=""),"",'MPTO_working_2-way'!E121)</f>
        <v>1.8236835835120324</v>
      </c>
      <c r="H122" s="30">
        <f>IF(OR($A122="",$B122=""),"",'OddsRatio_working_2-way'!M121)</f>
        <v>2.214231845389905</v>
      </c>
      <c r="I122" s="30">
        <f>IF(OR($A122="",$B122=""),"",'OddsRatio_working_2-way'!N121)</f>
        <v>1.8235659473079355</v>
      </c>
      <c r="J122" s="30">
        <f>IF('Log_working_2-way'!$D121="","",A122^('Log_working_2-way'!$D121))</f>
        <v>2.2170516788166044</v>
      </c>
      <c r="K122" s="32">
        <f>IF('Log_working_2-way'!$D121="","",B122^('Log_working_2-way'!$D121))</f>
        <v>1.821657795971604</v>
      </c>
      <c r="L122" s="37">
        <f t="shared" si="18"/>
        <v>0.45292620865139954</v>
      </c>
      <c r="M122" s="37">
        <f t="shared" si="19"/>
        <v>0.54707379134860057</v>
      </c>
      <c r="N122" s="38">
        <v>218</v>
      </c>
      <c r="O122" s="38">
        <f t="shared" si="20"/>
        <v>116.60465116279069</v>
      </c>
      <c r="P122" s="38">
        <f t="shared" si="21"/>
        <v>95.528089887640462</v>
      </c>
      <c r="Q122" s="38">
        <f t="shared" si="22"/>
        <v>122.47191011235955</v>
      </c>
      <c r="R122" s="38">
        <f t="shared" si="23"/>
        <v>101.3953488372093</v>
      </c>
      <c r="S122" s="39">
        <f t="shared" si="24"/>
        <v>-5.8672589495688641</v>
      </c>
      <c r="T122" s="39">
        <f t="shared" si="25"/>
        <v>-5.8672589495688356</v>
      </c>
      <c r="U122" t="s">
        <v>147</v>
      </c>
      <c r="V122" t="s">
        <v>151</v>
      </c>
      <c r="W122" t="s">
        <v>160</v>
      </c>
      <c r="X122" s="48" t="s">
        <v>467</v>
      </c>
      <c r="Y122" s="41"/>
    </row>
    <row r="123" spans="1:25" ht="15" x14ac:dyDescent="0.25">
      <c r="A123">
        <v>2.25</v>
      </c>
      <c r="B123">
        <v>1.71</v>
      </c>
      <c r="C123" s="29">
        <f t="shared" si="17"/>
        <v>2.9239766081871288E-2</v>
      </c>
      <c r="D123" s="30">
        <f>IF(OR($A123="",$B123=""),"",A123*'MPTO_working_2-way'!$G122)</f>
        <v>2.3157894736842106</v>
      </c>
      <c r="E123" s="32">
        <f>IF(OR($A123="",$B123=""),"",B123*'MPTO_working_2-way'!$G122)</f>
        <v>1.7599999999999998</v>
      </c>
      <c r="F123" s="30">
        <f>IF(OR($A123="",$B123=""),"",'MPTO_working_2-way'!D122)</f>
        <v>2.3265306122448979</v>
      </c>
      <c r="G123" s="32">
        <f>IF(OR($A123="",$B123=""),"",'MPTO_working_2-way'!E122)</f>
        <v>1.7538461538461536</v>
      </c>
      <c r="H123" s="30">
        <f>IF(OR($A123="",$B123=""),"",'OddsRatio_working_2-way'!M122)</f>
        <v>2.3268622310856886</v>
      </c>
      <c r="I123" s="30">
        <f>IF(OR($A123="",$B123=""),"",'OddsRatio_working_2-way'!N122)</f>
        <v>1.753657747256671</v>
      </c>
      <c r="J123" s="30">
        <f>IF('Log_working_2-way'!$D122="","",A123^('Log_working_2-way'!$D122))</f>
        <v>2.331784466562643</v>
      </c>
      <c r="K123" s="32">
        <f>IF('Log_working_2-way'!$D122="","",B123^('Log_working_2-way'!$D122))</f>
        <v>1.7508722508087184</v>
      </c>
      <c r="L123" s="37">
        <f t="shared" si="18"/>
        <v>0.43181818181818182</v>
      </c>
      <c r="M123" s="37">
        <f t="shared" si="19"/>
        <v>0.56818181818181823</v>
      </c>
      <c r="N123" s="38">
        <v>219</v>
      </c>
      <c r="O123" s="38">
        <f t="shared" si="20"/>
        <v>121.66666666666666</v>
      </c>
      <c r="P123" s="38">
        <f t="shared" si="21"/>
        <v>90.929824561403507</v>
      </c>
      <c r="Q123" s="38">
        <f t="shared" si="22"/>
        <v>128.07017543859649</v>
      </c>
      <c r="R123" s="38">
        <f t="shared" si="23"/>
        <v>97.333333333333329</v>
      </c>
      <c r="S123" s="39">
        <f t="shared" si="24"/>
        <v>-6.403508771929836</v>
      </c>
      <c r="T123" s="39">
        <f t="shared" si="25"/>
        <v>-6.4035087719298218</v>
      </c>
      <c r="U123" t="s">
        <v>99</v>
      </c>
      <c r="V123" t="s">
        <v>158</v>
      </c>
      <c r="W123" t="s">
        <v>160</v>
      </c>
      <c r="X123" s="48" t="s">
        <v>467</v>
      </c>
      <c r="Y123" s="41"/>
    </row>
    <row r="124" spans="1:25" ht="15" x14ac:dyDescent="0.25">
      <c r="A124">
        <v>1.61</v>
      </c>
      <c r="B124">
        <v>2.44</v>
      </c>
      <c r="C124" s="29">
        <f t="shared" si="17"/>
        <v>3.0954077996130813E-2</v>
      </c>
      <c r="D124" s="30">
        <f>IF(OR($A124="",$B124=""),"",A124*'MPTO_working_2-way'!$G123)</f>
        <v>1.6598360655737707</v>
      </c>
      <c r="E124" s="32">
        <f>IF(OR($A124="",$B124=""),"",B124*'MPTO_working_2-way'!$G123)</f>
        <v>2.5155279503105592</v>
      </c>
      <c r="F124" s="30">
        <f>IF(OR($A124="",$B124=""),"",'MPTO_working_2-way'!D123)</f>
        <v>1.6511432414256895</v>
      </c>
      <c r="G124" s="32">
        <f>IF(OR($A124="",$B124=""),"",'MPTO_working_2-way'!E123)</f>
        <v>2.5357603924606251</v>
      </c>
      <c r="H124" s="30">
        <f>IF(OR($A124="",$B124=""),"",'OddsRatio_working_2-way'!M123)</f>
        <v>1.6508541396588881</v>
      </c>
      <c r="I124" s="30">
        <f>IF(OR($A124="",$B124=""),"",'OddsRatio_working_2-way'!N123)</f>
        <v>2.5364425591947519</v>
      </c>
      <c r="J124" s="30">
        <f>IF('Log_working_2-way'!$D123="","",A124^('Log_working_2-way'!$D123))</f>
        <v>1.6469079427617141</v>
      </c>
      <c r="K124" s="32">
        <f>IF('Log_working_2-way'!$D123="","",B124^('Log_working_2-way'!$D123))</f>
        <v>2.5458149976190665</v>
      </c>
      <c r="L124" s="37">
        <f t="shared" si="18"/>
        <v>0.60246913580246908</v>
      </c>
      <c r="M124" s="37">
        <f t="shared" si="19"/>
        <v>0.39753086419753081</v>
      </c>
      <c r="N124" s="38">
        <v>220</v>
      </c>
      <c r="O124" s="38">
        <f t="shared" si="20"/>
        <v>83.35403726708077</v>
      </c>
      <c r="P124" s="38">
        <f t="shared" si="21"/>
        <v>129.83606557377047</v>
      </c>
      <c r="Q124" s="38">
        <f t="shared" si="22"/>
        <v>90.163934426229517</v>
      </c>
      <c r="R124" s="38">
        <f t="shared" si="23"/>
        <v>136.64596273291923</v>
      </c>
      <c r="S124" s="39">
        <f t="shared" si="24"/>
        <v>-6.8098971591487469</v>
      </c>
      <c r="T124" s="39">
        <f t="shared" si="25"/>
        <v>-6.8098971591487611</v>
      </c>
      <c r="U124" t="s">
        <v>131</v>
      </c>
      <c r="V124" t="s">
        <v>128</v>
      </c>
      <c r="W124" t="s">
        <v>160</v>
      </c>
      <c r="X124" s="48" t="s">
        <v>467</v>
      </c>
      <c r="Y124" s="41"/>
    </row>
    <row r="125" spans="1:25" ht="15" x14ac:dyDescent="0.25">
      <c r="A125">
        <v>2.13</v>
      </c>
      <c r="B125">
        <v>1.76</v>
      </c>
      <c r="C125" s="29">
        <f t="shared" si="17"/>
        <v>3.7665386256935607E-2</v>
      </c>
      <c r="D125" s="30">
        <f>IF(OR($A125="",$B125=""),"",A125*'MPTO_working_2-way'!$G124)</f>
        <v>2.2102272727272729</v>
      </c>
      <c r="E125" s="32">
        <f>IF(OR($A125="",$B125=""),"",B125*'MPTO_working_2-way'!$G124)</f>
        <v>1.8262910798122067</v>
      </c>
      <c r="F125" s="30">
        <f>IF(OR($A125="",$B125=""),"",'MPTO_working_2-way'!D124)</f>
        <v>2.2190126672191313</v>
      </c>
      <c r="G125" s="32">
        <f>IF(OR($A125="",$B125=""),"",'MPTO_working_2-way'!E124)</f>
        <v>1.8203360202000585</v>
      </c>
      <c r="H125" s="30">
        <f>IF(OR($A125="",$B125=""),"",'OddsRatio_working_2-way'!M124)</f>
        <v>2.2193613513897996</v>
      </c>
      <c r="I125" s="30">
        <f>IF(OR($A125="",$B125=""),"",'OddsRatio_working_2-way'!N124)</f>
        <v>1.8201014398727853</v>
      </c>
      <c r="J125" s="30">
        <f>IF('Log_working_2-way'!$D124="","",A125^('Log_working_2-way'!$D124))</f>
        <v>2.2234058151600675</v>
      </c>
      <c r="K125" s="32">
        <f>IF('Log_working_2-way'!$D124="","",B125^('Log_working_2-way'!$D124))</f>
        <v>1.8173902621748135</v>
      </c>
      <c r="L125" s="37">
        <f t="shared" si="18"/>
        <v>0.45244215938303339</v>
      </c>
      <c r="M125" s="37">
        <f t="shared" si="19"/>
        <v>0.54755784061696655</v>
      </c>
      <c r="N125" s="38">
        <v>221</v>
      </c>
      <c r="O125" s="38">
        <f t="shared" si="20"/>
        <v>117.24413145539904</v>
      </c>
      <c r="P125" s="38">
        <f t="shared" si="21"/>
        <v>95.431818181818173</v>
      </c>
      <c r="Q125" s="38">
        <f t="shared" si="22"/>
        <v>125.56818181818183</v>
      </c>
      <c r="R125" s="38">
        <f t="shared" si="23"/>
        <v>103.75586854460094</v>
      </c>
      <c r="S125" s="39">
        <f t="shared" si="24"/>
        <v>-8.3240503627827849</v>
      </c>
      <c r="T125" s="39">
        <f t="shared" si="25"/>
        <v>-8.3240503627827707</v>
      </c>
      <c r="U125" t="s">
        <v>353</v>
      </c>
      <c r="V125" t="s">
        <v>354</v>
      </c>
      <c r="W125" t="s">
        <v>478</v>
      </c>
      <c r="X125" s="48" t="s">
        <v>467</v>
      </c>
      <c r="Y125" s="41"/>
    </row>
    <row r="126" spans="1:25" ht="15" x14ac:dyDescent="0.25">
      <c r="A126">
        <v>2.34</v>
      </c>
      <c r="B126">
        <v>1.63</v>
      </c>
      <c r="C126" s="29">
        <f t="shared" si="17"/>
        <v>4.0847359865764821E-2</v>
      </c>
      <c r="D126" s="30">
        <f>IF(OR($A126="",$B126=""),"",A126*'MPTO_working_2-way'!$G125)</f>
        <v>2.4355828220858897</v>
      </c>
      <c r="E126" s="32">
        <f>IF(OR($A126="",$B126=""),"",B126*'MPTO_working_2-way'!$G125)</f>
        <v>1.6965811965811965</v>
      </c>
      <c r="F126" s="30">
        <f>IF(OR($A126="",$B126=""),"",'MPTO_working_2-way'!D125)</f>
        <v>2.4574447522711167</v>
      </c>
      <c r="G126" s="32">
        <f>IF(OR($A126="",$B126=""),"",'MPTO_working_2-way'!E125)</f>
        <v>1.6861323548914724</v>
      </c>
      <c r="H126" s="30">
        <f>IF(OR($A126="",$B126=""),"",'OddsRatio_working_2-way'!M125)</f>
        <v>2.4584183648679576</v>
      </c>
      <c r="I126" s="30">
        <f>IF(OR($A126="",$B126=""),"",'OddsRatio_working_2-way'!N125)</f>
        <v>1.6856743058707564</v>
      </c>
      <c r="J126" s="30">
        <f>IF('Log_working_2-way'!$D125="","",A126^('Log_working_2-way'!$D125))</f>
        <v>2.4686297213280377</v>
      </c>
      <c r="K126" s="32">
        <f>IF('Log_working_2-way'!$D125="","",B126^('Log_working_2-way'!$D125))</f>
        <v>1.6809068245571044</v>
      </c>
      <c r="L126" s="37">
        <f t="shared" si="18"/>
        <v>0.41057934508816119</v>
      </c>
      <c r="M126" s="37">
        <f t="shared" si="19"/>
        <v>0.58942065491183881</v>
      </c>
      <c r="N126" s="38">
        <v>222</v>
      </c>
      <c r="O126" s="38">
        <f t="shared" si="20"/>
        <v>127.12820512820515</v>
      </c>
      <c r="P126" s="38">
        <f t="shared" si="21"/>
        <v>85.803680981595065</v>
      </c>
      <c r="Q126" s="38">
        <f t="shared" si="22"/>
        <v>136.19631901840492</v>
      </c>
      <c r="R126" s="38">
        <f t="shared" si="23"/>
        <v>94.871794871794876</v>
      </c>
      <c r="S126" s="39">
        <f t="shared" si="24"/>
        <v>-9.0681138901997684</v>
      </c>
      <c r="T126" s="39">
        <f t="shared" si="25"/>
        <v>-9.0681138901998111</v>
      </c>
      <c r="U126" t="s">
        <v>355</v>
      </c>
      <c r="V126" t="s">
        <v>356</v>
      </c>
      <c r="W126" t="s">
        <v>478</v>
      </c>
      <c r="X126" s="48" t="s">
        <v>467</v>
      </c>
      <c r="Y126" s="41"/>
    </row>
    <row r="127" spans="1:25" ht="15" x14ac:dyDescent="0.25">
      <c r="A127">
        <v>2.16</v>
      </c>
      <c r="B127">
        <v>1.74</v>
      </c>
      <c r="C127" s="29">
        <f t="shared" si="17"/>
        <v>3.7675606641123682E-2</v>
      </c>
      <c r="D127" s="30">
        <f>IF(OR($A127="",$B127=""),"",A127*'MPTO_working_2-way'!$G126)</f>
        <v>2.2413793103448274</v>
      </c>
      <c r="E127" s="32">
        <f>IF(OR($A127="",$B127=""),"",B127*'MPTO_working_2-way'!$G126)</f>
        <v>1.8055555555555551</v>
      </c>
      <c r="F127" s="30">
        <f>IF(OR($A127="",$B127=""),"",'MPTO_working_2-way'!D126)</f>
        <v>2.2516175413371671</v>
      </c>
      <c r="G127" s="32">
        <f>IF(OR($A127="",$B127=""),"",'MPTO_working_2-way'!E126)</f>
        <v>1.7989661114302122</v>
      </c>
      <c r="H127" s="30">
        <f>IF(OR($A127="",$B127=""),"",'OddsRatio_working_2-way'!M126)</f>
        <v>2.2520253861514017</v>
      </c>
      <c r="I127" s="30">
        <f>IF(OR($A127="",$B127=""),"",'OddsRatio_working_2-way'!N126)</f>
        <v>1.7987058497862392</v>
      </c>
      <c r="J127" s="30">
        <f>IF('Log_working_2-way'!$D126="","",A127^('Log_working_2-way'!$D126))</f>
        <v>2.2567451068476951</v>
      </c>
      <c r="K127" s="32">
        <f>IF('Log_working_2-way'!$D126="","",B127^('Log_working_2-way'!$D126))</f>
        <v>1.7957063007853538</v>
      </c>
      <c r="L127" s="37">
        <f t="shared" si="18"/>
        <v>0.44615384615384618</v>
      </c>
      <c r="M127" s="37">
        <f t="shared" si="19"/>
        <v>0.55384615384615399</v>
      </c>
      <c r="N127" s="38">
        <v>223</v>
      </c>
      <c r="O127" s="38">
        <f t="shared" si="20"/>
        <v>119.75925925925925</v>
      </c>
      <c r="P127" s="38">
        <f t="shared" si="21"/>
        <v>94.839080459770102</v>
      </c>
      <c r="Q127" s="38">
        <f t="shared" si="22"/>
        <v>128.16091954022988</v>
      </c>
      <c r="R127" s="38">
        <f t="shared" si="23"/>
        <v>103.24074074074073</v>
      </c>
      <c r="S127" s="39">
        <f t="shared" si="24"/>
        <v>-8.4016602809706313</v>
      </c>
      <c r="T127" s="39">
        <f t="shared" si="25"/>
        <v>-8.4016602809706313</v>
      </c>
      <c r="U127" t="s">
        <v>357</v>
      </c>
      <c r="V127" t="s">
        <v>358</v>
      </c>
      <c r="W127" t="s">
        <v>478</v>
      </c>
      <c r="X127" s="48" t="s">
        <v>467</v>
      </c>
      <c r="Y127" s="41"/>
    </row>
    <row r="128" spans="1:25" ht="15" x14ac:dyDescent="0.25">
      <c r="A128">
        <v>2.0299999999999998</v>
      </c>
      <c r="B128">
        <v>1.85</v>
      </c>
      <c r="C128" s="29">
        <f t="shared" si="17"/>
        <v>3.315137797896428E-2</v>
      </c>
      <c r="D128" s="30">
        <f>IF(OR($A128="",$B128=""),"",A128*'MPTO_working_2-way'!$G127)</f>
        <v>2.0972972972972972</v>
      </c>
      <c r="E128" s="32">
        <f>IF(OR($A128="",$B128=""),"",B128*'MPTO_working_2-way'!$G127)</f>
        <v>1.9113300492610841</v>
      </c>
      <c r="F128" s="30">
        <f>IF(OR($A128="",$B128=""),"",'MPTO_working_2-way'!D127)</f>
        <v>2.1006852188505105</v>
      </c>
      <c r="G128" s="32">
        <f>IF(OR($A128="",$B128=""),"",'MPTO_working_2-way'!E127)</f>
        <v>1.9085249650616189</v>
      </c>
      <c r="H128" s="30">
        <f>IF(OR($A128="",$B128=""),"",'OddsRatio_working_2-way'!M127)</f>
        <v>2.1008018467836762</v>
      </c>
      <c r="I128" s="30">
        <f>IF(OR($A128="",$B128=""),"",'OddsRatio_working_2-way'!N127)</f>
        <v>1.9084287085108012</v>
      </c>
      <c r="J128" s="30">
        <f>IF('Log_working_2-way'!$D127="","",A128^('Log_working_2-way'!$D127))</f>
        <v>2.1023480190539692</v>
      </c>
      <c r="K128" s="32">
        <f>IF('Log_working_2-way'!$D127="","",B128^('Log_working_2-way'!$D127))</f>
        <v>1.9071545307970494</v>
      </c>
      <c r="L128" s="37">
        <f t="shared" si="18"/>
        <v>0.47680412371134023</v>
      </c>
      <c r="M128" s="37">
        <f t="shared" si="19"/>
        <v>0.52319587628865971</v>
      </c>
      <c r="N128" s="38">
        <v>224</v>
      </c>
      <c r="O128" s="38">
        <f t="shared" si="20"/>
        <v>113.65517241379311</v>
      </c>
      <c r="P128" s="38">
        <f t="shared" si="21"/>
        <v>102.91891891891892</v>
      </c>
      <c r="Q128" s="38">
        <f t="shared" si="22"/>
        <v>121.08108108108107</v>
      </c>
      <c r="R128" s="38">
        <f t="shared" si="23"/>
        <v>110.34482758620692</v>
      </c>
      <c r="S128" s="39">
        <f t="shared" si="24"/>
        <v>-7.4259086672879562</v>
      </c>
      <c r="T128" s="39">
        <f t="shared" si="25"/>
        <v>-7.4259086672879988</v>
      </c>
      <c r="U128" t="s">
        <v>359</v>
      </c>
      <c r="V128" t="s">
        <v>360</v>
      </c>
      <c r="W128" t="s">
        <v>478</v>
      </c>
      <c r="X128" s="48" t="s">
        <v>467</v>
      </c>
      <c r="Y128" s="41"/>
    </row>
    <row r="129" spans="1:25" s="35" customFormat="1" ht="15" x14ac:dyDescent="0.25">
      <c r="A129">
        <v>1.84</v>
      </c>
      <c r="B129">
        <v>2.06</v>
      </c>
      <c r="C129" s="29">
        <f t="shared" si="17"/>
        <v>2.891515407344869E-2</v>
      </c>
      <c r="D129" s="30">
        <f>IF(OR($A129="",$B129=""),"",A129*'MPTO_working_2-way'!$G128)</f>
        <v>1.8932038834951457</v>
      </c>
      <c r="E129" s="32">
        <f>IF(OR($A129="",$B129=""),"",B129*'MPTO_working_2-way'!$G128)</f>
        <v>2.1195652173913042</v>
      </c>
      <c r="F129" s="30">
        <f>IF(OR($A129="",$B129=""),"",'MPTO_working_2-way'!D128)</f>
        <v>1.8902852583283463</v>
      </c>
      <c r="G129" s="32">
        <f>IF(OR($A129="",$B129=""),"",'MPTO_working_2-way'!E128)</f>
        <v>2.1232354918216445</v>
      </c>
      <c r="H129" s="30">
        <f>IF(OR($A129="",$B129=""),"",'OddsRatio_working_2-way'!M128)</f>
        <v>1.8901981971385247</v>
      </c>
      <c r="I129" s="30">
        <f>IF(OR($A129="",$B129=""),"",'OddsRatio_working_2-way'!N128)</f>
        <v>2.123345344008138</v>
      </c>
      <c r="J129" s="30">
        <f>IF('Log_working_2-way'!$D128="","",A129^('Log_working_2-way'!$D128))</f>
        <v>1.8888770989238437</v>
      </c>
      <c r="K129" s="32">
        <f>IF('Log_working_2-way'!$D128="","",B129^('Log_working_2-way'!$D128))</f>
        <v>2.1250149218724146</v>
      </c>
      <c r="L129" s="37">
        <f t="shared" si="18"/>
        <v>0.52820512820512822</v>
      </c>
      <c r="M129" s="37">
        <f t="shared" si="19"/>
        <v>0.47179487179487184</v>
      </c>
      <c r="N129" s="38">
        <v>225</v>
      </c>
      <c r="O129" s="38">
        <f t="shared" si="20"/>
        <v>102.71739130434781</v>
      </c>
      <c r="P129" s="38">
        <f t="shared" si="21"/>
        <v>115.77669902912622</v>
      </c>
      <c r="Q129" s="38">
        <f t="shared" si="22"/>
        <v>109.22330097087379</v>
      </c>
      <c r="R129" s="38">
        <f t="shared" si="23"/>
        <v>122.28260869565217</v>
      </c>
      <c r="S129" s="39">
        <f t="shared" si="24"/>
        <v>-6.5059096665259801</v>
      </c>
      <c r="T129" s="39">
        <f t="shared" si="25"/>
        <v>-6.5059096665259517</v>
      </c>
      <c r="U129" t="s">
        <v>361</v>
      </c>
      <c r="V129" t="s">
        <v>362</v>
      </c>
      <c r="W129" t="s">
        <v>479</v>
      </c>
      <c r="X129" s="48" t="s">
        <v>467</v>
      </c>
      <c r="Y129" s="41"/>
    </row>
    <row r="130" spans="1:25" ht="15" x14ac:dyDescent="0.25">
      <c r="A130">
        <v>1.78</v>
      </c>
      <c r="B130">
        <v>2.12</v>
      </c>
      <c r="C130" s="29">
        <f t="shared" si="17"/>
        <v>3.3495866016535869E-2</v>
      </c>
      <c r="D130" s="30">
        <f>IF(OR($A130="",$B130=""),"",A130*'MPTO_working_2-way'!$G129)</f>
        <v>1.8396226415094339</v>
      </c>
      <c r="E130" s="32">
        <f>IF(OR($A130="",$B130=""),"",B130*'MPTO_working_2-way'!$G129)</f>
        <v>2.191011235955056</v>
      </c>
      <c r="F130" s="30">
        <f>IF(OR($A130="",$B130=""),"",'MPTO_working_2-way'!D129)</f>
        <v>1.8346946713341112</v>
      </c>
      <c r="G130" s="32">
        <f>IF(OR($A130="",$B130=""),"",'MPTO_working_2-way'!E129)</f>
        <v>2.1980428704566637</v>
      </c>
      <c r="H130" s="30">
        <f>IF(OR($A130="",$B130=""),"",'OddsRatio_working_2-way'!M129)</f>
        <v>1.83452296039628</v>
      </c>
      <c r="I130" s="30">
        <f>IF(OR($A130="",$B130=""),"",'OddsRatio_working_2-way'!N129)</f>
        <v>2.1982893790305562</v>
      </c>
      <c r="J130" s="30">
        <f>IF('Log_working_2-way'!$D129="","",A130^('Log_working_2-way'!$D129))</f>
        <v>1.8322858584832242</v>
      </c>
      <c r="K130" s="32">
        <f>IF('Log_working_2-way'!$D129="","",B130^('Log_working_2-way'!$D129))</f>
        <v>2.2015102621380289</v>
      </c>
      <c r="L130" s="37">
        <f t="shared" si="18"/>
        <v>0.54358974358974366</v>
      </c>
      <c r="M130" s="37">
        <f t="shared" si="19"/>
        <v>0.45641025641025645</v>
      </c>
      <c r="N130" s="38">
        <v>226</v>
      </c>
      <c r="O130" s="38">
        <f t="shared" si="20"/>
        <v>99.033707865168566</v>
      </c>
      <c r="P130" s="38">
        <f t="shared" si="21"/>
        <v>119.39622641509433</v>
      </c>
      <c r="Q130" s="38">
        <f t="shared" si="22"/>
        <v>106.60377358490565</v>
      </c>
      <c r="R130" s="38">
        <f t="shared" si="23"/>
        <v>126.96629213483146</v>
      </c>
      <c r="S130" s="39">
        <f t="shared" si="24"/>
        <v>-7.5700657197370873</v>
      </c>
      <c r="T130" s="39">
        <f t="shared" si="25"/>
        <v>-7.5700657197371299</v>
      </c>
      <c r="U130" t="s">
        <v>363</v>
      </c>
      <c r="V130" t="s">
        <v>364</v>
      </c>
      <c r="W130" t="s">
        <v>479</v>
      </c>
      <c r="X130" s="48" t="s">
        <v>467</v>
      </c>
      <c r="Y130" s="41"/>
    </row>
    <row r="131" spans="1:25" s="35" customFormat="1" ht="15" x14ac:dyDescent="0.25">
      <c r="A131">
        <v>1.85</v>
      </c>
      <c r="B131">
        <v>2.0499999999999998</v>
      </c>
      <c r="C131" s="29">
        <f t="shared" ref="C131:C194" si="26">IF(OR($A131="",$B131=""),"",(1/A131)+(1/B131)-1)</f>
        <v>2.8345418589321048E-2</v>
      </c>
      <c r="D131" s="30">
        <f>IF(OR($A131="",$B131=""),"",A131*'MPTO_working_2-way'!$G130)</f>
        <v>1.902439024390244</v>
      </c>
      <c r="E131" s="32">
        <f>IF(OR($A131="",$B131=""),"",B131*'MPTO_working_2-way'!$G130)</f>
        <v>2.1081081081081079</v>
      </c>
      <c r="F131" s="30">
        <f>IF(OR($A131="",$B131=""),"",'MPTO_working_2-way'!D130)</f>
        <v>1.8998121477770822</v>
      </c>
      <c r="G131" s="32">
        <f>IF(OR($A131="",$B131=""),"",'MPTO_working_2-way'!E130)</f>
        <v>2.1113430758524703</v>
      </c>
      <c r="H131" s="30">
        <f>IF(OR($A131="",$B131=""),"",'OddsRatio_working_2-way'!M130)</f>
        <v>1.8997354108424378</v>
      </c>
      <c r="I131" s="30">
        <f>IF(OR($A131="",$B131=""),"",'OddsRatio_working_2-way'!N130)</f>
        <v>2.1114378604524222</v>
      </c>
      <c r="J131" s="30">
        <f>IF('Log_working_2-way'!$D130="","",A131^('Log_working_2-way'!$D130))</f>
        <v>1.8985467665018629</v>
      </c>
      <c r="K131" s="32">
        <f>IF('Log_working_2-way'!$D130="","",B131^('Log_working_2-way'!$D130))</f>
        <v>2.1129081281913611</v>
      </c>
      <c r="L131" s="37">
        <f t="shared" si="18"/>
        <v>0.52564102564102555</v>
      </c>
      <c r="M131" s="37">
        <f t="shared" si="19"/>
        <v>0.47435897435897439</v>
      </c>
      <c r="N131" s="38">
        <v>227</v>
      </c>
      <c r="O131" s="38">
        <f t="shared" si="20"/>
        <v>104.29729729729731</v>
      </c>
      <c r="P131" s="38">
        <f t="shared" si="21"/>
        <v>116.26829268292683</v>
      </c>
      <c r="Q131" s="38">
        <f t="shared" si="22"/>
        <v>110.73170731707319</v>
      </c>
      <c r="R131" s="38">
        <f t="shared" si="23"/>
        <v>122.70270270270268</v>
      </c>
      <c r="S131" s="39">
        <f t="shared" si="24"/>
        <v>-6.434410019775882</v>
      </c>
      <c r="T131" s="39">
        <f t="shared" si="25"/>
        <v>-6.4344100197758536</v>
      </c>
      <c r="U131" t="s">
        <v>365</v>
      </c>
      <c r="V131" t="s">
        <v>366</v>
      </c>
      <c r="W131" t="s">
        <v>479</v>
      </c>
      <c r="X131" s="48" t="s">
        <v>467</v>
      </c>
      <c r="Y131" s="41"/>
    </row>
    <row r="132" spans="1:25" ht="15" x14ac:dyDescent="0.25">
      <c r="A132">
        <v>1.64</v>
      </c>
      <c r="B132">
        <v>2.34</v>
      </c>
      <c r="C132" s="29">
        <f t="shared" si="26"/>
        <v>3.7106524911402872E-2</v>
      </c>
      <c r="D132" s="30">
        <f>IF(OR($A132="",$B132=""),"",A132*'MPTO_working_2-way'!$G131)</f>
        <v>1.7008547008547006</v>
      </c>
      <c r="E132" s="32">
        <f>IF(OR($A132="",$B132=""),"",B132*'MPTO_working_2-way'!$G131)</f>
        <v>2.4268292682926824</v>
      </c>
      <c r="F132" s="30">
        <f>IF(OR($A132="",$B132=""),"",'MPTO_working_2-way'!D131)</f>
        <v>1.6914668547249645</v>
      </c>
      <c r="G132" s="32">
        <f>IF(OR($A132="",$B132=""),"",'MPTO_working_2-way'!E131)</f>
        <v>2.4462009178990307</v>
      </c>
      <c r="H132" s="30">
        <f>IF(OR($A132="",$B132=""),"",'OddsRatio_working_2-way'!M131)</f>
        <v>1.6910947404650878</v>
      </c>
      <c r="I132" s="30">
        <f>IF(OR($A132="",$B132=""),"",'OddsRatio_working_2-way'!N131)</f>
        <v>2.4469796128487777</v>
      </c>
      <c r="J132" s="30">
        <f>IF('Log_working_2-way'!$D131="","",A132^('Log_working_2-way'!$D131))</f>
        <v>1.6868213334902025</v>
      </c>
      <c r="K132" s="32">
        <f>IF('Log_working_2-way'!$D131="","",B132^('Log_working_2-way'!$D131))</f>
        <v>2.4559827297707368</v>
      </c>
      <c r="L132" s="37">
        <f t="shared" si="18"/>
        <v>0.58793969849246241</v>
      </c>
      <c r="M132" s="37">
        <f t="shared" si="19"/>
        <v>0.41206030150753775</v>
      </c>
      <c r="N132" s="38">
        <v>228</v>
      </c>
      <c r="O132" s="38">
        <f t="shared" si="20"/>
        <v>88.975609756097541</v>
      </c>
      <c r="P132" s="38">
        <f t="shared" si="21"/>
        <v>130.56410256410257</v>
      </c>
      <c r="Q132" s="38">
        <f t="shared" si="22"/>
        <v>97.435897435897445</v>
      </c>
      <c r="R132" s="38">
        <f t="shared" si="23"/>
        <v>139.02439024390245</v>
      </c>
      <c r="S132" s="39">
        <f t="shared" si="24"/>
        <v>-8.4602876797999045</v>
      </c>
      <c r="T132" s="39">
        <f t="shared" si="25"/>
        <v>-8.4602876797998761</v>
      </c>
      <c r="U132" t="s">
        <v>95</v>
      </c>
      <c r="V132" t="s">
        <v>100</v>
      </c>
      <c r="W132" t="s">
        <v>159</v>
      </c>
      <c r="X132" s="48" t="s">
        <v>468</v>
      </c>
      <c r="Y132" s="41"/>
    </row>
    <row r="133" spans="1:25" ht="15" x14ac:dyDescent="0.25">
      <c r="A133">
        <v>1.61</v>
      </c>
      <c r="B133">
        <v>2.35</v>
      </c>
      <c r="C133" s="29">
        <f t="shared" si="26"/>
        <v>4.664992731597728E-2</v>
      </c>
      <c r="D133" s="30">
        <f>IF(OR($A133="",$B133=""),"",A133*'MPTO_working_2-way'!$G132)</f>
        <v>1.6851063829787236</v>
      </c>
      <c r="E133" s="32">
        <f>IF(OR($A133="",$B133=""),"",B133*'MPTO_working_2-way'!$G132)</f>
        <v>2.4596273291925468</v>
      </c>
      <c r="F133" s="30">
        <f>IF(OR($A133="",$B133=""),"",'MPTO_working_2-way'!D132)</f>
        <v>1.6728197192439485</v>
      </c>
      <c r="G133" s="32">
        <f>IF(OR($A133="",$B133=""),"",'MPTO_working_2-way'!E132)</f>
        <v>2.4862822408411369</v>
      </c>
      <c r="H133" s="30">
        <f>IF(OR($A133="",$B133=""),"",'OddsRatio_working_2-way'!M132)</f>
        <v>1.6721992649890747</v>
      </c>
      <c r="I133" s="30">
        <f>IF(OR($A133="",$B133=""),"",'OddsRatio_working_2-way'!N132)</f>
        <v>2.4876541110413939</v>
      </c>
      <c r="J133" s="30">
        <f>IF('Log_working_2-way'!$D132="","",A133^('Log_working_2-way'!$D132))</f>
        <v>1.6665728846750132</v>
      </c>
      <c r="K133" s="32">
        <f>IF('Log_working_2-way'!$D132="","",B133^('Log_working_2-way'!$D132))</f>
        <v>2.5002110391672079</v>
      </c>
      <c r="L133" s="37">
        <f t="shared" ref="L133:L196" si="27">(1/D133)</f>
        <v>0.59343434343434331</v>
      </c>
      <c r="M133" s="37">
        <f t="shared" ref="M133:M196" si="28">(1/E133)</f>
        <v>0.40656565656565652</v>
      </c>
      <c r="N133" s="38">
        <v>229</v>
      </c>
      <c r="O133" s="38">
        <f t="shared" ref="O133:O196" si="29">(1/A133)*((N133*A133)-N133)</f>
        <v>86.763975155279496</v>
      </c>
      <c r="P133" s="38">
        <f t="shared" ref="P133:P196" si="30">(1/B133)*((N133*B133)-N133)</f>
        <v>131.55319148936169</v>
      </c>
      <c r="Q133" s="38">
        <f t="shared" ref="Q133:Q196" si="31">(1/B133)*N133</f>
        <v>97.446808510638306</v>
      </c>
      <c r="R133" s="38">
        <f t="shared" ref="R133:R196" si="32">(1/A133)*N133</f>
        <v>142.23602484472048</v>
      </c>
      <c r="S133" s="39">
        <f t="shared" ref="S133:S196" si="33">O133-Q133</f>
        <v>-10.68283335535881</v>
      </c>
      <c r="T133" s="39">
        <f t="shared" ref="T133:T196" si="34">P133-R133</f>
        <v>-10.682833355358781</v>
      </c>
      <c r="U133" t="s">
        <v>135</v>
      </c>
      <c r="V133" t="s">
        <v>102</v>
      </c>
      <c r="W133" t="s">
        <v>159</v>
      </c>
      <c r="X133" s="48" t="s">
        <v>468</v>
      </c>
      <c r="Y133" s="41"/>
    </row>
    <row r="134" spans="1:25" s="35" customFormat="1" ht="15" x14ac:dyDescent="0.25">
      <c r="A134">
        <v>1.75</v>
      </c>
      <c r="B134">
        <v>2.11</v>
      </c>
      <c r="C134" s="29">
        <f t="shared" si="26"/>
        <v>4.5362220717670931E-2</v>
      </c>
      <c r="D134" s="30">
        <f>IF(OR($A134="",$B134=""),"",A134*'MPTO_working_2-way'!$G133)</f>
        <v>1.8293838862559242</v>
      </c>
      <c r="E134" s="32">
        <f>IF(OR($A134="",$B134=""),"",B134*'MPTO_working_2-way'!$G133)</f>
        <v>2.2057142857142855</v>
      </c>
      <c r="F134" s="30">
        <f>IF(OR($A134="",$B134=""),"",'MPTO_working_2-way'!D133)</f>
        <v>1.8223318938926589</v>
      </c>
      <c r="G134" s="32">
        <f>IF(OR($A134="",$B134=""),"",'MPTO_working_2-way'!E133)</f>
        <v>2.2160540135033755</v>
      </c>
      <c r="H134" s="30">
        <f>IF(OR($A134="",$B134=""),"",'OddsRatio_working_2-way'!M133)</f>
        <v>1.8219949365267862</v>
      </c>
      <c r="I134" s="30">
        <f>IF(OR($A134="",$B134=""),"",'OddsRatio_working_2-way'!N133)</f>
        <v>2.216552506059644</v>
      </c>
      <c r="J134" s="30">
        <f>IF('Log_working_2-way'!$D133="","",A134^('Log_working_2-way'!$D133))</f>
        <v>1.8187663952959283</v>
      </c>
      <c r="K134" s="32">
        <f>IF('Log_working_2-way'!$D133="","",B134^('Log_working_2-way'!$D133))</f>
        <v>2.2213495885331906</v>
      </c>
      <c r="L134" s="37">
        <f t="shared" si="27"/>
        <v>0.54663212435233155</v>
      </c>
      <c r="M134" s="37">
        <f t="shared" si="28"/>
        <v>0.45336787564766845</v>
      </c>
      <c r="N134" s="38">
        <v>230</v>
      </c>
      <c r="O134" s="38">
        <f t="shared" si="29"/>
        <v>98.571428571428569</v>
      </c>
      <c r="P134" s="38">
        <f t="shared" si="30"/>
        <v>120.9952606635071</v>
      </c>
      <c r="Q134" s="38">
        <f t="shared" si="31"/>
        <v>109.00473933649289</v>
      </c>
      <c r="R134" s="38">
        <f t="shared" si="32"/>
        <v>131.42857142857142</v>
      </c>
      <c r="S134" s="39">
        <f t="shared" si="33"/>
        <v>-10.43331076506432</v>
      </c>
      <c r="T134" s="39">
        <f t="shared" si="34"/>
        <v>-10.43331076506432</v>
      </c>
      <c r="U134" t="s">
        <v>137</v>
      </c>
      <c r="V134" t="s">
        <v>133</v>
      </c>
      <c r="W134" t="s">
        <v>159</v>
      </c>
      <c r="X134" s="48" t="s">
        <v>468</v>
      </c>
      <c r="Y134" s="41"/>
    </row>
    <row r="135" spans="1:25" s="35" customFormat="1" ht="15" x14ac:dyDescent="0.25">
      <c r="A135">
        <v>1.65</v>
      </c>
      <c r="B135">
        <v>2.27</v>
      </c>
      <c r="C135" s="29">
        <f t="shared" si="26"/>
        <v>4.658924042183954E-2</v>
      </c>
      <c r="D135" s="30">
        <f>IF(OR($A135="",$B135=""),"",A135*'MPTO_working_2-way'!$G134)</f>
        <v>1.7268722466960351</v>
      </c>
      <c r="E135" s="32">
        <f>IF(OR($A135="",$B135=""),"",B135*'MPTO_working_2-way'!$G134)</f>
        <v>2.375757575757576</v>
      </c>
      <c r="F135" s="30">
        <f>IF(OR($A135="",$B135=""),"",'MPTO_working_2-way'!D134)</f>
        <v>1.7159546443706333</v>
      </c>
      <c r="G135" s="32">
        <f>IF(OR($A135="",$B135=""),"",'MPTO_working_2-way'!E134)</f>
        <v>2.3967365221564547</v>
      </c>
      <c r="H135" s="30">
        <f>IF(OR($A135="",$B135=""),"",'OddsRatio_working_2-way'!M134)</f>
        <v>1.715409689354322</v>
      </c>
      <c r="I135" s="30">
        <f>IF(OR($A135="",$B135=""),"",'OddsRatio_working_2-way'!N134)</f>
        <v>2.3978004699692139</v>
      </c>
      <c r="J135" s="30">
        <f>IF('Log_working_2-way'!$D134="","",A135^('Log_working_2-way'!$D134))</f>
        <v>1.71041144302911</v>
      </c>
      <c r="K135" s="32">
        <f>IF('Log_working_2-way'!$D134="","",B135^('Log_working_2-way'!$D134))</f>
        <v>2.4076349836585891</v>
      </c>
      <c r="L135" s="37">
        <f t="shared" si="27"/>
        <v>0.57908163265306123</v>
      </c>
      <c r="M135" s="37">
        <f t="shared" si="28"/>
        <v>0.42091836734693872</v>
      </c>
      <c r="N135" s="38">
        <v>231</v>
      </c>
      <c r="O135" s="38">
        <f t="shared" si="29"/>
        <v>90.999999999999986</v>
      </c>
      <c r="P135" s="38">
        <f t="shared" si="30"/>
        <v>129.23788546255506</v>
      </c>
      <c r="Q135" s="38">
        <f t="shared" si="31"/>
        <v>101.76211453744493</v>
      </c>
      <c r="R135" s="38">
        <f t="shared" si="32"/>
        <v>140</v>
      </c>
      <c r="S135" s="39">
        <f t="shared" si="33"/>
        <v>-10.762114537444944</v>
      </c>
      <c r="T135" s="39">
        <f t="shared" si="34"/>
        <v>-10.762114537444944</v>
      </c>
      <c r="U135" t="s">
        <v>103</v>
      </c>
      <c r="V135" t="s">
        <v>104</v>
      </c>
      <c r="W135" t="s">
        <v>159</v>
      </c>
      <c r="X135" s="48" t="s">
        <v>468</v>
      </c>
      <c r="Y135" s="41"/>
    </row>
    <row r="136" spans="1:25" ht="15" x14ac:dyDescent="0.25">
      <c r="A136">
        <v>2.11</v>
      </c>
      <c r="B136">
        <v>1.8</v>
      </c>
      <c r="C136" s="29">
        <f t="shared" si="26"/>
        <v>2.9489204844655115E-2</v>
      </c>
      <c r="D136" s="30">
        <f>IF(OR($A136="",$B136=""),"",A136*'MPTO_working_2-way'!$G135)</f>
        <v>2.1722222222222221</v>
      </c>
      <c r="E136" s="32">
        <f>IF(OR($A136="",$B136=""),"",B136*'MPTO_working_2-way'!$G135)</f>
        <v>1.8530805687203793</v>
      </c>
      <c r="F136" s="30">
        <f>IF(OR($A136="",$B136=""),"",'MPTO_working_2-way'!D135)</f>
        <v>2.1777522935779814</v>
      </c>
      <c r="G136" s="32">
        <f>IF(OR($A136="",$B136=""),"",'MPTO_working_2-way'!E135)</f>
        <v>1.8490749756572542</v>
      </c>
      <c r="H136" s="30">
        <f>IF(OR($A136="",$B136=""),"",'OddsRatio_working_2-way'!M135)</f>
        <v>2.1779218989389744</v>
      </c>
      <c r="I136" s="30">
        <f>IF(OR($A136="",$B136=""),"",'OddsRatio_working_2-way'!N135)</f>
        <v>1.8489527199560174</v>
      </c>
      <c r="J136" s="30">
        <f>IF('Log_working_2-way'!$D135="","",A136^('Log_working_2-way'!$D135))</f>
        <v>2.1804431814833727</v>
      </c>
      <c r="K136" s="32">
        <f>IF('Log_working_2-way'!$D135="","",B136^('Log_working_2-way'!$D135))</f>
        <v>1.847139460573918</v>
      </c>
      <c r="L136" s="37">
        <f t="shared" si="27"/>
        <v>0.46035805626598469</v>
      </c>
      <c r="M136" s="37">
        <f t="shared" si="28"/>
        <v>0.53964194373401531</v>
      </c>
      <c r="N136" s="38">
        <v>232</v>
      </c>
      <c r="O136" s="38">
        <f t="shared" si="29"/>
        <v>122.04739336492891</v>
      </c>
      <c r="P136" s="38">
        <f t="shared" si="30"/>
        <v>103.11111111111113</v>
      </c>
      <c r="Q136" s="38">
        <f t="shared" si="31"/>
        <v>128.88888888888889</v>
      </c>
      <c r="R136" s="38">
        <f t="shared" si="32"/>
        <v>109.95260663507109</v>
      </c>
      <c r="S136" s="39">
        <f t="shared" si="33"/>
        <v>-6.8414955239599777</v>
      </c>
      <c r="T136" s="39">
        <f t="shared" si="34"/>
        <v>-6.8414955239599635</v>
      </c>
      <c r="U136" t="s">
        <v>367</v>
      </c>
      <c r="V136" t="s">
        <v>368</v>
      </c>
      <c r="W136" t="s">
        <v>470</v>
      </c>
      <c r="X136" s="48" t="s">
        <v>468</v>
      </c>
      <c r="Y136" s="41"/>
    </row>
    <row r="137" spans="1:25" s="35" customFormat="1" ht="15" x14ac:dyDescent="0.25">
      <c r="A137">
        <v>1.74</v>
      </c>
      <c r="B137">
        <v>2.21</v>
      </c>
      <c r="C137" s="29">
        <f t="shared" si="26"/>
        <v>2.720133146096626E-2</v>
      </c>
      <c r="D137" s="30">
        <f>IF(OR($A137="",$B137=""),"",A137*'MPTO_working_2-way'!$G136)</f>
        <v>1.7873303167420813</v>
      </c>
      <c r="E137" s="32">
        <f>IF(OR($A137="",$B137=""),"",B137*'MPTO_working_2-way'!$G136)</f>
        <v>2.2701149425287355</v>
      </c>
      <c r="F137" s="30">
        <f>IF(OR($A137="",$B137=""),"",'MPTO_working_2-way'!D136)</f>
        <v>1.7821754646150993</v>
      </c>
      <c r="G137" s="32">
        <f>IF(OR($A137="",$B137=""),"",'MPTO_working_2-way'!E136)</f>
        <v>2.2784855128281092</v>
      </c>
      <c r="H137" s="30">
        <f>IF(OR($A137="",$B137=""),"",'OddsRatio_working_2-way'!M136)</f>
        <v>1.7820295697311479</v>
      </c>
      <c r="I137" s="30">
        <f>IF(OR($A137="",$B137=""),"",'OddsRatio_working_2-way'!N136)</f>
        <v>2.2787240261820116</v>
      </c>
      <c r="J137" s="30">
        <f>IF('Log_working_2-way'!$D136="","",A137^('Log_working_2-way'!$D136))</f>
        <v>1.7796998822901224</v>
      </c>
      <c r="K137" s="32">
        <f>IF('Log_working_2-way'!$D136="","",B137^('Log_working_2-way'!$D136))</f>
        <v>2.2825447620471673</v>
      </c>
      <c r="L137" s="37">
        <f t="shared" si="27"/>
        <v>0.55949367088607604</v>
      </c>
      <c r="M137" s="37">
        <f t="shared" si="28"/>
        <v>0.44050632911392407</v>
      </c>
      <c r="N137" s="38">
        <v>233</v>
      </c>
      <c r="O137" s="38">
        <f t="shared" si="29"/>
        <v>99.091954022988503</v>
      </c>
      <c r="P137" s="38">
        <f t="shared" si="30"/>
        <v>127.57013574660631</v>
      </c>
      <c r="Q137" s="38">
        <f t="shared" si="31"/>
        <v>105.42986425339366</v>
      </c>
      <c r="R137" s="38">
        <f t="shared" si="32"/>
        <v>133.90804597701148</v>
      </c>
      <c r="S137" s="39">
        <f t="shared" si="33"/>
        <v>-6.3379102304051571</v>
      </c>
      <c r="T137" s="39">
        <f t="shared" si="34"/>
        <v>-6.3379102304051713</v>
      </c>
      <c r="U137" t="s">
        <v>369</v>
      </c>
      <c r="V137" t="s">
        <v>370</v>
      </c>
      <c r="W137" t="s">
        <v>470</v>
      </c>
      <c r="X137" s="48" t="s">
        <v>468</v>
      </c>
      <c r="Y137" s="41"/>
    </row>
    <row r="138" spans="1:25" ht="15" x14ac:dyDescent="0.25">
      <c r="A138">
        <v>1.51</v>
      </c>
      <c r="B138">
        <v>2.66</v>
      </c>
      <c r="C138" s="29">
        <f t="shared" si="26"/>
        <v>3.8191505253199143E-2</v>
      </c>
      <c r="D138" s="30">
        <f>IF(OR($A138="",$B138=""),"",A138*'MPTO_working_2-way'!$G137)</f>
        <v>1.5676691729323307</v>
      </c>
      <c r="E138" s="32">
        <f>IF(OR($A138="",$B138=""),"",B138*'MPTO_working_2-way'!$G137)</f>
        <v>2.76158940397351</v>
      </c>
      <c r="F138" s="30">
        <f>IF(OR($A138="",$B138=""),"",'MPTO_working_2-way'!D137)</f>
        <v>1.5548329655866526</v>
      </c>
      <c r="G138" s="32">
        <f>IF(OR($A138="",$B138=""),"",'MPTO_working_2-way'!E137)</f>
        <v>2.802344240563734</v>
      </c>
      <c r="H138" s="30">
        <f>IF(OR($A138="",$B138=""),"",'OddsRatio_working_2-way'!M137)</f>
        <v>1.5542823429107684</v>
      </c>
      <c r="I138" s="30">
        <f>IF(OR($A138="",$B138=""),"",'OddsRatio_working_2-way'!N137)</f>
        <v>2.8041346847683837</v>
      </c>
      <c r="J138" s="30">
        <f>IF('Log_working_2-way'!$D137="","",A138^('Log_working_2-way'!$D137))</f>
        <v>1.5484113072488479</v>
      </c>
      <c r="K138" s="32">
        <f>IF('Log_working_2-way'!$D137="","",B138^('Log_working_2-way'!$D137))</f>
        <v>2.8234489092067649</v>
      </c>
      <c r="L138" s="37">
        <f t="shared" si="27"/>
        <v>0.63788968824940051</v>
      </c>
      <c r="M138" s="37">
        <f t="shared" si="28"/>
        <v>0.36211031175059949</v>
      </c>
      <c r="N138" s="38">
        <v>234</v>
      </c>
      <c r="O138" s="38">
        <f t="shared" si="29"/>
        <v>79.033112582781442</v>
      </c>
      <c r="P138" s="38">
        <f t="shared" si="30"/>
        <v>146.03007518796994</v>
      </c>
      <c r="Q138" s="38">
        <f t="shared" si="31"/>
        <v>87.969924812030072</v>
      </c>
      <c r="R138" s="38">
        <f t="shared" si="32"/>
        <v>154.96688741721854</v>
      </c>
      <c r="S138" s="39">
        <f t="shared" si="33"/>
        <v>-8.9368122292486305</v>
      </c>
      <c r="T138" s="39">
        <f t="shared" si="34"/>
        <v>-8.9368122292486021</v>
      </c>
      <c r="U138" t="s">
        <v>371</v>
      </c>
      <c r="V138" t="s">
        <v>372</v>
      </c>
      <c r="W138" t="s">
        <v>471</v>
      </c>
      <c r="X138" s="48" t="s">
        <v>468</v>
      </c>
      <c r="Y138" s="41"/>
    </row>
    <row r="139" spans="1:25" ht="15" x14ac:dyDescent="0.25">
      <c r="A139">
        <v>1.79</v>
      </c>
      <c r="B139">
        <v>2.11</v>
      </c>
      <c r="C139" s="29">
        <f t="shared" si="26"/>
        <v>3.2592867166194583E-2</v>
      </c>
      <c r="D139" s="30">
        <f>IF(OR($A139="",$B139=""),"",A139*'MPTO_working_2-way'!$G138)</f>
        <v>1.8483412322274884</v>
      </c>
      <c r="E139" s="32">
        <f>IF(OR($A139="",$B139=""),"",B139*'MPTO_working_2-way'!$G138)</f>
        <v>2.1787709497206706</v>
      </c>
      <c r="F139" s="30">
        <f>IF(OR($A139="",$B139=""),"",'MPTO_working_2-way'!D138)</f>
        <v>1.8437843247333352</v>
      </c>
      <c r="G139" s="32">
        <f>IF(OR($A139="",$B139=""),"",'MPTO_working_2-way'!E138)</f>
        <v>2.1851369724319478</v>
      </c>
      <c r="H139" s="30">
        <f>IF(OR($A139="",$B139=""),"",'OddsRatio_working_2-way'!M138)</f>
        <v>1.8436300798997822</v>
      </c>
      <c r="I139" s="30">
        <f>IF(OR($A139="",$B139=""),"",'OddsRatio_working_2-way'!N138)</f>
        <v>2.1853536565680476</v>
      </c>
      <c r="J139" s="30">
        <f>IF('Log_working_2-way'!$D138="","",A139^('Log_working_2-way'!$D138))</f>
        <v>1.8415626408173078</v>
      </c>
      <c r="K139" s="32">
        <f>IF('Log_working_2-way'!$D138="","",B139^('Log_working_2-way'!$D138))</f>
        <v>2.1882656756587764</v>
      </c>
      <c r="L139" s="37">
        <f t="shared" si="27"/>
        <v>0.54102564102564099</v>
      </c>
      <c r="M139" s="37">
        <f t="shared" si="28"/>
        <v>0.4589743589743589</v>
      </c>
      <c r="N139" s="38">
        <v>235</v>
      </c>
      <c r="O139" s="38">
        <f t="shared" si="29"/>
        <v>103.71508379888269</v>
      </c>
      <c r="P139" s="38">
        <f t="shared" si="30"/>
        <v>123.6255924170616</v>
      </c>
      <c r="Q139" s="38">
        <f t="shared" si="31"/>
        <v>111.37440758293839</v>
      </c>
      <c r="R139" s="38">
        <f t="shared" si="32"/>
        <v>131.28491620111731</v>
      </c>
      <c r="S139" s="39">
        <f t="shared" si="33"/>
        <v>-7.6593237840557009</v>
      </c>
      <c r="T139" s="39">
        <f t="shared" si="34"/>
        <v>-7.6593237840557151</v>
      </c>
      <c r="U139" t="s">
        <v>373</v>
      </c>
      <c r="V139" t="s">
        <v>374</v>
      </c>
      <c r="W139" t="s">
        <v>471</v>
      </c>
      <c r="X139" s="48" t="s">
        <v>468</v>
      </c>
      <c r="Y139" s="41"/>
    </row>
    <row r="140" spans="1:25" ht="15" x14ac:dyDescent="0.25">
      <c r="A140">
        <v>1.78</v>
      </c>
      <c r="B140">
        <v>2.12</v>
      </c>
      <c r="C140" s="29">
        <f t="shared" si="26"/>
        <v>3.3495866016535869E-2</v>
      </c>
      <c r="D140" s="30">
        <f>IF(OR($A140="",$B140=""),"",A140*'MPTO_working_2-way'!$G139)</f>
        <v>1.8396226415094339</v>
      </c>
      <c r="E140" s="32">
        <f>IF(OR($A140="",$B140=""),"",B140*'MPTO_working_2-way'!$G139)</f>
        <v>2.191011235955056</v>
      </c>
      <c r="F140" s="30">
        <f>IF(OR($A140="",$B140=""),"",'MPTO_working_2-way'!D139)</f>
        <v>1.8346946713341112</v>
      </c>
      <c r="G140" s="32">
        <f>IF(OR($A140="",$B140=""),"",'MPTO_working_2-way'!E139)</f>
        <v>2.1980428704566637</v>
      </c>
      <c r="H140" s="30">
        <f>IF(OR($A140="",$B140=""),"",'OddsRatio_working_2-way'!M139)</f>
        <v>1.83452296039628</v>
      </c>
      <c r="I140" s="30">
        <f>IF(OR($A140="",$B140=""),"",'OddsRatio_working_2-way'!N139)</f>
        <v>2.1982893790305562</v>
      </c>
      <c r="J140" s="30">
        <f>IF('Log_working_2-way'!$D139="","",A140^('Log_working_2-way'!$D139))</f>
        <v>1.8322858584832242</v>
      </c>
      <c r="K140" s="32">
        <f>IF('Log_working_2-way'!$D139="","",B140^('Log_working_2-way'!$D139))</f>
        <v>2.2015102621380289</v>
      </c>
      <c r="L140" s="37">
        <f t="shared" si="27"/>
        <v>0.54358974358974366</v>
      </c>
      <c r="M140" s="37">
        <f t="shared" si="28"/>
        <v>0.45641025641025645</v>
      </c>
      <c r="N140" s="38">
        <v>236</v>
      </c>
      <c r="O140" s="38">
        <f t="shared" si="29"/>
        <v>103.41573033707866</v>
      </c>
      <c r="P140" s="38">
        <f t="shared" si="30"/>
        <v>124.67924528301887</v>
      </c>
      <c r="Q140" s="38">
        <f t="shared" si="31"/>
        <v>111.32075471698111</v>
      </c>
      <c r="R140" s="38">
        <f t="shared" si="32"/>
        <v>132.58426966292137</v>
      </c>
      <c r="S140" s="39">
        <f t="shared" si="33"/>
        <v>-7.9050243799024571</v>
      </c>
      <c r="T140" s="39">
        <f t="shared" si="34"/>
        <v>-7.9050243799024997</v>
      </c>
      <c r="U140" t="s">
        <v>375</v>
      </c>
      <c r="V140" t="s">
        <v>376</v>
      </c>
      <c r="W140" t="s">
        <v>471</v>
      </c>
      <c r="X140" s="48" t="s">
        <v>468</v>
      </c>
      <c r="Y140" s="41"/>
    </row>
    <row r="141" spans="1:25" ht="15" x14ac:dyDescent="0.25">
      <c r="A141">
        <v>2.02</v>
      </c>
      <c r="B141">
        <v>1.88</v>
      </c>
      <c r="C141" s="29">
        <f t="shared" si="26"/>
        <v>2.6964398567516312E-2</v>
      </c>
      <c r="D141" s="30">
        <f>IF(OR($A141="",$B141=""),"",A141*'MPTO_working_2-way'!$G140)</f>
        <v>2.0744680851063828</v>
      </c>
      <c r="E141" s="32">
        <f>IF(OR($A141="",$B141=""),"",B141*'MPTO_working_2-way'!$G140)</f>
        <v>1.9306930693069306</v>
      </c>
      <c r="F141" s="30">
        <f>IF(OR($A141="",$B141=""),"",'MPTO_working_2-way'!D140)</f>
        <v>2.0765529308836395</v>
      </c>
      <c r="G141" s="32">
        <f>IF(OR($A141="",$B141=""),"",'MPTO_working_2-way'!E140)</f>
        <v>1.9288906948394962</v>
      </c>
      <c r="H141" s="30">
        <f>IF(OR($A141="",$B141=""),"",'OddsRatio_working_2-way'!M140)</f>
        <v>2.0766108438479098</v>
      </c>
      <c r="I141" s="30">
        <f>IF(OR($A141="",$B141=""),"",'OddsRatio_working_2-way'!N140)</f>
        <v>1.9288407280256479</v>
      </c>
      <c r="J141" s="30">
        <f>IF('Log_working_2-way'!$D140="","",A141^('Log_working_2-way'!$D140))</f>
        <v>2.0775563029751076</v>
      </c>
      <c r="K141" s="32">
        <f>IF('Log_working_2-way'!$D140="","",B141^('Log_working_2-way'!$D140))</f>
        <v>1.9280257534933587</v>
      </c>
      <c r="L141" s="37">
        <f t="shared" si="27"/>
        <v>0.48205128205128212</v>
      </c>
      <c r="M141" s="37">
        <f t="shared" si="28"/>
        <v>0.517948717948718</v>
      </c>
      <c r="N141" s="38">
        <v>237</v>
      </c>
      <c r="O141" s="38">
        <f t="shared" si="29"/>
        <v>119.67326732673267</v>
      </c>
      <c r="P141" s="38">
        <f t="shared" si="30"/>
        <v>110.93617021276596</v>
      </c>
      <c r="Q141" s="38">
        <f t="shared" si="31"/>
        <v>126.06382978723404</v>
      </c>
      <c r="R141" s="38">
        <f t="shared" si="32"/>
        <v>117.32673267326733</v>
      </c>
      <c r="S141" s="39">
        <f t="shared" si="33"/>
        <v>-6.3905624605013713</v>
      </c>
      <c r="T141" s="39">
        <f t="shared" si="34"/>
        <v>-6.3905624605013713</v>
      </c>
      <c r="U141" t="s">
        <v>156</v>
      </c>
      <c r="V141" t="s">
        <v>114</v>
      </c>
      <c r="W141" t="s">
        <v>161</v>
      </c>
      <c r="X141" s="48" t="s">
        <v>468</v>
      </c>
      <c r="Y141" s="41"/>
    </row>
    <row r="142" spans="1:25" ht="15" x14ac:dyDescent="0.25">
      <c r="A142">
        <v>1.72</v>
      </c>
      <c r="B142">
        <v>2.23</v>
      </c>
      <c r="C142" s="29">
        <f t="shared" si="26"/>
        <v>2.982584211075201E-2</v>
      </c>
      <c r="D142" s="30">
        <f>IF(OR($A142="",$B142=""),"",A142*'MPTO_working_2-way'!$G141)</f>
        <v>1.7713004484304935</v>
      </c>
      <c r="E142" s="32">
        <f>IF(OR($A142="",$B142=""),"",B142*'MPTO_working_2-way'!$G141)</f>
        <v>2.2965116279069768</v>
      </c>
      <c r="F142" s="30">
        <f>IF(OR($A142="",$B142=""),"",'MPTO_working_2-way'!D141)</f>
        <v>1.7652798232695142</v>
      </c>
      <c r="G142" s="32">
        <f>IF(OR($A142="",$B142=""),"",'MPTO_working_2-way'!E141)</f>
        <v>2.3067115708443593</v>
      </c>
      <c r="H142" s="30">
        <f>IF(OR($A142="",$B142=""),"",'OddsRatio_working_2-way'!M141)</f>
        <v>1.7650920556760061</v>
      </c>
      <c r="I142" s="30">
        <f>IF(OR($A142="",$B142=""),"",'OddsRatio_working_2-way'!N141)</f>
        <v>2.3070322617798436</v>
      </c>
      <c r="J142" s="30">
        <f>IF('Log_working_2-way'!$D141="","",A142^('Log_working_2-way'!$D141))</f>
        <v>1.7623660397486636</v>
      </c>
      <c r="K142" s="32">
        <f>IF('Log_working_2-way'!$D141="","",B142^('Log_working_2-way'!$D141))</f>
        <v>2.3117058576345526</v>
      </c>
      <c r="L142" s="37">
        <f t="shared" si="27"/>
        <v>0.56455696202531636</v>
      </c>
      <c r="M142" s="37">
        <f t="shared" si="28"/>
        <v>0.43544303797468353</v>
      </c>
      <c r="N142" s="38">
        <v>238</v>
      </c>
      <c r="O142" s="38">
        <f t="shared" si="29"/>
        <v>99.6279069767442</v>
      </c>
      <c r="P142" s="38">
        <f t="shared" si="30"/>
        <v>131.27354260089686</v>
      </c>
      <c r="Q142" s="38">
        <f t="shared" si="31"/>
        <v>106.72645739910314</v>
      </c>
      <c r="R142" s="38">
        <f t="shared" si="32"/>
        <v>138.37209302325581</v>
      </c>
      <c r="S142" s="39">
        <f t="shared" si="33"/>
        <v>-7.0985504223589402</v>
      </c>
      <c r="T142" s="39">
        <f t="shared" si="34"/>
        <v>-7.0985504223589544</v>
      </c>
      <c r="U142" t="s">
        <v>141</v>
      </c>
      <c r="V142" t="s">
        <v>143</v>
      </c>
      <c r="W142" t="s">
        <v>161</v>
      </c>
      <c r="X142" s="48" t="s">
        <v>468</v>
      </c>
      <c r="Y142" s="41"/>
    </row>
    <row r="143" spans="1:25" ht="15" x14ac:dyDescent="0.25">
      <c r="A143">
        <v>1.75</v>
      </c>
      <c r="B143">
        <v>2.2000000000000002</v>
      </c>
      <c r="C143" s="29">
        <f t="shared" si="26"/>
        <v>2.5974025974025983E-2</v>
      </c>
      <c r="D143" s="30">
        <f>IF(OR($A143="",$B143=""),"",A143*'MPTO_working_2-way'!$G142)</f>
        <v>1.7954545454545454</v>
      </c>
      <c r="E143" s="32">
        <f>IF(OR($A143="",$B143=""),"",B143*'MPTO_working_2-way'!$G142)</f>
        <v>2.2571428571428576</v>
      </c>
      <c r="F143" s="30">
        <f>IF(OR($A143="",$B143=""),"",'MPTO_working_2-way'!D142)</f>
        <v>1.7906976744186047</v>
      </c>
      <c r="G143" s="32">
        <f>IF(OR($A143="",$B143=""),"",'MPTO_working_2-way'!E142)</f>
        <v>2.2647058823529416</v>
      </c>
      <c r="H143" s="30">
        <f>IF(OR($A143="",$B143=""),"",'OddsRatio_working_2-way'!M142)</f>
        <v>1.790569415042095</v>
      </c>
      <c r="I143" s="30">
        <f>IF(OR($A143="",$B143=""),"",'OddsRatio_working_2-way'!N142)</f>
        <v>2.2649110640673515</v>
      </c>
      <c r="J143" s="30">
        <f>IF('Log_working_2-way'!$D142="","",A143^('Log_working_2-way'!$D142))</f>
        <v>1.7884214768206972</v>
      </c>
      <c r="K143" s="32">
        <f>IF('Log_working_2-way'!$D142="","",B143^('Log_working_2-way'!$D142))</f>
        <v>2.2683571280078323</v>
      </c>
      <c r="L143" s="37">
        <f t="shared" si="27"/>
        <v>0.55696202531645567</v>
      </c>
      <c r="M143" s="37">
        <f t="shared" si="28"/>
        <v>0.44303797468354422</v>
      </c>
      <c r="N143" s="38">
        <v>239</v>
      </c>
      <c r="O143" s="38">
        <f t="shared" si="29"/>
        <v>102.42857142857142</v>
      </c>
      <c r="P143" s="38">
        <f t="shared" si="30"/>
        <v>130.3636363636364</v>
      </c>
      <c r="Q143" s="38">
        <f t="shared" si="31"/>
        <v>108.63636363636363</v>
      </c>
      <c r="R143" s="38">
        <f t="shared" si="32"/>
        <v>136.57142857142856</v>
      </c>
      <c r="S143" s="39">
        <f t="shared" si="33"/>
        <v>-6.2077922077922096</v>
      </c>
      <c r="T143" s="39">
        <f t="shared" si="34"/>
        <v>-6.2077922077921528</v>
      </c>
      <c r="U143" t="s">
        <v>112</v>
      </c>
      <c r="V143" t="s">
        <v>377</v>
      </c>
      <c r="W143" t="s">
        <v>161</v>
      </c>
      <c r="X143" s="48" t="s">
        <v>468</v>
      </c>
      <c r="Y143" s="41"/>
    </row>
    <row r="144" spans="1:25" ht="15" x14ac:dyDescent="0.25">
      <c r="A144">
        <v>2.09</v>
      </c>
      <c r="B144">
        <v>1.83</v>
      </c>
      <c r="C144" s="29">
        <f t="shared" si="26"/>
        <v>2.4916986953225084E-2</v>
      </c>
      <c r="D144" s="30">
        <f>IF(OR($A144="",$B144=""),"",A144*'MPTO_working_2-way'!$G143)</f>
        <v>2.1420765027322402</v>
      </c>
      <c r="E144" s="32">
        <f>IF(OR($A144="",$B144=""),"",B144*'MPTO_working_2-way'!$G143)</f>
        <v>1.8755980861244019</v>
      </c>
      <c r="F144" s="30">
        <f>IF(OR($A144="",$B144=""),"",'MPTO_working_2-way'!D143)</f>
        <v>2.1458748281762841</v>
      </c>
      <c r="G144" s="32">
        <f>IF(OR($A144="",$B144=""),"",'MPTO_working_2-way'!E143)</f>
        <v>1.8726956692045928</v>
      </c>
      <c r="H144" s="30">
        <f>IF(OR($A144="",$B144=""),"",'OddsRatio_working_2-way'!M143)</f>
        <v>2.145972518016114</v>
      </c>
      <c r="I144" s="30">
        <f>IF(OR($A144="",$B144=""),"",'OddsRatio_working_2-way'!N143)</f>
        <v>1.8726212751865827</v>
      </c>
      <c r="J144" s="30">
        <f>IF('Log_working_2-way'!$D143="","",A144^('Log_working_2-way'!$D143))</f>
        <v>2.1476949656411697</v>
      </c>
      <c r="K144" s="32">
        <f>IF('Log_working_2-way'!$D143="","",B144^('Log_working_2-way'!$D143))</f>
        <v>1.8713116550453253</v>
      </c>
      <c r="L144" s="37">
        <f t="shared" si="27"/>
        <v>0.4668367346938776</v>
      </c>
      <c r="M144" s="37">
        <f t="shared" si="28"/>
        <v>0.53316326530612246</v>
      </c>
      <c r="N144" s="38">
        <v>240</v>
      </c>
      <c r="O144" s="38">
        <f t="shared" si="29"/>
        <v>125.16746411483254</v>
      </c>
      <c r="P144" s="38">
        <f t="shared" si="30"/>
        <v>108.85245901639345</v>
      </c>
      <c r="Q144" s="38">
        <f t="shared" si="31"/>
        <v>131.14754098360655</v>
      </c>
      <c r="R144" s="38">
        <f t="shared" si="32"/>
        <v>114.83253588516747</v>
      </c>
      <c r="S144" s="39">
        <f t="shared" si="33"/>
        <v>-5.980076868774006</v>
      </c>
      <c r="T144" s="39">
        <f t="shared" si="34"/>
        <v>-5.9800768687740202</v>
      </c>
      <c r="U144" t="s">
        <v>111</v>
      </c>
      <c r="V144" t="s">
        <v>109</v>
      </c>
      <c r="W144" t="s">
        <v>161</v>
      </c>
      <c r="X144" s="48" t="s">
        <v>468</v>
      </c>
      <c r="Y144" s="41"/>
    </row>
    <row r="145" spans="1:25" ht="15" x14ac:dyDescent="0.25">
      <c r="A145">
        <v>1.93</v>
      </c>
      <c r="B145">
        <v>1.98</v>
      </c>
      <c r="C145" s="29">
        <f t="shared" si="26"/>
        <v>2.3185220076411994E-2</v>
      </c>
      <c r="D145" s="30">
        <f>IF(OR($A145="",$B145=""),"",A145*'MPTO_working_2-way'!$G144)</f>
        <v>1.9747474747474751</v>
      </c>
      <c r="E145" s="32">
        <f>IF(OR($A145="",$B145=""),"",B145*'MPTO_working_2-way'!$G144)</f>
        <v>2.0259067357512959</v>
      </c>
      <c r="F145" s="30">
        <f>IF(OR($A145="",$B145=""),"",'MPTO_working_2-way'!D144)</f>
        <v>1.974169551066798</v>
      </c>
      <c r="G145" s="32">
        <f>IF(OR($A145="",$B145=""),"",'MPTO_working_2-way'!E144)</f>
        <v>2.0265153523890338</v>
      </c>
      <c r="H145" s="30">
        <f>IF(OR($A145="",$B145=""),"",'OddsRatio_working_2-way'!M144)</f>
        <v>1.9741558354989901</v>
      </c>
      <c r="I145" s="30">
        <f>IF(OR($A145="",$B145=""),"",'OddsRatio_working_2-way'!N144)</f>
        <v>2.0265298051494733</v>
      </c>
      <c r="J145" s="30">
        <f>IF('Log_working_2-way'!$D144="","",A145^('Log_working_2-way'!$D144))</f>
        <v>1.9738951466986834</v>
      </c>
      <c r="K145" s="32">
        <f>IF('Log_working_2-way'!$D144="","",B145^('Log_working_2-way'!$D144))</f>
        <v>2.0268045830085555</v>
      </c>
      <c r="L145" s="37">
        <f t="shared" si="27"/>
        <v>0.50639386189258306</v>
      </c>
      <c r="M145" s="37">
        <f t="shared" si="28"/>
        <v>0.49360613810741677</v>
      </c>
      <c r="N145" s="38">
        <v>241</v>
      </c>
      <c r="O145" s="38">
        <f t="shared" si="29"/>
        <v>116.12953367875649</v>
      </c>
      <c r="P145" s="38">
        <f t="shared" si="30"/>
        <v>119.28282828282829</v>
      </c>
      <c r="Q145" s="38">
        <f t="shared" si="31"/>
        <v>121.71717171717172</v>
      </c>
      <c r="R145" s="38">
        <f t="shared" si="32"/>
        <v>124.87046632124354</v>
      </c>
      <c r="S145" s="39">
        <f t="shared" si="33"/>
        <v>-5.5876380384152355</v>
      </c>
      <c r="T145" s="39">
        <f t="shared" si="34"/>
        <v>-5.5876380384152498</v>
      </c>
      <c r="U145" t="s">
        <v>116</v>
      </c>
      <c r="V145" t="s">
        <v>113</v>
      </c>
      <c r="W145" t="s">
        <v>161</v>
      </c>
      <c r="X145" s="48" t="s">
        <v>468</v>
      </c>
      <c r="Y145" s="41"/>
    </row>
    <row r="146" spans="1:25" s="35" customFormat="1" ht="15" x14ac:dyDescent="0.25">
      <c r="A146">
        <v>2.14</v>
      </c>
      <c r="B146">
        <v>1.78</v>
      </c>
      <c r="C146" s="29">
        <f t="shared" si="26"/>
        <v>2.908747243515708E-2</v>
      </c>
      <c r="D146" s="30">
        <f>IF(OR($A146="",$B146=""),"",A146*'MPTO_working_2-way'!$G145)</f>
        <v>2.2022471910112364</v>
      </c>
      <c r="E146" s="32">
        <f>IF(OR($A146="",$B146=""),"",B146*'MPTO_working_2-way'!$G145)</f>
        <v>1.8317757009345796</v>
      </c>
      <c r="F146" s="30">
        <f>IF(OR($A146="",$B146=""),"",'MPTO_working_2-way'!D145)</f>
        <v>2.2087440565928333</v>
      </c>
      <c r="G146" s="32">
        <f>IF(OR($A146="",$B146=""),"",'MPTO_working_2-way'!E145)</f>
        <v>1.8273049985608751</v>
      </c>
      <c r="H146" s="30">
        <f>IF(OR($A146="",$B146=""),"",'OddsRatio_working_2-way'!M145)</f>
        <v>2.2089410496539781</v>
      </c>
      <c r="I146" s="30">
        <f>IF(OR($A146="",$B146=""),"",'OddsRatio_working_2-way'!N145)</f>
        <v>1.8271701918685113</v>
      </c>
      <c r="J146" s="30">
        <f>IF('Log_working_2-way'!$D145="","",A146^('Log_working_2-way'!$D145))</f>
        <v>2.2119050245559748</v>
      </c>
      <c r="K146" s="32">
        <f>IF('Log_working_2-way'!$D145="","",B146^('Log_working_2-way'!$D145))</f>
        <v>1.8251471689098502</v>
      </c>
      <c r="L146" s="37">
        <f t="shared" si="27"/>
        <v>0.45408163265306112</v>
      </c>
      <c r="M146" s="37">
        <f t="shared" si="28"/>
        <v>0.54591836734693866</v>
      </c>
      <c r="N146" s="38">
        <v>242</v>
      </c>
      <c r="O146" s="38">
        <f t="shared" si="29"/>
        <v>128.9158878504673</v>
      </c>
      <c r="P146" s="38">
        <f t="shared" si="30"/>
        <v>106.04494382022472</v>
      </c>
      <c r="Q146" s="38">
        <f t="shared" si="31"/>
        <v>135.95505617977528</v>
      </c>
      <c r="R146" s="38">
        <f t="shared" si="32"/>
        <v>113.08411214953271</v>
      </c>
      <c r="S146" s="39">
        <f t="shared" si="33"/>
        <v>-7.0391683293079836</v>
      </c>
      <c r="T146" s="39">
        <f t="shared" si="34"/>
        <v>-7.0391683293079979</v>
      </c>
      <c r="U146" t="s">
        <v>87</v>
      </c>
      <c r="V146" t="s">
        <v>74</v>
      </c>
      <c r="W146" t="s">
        <v>92</v>
      </c>
      <c r="X146" s="48" t="s">
        <v>468</v>
      </c>
      <c r="Y146" s="41"/>
    </row>
    <row r="147" spans="1:25" ht="15" x14ac:dyDescent="0.25">
      <c r="A147">
        <v>2.2000000000000002</v>
      </c>
      <c r="B147">
        <v>1.74</v>
      </c>
      <c r="C147" s="29">
        <f t="shared" si="26"/>
        <v>2.925809822361547E-2</v>
      </c>
      <c r="D147" s="30">
        <f>IF(OR($A147="",$B147=""),"",A147*'MPTO_working_2-way'!$G146)</f>
        <v>2.264367816091954</v>
      </c>
      <c r="E147" s="32">
        <f>IF(OR($A147="",$B147=""),"",B147*'MPTO_working_2-way'!$G146)</f>
        <v>1.790909090909091</v>
      </c>
      <c r="F147" s="30">
        <f>IF(OR($A147="",$B147=""),"",'MPTO_working_2-way'!D146)</f>
        <v>2.2731591448931119</v>
      </c>
      <c r="G147" s="32">
        <f>IF(OR($A147="",$B147=""),"",'MPTO_working_2-way'!E146)</f>
        <v>1.78544776119403</v>
      </c>
      <c r="H147" s="30">
        <f>IF(OR($A147="",$B147=""),"",'OddsRatio_working_2-way'!M146)</f>
        <v>2.2734290799340271</v>
      </c>
      <c r="I147" s="30">
        <f>IF(OR($A147="",$B147=""),"",'OddsRatio_working_2-way'!N146)</f>
        <v>1.7852812659593167</v>
      </c>
      <c r="J147" s="30">
        <f>IF('Log_working_2-way'!$D146="","",A147^('Log_working_2-way'!$D146))</f>
        <v>2.2774497365044657</v>
      </c>
      <c r="K147" s="32">
        <f>IF('Log_working_2-way'!$D146="","",B147^('Log_working_2-way'!$D146))</f>
        <v>1.7828096647750074</v>
      </c>
      <c r="L147" s="37">
        <f t="shared" si="27"/>
        <v>0.44162436548223349</v>
      </c>
      <c r="M147" s="37">
        <f t="shared" si="28"/>
        <v>0.55837563451776651</v>
      </c>
      <c r="N147" s="38">
        <v>243</v>
      </c>
      <c r="O147" s="38">
        <f t="shared" si="29"/>
        <v>132.54545454545456</v>
      </c>
      <c r="P147" s="38">
        <f t="shared" si="30"/>
        <v>103.34482758620689</v>
      </c>
      <c r="Q147" s="38">
        <f t="shared" si="31"/>
        <v>139.65517241379308</v>
      </c>
      <c r="R147" s="38">
        <f t="shared" si="32"/>
        <v>110.45454545454545</v>
      </c>
      <c r="S147" s="39">
        <f t="shared" si="33"/>
        <v>-7.1097178683385209</v>
      </c>
      <c r="T147" s="39">
        <f t="shared" si="34"/>
        <v>-7.1097178683385636</v>
      </c>
      <c r="U147" t="s">
        <v>89</v>
      </c>
      <c r="V147" t="s">
        <v>91</v>
      </c>
      <c r="W147" t="s">
        <v>92</v>
      </c>
      <c r="X147" s="48" t="s">
        <v>468</v>
      </c>
      <c r="Y147" s="41"/>
    </row>
    <row r="148" spans="1:25" ht="15" x14ac:dyDescent="0.25">
      <c r="A148">
        <v>1.74</v>
      </c>
      <c r="B148">
        <v>2.2000000000000002</v>
      </c>
      <c r="C148" s="29">
        <f t="shared" si="26"/>
        <v>2.925809822361547E-2</v>
      </c>
      <c r="D148" s="30">
        <f>IF(OR($A148="",$B148=""),"",A148*'MPTO_working_2-way'!$G147)</f>
        <v>1.790909090909091</v>
      </c>
      <c r="E148" s="32">
        <f>IF(OR($A148="",$B148=""),"",B148*'MPTO_working_2-way'!$G147)</f>
        <v>2.264367816091954</v>
      </c>
      <c r="F148" s="30">
        <f>IF(OR($A148="",$B148=""),"",'MPTO_working_2-way'!D147)</f>
        <v>1.78544776119403</v>
      </c>
      <c r="G148" s="32">
        <f>IF(OR($A148="",$B148=""),"",'MPTO_working_2-way'!E147)</f>
        <v>2.2731591448931119</v>
      </c>
      <c r="H148" s="30">
        <f>IF(OR($A148="",$B148=""),"",'OddsRatio_working_2-way'!M147)</f>
        <v>1.7852812659593167</v>
      </c>
      <c r="I148" s="30">
        <f>IF(OR($A148="",$B148=""),"",'OddsRatio_working_2-way'!N147)</f>
        <v>2.2734290799340271</v>
      </c>
      <c r="J148" s="30">
        <f>IF('Log_working_2-way'!$D147="","",A148^('Log_working_2-way'!$D147))</f>
        <v>1.7828096647750074</v>
      </c>
      <c r="K148" s="32">
        <f>IF('Log_working_2-way'!$D147="","",B148^('Log_working_2-way'!$D147))</f>
        <v>2.2774497365044657</v>
      </c>
      <c r="L148" s="37">
        <f t="shared" si="27"/>
        <v>0.55837563451776651</v>
      </c>
      <c r="M148" s="37">
        <f t="shared" si="28"/>
        <v>0.44162436548223349</v>
      </c>
      <c r="N148" s="38">
        <v>244</v>
      </c>
      <c r="O148" s="38">
        <f t="shared" si="29"/>
        <v>103.77011494252874</v>
      </c>
      <c r="P148" s="38">
        <f t="shared" si="30"/>
        <v>133.09090909090912</v>
      </c>
      <c r="Q148" s="38">
        <f t="shared" si="31"/>
        <v>110.90909090909091</v>
      </c>
      <c r="R148" s="38">
        <f t="shared" si="32"/>
        <v>140.22988505747125</v>
      </c>
      <c r="S148" s="39">
        <f t="shared" si="33"/>
        <v>-7.138975966562171</v>
      </c>
      <c r="T148" s="39">
        <f t="shared" si="34"/>
        <v>-7.1389759665621284</v>
      </c>
      <c r="U148" t="s">
        <v>378</v>
      </c>
      <c r="V148" t="s">
        <v>379</v>
      </c>
      <c r="W148" t="s">
        <v>474</v>
      </c>
      <c r="X148" s="48" t="s">
        <v>468</v>
      </c>
      <c r="Y148" s="41"/>
    </row>
    <row r="149" spans="1:25" ht="15" x14ac:dyDescent="0.25">
      <c r="A149">
        <v>2.0299999999999998</v>
      </c>
      <c r="B149">
        <v>1.88</v>
      </c>
      <c r="C149" s="29">
        <f t="shared" si="26"/>
        <v>2.4525731055444977E-2</v>
      </c>
      <c r="D149" s="30">
        <f>IF(OR($A149="",$B149=""),"",A149*'MPTO_working_2-way'!$G148)</f>
        <v>2.0797872340425529</v>
      </c>
      <c r="E149" s="32">
        <f>IF(OR($A149="",$B149=""),"",B149*'MPTO_working_2-way'!$G148)</f>
        <v>1.9261083743842364</v>
      </c>
      <c r="F149" s="30">
        <f>IF(OR($A149="",$B149=""),"",'MPTO_working_2-way'!D148)</f>
        <v>2.0818241326641935</v>
      </c>
      <c r="G149" s="32">
        <f>IF(OR($A149="",$B149=""),"",'MPTO_working_2-way'!E148)</f>
        <v>1.9243646631706333</v>
      </c>
      <c r="H149" s="30">
        <f>IF(OR($A149="",$B149=""),"",'OddsRatio_working_2-way'!M148)</f>
        <v>2.081875475946537</v>
      </c>
      <c r="I149" s="30">
        <f>IF(OR($A149="",$B149=""),"",'OddsRatio_working_2-way'!N148)</f>
        <v>1.9243207949834495</v>
      </c>
      <c r="J149" s="30">
        <f>IF('Log_working_2-way'!$D148="","",A149^('Log_working_2-way'!$D148))</f>
        <v>2.0827972819225606</v>
      </c>
      <c r="K149" s="32">
        <f>IF('Log_working_2-way'!$D148="","",B149^('Log_working_2-way'!$D148))</f>
        <v>1.9235339030630429</v>
      </c>
      <c r="L149" s="37">
        <f t="shared" si="27"/>
        <v>0.4808184143222507</v>
      </c>
      <c r="M149" s="37">
        <f t="shared" si="28"/>
        <v>0.51918158567774941</v>
      </c>
      <c r="N149" s="38">
        <v>245</v>
      </c>
      <c r="O149" s="38">
        <f t="shared" si="29"/>
        <v>124.31034482758621</v>
      </c>
      <c r="P149" s="38">
        <f t="shared" si="30"/>
        <v>114.68085106382976</v>
      </c>
      <c r="Q149" s="38">
        <f t="shared" si="31"/>
        <v>130.31914893617022</v>
      </c>
      <c r="R149" s="38">
        <f t="shared" si="32"/>
        <v>120.68965517241381</v>
      </c>
      <c r="S149" s="39">
        <f t="shared" si="33"/>
        <v>-6.008804108584016</v>
      </c>
      <c r="T149" s="39">
        <f t="shared" si="34"/>
        <v>-6.0088041085840445</v>
      </c>
      <c r="U149" t="s">
        <v>380</v>
      </c>
      <c r="V149" t="s">
        <v>381</v>
      </c>
      <c r="W149" t="s">
        <v>474</v>
      </c>
      <c r="X149" s="48" t="s">
        <v>468</v>
      </c>
      <c r="Y149" s="41"/>
    </row>
    <row r="150" spans="1:25" ht="15" x14ac:dyDescent="0.25">
      <c r="A150">
        <v>1.96</v>
      </c>
      <c r="B150">
        <v>1.94</v>
      </c>
      <c r="C150" s="29">
        <f t="shared" si="26"/>
        <v>2.5667999158426325E-2</v>
      </c>
      <c r="D150" s="30">
        <f>IF(OR($A150="",$B150=""),"",A150*'MPTO_working_2-way'!$G149)</f>
        <v>2.0103092783505154</v>
      </c>
      <c r="E150" s="32">
        <f>IF(OR($A150="",$B150=""),"",B150*'MPTO_working_2-way'!$G149)</f>
        <v>1.989795918367347</v>
      </c>
      <c r="F150" s="30">
        <f>IF(OR($A150="",$B150=""),"",'MPTO_working_2-way'!D149)</f>
        <v>2.0105752961082914</v>
      </c>
      <c r="G150" s="32">
        <f>IF(OR($A150="",$B150=""),"",'MPTO_working_2-way'!E149)</f>
        <v>1.9895353704478862</v>
      </c>
      <c r="H150" s="30">
        <f>IF(OR($A150="",$B150=""),"",'OddsRatio_working_2-way'!M149)</f>
        <v>2.0105823052798226</v>
      </c>
      <c r="I150" s="30">
        <f>IF(OR($A150="",$B150=""),"",'OddsRatio_working_2-way'!N149)</f>
        <v>1.9895285072531594</v>
      </c>
      <c r="J150" s="30">
        <f>IF('Log_working_2-way'!$D149="","",A150^('Log_working_2-way'!$D149))</f>
        <v>2.0107026250536491</v>
      </c>
      <c r="K150" s="32">
        <f>IF('Log_working_2-way'!$D149="","",B150^('Log_working_2-way'!$D149))</f>
        <v>1.9894107081664238</v>
      </c>
      <c r="L150" s="37">
        <f t="shared" si="27"/>
        <v>0.49743589743589745</v>
      </c>
      <c r="M150" s="37">
        <f t="shared" si="28"/>
        <v>0.50256410256410255</v>
      </c>
      <c r="N150" s="38">
        <v>246</v>
      </c>
      <c r="O150" s="38">
        <f t="shared" si="29"/>
        <v>120.48979591836734</v>
      </c>
      <c r="P150" s="38">
        <f t="shared" si="30"/>
        <v>119.19587628865982</v>
      </c>
      <c r="Q150" s="38">
        <f t="shared" si="31"/>
        <v>126.80412371134022</v>
      </c>
      <c r="R150" s="38">
        <f t="shared" si="32"/>
        <v>125.51020408163265</v>
      </c>
      <c r="S150" s="39">
        <f t="shared" si="33"/>
        <v>-6.3143277929728896</v>
      </c>
      <c r="T150" s="39">
        <f t="shared" si="34"/>
        <v>-6.3143277929728328</v>
      </c>
      <c r="U150" t="s">
        <v>382</v>
      </c>
      <c r="V150" t="s">
        <v>383</v>
      </c>
      <c r="W150" t="s">
        <v>474</v>
      </c>
      <c r="X150" s="48" t="s">
        <v>468</v>
      </c>
      <c r="Y150" s="41"/>
    </row>
    <row r="151" spans="1:25" ht="15" x14ac:dyDescent="0.25">
      <c r="A151">
        <v>1.85</v>
      </c>
      <c r="B151">
        <v>2.06</v>
      </c>
      <c r="C151" s="29">
        <f t="shared" si="26"/>
        <v>2.5977433744424072E-2</v>
      </c>
      <c r="D151" s="30">
        <f>IF(OR($A151="",$B151=""),"",A151*'MPTO_working_2-way'!$G150)</f>
        <v>1.8980582524271847</v>
      </c>
      <c r="E151" s="32">
        <f>IF(OR($A151="",$B151=""),"",B151*'MPTO_working_2-way'!$G150)</f>
        <v>2.1135135135135137</v>
      </c>
      <c r="F151" s="30">
        <f>IF(OR($A151="",$B151=""),"",'MPTO_working_2-way'!D150)</f>
        <v>1.8955483710519774</v>
      </c>
      <c r="G151" s="32">
        <f>IF(OR($A151="",$B151=""),"",'MPTO_working_2-way'!E150)</f>
        <v>2.1166342682588173</v>
      </c>
      <c r="H151" s="30">
        <f>IF(OR($A151="",$B151=""),"",'OddsRatio_working_2-way'!M150)</f>
        <v>1.8954813188742858</v>
      </c>
      <c r="I151" s="30">
        <f>IF(OR($A151="",$B151=""),"",'OddsRatio_working_2-way'!N150)</f>
        <v>2.1167178800079327</v>
      </c>
      <c r="J151" s="30">
        <f>IF('Log_working_2-way'!$D150="","",A151^('Log_working_2-way'!$D150))</f>
        <v>1.8943477245799318</v>
      </c>
      <c r="K151" s="32">
        <f>IF('Log_working_2-way'!$D150="","",B151^('Log_working_2-way'!$D150))</f>
        <v>2.1181333306010104</v>
      </c>
      <c r="L151" s="37">
        <f t="shared" si="27"/>
        <v>0.52685421994884907</v>
      </c>
      <c r="M151" s="37">
        <f t="shared" si="28"/>
        <v>0.47314578005115088</v>
      </c>
      <c r="N151" s="38">
        <v>247</v>
      </c>
      <c r="O151" s="38">
        <f t="shared" si="29"/>
        <v>113.4864864864865</v>
      </c>
      <c r="P151" s="38">
        <f t="shared" si="30"/>
        <v>127.09708737864078</v>
      </c>
      <c r="Q151" s="38">
        <f t="shared" si="31"/>
        <v>119.90291262135922</v>
      </c>
      <c r="R151" s="38">
        <f t="shared" si="32"/>
        <v>133.51351351351349</v>
      </c>
      <c r="S151" s="39">
        <f t="shared" si="33"/>
        <v>-6.4164261348727223</v>
      </c>
      <c r="T151" s="39">
        <f t="shared" si="34"/>
        <v>-6.4164261348727081</v>
      </c>
      <c r="U151" t="s">
        <v>384</v>
      </c>
      <c r="V151" t="s">
        <v>385</v>
      </c>
      <c r="W151" t="s">
        <v>474</v>
      </c>
      <c r="X151" s="48" t="s">
        <v>468</v>
      </c>
      <c r="Y151" s="41"/>
    </row>
    <row r="152" spans="1:25" ht="15" x14ac:dyDescent="0.25">
      <c r="A152">
        <v>1.87</v>
      </c>
      <c r="B152">
        <v>2.0499999999999998</v>
      </c>
      <c r="C152" s="29">
        <f t="shared" si="26"/>
        <v>2.2564236337550447E-2</v>
      </c>
      <c r="D152" s="30">
        <f>IF(OR($A152="",$B152=""),"",A152*'MPTO_working_2-way'!$G151)</f>
        <v>1.9121951219512194</v>
      </c>
      <c r="E152" s="32">
        <f>IF(OR($A152="",$B152=""),"",B152*'MPTO_working_2-way'!$G151)</f>
        <v>2.0962566844919781</v>
      </c>
      <c r="F152" s="30">
        <f>IF(OR($A152="",$B152=""),"",'MPTO_working_2-way'!D151)</f>
        <v>1.9103027282920144</v>
      </c>
      <c r="G152" s="32">
        <f>IF(OR($A152="",$B152=""),"",'MPTO_working_2-way'!E151)</f>
        <v>2.0985356507458599</v>
      </c>
      <c r="H152" s="30">
        <f>IF(OR($A152="",$B152=""),"",'OddsRatio_working_2-way'!M151)</f>
        <v>1.9102589898327997</v>
      </c>
      <c r="I152" s="30">
        <f>IF(OR($A152="",$B152=""),"",'OddsRatio_working_2-way'!N151)</f>
        <v>2.0985884360051026</v>
      </c>
      <c r="J152" s="30">
        <f>IF('Log_working_2-way'!$D151="","",A152^('Log_working_2-way'!$D151))</f>
        <v>1.9094064175923491</v>
      </c>
      <c r="K152" s="32">
        <f>IF('Log_working_2-way'!$D151="","",B152^('Log_working_2-way'!$D151))</f>
        <v>2.0996183671625008</v>
      </c>
      <c r="L152" s="37">
        <f t="shared" si="27"/>
        <v>0.52295918367346939</v>
      </c>
      <c r="M152" s="37">
        <f t="shared" si="28"/>
        <v>0.47704081632653073</v>
      </c>
      <c r="N152" s="38">
        <v>248</v>
      </c>
      <c r="O152" s="38">
        <f t="shared" si="29"/>
        <v>115.37967914438504</v>
      </c>
      <c r="P152" s="38">
        <f t="shared" si="30"/>
        <v>127.02439024390245</v>
      </c>
      <c r="Q152" s="38">
        <f t="shared" si="31"/>
        <v>120.97560975609757</v>
      </c>
      <c r="R152" s="38">
        <f t="shared" si="32"/>
        <v>132.62032085561495</v>
      </c>
      <c r="S152" s="39">
        <f t="shared" si="33"/>
        <v>-5.5959306117125323</v>
      </c>
      <c r="T152" s="39">
        <f t="shared" si="34"/>
        <v>-5.5959306117125038</v>
      </c>
      <c r="U152" t="s">
        <v>386</v>
      </c>
      <c r="V152" t="s">
        <v>387</v>
      </c>
      <c r="W152" t="s">
        <v>474</v>
      </c>
      <c r="X152" s="48" t="s">
        <v>468</v>
      </c>
      <c r="Y152" s="41"/>
    </row>
    <row r="153" spans="1:25" ht="15" x14ac:dyDescent="0.25">
      <c r="A153">
        <v>2.08</v>
      </c>
      <c r="B153">
        <v>1.84</v>
      </c>
      <c r="C153" s="29">
        <f t="shared" si="26"/>
        <v>2.4247491638795804E-2</v>
      </c>
      <c r="D153" s="30">
        <f>IF(OR($A153="",$B153=""),"",A153*'MPTO_working_2-way'!$G152)</f>
        <v>2.1304347826086953</v>
      </c>
      <c r="E153" s="32">
        <f>IF(OR($A153="",$B153=""),"",B153*'MPTO_working_2-way'!$G152)</f>
        <v>1.8846153846153844</v>
      </c>
      <c r="F153" s="30">
        <f>IF(OR($A153="",$B153=""),"",'MPTO_working_2-way'!D152)</f>
        <v>2.1338090990187331</v>
      </c>
      <c r="G153" s="32">
        <f>IF(OR($A153="",$B153=""),"",'MPTO_working_2-way'!E152)</f>
        <v>1.8819826907946497</v>
      </c>
      <c r="H153" s="30">
        <f>IF(OR($A153="",$B153=""),"",'OddsRatio_working_2-way'!M152)</f>
        <v>2.1338934190276815</v>
      </c>
      <c r="I153" s="30">
        <f>IF(OR($A153="",$B153=""),"",'OddsRatio_working_2-way'!N152)</f>
        <v>1.8819171036881968</v>
      </c>
      <c r="J153" s="30">
        <f>IF('Log_working_2-way'!$D152="","",A153^('Log_working_2-way'!$D152))</f>
        <v>2.1354221138982008</v>
      </c>
      <c r="K153" s="32">
        <f>IF('Log_working_2-way'!$D152="","",B153^('Log_working_2-way'!$D152))</f>
        <v>1.8807297195989381</v>
      </c>
      <c r="L153" s="37">
        <f t="shared" si="27"/>
        <v>0.46938775510204089</v>
      </c>
      <c r="M153" s="37">
        <f t="shared" si="28"/>
        <v>0.53061224489795922</v>
      </c>
      <c r="N153" s="38">
        <v>249</v>
      </c>
      <c r="O153" s="38">
        <f t="shared" si="29"/>
        <v>129.28846153846158</v>
      </c>
      <c r="P153" s="38">
        <f t="shared" si="30"/>
        <v>113.67391304347827</v>
      </c>
      <c r="Q153" s="38">
        <f t="shared" si="31"/>
        <v>135.32608695652172</v>
      </c>
      <c r="R153" s="38">
        <f t="shared" si="32"/>
        <v>119.71153846153845</v>
      </c>
      <c r="S153" s="39">
        <f t="shared" si="33"/>
        <v>-6.037625418060145</v>
      </c>
      <c r="T153" s="39">
        <f t="shared" si="34"/>
        <v>-6.0376254180601876</v>
      </c>
      <c r="U153" t="s">
        <v>388</v>
      </c>
      <c r="V153" t="s">
        <v>389</v>
      </c>
      <c r="W153" t="s">
        <v>474</v>
      </c>
      <c r="X153" s="48" t="s">
        <v>468</v>
      </c>
      <c r="Y153" s="41"/>
    </row>
    <row r="154" spans="1:25" s="35" customFormat="1" ht="15" x14ac:dyDescent="0.25">
      <c r="A154">
        <v>1.69</v>
      </c>
      <c r="B154">
        <v>2.29</v>
      </c>
      <c r="C154" s="29">
        <f t="shared" si="26"/>
        <v>2.8397199038784571E-2</v>
      </c>
      <c r="D154" s="30">
        <f>IF(OR($A154="",$B154=""),"",A154*'MPTO_working_2-way'!$G153)</f>
        <v>1.7379912663755459</v>
      </c>
      <c r="E154" s="32">
        <f>IF(OR($A154="",$B154=""),"",B154*'MPTO_working_2-way'!$G153)</f>
        <v>2.3550295857988166</v>
      </c>
      <c r="F154" s="30">
        <f>IF(OR($A154="",$B154=""),"",'MPTO_working_2-way'!D153)</f>
        <v>1.7315496297621977</v>
      </c>
      <c r="G154" s="32">
        <f>IF(OR($A154="",$B154=""),"",'MPTO_working_2-way'!E153)</f>
        <v>2.3669612550074923</v>
      </c>
      <c r="H154" s="30">
        <f>IF(OR($A154="",$B154=""),"",'OddsRatio_working_2-way'!M153)</f>
        <v>1.7313574508612271</v>
      </c>
      <c r="I154" s="30">
        <f>IF(OR($A154="",$B154=""),"",'OddsRatio_working_2-way'!N153)</f>
        <v>2.3673204516101207</v>
      </c>
      <c r="J154" s="30">
        <f>IF('Log_working_2-way'!$D153="","",A154^('Log_working_2-way'!$D153))</f>
        <v>1.7284425512400656</v>
      </c>
      <c r="K154" s="32">
        <f>IF('Log_working_2-way'!$D153="","",B154^('Log_working_2-way'!$D153))</f>
        <v>2.372791853383128</v>
      </c>
      <c r="L154" s="37">
        <f t="shared" si="27"/>
        <v>0.57537688442211055</v>
      </c>
      <c r="M154" s="37">
        <f t="shared" si="28"/>
        <v>0.42462311557788945</v>
      </c>
      <c r="N154" s="38">
        <v>250</v>
      </c>
      <c r="O154" s="38">
        <f t="shared" si="29"/>
        <v>102.07100591715977</v>
      </c>
      <c r="P154" s="38">
        <f t="shared" si="30"/>
        <v>140.82969432314411</v>
      </c>
      <c r="Q154" s="38">
        <f t="shared" si="31"/>
        <v>109.1703056768559</v>
      </c>
      <c r="R154" s="38">
        <f t="shared" si="32"/>
        <v>147.92899408284023</v>
      </c>
      <c r="S154" s="39">
        <f t="shared" si="33"/>
        <v>-7.0992997596961374</v>
      </c>
      <c r="T154" s="39">
        <f t="shared" si="34"/>
        <v>-7.0992997596961231</v>
      </c>
      <c r="U154" t="s">
        <v>390</v>
      </c>
      <c r="V154" t="s">
        <v>391</v>
      </c>
      <c r="W154" t="s">
        <v>474</v>
      </c>
      <c r="X154" s="48" t="s">
        <v>468</v>
      </c>
      <c r="Y154" s="41"/>
    </row>
    <row r="155" spans="1:25" ht="15" x14ac:dyDescent="0.25">
      <c r="A155">
        <v>2.2599999999999998</v>
      </c>
      <c r="B155">
        <v>1.63</v>
      </c>
      <c r="C155" s="29">
        <f t="shared" si="26"/>
        <v>5.5974808621532146E-2</v>
      </c>
      <c r="D155" s="30">
        <f>IF(OR($A155="",$B155=""),"",A155*'MPTO_working_2-way'!$G154)</f>
        <v>2.3865030674846626</v>
      </c>
      <c r="E155" s="32">
        <f>IF(OR($A155="",$B155=""),"",B155*'MPTO_working_2-way'!$G154)</f>
        <v>1.7212389380530972</v>
      </c>
      <c r="F155" s="30">
        <f>IF(OR($A155="",$B155=""),"",'MPTO_working_2-way'!D154)</f>
        <v>2.4126006942170406</v>
      </c>
      <c r="G155" s="32">
        <f>IF(OR($A155="",$B155=""),"",'MPTO_working_2-way'!E154)</f>
        <v>1.7079141360285595</v>
      </c>
      <c r="H155" s="30">
        <f>IF(OR($A155="",$B155=""),"",'OddsRatio_working_2-way'!M154)</f>
        <v>2.4142135623730949</v>
      </c>
      <c r="I155" s="30">
        <f>IF(OR($A155="",$B155=""),"",'OddsRatio_working_2-way'!N154)</f>
        <v>1.7071067811865475</v>
      </c>
      <c r="J155" s="30">
        <f>IF('Log_working_2-way'!$D154="","",A155^('Log_working_2-way'!$D154))</f>
        <v>2.4265944999233642</v>
      </c>
      <c r="K155" s="32">
        <f>IF('Log_working_2-way'!$D154="","",B155^('Log_working_2-way'!$D154))</f>
        <v>1.7009700374213639</v>
      </c>
      <c r="L155" s="37">
        <f t="shared" si="27"/>
        <v>0.41902313624678661</v>
      </c>
      <c r="M155" s="37">
        <f t="shared" si="28"/>
        <v>0.58097686375321345</v>
      </c>
      <c r="N155" s="38">
        <v>251</v>
      </c>
      <c r="O155" s="38">
        <f t="shared" si="29"/>
        <v>139.93805309734515</v>
      </c>
      <c r="P155" s="38">
        <f t="shared" si="30"/>
        <v>97.012269938650306</v>
      </c>
      <c r="Q155" s="38">
        <f t="shared" si="31"/>
        <v>153.98773006134971</v>
      </c>
      <c r="R155" s="38">
        <f t="shared" si="32"/>
        <v>111.06194690265487</v>
      </c>
      <c r="S155" s="39">
        <f t="shared" si="33"/>
        <v>-14.049676964004561</v>
      </c>
      <c r="T155" s="39">
        <f t="shared" si="34"/>
        <v>-14.049676964004561</v>
      </c>
      <c r="U155" t="s">
        <v>392</v>
      </c>
      <c r="V155" t="s">
        <v>393</v>
      </c>
      <c r="W155" t="s">
        <v>482</v>
      </c>
      <c r="X155" s="48" t="s">
        <v>468</v>
      </c>
      <c r="Y155" s="41"/>
    </row>
    <row r="156" spans="1:25" ht="15" x14ac:dyDescent="0.25">
      <c r="A156">
        <v>2.27</v>
      </c>
      <c r="B156">
        <v>1.63</v>
      </c>
      <c r="C156" s="29">
        <f t="shared" si="26"/>
        <v>5.4025566876570785E-2</v>
      </c>
      <c r="D156" s="30">
        <f>IF(OR($A156="",$B156=""),"",A156*'MPTO_working_2-way'!$G155)</f>
        <v>2.3926380368098159</v>
      </c>
      <c r="E156" s="32">
        <f>IF(OR($A156="",$B156=""),"",B156*'MPTO_working_2-way'!$G155)</f>
        <v>1.7180616740088102</v>
      </c>
      <c r="F156" s="30">
        <f>IF(OR($A156="",$B156=""),"",'MPTO_working_2-way'!D155)</f>
        <v>2.418286984085487</v>
      </c>
      <c r="G156" s="32">
        <f>IF(OR($A156="",$B156=""),"",'MPTO_working_2-way'!E155)</f>
        <v>1.7050759199096792</v>
      </c>
      <c r="H156" s="30">
        <f>IF(OR($A156="",$B156=""),"",'OddsRatio_working_2-way'!M155)</f>
        <v>2.4198144300833877</v>
      </c>
      <c r="I156" s="30">
        <f>IF(OR($A156="",$B156=""),"",'OddsRatio_working_2-way'!N155)</f>
        <v>1.7043173944508145</v>
      </c>
      <c r="J156" s="30">
        <f>IF('Log_working_2-way'!$D155="","",A156^('Log_working_2-way'!$D155))</f>
        <v>2.4319584275419412</v>
      </c>
      <c r="K156" s="32">
        <f>IF('Log_working_2-way'!$D155="","",B156^('Log_working_2-way'!$D155))</f>
        <v>1.6983442960099051</v>
      </c>
      <c r="L156" s="37">
        <f t="shared" si="27"/>
        <v>0.41794871794871796</v>
      </c>
      <c r="M156" s="37">
        <f t="shared" si="28"/>
        <v>0.5820512820512822</v>
      </c>
      <c r="N156" s="38">
        <v>252</v>
      </c>
      <c r="O156" s="38">
        <f t="shared" si="29"/>
        <v>140.98678414096915</v>
      </c>
      <c r="P156" s="38">
        <f t="shared" si="30"/>
        <v>97.398773006134959</v>
      </c>
      <c r="Q156" s="38">
        <f t="shared" si="31"/>
        <v>154.60122699386503</v>
      </c>
      <c r="R156" s="38">
        <f t="shared" si="32"/>
        <v>111.01321585903084</v>
      </c>
      <c r="S156" s="39">
        <f t="shared" si="33"/>
        <v>-13.614442852895877</v>
      </c>
      <c r="T156" s="39">
        <f t="shared" si="34"/>
        <v>-13.614442852895877</v>
      </c>
      <c r="U156" t="s">
        <v>394</v>
      </c>
      <c r="V156" t="s">
        <v>395</v>
      </c>
      <c r="W156" t="s">
        <v>482</v>
      </c>
      <c r="X156" s="48" t="s">
        <v>468</v>
      </c>
      <c r="Y156" s="41"/>
    </row>
    <row r="157" spans="1:25" ht="15" x14ac:dyDescent="0.25">
      <c r="A157">
        <v>2.13</v>
      </c>
      <c r="B157">
        <v>1.7</v>
      </c>
      <c r="C157" s="29">
        <f t="shared" si="26"/>
        <v>5.7718862192764453E-2</v>
      </c>
      <c r="D157" s="30">
        <f>IF(OR($A157="",$B157=""),"",A157*'MPTO_working_2-way'!$G156)</f>
        <v>2.2529411764705882</v>
      </c>
      <c r="E157" s="32">
        <f>IF(OR($A157="",$B157=""),"",B157*'MPTO_working_2-way'!$G156)</f>
        <v>1.7981220657276995</v>
      </c>
      <c r="F157" s="30">
        <f>IF(OR($A157="",$B157=""),"",'MPTO_working_2-way'!D156)</f>
        <v>2.2695079912253213</v>
      </c>
      <c r="G157" s="32">
        <f>IF(OR($A157="",$B157=""),"",'MPTO_working_2-way'!E156)</f>
        <v>1.7877067390767711</v>
      </c>
      <c r="H157" s="30">
        <f>IF(OR($A157="",$B157=""),"",'OddsRatio_working_2-way'!M156)</f>
        <v>2.2705454396776665</v>
      </c>
      <c r="I157" s="30">
        <f>IF(OR($A157="",$B157=""),"",'OddsRatio_working_2-way'!N156)</f>
        <v>1.7870635467029794</v>
      </c>
      <c r="J157" s="30">
        <f>IF('Log_working_2-way'!$D156="","",A157^('Log_working_2-way'!$D156))</f>
        <v>2.2783543345010226</v>
      </c>
      <c r="K157" s="32">
        <f>IF('Log_working_2-way'!$D156="","",B157^('Log_working_2-way'!$D156))</f>
        <v>1.782255727545798</v>
      </c>
      <c r="L157" s="37">
        <f t="shared" si="27"/>
        <v>0.44386422976501305</v>
      </c>
      <c r="M157" s="37">
        <f t="shared" si="28"/>
        <v>0.55613577023498695</v>
      </c>
      <c r="N157" s="38">
        <v>253</v>
      </c>
      <c r="O157" s="38">
        <f t="shared" si="29"/>
        <v>134.2206572769953</v>
      </c>
      <c r="P157" s="38">
        <f t="shared" si="30"/>
        <v>104.17647058823528</v>
      </c>
      <c r="Q157" s="38">
        <f t="shared" si="31"/>
        <v>148.82352941176472</v>
      </c>
      <c r="R157" s="38">
        <f t="shared" si="32"/>
        <v>118.77934272300469</v>
      </c>
      <c r="S157" s="39">
        <f t="shared" si="33"/>
        <v>-14.602872134769427</v>
      </c>
      <c r="T157" s="39">
        <f t="shared" si="34"/>
        <v>-14.602872134769413</v>
      </c>
      <c r="U157" t="s">
        <v>396</v>
      </c>
      <c r="V157" t="s">
        <v>397</v>
      </c>
      <c r="W157" t="s">
        <v>482</v>
      </c>
      <c r="X157" s="48" t="s">
        <v>468</v>
      </c>
      <c r="Y157" s="41"/>
    </row>
    <row r="158" spans="1:25" ht="15" x14ac:dyDescent="0.25">
      <c r="A158">
        <v>2.0699999999999998</v>
      </c>
      <c r="B158">
        <v>1.85</v>
      </c>
      <c r="C158" s="29">
        <f t="shared" si="26"/>
        <v>2.3632327980154022E-2</v>
      </c>
      <c r="D158" s="30">
        <f>IF(OR($A158="",$B158=""),"",A158*'MPTO_working_2-way'!$G157)</f>
        <v>2.1189189189189186</v>
      </c>
      <c r="E158" s="32">
        <f>IF(OR($A158="",$B158=""),"",B158*'MPTO_working_2-way'!$G157)</f>
        <v>1.893719806763285</v>
      </c>
      <c r="F158" s="30">
        <f>IF(OR($A158="",$B158=""),"",'MPTO_working_2-way'!D157)</f>
        <v>2.1219005402410303</v>
      </c>
      <c r="G158" s="32">
        <f>IF(OR($A158="",$B158=""),"",'MPTO_working_2-way'!E157)</f>
        <v>1.8913446104457341</v>
      </c>
      <c r="H158" s="30">
        <f>IF(OR($A158="",$B158=""),"",'OddsRatio_working_2-way'!M157)</f>
        <v>2.1219730519989164</v>
      </c>
      <c r="I158" s="30">
        <f>IF(OR($A158="",$B158=""),"",'OddsRatio_working_2-way'!N157)</f>
        <v>1.8912870039243732</v>
      </c>
      <c r="J158" s="30">
        <f>IF('Log_working_2-way'!$D157="","",A158^('Log_working_2-way'!$D157))</f>
        <v>2.1233226399853709</v>
      </c>
      <c r="K158" s="32">
        <f>IF('Log_working_2-way'!$D157="","",B158^('Log_working_2-way'!$D157))</f>
        <v>1.8902161893692622</v>
      </c>
      <c r="L158" s="37">
        <f t="shared" si="27"/>
        <v>0.47193877551020413</v>
      </c>
      <c r="M158" s="37">
        <f t="shared" si="28"/>
        <v>0.52806122448979598</v>
      </c>
      <c r="N158" s="38">
        <v>254</v>
      </c>
      <c r="O158" s="38">
        <f t="shared" si="29"/>
        <v>131.29468599033817</v>
      </c>
      <c r="P158" s="38">
        <f t="shared" si="30"/>
        <v>116.70270270270271</v>
      </c>
      <c r="Q158" s="38">
        <f t="shared" si="31"/>
        <v>137.29729729729726</v>
      </c>
      <c r="R158" s="38">
        <f t="shared" si="32"/>
        <v>122.70531400966185</v>
      </c>
      <c r="S158" s="39">
        <f t="shared" si="33"/>
        <v>-6.0026113069590963</v>
      </c>
      <c r="T158" s="39">
        <f t="shared" si="34"/>
        <v>-6.0026113069591389</v>
      </c>
      <c r="U158" t="s">
        <v>398</v>
      </c>
      <c r="V158" t="s">
        <v>399</v>
      </c>
      <c r="W158" t="s">
        <v>475</v>
      </c>
      <c r="X158" s="48" t="s">
        <v>468</v>
      </c>
      <c r="Y158" s="41"/>
    </row>
    <row r="159" spans="1:25" ht="15" x14ac:dyDescent="0.25">
      <c r="A159">
        <v>2.27</v>
      </c>
      <c r="B159">
        <v>1.7</v>
      </c>
      <c r="C159" s="29">
        <f t="shared" si="26"/>
        <v>2.876392847888054E-2</v>
      </c>
      <c r="D159" s="30">
        <f>IF(OR($A159="",$B159=""),"",A159*'MPTO_working_2-way'!$G158)</f>
        <v>2.335294117647059</v>
      </c>
      <c r="E159" s="32">
        <f>IF(OR($A159="",$B159=""),"",B159*'MPTO_working_2-way'!$G158)</f>
        <v>1.748898678414097</v>
      </c>
      <c r="F159" s="30">
        <f>IF(OR($A159="",$B159=""),"",'MPTO_working_2-way'!D158)</f>
        <v>2.3466099118273029</v>
      </c>
      <c r="G159" s="32">
        <f>IF(OR($A159="",$B159=""),"",'MPTO_working_2-way'!E158)</f>
        <v>1.7426055543011967</v>
      </c>
      <c r="H159" s="30">
        <f>IF(OR($A159="",$B159=""),"",'OddsRatio_working_2-way'!M158)</f>
        <v>2.3469542361512192</v>
      </c>
      <c r="I159" s="30">
        <f>IF(OR($A159="",$B159=""),"",'OddsRatio_working_2-way'!N158)</f>
        <v>1.7424157207132702</v>
      </c>
      <c r="J159" s="30">
        <f>IF('Log_working_2-way'!$D158="","",A159^('Log_working_2-way'!$D158))</f>
        <v>2.352141177157876</v>
      </c>
      <c r="K159" s="32">
        <f>IF('Log_working_2-way'!$D158="","",B159^('Log_working_2-way'!$D158))</f>
        <v>1.7395677440294552</v>
      </c>
      <c r="L159" s="37">
        <f t="shared" si="27"/>
        <v>0.4282115869017632</v>
      </c>
      <c r="M159" s="37">
        <f t="shared" si="28"/>
        <v>0.5717884130982368</v>
      </c>
      <c r="N159" s="38">
        <v>255</v>
      </c>
      <c r="O159" s="38">
        <f t="shared" si="29"/>
        <v>142.66519823788548</v>
      </c>
      <c r="P159" s="38">
        <f t="shared" si="30"/>
        <v>105</v>
      </c>
      <c r="Q159" s="38">
        <f t="shared" si="31"/>
        <v>150</v>
      </c>
      <c r="R159" s="38">
        <f t="shared" si="32"/>
        <v>112.33480176211454</v>
      </c>
      <c r="S159" s="39">
        <f t="shared" si="33"/>
        <v>-7.3348017621145232</v>
      </c>
      <c r="T159" s="39">
        <f t="shared" si="34"/>
        <v>-7.3348017621145374</v>
      </c>
      <c r="U159" t="s">
        <v>400</v>
      </c>
      <c r="V159" t="s">
        <v>401</v>
      </c>
      <c r="W159" t="s">
        <v>475</v>
      </c>
      <c r="X159" s="48" t="s">
        <v>468</v>
      </c>
      <c r="Y159" s="41"/>
    </row>
    <row r="160" spans="1:25" ht="15" x14ac:dyDescent="0.25">
      <c r="A160">
        <v>1.78</v>
      </c>
      <c r="B160">
        <v>2.15</v>
      </c>
      <c r="C160" s="29">
        <f t="shared" si="26"/>
        <v>2.6914031878756184E-2</v>
      </c>
      <c r="D160" s="30">
        <f>IF(OR($A160="",$B160=""),"",A160*'MPTO_working_2-way'!$G159)</f>
        <v>1.827906976744186</v>
      </c>
      <c r="E160" s="32">
        <f>IF(OR($A160="",$B160=""),"",B160*'MPTO_working_2-way'!$G159)</f>
        <v>2.2078651685393256</v>
      </c>
      <c r="F160" s="30">
        <f>IF(OR($A160="",$B160=""),"",'MPTO_working_2-way'!D159)</f>
        <v>1.8236835835120324</v>
      </c>
      <c r="G160" s="32">
        <f>IF(OR($A160="",$B160=""),"",'MPTO_working_2-way'!E159)</f>
        <v>2.2140584321666186</v>
      </c>
      <c r="H160" s="30">
        <f>IF(OR($A160="",$B160=""),"",'OddsRatio_working_2-way'!M159)</f>
        <v>1.8235659473079355</v>
      </c>
      <c r="I160" s="30">
        <f>IF(OR($A160="",$B160=""),"",'OddsRatio_working_2-way'!N159)</f>
        <v>2.214231845389905</v>
      </c>
      <c r="J160" s="30">
        <f>IF('Log_working_2-way'!$D159="","",A160^('Log_working_2-way'!$D159))</f>
        <v>1.821657795971604</v>
      </c>
      <c r="K160" s="32">
        <f>IF('Log_working_2-way'!$D159="","",B160^('Log_working_2-way'!$D159))</f>
        <v>2.2170516788166044</v>
      </c>
      <c r="L160" s="37">
        <f t="shared" si="27"/>
        <v>0.54707379134860057</v>
      </c>
      <c r="M160" s="37">
        <f t="shared" si="28"/>
        <v>0.45292620865139954</v>
      </c>
      <c r="N160" s="38">
        <v>256</v>
      </c>
      <c r="O160" s="38">
        <f t="shared" si="29"/>
        <v>112.17977528089889</v>
      </c>
      <c r="P160" s="38">
        <f t="shared" si="30"/>
        <v>136.93023255813952</v>
      </c>
      <c r="Q160" s="38">
        <f t="shared" si="31"/>
        <v>119.06976744186046</v>
      </c>
      <c r="R160" s="38">
        <f t="shared" si="32"/>
        <v>143.82022471910113</v>
      </c>
      <c r="S160" s="39">
        <f t="shared" si="33"/>
        <v>-6.8899921609615689</v>
      </c>
      <c r="T160" s="39">
        <f t="shared" si="34"/>
        <v>-6.8899921609616115</v>
      </c>
      <c r="U160" t="s">
        <v>402</v>
      </c>
      <c r="V160" t="s">
        <v>403</v>
      </c>
      <c r="W160" t="s">
        <v>475</v>
      </c>
      <c r="X160" s="48" t="s">
        <v>468</v>
      </c>
      <c r="Y160" s="41"/>
    </row>
    <row r="161" spans="1:25" ht="15" x14ac:dyDescent="0.25">
      <c r="A161">
        <v>1.83</v>
      </c>
      <c r="B161">
        <v>2.0699999999999998</v>
      </c>
      <c r="C161" s="29">
        <f t="shared" si="26"/>
        <v>2.9539874871307603E-2</v>
      </c>
      <c r="D161" s="30">
        <f>IF(OR($A161="",$B161=""),"",A161*'MPTO_working_2-way'!$G160)</f>
        <v>1.8840579710144929</v>
      </c>
      <c r="E161" s="32">
        <f>IF(OR($A161="",$B161=""),"",B161*'MPTO_working_2-way'!$G160)</f>
        <v>2.1311475409836067</v>
      </c>
      <c r="F161" s="30">
        <f>IF(OR($A161="",$B161=""),"",'MPTO_working_2-way'!D160)</f>
        <v>1.8808371192373576</v>
      </c>
      <c r="G161" s="32">
        <f>IF(OR($A161="",$B161=""),"",'MPTO_working_2-way'!E160)</f>
        <v>2.1352836729517204</v>
      </c>
      <c r="H161" s="30">
        <f>IF(OR($A161="",$B161=""),"",'OddsRatio_working_2-way'!M160)</f>
        <v>1.8807388571985679</v>
      </c>
      <c r="I161" s="30">
        <f>IF(OR($A161="",$B161=""),"",'OddsRatio_working_2-way'!N160)</f>
        <v>2.1354103339788768</v>
      </c>
      <c r="J161" s="30">
        <f>IF('Log_working_2-way'!$D160="","",A161^('Log_working_2-way'!$D160))</f>
        <v>1.8792804075818812</v>
      </c>
      <c r="K161" s="32">
        <f>IF('Log_working_2-way'!$D160="","",B161^('Log_working_2-way'!$D160))</f>
        <v>2.137293622577233</v>
      </c>
      <c r="L161" s="37">
        <f t="shared" si="27"/>
        <v>0.53076923076923077</v>
      </c>
      <c r="M161" s="37">
        <f t="shared" si="28"/>
        <v>0.46923076923076917</v>
      </c>
      <c r="N161" s="38">
        <v>257</v>
      </c>
      <c r="O161" s="38">
        <f t="shared" si="29"/>
        <v>116.56284153005463</v>
      </c>
      <c r="P161" s="38">
        <f t="shared" si="30"/>
        <v>132.84541062801935</v>
      </c>
      <c r="Q161" s="38">
        <f t="shared" si="31"/>
        <v>124.15458937198069</v>
      </c>
      <c r="R161" s="38">
        <f t="shared" si="32"/>
        <v>140.43715846994533</v>
      </c>
      <c r="S161" s="39">
        <f t="shared" si="33"/>
        <v>-7.5917478419260647</v>
      </c>
      <c r="T161" s="39">
        <f t="shared" si="34"/>
        <v>-7.5917478419259794</v>
      </c>
      <c r="U161" t="s">
        <v>404</v>
      </c>
      <c r="V161" t="s">
        <v>405</v>
      </c>
      <c r="W161" t="s">
        <v>475</v>
      </c>
      <c r="X161" s="48" t="s">
        <v>468</v>
      </c>
      <c r="Y161" s="41"/>
    </row>
    <row r="162" spans="1:25" ht="15" x14ac:dyDescent="0.25">
      <c r="A162">
        <v>2.2400000000000002</v>
      </c>
      <c r="B162">
        <v>1.7</v>
      </c>
      <c r="C162" s="29">
        <f t="shared" si="26"/>
        <v>3.4663865546218364E-2</v>
      </c>
      <c r="D162" s="30">
        <f>IF(OR($A162="",$B162=""),"",A162*'MPTO_working_2-way'!$G161)</f>
        <v>2.3176470588235292</v>
      </c>
      <c r="E162" s="32">
        <f>IF(OR($A162="",$B162=""),"",B162*'MPTO_working_2-way'!$G161)</f>
        <v>1.7589285714285712</v>
      </c>
      <c r="F162" s="30">
        <f>IF(OR($A162="",$B162=""),"",'MPTO_working_2-way'!D161)</f>
        <v>2.3304773561811505</v>
      </c>
      <c r="G162" s="32">
        <f>IF(OR($A162="",$B162=""),"",'MPTO_working_2-way'!E161)</f>
        <v>1.7516099356025756</v>
      </c>
      <c r="H162" s="30">
        <f>IF(OR($A162="",$B162=""),"",'OddsRatio_working_2-way'!M161)</f>
        <v>2.3309502512973848</v>
      </c>
      <c r="I162" s="30">
        <f>IF(OR($A162="",$B162=""),"",'OddsRatio_working_2-way'!N161)</f>
        <v>1.7513428837969105</v>
      </c>
      <c r="J162" s="30">
        <f>IF('Log_working_2-way'!$D161="","",A162^('Log_working_2-way'!$D161))</f>
        <v>2.3368656510313084</v>
      </c>
      <c r="K162" s="32">
        <f>IF('Log_working_2-way'!$D161="","",B162^('Log_working_2-way'!$D161))</f>
        <v>1.7480183212340654</v>
      </c>
      <c r="L162" s="37">
        <f t="shared" si="27"/>
        <v>0.43147208121827418</v>
      </c>
      <c r="M162" s="37">
        <f t="shared" si="28"/>
        <v>0.56852791878172593</v>
      </c>
      <c r="N162" s="38">
        <v>258</v>
      </c>
      <c r="O162" s="38">
        <f t="shared" si="29"/>
        <v>142.82142857142858</v>
      </c>
      <c r="P162" s="38">
        <f t="shared" si="30"/>
        <v>106.23529411764704</v>
      </c>
      <c r="Q162" s="38">
        <f t="shared" si="31"/>
        <v>151.76470588235296</v>
      </c>
      <c r="R162" s="38">
        <f t="shared" si="32"/>
        <v>115.17857142857142</v>
      </c>
      <c r="S162" s="39">
        <f t="shared" si="33"/>
        <v>-8.9432773109243726</v>
      </c>
      <c r="T162" s="39">
        <f t="shared" si="34"/>
        <v>-8.9432773109243726</v>
      </c>
      <c r="U162" t="s">
        <v>406</v>
      </c>
      <c r="V162" t="s">
        <v>407</v>
      </c>
      <c r="W162" t="s">
        <v>483</v>
      </c>
      <c r="X162" s="48" t="s">
        <v>468</v>
      </c>
      <c r="Y162" s="41"/>
    </row>
    <row r="163" spans="1:25" ht="15" x14ac:dyDescent="0.25">
      <c r="A163">
        <v>2.09</v>
      </c>
      <c r="B163">
        <v>1.8</v>
      </c>
      <c r="C163" s="29">
        <f t="shared" si="26"/>
        <v>3.4024455077086735E-2</v>
      </c>
      <c r="D163" s="30">
        <f>IF(OR($A163="",$B163=""),"",A163*'MPTO_working_2-way'!$G162)</f>
        <v>2.161111111111111</v>
      </c>
      <c r="E163" s="32">
        <f>IF(OR($A163="",$B163=""),"",B163*'MPTO_working_2-way'!$G162)</f>
        <v>1.8612440191387563</v>
      </c>
      <c r="F163" s="30">
        <f>IF(OR($A163="",$B163=""),"",'MPTO_working_2-way'!D162)</f>
        <v>2.1670506912442398</v>
      </c>
      <c r="G163" s="32">
        <f>IF(OR($A163="",$B163=""),"",'MPTO_working_2-way'!E162)</f>
        <v>1.8568608094768018</v>
      </c>
      <c r="H163" s="30">
        <f>IF(OR($A163="",$B163=""),"",'OddsRatio_working_2-way'!M162)</f>
        <v>2.1672617529928755</v>
      </c>
      <c r="I163" s="30">
        <f>IF(OR($A163="",$B163=""),"",'OddsRatio_working_2-way'!N162)</f>
        <v>1.8567058737562385</v>
      </c>
      <c r="J163" s="30">
        <f>IF('Log_working_2-way'!$D162="","",A163^('Log_working_2-way'!$D162))</f>
        <v>2.1699807722915003</v>
      </c>
      <c r="K163" s="32">
        <f>IF('Log_working_2-way'!$D162="","",B163^('Log_working_2-way'!$D162))</f>
        <v>1.8547149010332622</v>
      </c>
      <c r="L163" s="37">
        <f t="shared" si="27"/>
        <v>0.46272493573264784</v>
      </c>
      <c r="M163" s="37">
        <f t="shared" si="28"/>
        <v>0.53727506426735205</v>
      </c>
      <c r="N163" s="38">
        <v>259</v>
      </c>
      <c r="O163" s="38">
        <f t="shared" si="29"/>
        <v>135.07655502392345</v>
      </c>
      <c r="P163" s="38">
        <f t="shared" si="30"/>
        <v>115.11111111111111</v>
      </c>
      <c r="Q163" s="38">
        <f t="shared" si="31"/>
        <v>143.88888888888889</v>
      </c>
      <c r="R163" s="38">
        <f t="shared" si="32"/>
        <v>123.92344497607657</v>
      </c>
      <c r="S163" s="39">
        <f t="shared" si="33"/>
        <v>-8.8123338649654386</v>
      </c>
      <c r="T163" s="39">
        <f t="shared" si="34"/>
        <v>-8.8123338649654528</v>
      </c>
      <c r="U163" t="s">
        <v>408</v>
      </c>
      <c r="V163" t="s">
        <v>409</v>
      </c>
      <c r="W163" t="s">
        <v>483</v>
      </c>
      <c r="X163" s="48" t="s">
        <v>468</v>
      </c>
      <c r="Y163" s="41"/>
    </row>
    <row r="164" spans="1:25" ht="15" x14ac:dyDescent="0.25">
      <c r="A164">
        <v>1.5</v>
      </c>
      <c r="B164">
        <v>2.69</v>
      </c>
      <c r="C164" s="29">
        <f t="shared" si="26"/>
        <v>3.8413878562577386E-2</v>
      </c>
      <c r="D164" s="30">
        <f>IF(OR($A164="",$B164=""),"",A164*'MPTO_working_2-way'!$G163)</f>
        <v>1.557620817843866</v>
      </c>
      <c r="E164" s="32">
        <f>IF(OR($A164="",$B164=""),"",B164*'MPTO_working_2-way'!$G163)</f>
        <v>2.793333333333333</v>
      </c>
      <c r="F164" s="30">
        <f>IF(OR($A164="",$B164=""),"",'MPTO_working_2-way'!D163)</f>
        <v>1.5444976076555021</v>
      </c>
      <c r="G164" s="32">
        <f>IF(OR($A164="",$B164=""),"",'MPTO_working_2-way'!E163)</f>
        <v>2.8365553602811948</v>
      </c>
      <c r="H164" s="30">
        <f>IF(OR($A164="",$B164=""),"",'OddsRatio_working_2-way'!M163)</f>
        <v>1.5439282932204215</v>
      </c>
      <c r="I164" s="30">
        <f>IF(OR($A164="",$B164=""),"",'OddsRatio_working_2-way'!N163)</f>
        <v>2.838477631085023</v>
      </c>
      <c r="J164" s="30">
        <f>IF('Log_working_2-way'!$D163="","",A164^('Log_working_2-way'!$D163))</f>
        <v>1.5379221335225206</v>
      </c>
      <c r="K164" s="32">
        <f>IF('Log_working_2-way'!$D163="","",B164^('Log_working_2-way'!$D163))</f>
        <v>2.8590051192932453</v>
      </c>
      <c r="L164" s="37">
        <f t="shared" si="27"/>
        <v>0.64200477326968985</v>
      </c>
      <c r="M164" s="37">
        <f t="shared" si="28"/>
        <v>0.35799522673031031</v>
      </c>
      <c r="N164" s="38">
        <v>260</v>
      </c>
      <c r="O164" s="38">
        <f t="shared" si="29"/>
        <v>86.666666666666657</v>
      </c>
      <c r="P164" s="38">
        <f t="shared" si="30"/>
        <v>163.34572490706321</v>
      </c>
      <c r="Q164" s="38">
        <f t="shared" si="31"/>
        <v>96.654275092936814</v>
      </c>
      <c r="R164" s="38">
        <f t="shared" si="32"/>
        <v>173.33333333333331</v>
      </c>
      <c r="S164" s="39">
        <f t="shared" si="33"/>
        <v>-9.9876084262701568</v>
      </c>
      <c r="T164" s="39">
        <f t="shared" si="34"/>
        <v>-9.9876084262700999</v>
      </c>
      <c r="U164" t="s">
        <v>410</v>
      </c>
      <c r="V164" t="s">
        <v>411</v>
      </c>
      <c r="W164" t="s">
        <v>484</v>
      </c>
      <c r="X164" s="48" t="s">
        <v>468</v>
      </c>
      <c r="Y164" s="41"/>
    </row>
    <row r="165" spans="1:25" ht="15" x14ac:dyDescent="0.25">
      <c r="A165">
        <v>1.72</v>
      </c>
      <c r="B165">
        <v>2.21</v>
      </c>
      <c r="C165" s="29">
        <f t="shared" si="26"/>
        <v>3.3884036620014824E-2</v>
      </c>
      <c r="D165" s="30">
        <f>IF(OR($A165="",$B165=""),"",A165*'MPTO_working_2-way'!$G164)</f>
        <v>1.7782805429864255</v>
      </c>
      <c r="E165" s="32">
        <f>IF(OR($A165="",$B165=""),"",B165*'MPTO_working_2-way'!$G164)</f>
        <v>2.2848837209302326</v>
      </c>
      <c r="F165" s="30">
        <f>IF(OR($A165="",$B165=""),"",'MPTO_working_2-way'!D164)</f>
        <v>1.7716256524981358</v>
      </c>
      <c r="G165" s="32">
        <f>IF(OR($A165="",$B165=""),"",'MPTO_working_2-way'!E164)</f>
        <v>2.2959652089876781</v>
      </c>
      <c r="H165" s="30">
        <f>IF(OR($A165="",$B165=""),"",'OddsRatio_working_2-way'!M164)</f>
        <v>1.7713892158398703</v>
      </c>
      <c r="I165" s="30">
        <f>IF(OR($A165="",$B165=""),"",'OddsRatio_working_2-way'!N164)</f>
        <v>2.2963624321753371</v>
      </c>
      <c r="J165" s="30">
        <f>IF('Log_working_2-way'!$D164="","",A165^('Log_working_2-way'!$D164))</f>
        <v>1.7683679149287428</v>
      </c>
      <c r="K165" s="32">
        <f>IF('Log_working_2-way'!$D164="","",B165^('Log_working_2-way'!$D164))</f>
        <v>2.3014598613122459</v>
      </c>
      <c r="L165" s="37">
        <f t="shared" si="27"/>
        <v>0.56234096692111957</v>
      </c>
      <c r="M165" s="37">
        <f t="shared" si="28"/>
        <v>0.43765903307888038</v>
      </c>
      <c r="N165" s="38">
        <v>261</v>
      </c>
      <c r="O165" s="38">
        <f t="shared" si="29"/>
        <v>109.25581395348838</v>
      </c>
      <c r="P165" s="38">
        <f t="shared" si="30"/>
        <v>142.90045248868776</v>
      </c>
      <c r="Q165" s="38">
        <f t="shared" si="31"/>
        <v>118.09954751131222</v>
      </c>
      <c r="R165" s="38">
        <f t="shared" si="32"/>
        <v>151.74418604651163</v>
      </c>
      <c r="S165" s="39">
        <f t="shared" si="33"/>
        <v>-8.843733557823839</v>
      </c>
      <c r="T165" s="39">
        <f t="shared" si="34"/>
        <v>-8.8437335578238674</v>
      </c>
      <c r="U165" t="s">
        <v>412</v>
      </c>
      <c r="V165" t="s">
        <v>413</v>
      </c>
      <c r="W165" t="s">
        <v>484</v>
      </c>
      <c r="X165" s="48" t="s">
        <v>468</v>
      </c>
      <c r="Y165" s="41"/>
    </row>
    <row r="166" spans="1:25" ht="15" x14ac:dyDescent="0.25">
      <c r="A166">
        <v>1.54</v>
      </c>
      <c r="B166">
        <v>2.59</v>
      </c>
      <c r="C166" s="29">
        <f t="shared" si="26"/>
        <v>3.5451035451035562E-2</v>
      </c>
      <c r="D166" s="30">
        <f>IF(OR($A166="",$B166=""),"",A166*'MPTO_working_2-way'!$G165)</f>
        <v>1.5945945945945947</v>
      </c>
      <c r="E166" s="32">
        <f>IF(OR($A166="",$B166=""),"",B166*'MPTO_working_2-way'!$G165)</f>
        <v>2.6818181818181821</v>
      </c>
      <c r="F166" s="30">
        <f>IF(OR($A166="",$B166=""),"",'MPTO_working_2-way'!D165)</f>
        <v>1.583217560433454</v>
      </c>
      <c r="G166" s="32">
        <f>IF(OR($A166="",$B166=""),"",'MPTO_working_2-way'!E165)</f>
        <v>2.7146260123868511</v>
      </c>
      <c r="H166" s="30">
        <f>IF(OR($A166="",$B166=""),"",'OddsRatio_working_2-way'!M165)</f>
        <v>1.5827715174143586</v>
      </c>
      <c r="I166" s="30">
        <f>IF(OR($A166="",$B166=""),"",'OddsRatio_working_2-way'!N165)</f>
        <v>2.7159383568311668</v>
      </c>
      <c r="J166" s="30">
        <f>IF('Log_working_2-way'!$D165="","",A166^('Log_working_2-way'!$D165))</f>
        <v>1.5775817480869365</v>
      </c>
      <c r="K166" s="32">
        <f>IF('Log_working_2-way'!$D165="","",B166^('Log_working_2-way'!$D165))</f>
        <v>2.7313566491877532</v>
      </c>
      <c r="L166" s="37">
        <f t="shared" si="27"/>
        <v>0.6271186440677966</v>
      </c>
      <c r="M166" s="37">
        <f t="shared" si="28"/>
        <v>0.37288135593220334</v>
      </c>
      <c r="N166" s="38">
        <v>262</v>
      </c>
      <c r="O166" s="38">
        <f t="shared" si="29"/>
        <v>91.870129870129887</v>
      </c>
      <c r="P166" s="38">
        <f t="shared" si="30"/>
        <v>160.84169884169881</v>
      </c>
      <c r="Q166" s="38">
        <f t="shared" si="31"/>
        <v>101.15830115830116</v>
      </c>
      <c r="R166" s="38">
        <f t="shared" si="32"/>
        <v>170.12987012987014</v>
      </c>
      <c r="S166" s="39">
        <f t="shared" si="33"/>
        <v>-9.2881712881712701</v>
      </c>
      <c r="T166" s="39">
        <f t="shared" si="34"/>
        <v>-9.288171288171327</v>
      </c>
      <c r="U166" t="s">
        <v>414</v>
      </c>
      <c r="V166" t="s">
        <v>415</v>
      </c>
      <c r="W166" t="s">
        <v>484</v>
      </c>
      <c r="X166" s="48" t="s">
        <v>468</v>
      </c>
      <c r="Y166" s="41"/>
    </row>
    <row r="167" spans="1:25" s="35" customFormat="1" ht="15" x14ac:dyDescent="0.25">
      <c r="A167">
        <v>2.0499999999999998</v>
      </c>
      <c r="B167">
        <v>1.85</v>
      </c>
      <c r="C167" s="29">
        <f t="shared" si="26"/>
        <v>2.8345418589321048E-2</v>
      </c>
      <c r="D167" s="30">
        <f>IF(OR($A167="",$B167=""),"",A167*'MPTO_working_2-way'!$G166)</f>
        <v>2.1081081081081079</v>
      </c>
      <c r="E167" s="32">
        <f>IF(OR($A167="",$B167=""),"",B167*'MPTO_working_2-way'!$G166)</f>
        <v>1.902439024390244</v>
      </c>
      <c r="F167" s="30">
        <f>IF(OR($A167="",$B167=""),"",'MPTO_working_2-way'!D166)</f>
        <v>2.1113430758524703</v>
      </c>
      <c r="G167" s="32">
        <f>IF(OR($A167="",$B167=""),"",'MPTO_working_2-way'!E166)</f>
        <v>1.8998121477770822</v>
      </c>
      <c r="H167" s="30">
        <f>IF(OR($A167="",$B167=""),"",'OddsRatio_working_2-way'!M166)</f>
        <v>2.1114378604524222</v>
      </c>
      <c r="I167" s="30">
        <f>IF(OR($A167="",$B167=""),"",'OddsRatio_working_2-way'!N166)</f>
        <v>1.8997354108424378</v>
      </c>
      <c r="J167" s="30">
        <f>IF('Log_working_2-way'!$D166="","",A167^('Log_working_2-way'!$D166))</f>
        <v>2.1129081281913611</v>
      </c>
      <c r="K167" s="32">
        <f>IF('Log_working_2-way'!$D166="","",B167^('Log_working_2-way'!$D166))</f>
        <v>1.8985467665018629</v>
      </c>
      <c r="L167" s="37">
        <f t="shared" si="27"/>
        <v>0.47435897435897439</v>
      </c>
      <c r="M167" s="37">
        <f t="shared" si="28"/>
        <v>0.52564102564102555</v>
      </c>
      <c r="N167" s="38">
        <v>263</v>
      </c>
      <c r="O167" s="38">
        <f t="shared" si="29"/>
        <v>134.70731707317074</v>
      </c>
      <c r="P167" s="38">
        <f t="shared" si="30"/>
        <v>120.83783783783782</v>
      </c>
      <c r="Q167" s="38">
        <f t="shared" si="31"/>
        <v>142.16216216216213</v>
      </c>
      <c r="R167" s="38">
        <f t="shared" si="32"/>
        <v>128.29268292682929</v>
      </c>
      <c r="S167" s="39">
        <f t="shared" si="33"/>
        <v>-7.4548450889913909</v>
      </c>
      <c r="T167" s="39">
        <f t="shared" si="34"/>
        <v>-7.4548450889914619</v>
      </c>
      <c r="U167" t="s">
        <v>416</v>
      </c>
      <c r="V167" t="s">
        <v>417</v>
      </c>
      <c r="W167" t="s">
        <v>484</v>
      </c>
      <c r="X167" s="48" t="s">
        <v>468</v>
      </c>
      <c r="Y167" s="41"/>
    </row>
    <row r="168" spans="1:25" ht="15" x14ac:dyDescent="0.25">
      <c r="A168">
        <v>1.83</v>
      </c>
      <c r="B168">
        <v>2.06</v>
      </c>
      <c r="C168" s="29">
        <f t="shared" si="26"/>
        <v>3.1884980635577431E-2</v>
      </c>
      <c r="D168" s="30">
        <f>IF(OR($A168="",$B168=""),"",A168*'MPTO_working_2-way'!$G167)</f>
        <v>1.8883495145631068</v>
      </c>
      <c r="E168" s="32">
        <f>IF(OR($A168="",$B168=""),"",B168*'MPTO_working_2-way'!$G167)</f>
        <v>2.1256830601092895</v>
      </c>
      <c r="F168" s="30">
        <f>IF(OR($A168="",$B168=""),"",'MPTO_working_2-way'!D167)</f>
        <v>1.8849942497124856</v>
      </c>
      <c r="G168" s="32">
        <f>IF(OR($A168="",$B168=""),"",'MPTO_working_2-way'!E167)</f>
        <v>2.1299508446804905</v>
      </c>
      <c r="H168" s="30">
        <f>IF(OR($A168="",$B168=""),"",'OddsRatio_working_2-way'!M167)</f>
        <v>1.8848835335367746</v>
      </c>
      <c r="I168" s="30">
        <f>IF(OR($A168="",$B168=""),"",'OddsRatio_working_2-way'!N167)</f>
        <v>2.1300922235529893</v>
      </c>
      <c r="J168" s="30">
        <f>IF('Log_working_2-way'!$D167="","",A168^('Log_working_2-way'!$D167))</f>
        <v>1.8833614398916756</v>
      </c>
      <c r="K168" s="32">
        <f>IF('Log_working_2-way'!$D167="","",B168^('Log_working_2-way'!$D167))</f>
        <v>2.1320394516231058</v>
      </c>
      <c r="L168" s="37">
        <f t="shared" si="27"/>
        <v>0.5295629820051414</v>
      </c>
      <c r="M168" s="37">
        <f t="shared" si="28"/>
        <v>0.47043701799485865</v>
      </c>
      <c r="N168" s="38">
        <v>264</v>
      </c>
      <c r="O168" s="38">
        <f t="shared" si="29"/>
        <v>119.73770491803278</v>
      </c>
      <c r="P168" s="38">
        <f t="shared" si="30"/>
        <v>135.84466019417476</v>
      </c>
      <c r="Q168" s="38">
        <f t="shared" si="31"/>
        <v>128.15533980582524</v>
      </c>
      <c r="R168" s="38">
        <f t="shared" si="32"/>
        <v>144.26229508196721</v>
      </c>
      <c r="S168" s="39">
        <f t="shared" si="33"/>
        <v>-8.4176348877924596</v>
      </c>
      <c r="T168" s="39">
        <f t="shared" si="34"/>
        <v>-8.4176348877924454</v>
      </c>
      <c r="U168" t="s">
        <v>418</v>
      </c>
      <c r="V168" t="s">
        <v>419</v>
      </c>
      <c r="W168" t="s">
        <v>484</v>
      </c>
      <c r="X168" s="48" t="s">
        <v>468</v>
      </c>
      <c r="Y168" s="41"/>
    </row>
    <row r="169" spans="1:25" ht="15" x14ac:dyDescent="0.25">
      <c r="A169">
        <v>1.7</v>
      </c>
      <c r="B169">
        <v>2.2400000000000002</v>
      </c>
      <c r="C169" s="29">
        <f t="shared" si="26"/>
        <v>3.4663865546218364E-2</v>
      </c>
      <c r="D169" s="30">
        <f>IF(OR($A169="",$B169=""),"",A169*'MPTO_working_2-way'!$G168)</f>
        <v>1.7589285714285712</v>
      </c>
      <c r="E169" s="32">
        <f>IF(OR($A169="",$B169=""),"",B169*'MPTO_working_2-way'!$G168)</f>
        <v>2.3176470588235292</v>
      </c>
      <c r="F169" s="30">
        <f>IF(OR($A169="",$B169=""),"",'MPTO_working_2-way'!D168)</f>
        <v>1.7516099356025756</v>
      </c>
      <c r="G169" s="32">
        <f>IF(OR($A169="",$B169=""),"",'MPTO_working_2-way'!E168)</f>
        <v>2.3304773561811505</v>
      </c>
      <c r="H169" s="30">
        <f>IF(OR($A169="",$B169=""),"",'OddsRatio_working_2-way'!M168)</f>
        <v>1.7513428837969105</v>
      </c>
      <c r="I169" s="30">
        <f>IF(OR($A169="",$B169=""),"",'OddsRatio_working_2-way'!N168)</f>
        <v>2.3309502512973848</v>
      </c>
      <c r="J169" s="30">
        <f>IF('Log_working_2-way'!$D168="","",A169^('Log_working_2-way'!$D168))</f>
        <v>1.7480183212340654</v>
      </c>
      <c r="K169" s="32">
        <f>IF('Log_working_2-way'!$D168="","",B169^('Log_working_2-way'!$D168))</f>
        <v>2.3368656510313084</v>
      </c>
      <c r="L169" s="37">
        <f t="shared" si="27"/>
        <v>0.56852791878172593</v>
      </c>
      <c r="M169" s="37">
        <f t="shared" si="28"/>
        <v>0.43147208121827418</v>
      </c>
      <c r="N169" s="38">
        <v>265</v>
      </c>
      <c r="O169" s="38">
        <f t="shared" si="29"/>
        <v>109.11764705882354</v>
      </c>
      <c r="P169" s="38">
        <f t="shared" si="30"/>
        <v>146.69642857142858</v>
      </c>
      <c r="Q169" s="38">
        <f t="shared" si="31"/>
        <v>118.30357142857142</v>
      </c>
      <c r="R169" s="38">
        <f t="shared" si="32"/>
        <v>155.88235294117646</v>
      </c>
      <c r="S169" s="39">
        <f t="shared" si="33"/>
        <v>-9.1859243697478803</v>
      </c>
      <c r="T169" s="39">
        <f t="shared" si="34"/>
        <v>-9.1859243697478803</v>
      </c>
      <c r="U169" t="s">
        <v>420</v>
      </c>
      <c r="V169" t="s">
        <v>421</v>
      </c>
      <c r="W169" t="s">
        <v>484</v>
      </c>
      <c r="X169" s="48" t="s">
        <v>468</v>
      </c>
      <c r="Y169" s="41"/>
    </row>
    <row r="170" spans="1:25" ht="15" x14ac:dyDescent="0.25">
      <c r="A170">
        <v>2.2400000000000002</v>
      </c>
      <c r="B170">
        <v>1.7</v>
      </c>
      <c r="C170" s="29">
        <f t="shared" si="26"/>
        <v>3.4663865546218364E-2</v>
      </c>
      <c r="D170" s="30">
        <f>IF(OR($A170="",$B170=""),"",A170*'MPTO_working_2-way'!$G169)</f>
        <v>2.3176470588235292</v>
      </c>
      <c r="E170" s="32">
        <f>IF(OR($A170="",$B170=""),"",B170*'MPTO_working_2-way'!$G169)</f>
        <v>1.7589285714285712</v>
      </c>
      <c r="F170" s="30">
        <f>IF(OR($A170="",$B170=""),"",'MPTO_working_2-way'!D169)</f>
        <v>2.3304773561811505</v>
      </c>
      <c r="G170" s="32">
        <f>IF(OR($A170="",$B170=""),"",'MPTO_working_2-way'!E169)</f>
        <v>1.7516099356025756</v>
      </c>
      <c r="H170" s="30">
        <f>IF(OR($A170="",$B170=""),"",'OddsRatio_working_2-way'!M169)</f>
        <v>2.3309502512973848</v>
      </c>
      <c r="I170" s="30">
        <f>IF(OR($A170="",$B170=""),"",'OddsRatio_working_2-way'!N169)</f>
        <v>1.7513428837969105</v>
      </c>
      <c r="J170" s="30">
        <f>IF('Log_working_2-way'!$D169="","",A170^('Log_working_2-way'!$D169))</f>
        <v>2.3368656510313084</v>
      </c>
      <c r="K170" s="32">
        <f>IF('Log_working_2-way'!$D169="","",B170^('Log_working_2-way'!$D169))</f>
        <v>1.7480183212340654</v>
      </c>
      <c r="L170" s="37">
        <f t="shared" si="27"/>
        <v>0.43147208121827418</v>
      </c>
      <c r="M170" s="37">
        <f t="shared" si="28"/>
        <v>0.56852791878172593</v>
      </c>
      <c r="N170" s="38">
        <v>266</v>
      </c>
      <c r="O170" s="38">
        <f t="shared" si="29"/>
        <v>147.25</v>
      </c>
      <c r="P170" s="38">
        <f t="shared" si="30"/>
        <v>109.52941176470588</v>
      </c>
      <c r="Q170" s="38">
        <f t="shared" si="31"/>
        <v>156.47058823529412</v>
      </c>
      <c r="R170" s="38">
        <f t="shared" si="32"/>
        <v>118.74999999999999</v>
      </c>
      <c r="S170" s="39">
        <f t="shared" si="33"/>
        <v>-9.220588235294116</v>
      </c>
      <c r="T170" s="39">
        <f t="shared" si="34"/>
        <v>-9.2205882352941018</v>
      </c>
      <c r="U170" t="s">
        <v>422</v>
      </c>
      <c r="V170" t="s">
        <v>423</v>
      </c>
      <c r="W170" t="s">
        <v>476</v>
      </c>
      <c r="X170" s="48" t="s">
        <v>468</v>
      </c>
      <c r="Y170" s="41"/>
    </row>
    <row r="171" spans="1:25" ht="15" x14ac:dyDescent="0.25">
      <c r="A171">
        <v>2.31</v>
      </c>
      <c r="B171">
        <v>1.67</v>
      </c>
      <c r="C171" s="29">
        <f t="shared" si="26"/>
        <v>3.1702828110013792E-2</v>
      </c>
      <c r="D171" s="30">
        <f>IF(OR($A171="",$B171=""),"",A171*'MPTO_working_2-way'!$G170)</f>
        <v>2.3832335329341321</v>
      </c>
      <c r="E171" s="32">
        <f>IF(OR($A171="",$B171=""),"",B171*'MPTO_working_2-way'!$G170)</f>
        <v>1.722943722943723</v>
      </c>
      <c r="F171" s="30">
        <f>IF(OR($A171="",$B171=""),"",'MPTO_working_2-way'!D170)</f>
        <v>2.397799670572148</v>
      </c>
      <c r="G171" s="32">
        <f>IF(OR($A171="",$B171=""),"",'MPTO_working_2-way'!E170)</f>
        <v>1.7154100984947862</v>
      </c>
      <c r="H171" s="30">
        <f>IF(OR($A171="",$B171=""),"",'OddsRatio_working_2-way'!M170)</f>
        <v>2.3982932026570873</v>
      </c>
      <c r="I171" s="30">
        <f>IF(OR($A171="",$B171=""),"",'OddsRatio_working_2-way'!N170)</f>
        <v>1.7151575921986633</v>
      </c>
      <c r="J171" s="30">
        <f>IF('Log_working_2-way'!$D170="","",A171^('Log_working_2-way'!$D170))</f>
        <v>2.4050060096166201</v>
      </c>
      <c r="K171" s="32">
        <f>IF('Log_working_2-way'!$D170="","",B171^('Log_working_2-way'!$D170))</f>
        <v>1.7117407279082215</v>
      </c>
      <c r="L171" s="37">
        <f t="shared" si="27"/>
        <v>0.41959798994974867</v>
      </c>
      <c r="M171" s="37">
        <f t="shared" si="28"/>
        <v>0.58040201005025127</v>
      </c>
      <c r="N171" s="38">
        <v>267</v>
      </c>
      <c r="O171" s="38">
        <f t="shared" si="29"/>
        <v>151.41558441558442</v>
      </c>
      <c r="P171" s="38">
        <f t="shared" si="30"/>
        <v>107.11976047904191</v>
      </c>
      <c r="Q171" s="38">
        <f t="shared" si="31"/>
        <v>159.8802395209581</v>
      </c>
      <c r="R171" s="38">
        <f t="shared" si="32"/>
        <v>115.58441558441558</v>
      </c>
      <c r="S171" s="39">
        <f t="shared" si="33"/>
        <v>-8.46465510537368</v>
      </c>
      <c r="T171" s="39">
        <f t="shared" si="34"/>
        <v>-8.4646551053736658</v>
      </c>
      <c r="U171" t="s">
        <v>424</v>
      </c>
      <c r="V171" t="s">
        <v>425</v>
      </c>
      <c r="W171" t="s">
        <v>476</v>
      </c>
      <c r="X171" s="48" t="s">
        <v>468</v>
      </c>
      <c r="Y171" s="41"/>
    </row>
    <row r="172" spans="1:25" ht="15" x14ac:dyDescent="0.25">
      <c r="A172">
        <v>2.06</v>
      </c>
      <c r="B172">
        <v>1.84</v>
      </c>
      <c r="C172" s="29">
        <f t="shared" si="26"/>
        <v>2.891515407344869E-2</v>
      </c>
      <c r="D172" s="30">
        <f>IF(OR($A172="",$B172=""),"",A172*'MPTO_working_2-way'!$G171)</f>
        <v>2.1195652173913042</v>
      </c>
      <c r="E172" s="32">
        <f>IF(OR($A172="",$B172=""),"",B172*'MPTO_working_2-way'!$G171)</f>
        <v>1.8932038834951457</v>
      </c>
      <c r="F172" s="30">
        <f>IF(OR($A172="",$B172=""),"",'MPTO_working_2-way'!D171)</f>
        <v>2.1232354918216445</v>
      </c>
      <c r="G172" s="32">
        <f>IF(OR($A172="",$B172=""),"",'MPTO_working_2-way'!E171)</f>
        <v>1.8902852583283463</v>
      </c>
      <c r="H172" s="30">
        <f>IF(OR($A172="",$B172=""),"",'OddsRatio_working_2-way'!M171)</f>
        <v>2.123345344008138</v>
      </c>
      <c r="I172" s="30">
        <f>IF(OR($A172="",$B172=""),"",'OddsRatio_working_2-way'!N171)</f>
        <v>1.8901981971385247</v>
      </c>
      <c r="J172" s="30">
        <f>IF('Log_working_2-way'!$D171="","",A172^('Log_working_2-way'!$D171))</f>
        <v>2.1250149218724146</v>
      </c>
      <c r="K172" s="32">
        <f>IF('Log_working_2-way'!$D171="","",B172^('Log_working_2-way'!$D171))</f>
        <v>1.8888770989238437</v>
      </c>
      <c r="L172" s="37">
        <f t="shared" si="27"/>
        <v>0.47179487179487184</v>
      </c>
      <c r="M172" s="37">
        <f t="shared" si="28"/>
        <v>0.52820512820512822</v>
      </c>
      <c r="N172" s="38">
        <v>268</v>
      </c>
      <c r="O172" s="38">
        <f t="shared" si="29"/>
        <v>137.90291262135923</v>
      </c>
      <c r="P172" s="38">
        <f t="shared" si="30"/>
        <v>122.34782608695652</v>
      </c>
      <c r="Q172" s="38">
        <f t="shared" si="31"/>
        <v>145.65217391304347</v>
      </c>
      <c r="R172" s="38">
        <f t="shared" si="32"/>
        <v>130.09708737864077</v>
      </c>
      <c r="S172" s="39">
        <f t="shared" si="33"/>
        <v>-7.7492612916842347</v>
      </c>
      <c r="T172" s="39">
        <f t="shared" si="34"/>
        <v>-7.7492612916842489</v>
      </c>
      <c r="U172" t="s">
        <v>426</v>
      </c>
      <c r="V172" t="s">
        <v>427</v>
      </c>
      <c r="W172" t="s">
        <v>476</v>
      </c>
      <c r="X172" s="48" t="s">
        <v>468</v>
      </c>
      <c r="Y172" s="41"/>
    </row>
    <row r="173" spans="1:25" ht="15" x14ac:dyDescent="0.25">
      <c r="A173">
        <v>2.42</v>
      </c>
      <c r="B173">
        <v>1.61</v>
      </c>
      <c r="C173" s="29">
        <f t="shared" si="26"/>
        <v>3.4341152918228035E-2</v>
      </c>
      <c r="D173" s="30">
        <f>IF(OR($A173="",$B173=""),"",A173*'MPTO_working_2-way'!$G172)</f>
        <v>2.5031055900621118</v>
      </c>
      <c r="E173" s="32">
        <f>IF(OR($A173="",$B173=""),"",B173*'MPTO_working_2-way'!$G172)</f>
        <v>1.6652892561983472</v>
      </c>
      <c r="F173" s="30">
        <f>IF(OR($A173="",$B173=""),"",'MPTO_working_2-way'!D172)</f>
        <v>2.5249173741170372</v>
      </c>
      <c r="G173" s="32">
        <f>IF(OR($A173="",$B173=""),"",'MPTO_working_2-way'!E172)</f>
        <v>1.655773235306617</v>
      </c>
      <c r="H173" s="30">
        <f>IF(OR($A173="",$B173=""),"",'OddsRatio_working_2-way'!M172)</f>
        <v>2.5257355119610394</v>
      </c>
      <c r="I173" s="30">
        <f>IF(OR($A173="",$B173=""),"",'OddsRatio_working_2-way'!N172)</f>
        <v>1.6554215931663621</v>
      </c>
      <c r="J173" s="30">
        <f>IF('Log_working_2-way'!$D172="","",A173^('Log_working_2-way'!$D172))</f>
        <v>2.5358767096666233</v>
      </c>
      <c r="K173" s="32">
        <f>IF('Log_working_2-way'!$D172="","",B173^('Log_working_2-way'!$D172))</f>
        <v>1.6510939281167687</v>
      </c>
      <c r="L173" s="37">
        <f t="shared" si="27"/>
        <v>0.39950372208436724</v>
      </c>
      <c r="M173" s="37">
        <f t="shared" si="28"/>
        <v>0.60049627791563276</v>
      </c>
      <c r="N173" s="38">
        <v>269</v>
      </c>
      <c r="O173" s="38">
        <f t="shared" si="29"/>
        <v>157.84297520661158</v>
      </c>
      <c r="P173" s="38">
        <f t="shared" si="30"/>
        <v>101.9192546583851</v>
      </c>
      <c r="Q173" s="38">
        <f t="shared" si="31"/>
        <v>167.08074534161489</v>
      </c>
      <c r="R173" s="38">
        <f t="shared" si="32"/>
        <v>111.15702479338843</v>
      </c>
      <c r="S173" s="39">
        <f t="shared" si="33"/>
        <v>-9.2377701350033021</v>
      </c>
      <c r="T173" s="39">
        <f t="shared" si="34"/>
        <v>-9.2377701350033306</v>
      </c>
      <c r="U173" t="s">
        <v>428</v>
      </c>
      <c r="V173" t="s">
        <v>429</v>
      </c>
      <c r="W173" t="s">
        <v>476</v>
      </c>
      <c r="X173" s="48" t="s">
        <v>468</v>
      </c>
      <c r="Y173" s="41"/>
    </row>
    <row r="174" spans="1:25" ht="15" x14ac:dyDescent="0.25">
      <c r="A174">
        <v>2</v>
      </c>
      <c r="B174">
        <v>1.91</v>
      </c>
      <c r="C174" s="29">
        <f t="shared" si="26"/>
        <v>2.3560209424083656E-2</v>
      </c>
      <c r="D174" s="30">
        <f>IF(OR($A174="",$B174=""),"",A174*'MPTO_working_2-way'!$G173)</f>
        <v>2.0471204188481673</v>
      </c>
      <c r="E174" s="32">
        <f>IF(OR($A174="",$B174=""),"",B174*'MPTO_working_2-way'!$G173)</f>
        <v>1.9549999999999996</v>
      </c>
      <c r="F174" s="30">
        <f>IF(OR($A174="",$B174=""),"",'MPTO_working_2-way'!D173)</f>
        <v>2.0482573726541551</v>
      </c>
      <c r="G174" s="32">
        <f>IF(OR($A174="",$B174=""),"",'MPTO_working_2-way'!E173)</f>
        <v>1.9539641943734012</v>
      </c>
      <c r="H174" s="30">
        <f>IF(OR($A174="",$B174=""),"",'OddsRatio_working_2-way'!M173)</f>
        <v>2.0482848367219182</v>
      </c>
      <c r="I174" s="30">
        <f>IF(OR($A174="",$B174=""),"",'OddsRatio_working_2-way'!N173)</f>
        <v>1.9539392014169454</v>
      </c>
      <c r="J174" s="30">
        <f>IF('Log_working_2-way'!$D173="","",A174^('Log_working_2-way'!$D173))</f>
        <v>2.0487985391091357</v>
      </c>
      <c r="K174" s="32">
        <f>IF('Log_working_2-way'!$D173="","",B174^('Log_working_2-way'!$D173))</f>
        <v>1.95347196121136</v>
      </c>
      <c r="L174" s="37">
        <f t="shared" si="27"/>
        <v>0.48849104859335046</v>
      </c>
      <c r="M174" s="37">
        <f t="shared" si="28"/>
        <v>0.51150895140664976</v>
      </c>
      <c r="N174" s="38">
        <v>270</v>
      </c>
      <c r="O174" s="38">
        <f t="shared" si="29"/>
        <v>135</v>
      </c>
      <c r="P174" s="38">
        <f t="shared" si="30"/>
        <v>128.63874345549735</v>
      </c>
      <c r="Q174" s="38">
        <f t="shared" si="31"/>
        <v>141.36125654450262</v>
      </c>
      <c r="R174" s="38">
        <f t="shared" si="32"/>
        <v>135</v>
      </c>
      <c r="S174" s="39">
        <f t="shared" si="33"/>
        <v>-6.3612565445026235</v>
      </c>
      <c r="T174" s="39">
        <f t="shared" si="34"/>
        <v>-6.3612565445026519</v>
      </c>
      <c r="U174" t="s">
        <v>150</v>
      </c>
      <c r="V174" t="s">
        <v>157</v>
      </c>
      <c r="W174" t="s">
        <v>160</v>
      </c>
      <c r="X174" s="48" t="s">
        <v>468</v>
      </c>
      <c r="Y174" s="41"/>
    </row>
    <row r="175" spans="1:25" ht="15" x14ac:dyDescent="0.25">
      <c r="A175">
        <v>2.21</v>
      </c>
      <c r="B175">
        <v>1.74</v>
      </c>
      <c r="C175" s="29">
        <f t="shared" si="26"/>
        <v>2.720133146096626E-2</v>
      </c>
      <c r="D175" s="30">
        <f>IF(OR($A175="",$B175=""),"",A175*'MPTO_working_2-way'!$G174)</f>
        <v>2.2701149425287355</v>
      </c>
      <c r="E175" s="32">
        <f>IF(OR($A175="",$B175=""),"",B175*'MPTO_working_2-way'!$G174)</f>
        <v>1.7873303167420813</v>
      </c>
      <c r="F175" s="30">
        <f>IF(OR($A175="",$B175=""),"",'MPTO_working_2-way'!D174)</f>
        <v>2.2784855128281092</v>
      </c>
      <c r="G175" s="32">
        <f>IF(OR($A175="",$B175=""),"",'MPTO_working_2-way'!E174)</f>
        <v>1.7821754646150993</v>
      </c>
      <c r="H175" s="30">
        <f>IF(OR($A175="",$B175=""),"",'OddsRatio_working_2-way'!M174)</f>
        <v>2.2787240261820116</v>
      </c>
      <c r="I175" s="30">
        <f>IF(OR($A175="",$B175=""),"",'OddsRatio_working_2-way'!N174)</f>
        <v>1.7820295697311479</v>
      </c>
      <c r="J175" s="30">
        <f>IF('Log_working_2-way'!$D174="","",A175^('Log_working_2-way'!$D174))</f>
        <v>2.2825447620471673</v>
      </c>
      <c r="K175" s="32">
        <f>IF('Log_working_2-way'!$D174="","",B175^('Log_working_2-way'!$D174))</f>
        <v>1.7796998822901224</v>
      </c>
      <c r="L175" s="37">
        <f t="shared" si="27"/>
        <v>0.44050632911392407</v>
      </c>
      <c r="M175" s="37">
        <f t="shared" si="28"/>
        <v>0.55949367088607604</v>
      </c>
      <c r="N175" s="38">
        <v>271</v>
      </c>
      <c r="O175" s="38">
        <f t="shared" si="29"/>
        <v>148.37556561085972</v>
      </c>
      <c r="P175" s="38">
        <f t="shared" si="30"/>
        <v>115.2528735632184</v>
      </c>
      <c r="Q175" s="38">
        <f t="shared" si="31"/>
        <v>155.7471264367816</v>
      </c>
      <c r="R175" s="38">
        <f t="shared" si="32"/>
        <v>122.62443438914028</v>
      </c>
      <c r="S175" s="39">
        <f t="shared" si="33"/>
        <v>-7.3715608259218754</v>
      </c>
      <c r="T175" s="39">
        <f t="shared" si="34"/>
        <v>-7.3715608259218754</v>
      </c>
      <c r="U175" t="s">
        <v>148</v>
      </c>
      <c r="V175" t="s">
        <v>126</v>
      </c>
      <c r="W175" t="s">
        <v>160</v>
      </c>
      <c r="X175" s="48" t="s">
        <v>468</v>
      </c>
      <c r="Y175" s="41"/>
    </row>
    <row r="176" spans="1:25" ht="15" x14ac:dyDescent="0.25">
      <c r="A176">
        <v>2.2999999999999998</v>
      </c>
      <c r="B176">
        <v>1.68</v>
      </c>
      <c r="C176" s="29">
        <f t="shared" si="26"/>
        <v>3.002070393374745E-2</v>
      </c>
      <c r="D176" s="30">
        <f>IF(OR($A176="",$B176=""),"",A176*'MPTO_working_2-way'!$G175)</f>
        <v>2.3690476190476191</v>
      </c>
      <c r="E176" s="32">
        <f>IF(OR($A176="",$B176=""),"",B176*'MPTO_working_2-way'!$G175)</f>
        <v>1.7304347826086957</v>
      </c>
      <c r="F176" s="30">
        <f>IF(OR($A176="",$B176=""),"",'MPTO_working_2-way'!D175)</f>
        <v>2.3822441430332923</v>
      </c>
      <c r="G176" s="32">
        <f>IF(OR($A176="",$B176=""),"",'MPTO_working_2-way'!E175)</f>
        <v>1.7234611953612846</v>
      </c>
      <c r="H176" s="30">
        <f>IF(OR($A176="",$B176=""),"",'OddsRatio_working_2-way'!M175)</f>
        <v>2.3826657968874305</v>
      </c>
      <c r="I176" s="30">
        <f>IF(OR($A176="",$B176=""),"",'OddsRatio_working_2-way'!N175)</f>
        <v>1.7232405706795793</v>
      </c>
      <c r="J176" s="30">
        <f>IF('Log_working_2-way'!$D175="","",A176^('Log_working_2-way'!$D175))</f>
        <v>2.3887319209255629</v>
      </c>
      <c r="K176" s="32">
        <f>IF('Log_working_2-way'!$D175="","",B176^('Log_working_2-way'!$D175))</f>
        <v>1.7200813813896441</v>
      </c>
      <c r="L176" s="37">
        <f t="shared" si="27"/>
        <v>0.42211055276381909</v>
      </c>
      <c r="M176" s="37">
        <f t="shared" si="28"/>
        <v>0.57788944723618085</v>
      </c>
      <c r="N176" s="38">
        <v>272</v>
      </c>
      <c r="O176" s="38">
        <f t="shared" si="29"/>
        <v>153.7391304347826</v>
      </c>
      <c r="P176" s="38">
        <f t="shared" si="30"/>
        <v>110.09523809523809</v>
      </c>
      <c r="Q176" s="38">
        <f t="shared" si="31"/>
        <v>161.9047619047619</v>
      </c>
      <c r="R176" s="38">
        <f t="shared" si="32"/>
        <v>118.2608695652174</v>
      </c>
      <c r="S176" s="39">
        <f t="shared" si="33"/>
        <v>-8.1656314699793029</v>
      </c>
      <c r="T176" s="39">
        <f t="shared" si="34"/>
        <v>-8.1656314699793171</v>
      </c>
      <c r="U176" t="s">
        <v>127</v>
      </c>
      <c r="V176" t="s">
        <v>98</v>
      </c>
      <c r="W176" t="s">
        <v>160</v>
      </c>
      <c r="X176" s="48" t="s">
        <v>468</v>
      </c>
      <c r="Y176" s="41"/>
    </row>
    <row r="177" spans="1:25" s="35" customFormat="1" ht="15" x14ac:dyDescent="0.25">
      <c r="A177">
        <v>1.7</v>
      </c>
      <c r="B177">
        <v>2.2599999999999998</v>
      </c>
      <c r="C177" s="29">
        <f t="shared" si="26"/>
        <v>3.0713170223841679E-2</v>
      </c>
      <c r="D177" s="30">
        <f>IF(OR($A177="",$B177=""),"",A177*'MPTO_working_2-way'!$G176)</f>
        <v>1.7522123893805308</v>
      </c>
      <c r="E177" s="32">
        <f>IF(OR($A177="",$B177=""),"",B177*'MPTO_working_2-way'!$G176)</f>
        <v>2.3294117647058821</v>
      </c>
      <c r="F177" s="30">
        <f>IF(OR($A177="",$B177=""),"",'MPTO_working_2-way'!D176)</f>
        <v>1.7455701953657428</v>
      </c>
      <c r="G177" s="32">
        <f>IF(OR($A177="",$B177=""),"",'MPTO_working_2-way'!E176)</f>
        <v>2.3412553321145642</v>
      </c>
      <c r="H177" s="30">
        <f>IF(OR($A177="",$B177=""),"",'OddsRatio_working_2-way'!M176)</f>
        <v>1.7453559924999296</v>
      </c>
      <c r="I177" s="30">
        <f>IF(OR($A177="",$B177=""),"",'OddsRatio_working_2-way'!N176)</f>
        <v>2.3416407864998732</v>
      </c>
      <c r="J177" s="30">
        <f>IF('Log_working_2-way'!$D176="","",A177^('Log_working_2-way'!$D176))</f>
        <v>1.7423463494336857</v>
      </c>
      <c r="K177" s="32">
        <f>IF('Log_working_2-way'!$D176="","",B177^('Log_working_2-way'!$D176))</f>
        <v>2.3470801072340981</v>
      </c>
      <c r="L177" s="37">
        <f t="shared" si="27"/>
        <v>0.57070707070707072</v>
      </c>
      <c r="M177" s="37">
        <f t="shared" si="28"/>
        <v>0.42929292929292934</v>
      </c>
      <c r="N177" s="38">
        <v>273</v>
      </c>
      <c r="O177" s="38">
        <f t="shared" si="29"/>
        <v>112.41176470588233</v>
      </c>
      <c r="P177" s="38">
        <f t="shared" si="30"/>
        <v>152.20353982300881</v>
      </c>
      <c r="Q177" s="38">
        <f t="shared" si="31"/>
        <v>120.79646017699116</v>
      </c>
      <c r="R177" s="38">
        <f t="shared" si="32"/>
        <v>160.58823529411765</v>
      </c>
      <c r="S177" s="39">
        <f t="shared" si="33"/>
        <v>-8.3846954711088273</v>
      </c>
      <c r="T177" s="39">
        <f t="shared" si="34"/>
        <v>-8.3846954711088415</v>
      </c>
      <c r="U177" t="s">
        <v>152</v>
      </c>
      <c r="V177" t="s">
        <v>124</v>
      </c>
      <c r="W177" t="s">
        <v>160</v>
      </c>
      <c r="X177" s="48" t="s">
        <v>468</v>
      </c>
      <c r="Y177" s="41"/>
    </row>
    <row r="178" spans="1:25" s="35" customFormat="1" ht="15" x14ac:dyDescent="0.25">
      <c r="A178">
        <v>1.63</v>
      </c>
      <c r="B178">
        <v>2.41</v>
      </c>
      <c r="C178" s="29">
        <f t="shared" si="26"/>
        <v>2.8434691851436877E-2</v>
      </c>
      <c r="D178" s="30">
        <f>IF(OR($A178="",$B178=""),"",A178*'MPTO_working_2-way'!$G177)</f>
        <v>1.6763485477178419</v>
      </c>
      <c r="E178" s="32">
        <f>IF(OR($A178="",$B178=""),"",B178*'MPTO_working_2-way'!$G177)</f>
        <v>2.4785276073619631</v>
      </c>
      <c r="F178" s="30">
        <f>IF(OR($A178="",$B178=""),"",'MPTO_working_2-way'!D177)</f>
        <v>1.6686702206741284</v>
      </c>
      <c r="G178" s="32">
        <f>IF(OR($A178="",$B178=""),"",'MPTO_working_2-way'!E177)</f>
        <v>2.4955055109106499</v>
      </c>
      <c r="H178" s="30">
        <f>IF(OR($A178="",$B178=""),"",'OddsRatio_working_2-way'!M177)</f>
        <v>1.6684373647831916</v>
      </c>
      <c r="I178" s="30">
        <f>IF(OR($A178="",$B178=""),"",'OddsRatio_working_2-way'!N177)</f>
        <v>2.4960264830861911</v>
      </c>
      <c r="J178" s="30">
        <f>IF('Log_working_2-way'!$D177="","",A178^('Log_working_2-way'!$D177))</f>
        <v>1.6649584147953032</v>
      </c>
      <c r="K178" s="32">
        <f>IF('Log_working_2-way'!$D177="","",B178^('Log_working_2-way'!$D177))</f>
        <v>2.5038534406814188</v>
      </c>
      <c r="L178" s="37">
        <f t="shared" si="27"/>
        <v>0.59653465346534673</v>
      </c>
      <c r="M178" s="37">
        <f t="shared" si="28"/>
        <v>0.40346534653465349</v>
      </c>
      <c r="N178" s="38">
        <v>274</v>
      </c>
      <c r="O178" s="38">
        <f t="shared" si="29"/>
        <v>105.90184049079751</v>
      </c>
      <c r="P178" s="38">
        <f t="shared" si="30"/>
        <v>160.30705394190872</v>
      </c>
      <c r="Q178" s="38">
        <f t="shared" si="31"/>
        <v>113.69294605809128</v>
      </c>
      <c r="R178" s="38">
        <f t="shared" si="32"/>
        <v>168.09815950920245</v>
      </c>
      <c r="S178" s="39">
        <f t="shared" si="33"/>
        <v>-7.7911055672937692</v>
      </c>
      <c r="T178" s="39">
        <f t="shared" si="34"/>
        <v>-7.7911055672937266</v>
      </c>
      <c r="U178" t="s">
        <v>153</v>
      </c>
      <c r="V178" t="s">
        <v>129</v>
      </c>
      <c r="W178" t="s">
        <v>160</v>
      </c>
      <c r="X178" s="48" t="s">
        <v>468</v>
      </c>
      <c r="Y178" s="41"/>
    </row>
    <row r="179" spans="1:25" ht="15" x14ac:dyDescent="0.25">
      <c r="A179">
        <v>2.0699999999999998</v>
      </c>
      <c r="B179">
        <v>1.8</v>
      </c>
      <c r="C179" s="29">
        <f t="shared" si="26"/>
        <v>3.8647342995169254E-2</v>
      </c>
      <c r="D179" s="30">
        <f>IF(OR($A179="",$B179=""),"",A179*'MPTO_working_2-way'!$G178)</f>
        <v>2.1500000000000004</v>
      </c>
      <c r="E179" s="32">
        <f>IF(OR($A179="",$B179=""),"",B179*'MPTO_working_2-way'!$G178)</f>
        <v>1.8695652173913047</v>
      </c>
      <c r="F179" s="30">
        <f>IF(OR($A179="",$B179=""),"",'MPTO_working_2-way'!D178)</f>
        <v>2.15625</v>
      </c>
      <c r="G179" s="32">
        <f>IF(OR($A179="",$B179=""),"",'MPTO_working_2-way'!E178)</f>
        <v>1.8648648648648651</v>
      </c>
      <c r="H179" s="30">
        <f>IF(OR($A179="",$B179=""),"",'OddsRatio_working_2-way'!M178)</f>
        <v>2.1565033506220384</v>
      </c>
      <c r="I179" s="30">
        <f>IF(OR($A179="",$B179=""),"",'OddsRatio_working_2-way'!N178)</f>
        <v>1.8646754023342345</v>
      </c>
      <c r="J179" s="30">
        <f>IF('Log_working_2-way'!$D178="","",A179^('Log_working_2-way'!$D178))</f>
        <v>2.1593762623614712</v>
      </c>
      <c r="K179" s="32">
        <f>IF('Log_working_2-way'!$D178="","",B179^('Log_working_2-way'!$D178))</f>
        <v>1.8625327535713179</v>
      </c>
      <c r="L179" s="37">
        <f t="shared" si="27"/>
        <v>0.46511627906976738</v>
      </c>
      <c r="M179" s="37">
        <f t="shared" si="28"/>
        <v>0.53488372093023251</v>
      </c>
      <c r="N179" s="38">
        <v>275</v>
      </c>
      <c r="O179" s="38">
        <f t="shared" si="29"/>
        <v>142.14975845410629</v>
      </c>
      <c r="P179" s="38">
        <f t="shared" si="30"/>
        <v>122.22222222222223</v>
      </c>
      <c r="Q179" s="38">
        <f t="shared" si="31"/>
        <v>152.77777777777777</v>
      </c>
      <c r="R179" s="38">
        <f t="shared" si="32"/>
        <v>132.85024154589374</v>
      </c>
      <c r="S179" s="39">
        <f t="shared" si="33"/>
        <v>-10.628019323671481</v>
      </c>
      <c r="T179" s="39">
        <f t="shared" si="34"/>
        <v>-10.628019323671509</v>
      </c>
      <c r="U179" t="s">
        <v>430</v>
      </c>
      <c r="V179" t="s">
        <v>431</v>
      </c>
      <c r="W179" t="s">
        <v>478</v>
      </c>
      <c r="X179" s="48" t="s">
        <v>468</v>
      </c>
      <c r="Y179" s="41"/>
    </row>
    <row r="180" spans="1:25" ht="15" x14ac:dyDescent="0.25">
      <c r="A180">
        <v>2.64</v>
      </c>
      <c r="B180">
        <v>1.5</v>
      </c>
      <c r="C180" s="29">
        <f t="shared" si="26"/>
        <v>4.5454545454545414E-2</v>
      </c>
      <c r="D180" s="30">
        <f>IF(OR($A180="",$B180=""),"",A180*'MPTO_working_2-way'!$G179)</f>
        <v>2.7600000000000002</v>
      </c>
      <c r="E180" s="32">
        <f>IF(OR($A180="",$B180=""),"",B180*'MPTO_working_2-way'!$G179)</f>
        <v>1.5681818181818181</v>
      </c>
      <c r="F180" s="30">
        <f>IF(OR($A180="",$B180=""),"",'MPTO_working_2-way'!D179)</f>
        <v>2.8085106382978724</v>
      </c>
      <c r="G180" s="32">
        <f>IF(OR($A180="",$B180=""),"",'MPTO_working_2-way'!E179)</f>
        <v>1.5529411764705883</v>
      </c>
      <c r="H180" s="30">
        <f>IF(OR($A180="",$B180=""),"",'OddsRatio_working_2-way'!M179)</f>
        <v>2.811077027627483</v>
      </c>
      <c r="I180" s="30">
        <f>IF(OR($A180="",$B180=""),"",'OddsRatio_working_2-way'!N179)</f>
        <v>1.5521576303742324</v>
      </c>
      <c r="J180" s="30">
        <f>IF('Log_working_2-way'!$D179="","",A180^('Log_working_2-way'!$D179))</f>
        <v>2.8343166972166882</v>
      </c>
      <c r="K180" s="32">
        <f>IF('Log_working_2-way'!$D179="","",B180^('Log_working_2-way'!$D179))</f>
        <v>1.5451621312261112</v>
      </c>
      <c r="L180" s="37">
        <f t="shared" si="27"/>
        <v>0.36231884057971009</v>
      </c>
      <c r="M180" s="37">
        <f t="shared" si="28"/>
        <v>0.63768115942028991</v>
      </c>
      <c r="N180" s="38">
        <v>276</v>
      </c>
      <c r="O180" s="38">
        <f t="shared" si="29"/>
        <v>171.45454545454544</v>
      </c>
      <c r="P180" s="38">
        <f t="shared" si="30"/>
        <v>92</v>
      </c>
      <c r="Q180" s="38">
        <f t="shared" si="31"/>
        <v>184</v>
      </c>
      <c r="R180" s="38">
        <f t="shared" si="32"/>
        <v>104.54545454545455</v>
      </c>
      <c r="S180" s="39">
        <f t="shared" si="33"/>
        <v>-12.545454545454561</v>
      </c>
      <c r="T180" s="39">
        <f t="shared" si="34"/>
        <v>-12.545454545454547</v>
      </c>
      <c r="U180" t="s">
        <v>432</v>
      </c>
      <c r="V180" t="s">
        <v>433</v>
      </c>
      <c r="W180" t="s">
        <v>478</v>
      </c>
      <c r="X180" s="48" t="s">
        <v>468</v>
      </c>
      <c r="Y180" s="41"/>
    </row>
    <row r="181" spans="1:25" s="35" customFormat="1" ht="15" x14ac:dyDescent="0.25">
      <c r="A181">
        <v>2.57</v>
      </c>
      <c r="B181">
        <v>1.52</v>
      </c>
      <c r="C181" s="29">
        <f t="shared" si="26"/>
        <v>4.6999795207864015E-2</v>
      </c>
      <c r="D181" s="30">
        <f>IF(OR($A181="",$B181=""),"",A181*'MPTO_working_2-way'!$G180)</f>
        <v>2.6907894736842102</v>
      </c>
      <c r="E181" s="32">
        <f>IF(OR($A181="",$B181=""),"",B181*'MPTO_working_2-way'!$G180)</f>
        <v>1.5914396887159534</v>
      </c>
      <c r="F181" s="30">
        <f>IF(OR($A181="",$B181=""),"",'MPTO_working_2-way'!D180)</f>
        <v>2.7351911496989216</v>
      </c>
      <c r="G181" s="32">
        <f>IF(OR($A181="",$B181=""),"",'MPTO_working_2-way'!E180)</f>
        <v>1.5763053829392302</v>
      </c>
      <c r="H181" s="30">
        <f>IF(OR($A181="",$B181=""),"",'OddsRatio_working_2-way'!M180)</f>
        <v>2.7375933843194633</v>
      </c>
      <c r="I181" s="30">
        <f>IF(OR($A181="",$B181=""),"",'OddsRatio_working_2-way'!N180)</f>
        <v>1.5755086368446631</v>
      </c>
      <c r="J181" s="30">
        <f>IF('Log_working_2-way'!$D180="","",A181^('Log_working_2-way'!$D180))</f>
        <v>2.7588202324003004</v>
      </c>
      <c r="K181" s="32">
        <f>IF('Log_working_2-way'!$D180="","",B181^('Log_working_2-way'!$D180))</f>
        <v>1.5685629387111448</v>
      </c>
      <c r="L181" s="37">
        <f t="shared" si="27"/>
        <v>0.371638141809291</v>
      </c>
      <c r="M181" s="37">
        <f t="shared" si="28"/>
        <v>0.628361858190709</v>
      </c>
      <c r="N181" s="38">
        <v>277</v>
      </c>
      <c r="O181" s="38">
        <f t="shared" si="29"/>
        <v>169.21789883268482</v>
      </c>
      <c r="P181" s="38">
        <f t="shared" si="30"/>
        <v>94.763157894736864</v>
      </c>
      <c r="Q181" s="38">
        <f t="shared" si="31"/>
        <v>182.23684210526318</v>
      </c>
      <c r="R181" s="38">
        <f t="shared" si="32"/>
        <v>107.78210116731518</v>
      </c>
      <c r="S181" s="39">
        <f t="shared" si="33"/>
        <v>-13.018943272578355</v>
      </c>
      <c r="T181" s="39">
        <f t="shared" si="34"/>
        <v>-13.018943272578312</v>
      </c>
      <c r="U181" t="s">
        <v>434</v>
      </c>
      <c r="V181" t="s">
        <v>435</v>
      </c>
      <c r="W181" t="s">
        <v>478</v>
      </c>
      <c r="X181" s="48" t="s">
        <v>468</v>
      </c>
      <c r="Y181" s="41"/>
    </row>
    <row r="182" spans="1:25" s="35" customFormat="1" ht="15" x14ac:dyDescent="0.25">
      <c r="A182">
        <v>2.8</v>
      </c>
      <c r="B182">
        <v>1.44</v>
      </c>
      <c r="C182" s="29">
        <f t="shared" si="26"/>
        <v>5.1587301587301626E-2</v>
      </c>
      <c r="D182" s="30">
        <f>IF(OR($A182="",$B182=""),"",A182*'MPTO_working_2-way'!$G181)</f>
        <v>2.9444444444444442</v>
      </c>
      <c r="E182" s="32">
        <f>IF(OR($A182="",$B182=""),"",B182*'MPTO_working_2-way'!$G181)</f>
        <v>1.5142857142857142</v>
      </c>
      <c r="F182" s="30">
        <f>IF(OR($A182="",$B182=""),"",'MPTO_working_2-way'!D181)</f>
        <v>3.0179640718562877</v>
      </c>
      <c r="G182" s="32">
        <f>IF(OR($A182="",$B182=""),"",'MPTO_working_2-way'!E181)</f>
        <v>1.4955489614243322</v>
      </c>
      <c r="H182" s="30">
        <f>IF(OR($A182="",$B182=""),"",'OddsRatio_working_2-way'!M181)</f>
        <v>3.0225995873897262</v>
      </c>
      <c r="I182" s="30">
        <f>IF(OR($A182="",$B182=""),"",'OddsRatio_working_2-way'!N181)</f>
        <v>1.4944132324730444</v>
      </c>
      <c r="J182" s="30">
        <f>IF('Log_working_2-way'!$D181="","",A182^('Log_working_2-way'!$D181))</f>
        <v>3.0586105254385516</v>
      </c>
      <c r="K182" s="32">
        <f>IF('Log_working_2-way'!$D181="","",B182^('Log_working_2-way'!$D181))</f>
        <v>1.4857645424596992</v>
      </c>
      <c r="L182" s="37">
        <f t="shared" si="27"/>
        <v>0.339622641509434</v>
      </c>
      <c r="M182" s="37">
        <f t="shared" si="28"/>
        <v>0.66037735849056611</v>
      </c>
      <c r="N182" s="38">
        <v>278</v>
      </c>
      <c r="O182" s="38">
        <f t="shared" si="29"/>
        <v>178.71428571428572</v>
      </c>
      <c r="P182" s="38">
        <f t="shared" si="30"/>
        <v>84.944444444444443</v>
      </c>
      <c r="Q182" s="38">
        <f t="shared" si="31"/>
        <v>193.05555555555554</v>
      </c>
      <c r="R182" s="38">
        <f t="shared" si="32"/>
        <v>99.285714285714292</v>
      </c>
      <c r="S182" s="39">
        <f t="shared" si="33"/>
        <v>-14.341269841269821</v>
      </c>
      <c r="T182" s="39">
        <f t="shared" si="34"/>
        <v>-14.341269841269849</v>
      </c>
      <c r="U182" t="s">
        <v>436</v>
      </c>
      <c r="V182" t="s">
        <v>437</v>
      </c>
      <c r="W182" t="s">
        <v>478</v>
      </c>
      <c r="X182" s="48" t="s">
        <v>468</v>
      </c>
      <c r="Y182" s="41"/>
    </row>
    <row r="183" spans="1:25" ht="15" x14ac:dyDescent="0.25">
      <c r="A183">
        <v>2.23</v>
      </c>
      <c r="B183">
        <v>1.67</v>
      </c>
      <c r="C183" s="29">
        <f t="shared" si="26"/>
        <v>4.7232888483123459E-2</v>
      </c>
      <c r="D183" s="30">
        <f>IF(OR($A183="",$B183=""),"",A183*'MPTO_working_2-way'!$G182)</f>
        <v>2.3353293413173652</v>
      </c>
      <c r="E183" s="32">
        <f>IF(OR($A183="",$B183=""),"",B183*'MPTO_working_2-way'!$G182)</f>
        <v>1.7488789237668161</v>
      </c>
      <c r="F183" s="30">
        <f>IF(OR($A183="",$B183=""),"",'MPTO_working_2-way'!D182)</f>
        <v>2.3539711134287793</v>
      </c>
      <c r="G183" s="32">
        <f>IF(OR($A183="",$B183=""),"",'MPTO_working_2-way'!E182)</f>
        <v>1.7385681940197473</v>
      </c>
      <c r="H183" s="30">
        <f>IF(OR($A183="",$B183=""),"",'OddsRatio_working_2-way'!M182)</f>
        <v>2.3549246826013568</v>
      </c>
      <c r="I183" s="30">
        <f>IF(OR($A183="",$B183=""),"",'OddsRatio_working_2-way'!N182)</f>
        <v>1.7380484043438287</v>
      </c>
      <c r="J183" s="30">
        <f>IF('Log_working_2-way'!$D182="","",A183^('Log_working_2-way'!$D182))</f>
        <v>2.3636503228006438</v>
      </c>
      <c r="K183" s="32">
        <f>IF('Log_working_2-way'!$D182="","",B183^('Log_working_2-way'!$D182))</f>
        <v>1.7333258264811959</v>
      </c>
      <c r="L183" s="37">
        <f t="shared" si="27"/>
        <v>0.42820512820512818</v>
      </c>
      <c r="M183" s="37">
        <f t="shared" si="28"/>
        <v>0.57179487179487176</v>
      </c>
      <c r="N183" s="38">
        <v>279</v>
      </c>
      <c r="O183" s="38">
        <f t="shared" si="29"/>
        <v>153.88789237668161</v>
      </c>
      <c r="P183" s="38">
        <f t="shared" si="30"/>
        <v>111.93413173652696</v>
      </c>
      <c r="Q183" s="38">
        <f t="shared" si="31"/>
        <v>167.06586826347308</v>
      </c>
      <c r="R183" s="38">
        <f t="shared" si="32"/>
        <v>125.11210762331839</v>
      </c>
      <c r="S183" s="39">
        <f t="shared" si="33"/>
        <v>-13.177975886791472</v>
      </c>
      <c r="T183" s="39">
        <f t="shared" si="34"/>
        <v>-13.17797588679143</v>
      </c>
      <c r="U183" t="s">
        <v>438</v>
      </c>
      <c r="V183" t="s">
        <v>439</v>
      </c>
      <c r="W183" t="s">
        <v>478</v>
      </c>
      <c r="X183" s="48" t="s">
        <v>468</v>
      </c>
      <c r="Y183" s="41"/>
    </row>
    <row r="184" spans="1:25" ht="15" x14ac:dyDescent="0.25">
      <c r="A184">
        <v>1.73</v>
      </c>
      <c r="B184">
        <v>2.2000000000000002</v>
      </c>
      <c r="C184" s="29">
        <f t="shared" si="26"/>
        <v>3.2580136626379375E-2</v>
      </c>
      <c r="D184" s="30">
        <f>IF(OR($A184="",$B184=""),"",A184*'MPTO_working_2-way'!$G183)</f>
        <v>1.7863636363636364</v>
      </c>
      <c r="E184" s="32">
        <f>IF(OR($A184="",$B184=""),"",B184*'MPTO_working_2-way'!$G183)</f>
        <v>2.2716763005780347</v>
      </c>
      <c r="F184" s="30">
        <f>IF(OR($A184="",$B184=""),"",'MPTO_working_2-way'!D183)</f>
        <v>1.7801683816651075</v>
      </c>
      <c r="G184" s="32">
        <f>IF(OR($A184="",$B184=""),"",'MPTO_working_2-way'!E183)</f>
        <v>2.2817745803357314</v>
      </c>
      <c r="H184" s="30">
        <f>IF(OR($A184="",$B184=""),"",'OddsRatio_working_2-way'!M183)</f>
        <v>1.7799572637865058</v>
      </c>
      <c r="I184" s="30">
        <f>IF(OR($A184="",$B184=""),"",'OddsRatio_working_2-way'!N183)</f>
        <v>2.2821215295120645</v>
      </c>
      <c r="J184" s="30">
        <f>IF('Log_working_2-way'!$D183="","",A184^('Log_working_2-way'!$D183))</f>
        <v>1.7771471488652957</v>
      </c>
      <c r="K184" s="32">
        <f>IF('Log_working_2-way'!$D183="","",B184^('Log_working_2-way'!$D183))</f>
        <v>2.2867575998445693</v>
      </c>
      <c r="L184" s="37">
        <f t="shared" si="27"/>
        <v>0.55979643765903309</v>
      </c>
      <c r="M184" s="37">
        <f t="shared" si="28"/>
        <v>0.44020356234096691</v>
      </c>
      <c r="N184" s="38">
        <v>280</v>
      </c>
      <c r="O184" s="38">
        <f t="shared" si="29"/>
        <v>118.15028901734104</v>
      </c>
      <c r="P184" s="38">
        <f t="shared" si="30"/>
        <v>152.72727272727272</v>
      </c>
      <c r="Q184" s="38">
        <f t="shared" si="31"/>
        <v>127.27272727272727</v>
      </c>
      <c r="R184" s="38">
        <f t="shared" si="32"/>
        <v>161.84971098265896</v>
      </c>
      <c r="S184" s="39">
        <f t="shared" si="33"/>
        <v>-9.1224382553862284</v>
      </c>
      <c r="T184" s="39">
        <f t="shared" si="34"/>
        <v>-9.1224382553862426</v>
      </c>
      <c r="U184" t="s">
        <v>440</v>
      </c>
      <c r="V184" t="s">
        <v>441</v>
      </c>
      <c r="W184" t="s">
        <v>479</v>
      </c>
      <c r="X184" s="48" t="s">
        <v>468</v>
      </c>
      <c r="Y184" s="41"/>
    </row>
    <row r="185" spans="1:25" ht="15" x14ac:dyDescent="0.25">
      <c r="A185">
        <v>1.78</v>
      </c>
      <c r="B185">
        <v>2.12</v>
      </c>
      <c r="C185" s="29">
        <f t="shared" si="26"/>
        <v>3.3495866016535869E-2</v>
      </c>
      <c r="D185" s="30">
        <f>IF(OR($A185="",$B185=""),"",A185*'MPTO_working_2-way'!$G184)</f>
        <v>1.8396226415094339</v>
      </c>
      <c r="E185" s="32">
        <f>IF(OR($A185="",$B185=""),"",B185*'MPTO_working_2-way'!$G184)</f>
        <v>2.191011235955056</v>
      </c>
      <c r="F185" s="30">
        <f>IF(OR($A185="",$B185=""),"",'MPTO_working_2-way'!D184)</f>
        <v>1.8346946713341112</v>
      </c>
      <c r="G185" s="32">
        <f>IF(OR($A185="",$B185=""),"",'MPTO_working_2-way'!E184)</f>
        <v>2.1980428704566637</v>
      </c>
      <c r="H185" s="30">
        <f>IF(OR($A185="",$B185=""),"",'OddsRatio_working_2-way'!M184)</f>
        <v>1.83452296039628</v>
      </c>
      <c r="I185" s="30">
        <f>IF(OR($A185="",$B185=""),"",'OddsRatio_working_2-way'!N184)</f>
        <v>2.1982893790305562</v>
      </c>
      <c r="J185" s="30">
        <f>IF('Log_working_2-way'!$D184="","",A185^('Log_working_2-way'!$D184))</f>
        <v>1.8322858584832242</v>
      </c>
      <c r="K185" s="32">
        <f>IF('Log_working_2-way'!$D184="","",B185^('Log_working_2-way'!$D184))</f>
        <v>2.2015102621380289</v>
      </c>
      <c r="L185" s="37">
        <f t="shared" si="27"/>
        <v>0.54358974358974366</v>
      </c>
      <c r="M185" s="37">
        <f t="shared" si="28"/>
        <v>0.45641025641025645</v>
      </c>
      <c r="N185" s="38">
        <v>281</v>
      </c>
      <c r="O185" s="38">
        <f t="shared" si="29"/>
        <v>123.13483146067416</v>
      </c>
      <c r="P185" s="38">
        <f t="shared" si="30"/>
        <v>148.45283018867923</v>
      </c>
      <c r="Q185" s="38">
        <f t="shared" si="31"/>
        <v>132.54716981132074</v>
      </c>
      <c r="R185" s="38">
        <f t="shared" si="32"/>
        <v>157.86516853932585</v>
      </c>
      <c r="S185" s="39">
        <f t="shared" si="33"/>
        <v>-9.4123383506465785</v>
      </c>
      <c r="T185" s="39">
        <f t="shared" si="34"/>
        <v>-9.4123383506466212</v>
      </c>
      <c r="U185" t="s">
        <v>442</v>
      </c>
      <c r="V185" t="s">
        <v>443</v>
      </c>
      <c r="W185" t="s">
        <v>479</v>
      </c>
      <c r="X185" s="48" t="s">
        <v>468</v>
      </c>
      <c r="Y185" s="41"/>
    </row>
    <row r="186" spans="1:25" s="35" customFormat="1" ht="15" x14ac:dyDescent="0.25">
      <c r="A186">
        <v>1.65</v>
      </c>
      <c r="B186">
        <v>2.33</v>
      </c>
      <c r="C186" s="29">
        <f t="shared" si="26"/>
        <v>3.5245155416829377E-2</v>
      </c>
      <c r="D186" s="30">
        <f>IF(OR($A186="",$B186=""),"",A186*'MPTO_working_2-way'!$G185)</f>
        <v>1.7081545064377683</v>
      </c>
      <c r="E186" s="32">
        <f>IF(OR($A186="",$B186=""),"",B186*'MPTO_working_2-way'!$G185)</f>
        <v>2.4121212121212126</v>
      </c>
      <c r="F186" s="30">
        <f>IF(OR($A186="",$B186=""),"",'MPTO_working_2-way'!D185)</f>
        <v>1.6994142999226434</v>
      </c>
      <c r="G186" s="32">
        <f>IF(OR($A186="",$B186=""),"",'MPTO_working_2-way'!E185)</f>
        <v>2.4297677358192451</v>
      </c>
      <c r="H186" s="30">
        <f>IF(OR($A186="",$B186=""),"",'OddsRatio_working_2-way'!M185)</f>
        <v>1.6990864070422753</v>
      </c>
      <c r="I186" s="30">
        <f>IF(OR($A186="",$B186=""),"",'OddsRatio_working_2-way'!N185)</f>
        <v>2.4304383405634256</v>
      </c>
      <c r="J186" s="30">
        <f>IF('Log_working_2-way'!$D185="","",A186^('Log_working_2-way'!$D185))</f>
        <v>1.6951127521022427</v>
      </c>
      <c r="K186" s="32">
        <f>IF('Log_working_2-way'!$D185="","",B186^('Log_working_2-way'!$D185))</f>
        <v>2.4386155296037653</v>
      </c>
      <c r="L186" s="37">
        <f t="shared" si="27"/>
        <v>0.58542713567839189</v>
      </c>
      <c r="M186" s="37">
        <f t="shared" si="28"/>
        <v>0.41457286432160795</v>
      </c>
      <c r="N186" s="38">
        <v>282</v>
      </c>
      <c r="O186" s="38">
        <f t="shared" si="29"/>
        <v>111.09090909090907</v>
      </c>
      <c r="P186" s="38">
        <f t="shared" si="30"/>
        <v>160.96995708154509</v>
      </c>
      <c r="Q186" s="38">
        <f t="shared" si="31"/>
        <v>121.03004291845494</v>
      </c>
      <c r="R186" s="38">
        <f t="shared" si="32"/>
        <v>170.90909090909091</v>
      </c>
      <c r="S186" s="39">
        <f t="shared" si="33"/>
        <v>-9.9391338275458736</v>
      </c>
      <c r="T186" s="39">
        <f t="shared" si="34"/>
        <v>-9.9391338275458168</v>
      </c>
      <c r="U186" t="s">
        <v>444</v>
      </c>
      <c r="V186" t="s">
        <v>445</v>
      </c>
      <c r="W186" t="s">
        <v>479</v>
      </c>
      <c r="X186" s="48" t="s">
        <v>468</v>
      </c>
      <c r="Y186" s="41"/>
    </row>
    <row r="187" spans="1:25" ht="15" x14ac:dyDescent="0.25">
      <c r="A187">
        <v>2.08</v>
      </c>
      <c r="B187">
        <v>1.84</v>
      </c>
      <c r="C187" s="29">
        <f t="shared" si="26"/>
        <v>2.4247491638795804E-2</v>
      </c>
      <c r="D187" s="30">
        <f>IF(OR($A187="",$B187=""),"",A187*'MPTO_working_2-way'!$G186)</f>
        <v>2.1304347826086953</v>
      </c>
      <c r="E187" s="32">
        <f>IF(OR($A187="",$B187=""),"",B187*'MPTO_working_2-way'!$G186)</f>
        <v>1.8846153846153844</v>
      </c>
      <c r="F187" s="30">
        <f>IF(OR($A187="",$B187=""),"",'MPTO_working_2-way'!D186)</f>
        <v>2.1338090990187331</v>
      </c>
      <c r="G187" s="32">
        <f>IF(OR($A187="",$B187=""),"",'MPTO_working_2-way'!E186)</f>
        <v>1.8819826907946497</v>
      </c>
      <c r="H187" s="30">
        <f>IF(OR($A187="",$B187=""),"",'OddsRatio_working_2-way'!M186)</f>
        <v>2.1338934190276815</v>
      </c>
      <c r="I187" s="30">
        <f>IF(OR($A187="",$B187=""),"",'OddsRatio_working_2-way'!N186)</f>
        <v>1.8819171036881968</v>
      </c>
      <c r="J187" s="30">
        <f>IF('Log_working_2-way'!$D186="","",A187^('Log_working_2-way'!$D186))</f>
        <v>2.1354221138982008</v>
      </c>
      <c r="K187" s="32">
        <f>IF('Log_working_2-way'!$D186="","",B187^('Log_working_2-way'!$D186))</f>
        <v>1.8807297195989381</v>
      </c>
      <c r="L187" s="37">
        <f t="shared" si="27"/>
        <v>0.46938775510204089</v>
      </c>
      <c r="M187" s="37">
        <f t="shared" si="28"/>
        <v>0.53061224489795922</v>
      </c>
      <c r="N187" s="38">
        <v>283</v>
      </c>
      <c r="O187" s="38">
        <f t="shared" si="29"/>
        <v>146.94230769230768</v>
      </c>
      <c r="P187" s="38">
        <f t="shared" si="30"/>
        <v>129.19565217391306</v>
      </c>
      <c r="Q187" s="38">
        <f t="shared" si="31"/>
        <v>153.80434782608694</v>
      </c>
      <c r="R187" s="38">
        <f t="shared" si="32"/>
        <v>136.05769230769229</v>
      </c>
      <c r="S187" s="39">
        <f t="shared" si="33"/>
        <v>-6.86204013377926</v>
      </c>
      <c r="T187" s="39">
        <f t="shared" si="34"/>
        <v>-6.8620401337792316</v>
      </c>
      <c r="U187" t="s">
        <v>142</v>
      </c>
      <c r="V187" t="s">
        <v>108</v>
      </c>
      <c r="W187" t="s">
        <v>161</v>
      </c>
      <c r="X187" s="48" t="s">
        <v>469</v>
      </c>
      <c r="Y187" s="41"/>
    </row>
    <row r="188" spans="1:25" s="35" customFormat="1" ht="15" x14ac:dyDescent="0.25">
      <c r="A188">
        <v>2.13</v>
      </c>
      <c r="B188">
        <v>1.74</v>
      </c>
      <c r="C188" s="29">
        <f t="shared" si="26"/>
        <v>4.4196211753278369E-2</v>
      </c>
      <c r="D188" s="30">
        <f>IF(OR($A188="",$B188=""),"",A188*'MPTO_working_2-way'!$G187)</f>
        <v>2.2241379310344827</v>
      </c>
      <c r="E188" s="32">
        <f>IF(OR($A188="",$B188=""),"",B188*'MPTO_working_2-way'!$G187)</f>
        <v>1.8169014084507042</v>
      </c>
      <c r="F188" s="30">
        <f>IF(OR($A188="",$B188=""),"",'MPTO_working_2-way'!D187)</f>
        <v>2.2352089741270129</v>
      </c>
      <c r="G188" s="32">
        <f>IF(OR($A188="",$B188=""),"",'MPTO_working_2-way'!E187)</f>
        <v>1.8095796103705875</v>
      </c>
      <c r="H188" s="30">
        <f>IF(OR($A188="",$B188=""),"",'OddsRatio_working_2-way'!M187)</f>
        <v>2.235729350232901</v>
      </c>
      <c r="I188" s="30">
        <f>IF(OR($A188="",$B188=""),"",'OddsRatio_working_2-way'!N187)</f>
        <v>1.8092386895330501</v>
      </c>
      <c r="J188" s="30">
        <f>IF('Log_working_2-way'!$D187="","",A188^('Log_working_2-way'!$D187))</f>
        <v>2.2408640724077871</v>
      </c>
      <c r="K188" s="32">
        <f>IF('Log_working_2-way'!$D187="","",B188^('Log_working_2-way'!$D187))</f>
        <v>1.8058900424598134</v>
      </c>
      <c r="L188" s="37">
        <f t="shared" si="27"/>
        <v>0.44961240310077522</v>
      </c>
      <c r="M188" s="37">
        <f t="shared" si="28"/>
        <v>0.55038759689922478</v>
      </c>
      <c r="N188" s="38">
        <v>284</v>
      </c>
      <c r="O188" s="38">
        <f t="shared" si="29"/>
        <v>150.66666666666666</v>
      </c>
      <c r="P188" s="38">
        <f t="shared" si="30"/>
        <v>120.78160919540231</v>
      </c>
      <c r="Q188" s="38">
        <f t="shared" si="31"/>
        <v>163.2183908045977</v>
      </c>
      <c r="R188" s="38">
        <f t="shared" si="32"/>
        <v>133.33333333333334</v>
      </c>
      <c r="S188" s="39">
        <f t="shared" si="33"/>
        <v>-12.551724137931046</v>
      </c>
      <c r="T188" s="39">
        <f t="shared" si="34"/>
        <v>-12.551724137931032</v>
      </c>
      <c r="U188" t="s">
        <v>446</v>
      </c>
      <c r="V188" t="s">
        <v>447</v>
      </c>
      <c r="W188" t="s">
        <v>481</v>
      </c>
      <c r="X188" s="48" t="s">
        <v>469</v>
      </c>
      <c r="Y188" s="41"/>
    </row>
    <row r="189" spans="1:25" s="35" customFormat="1" ht="15" x14ac:dyDescent="0.25">
      <c r="A189">
        <v>1.99</v>
      </c>
      <c r="B189">
        <v>1.82</v>
      </c>
      <c r="C189" s="29">
        <f t="shared" si="26"/>
        <v>5.1963112264619582E-2</v>
      </c>
      <c r="D189" s="30">
        <f>IF(OR($A189="",$B189=""),"",A189*'MPTO_working_2-way'!$G188)</f>
        <v>2.0934065934065931</v>
      </c>
      <c r="E189" s="32">
        <f>IF(OR($A189="",$B189=""),"",B189*'MPTO_working_2-way'!$G188)</f>
        <v>1.9145728643216078</v>
      </c>
      <c r="F189" s="30">
        <f>IF(OR($A189="",$B189=""),"",'MPTO_working_2-way'!D188)</f>
        <v>2.0984993336809774</v>
      </c>
      <c r="G189" s="32">
        <f>IF(OR($A189="",$B189=""),"",'MPTO_working_2-way'!E188)</f>
        <v>1.9103328234611527</v>
      </c>
      <c r="H189" s="30">
        <f>IF(OR($A189="",$B189=""),"",'OddsRatio_working_2-way'!M188)</f>
        <v>2.0987798110498446</v>
      </c>
      <c r="I189" s="30">
        <f>IF(OR($A189="",$B189=""),"",'OddsRatio_working_2-way'!N188)</f>
        <v>1.9101004495564369</v>
      </c>
      <c r="J189" s="30">
        <f>IF('Log_working_2-way'!$D188="","",A189^('Log_working_2-way'!$D188))</f>
        <v>2.1011452565126953</v>
      </c>
      <c r="K189" s="32">
        <f>IF('Log_working_2-way'!$D188="","",B189^('Log_working_2-way'!$D188))</f>
        <v>1.9081454005129785</v>
      </c>
      <c r="L189" s="37">
        <f t="shared" si="27"/>
        <v>0.47769028871391084</v>
      </c>
      <c r="M189" s="37">
        <f t="shared" si="28"/>
        <v>0.52230971128608927</v>
      </c>
      <c r="N189" s="38">
        <v>285</v>
      </c>
      <c r="O189" s="38">
        <f t="shared" si="29"/>
        <v>141.78391959798992</v>
      </c>
      <c r="P189" s="38">
        <f t="shared" si="30"/>
        <v>128.40659340659343</v>
      </c>
      <c r="Q189" s="38">
        <f t="shared" si="31"/>
        <v>156.59340659340657</v>
      </c>
      <c r="R189" s="38">
        <f t="shared" si="32"/>
        <v>143.21608040201005</v>
      </c>
      <c r="S189" s="39">
        <f t="shared" si="33"/>
        <v>-14.809486995416648</v>
      </c>
      <c r="T189" s="39">
        <f t="shared" si="34"/>
        <v>-14.80948699541662</v>
      </c>
      <c r="U189" t="s">
        <v>448</v>
      </c>
      <c r="V189" t="s">
        <v>449</v>
      </c>
      <c r="W189" t="s">
        <v>482</v>
      </c>
      <c r="X189" s="48" t="s">
        <v>469</v>
      </c>
      <c r="Y189" s="41"/>
    </row>
    <row r="190" spans="1:25" s="35" customFormat="1" ht="15" x14ac:dyDescent="0.25">
      <c r="A190">
        <v>2.41</v>
      </c>
      <c r="B190">
        <v>1.56</v>
      </c>
      <c r="C190" s="29">
        <f t="shared" si="26"/>
        <v>5.5963400361740412E-2</v>
      </c>
      <c r="D190" s="30">
        <f>IF(OR($A190="",$B190=""),"",A190*'MPTO_working_2-way'!$G189)</f>
        <v>2.5448717948717947</v>
      </c>
      <c r="E190" s="32">
        <f>IF(OR($A190="",$B190=""),"",B190*'MPTO_working_2-way'!$G189)</f>
        <v>1.6473029045643151</v>
      </c>
      <c r="F190" s="30">
        <f>IF(OR($A190="",$B190=""),"",'MPTO_working_2-way'!D189)</f>
        <v>2.5842727522683524</v>
      </c>
      <c r="G190" s="32">
        <f>IF(OR($A190="",$B190=""),"",'MPTO_working_2-way'!E189)</f>
        <v>1.63120444290177</v>
      </c>
      <c r="H190" s="30">
        <f>IF(OR($A190="",$B190=""),"",'OddsRatio_working_2-way'!M189)</f>
        <v>2.5867757065373604</v>
      </c>
      <c r="I190" s="30">
        <f>IF(OR($A190="",$B190=""),"",'OddsRatio_working_2-way'!N189)</f>
        <v>1.6302087912488812</v>
      </c>
      <c r="J190" s="30">
        <f>IF('Log_working_2-way'!$D189="","",A190^('Log_working_2-way'!$D189))</f>
        <v>2.605667572166757</v>
      </c>
      <c r="K190" s="32">
        <f>IF('Log_working_2-way'!$D189="","",B190^('Log_working_2-way'!$D189))</f>
        <v>1.6227939190709439</v>
      </c>
      <c r="L190" s="37">
        <f t="shared" si="27"/>
        <v>0.39294710327455923</v>
      </c>
      <c r="M190" s="37">
        <f t="shared" si="28"/>
        <v>0.60705289672544094</v>
      </c>
      <c r="N190" s="38">
        <v>286</v>
      </c>
      <c r="O190" s="38">
        <f t="shared" si="29"/>
        <v>167.32780082987551</v>
      </c>
      <c r="P190" s="38">
        <f t="shared" si="30"/>
        <v>102.66666666666667</v>
      </c>
      <c r="Q190" s="38">
        <f t="shared" si="31"/>
        <v>183.33333333333331</v>
      </c>
      <c r="R190" s="38">
        <f t="shared" si="32"/>
        <v>118.67219917012447</v>
      </c>
      <c r="S190" s="39">
        <f t="shared" si="33"/>
        <v>-16.0055325034578</v>
      </c>
      <c r="T190" s="39">
        <f t="shared" si="34"/>
        <v>-16.0055325034578</v>
      </c>
      <c r="U190" t="s">
        <v>450</v>
      </c>
      <c r="V190" t="s">
        <v>451</v>
      </c>
      <c r="W190" t="s">
        <v>482</v>
      </c>
      <c r="X190" s="48" t="s">
        <v>469</v>
      </c>
      <c r="Y190" s="41"/>
    </row>
    <row r="191" spans="1:25" ht="15" x14ac:dyDescent="0.25">
      <c r="A191">
        <v>1.98</v>
      </c>
      <c r="B191">
        <v>1.93</v>
      </c>
      <c r="C191" s="29">
        <f t="shared" si="26"/>
        <v>2.3185220076411994E-2</v>
      </c>
      <c r="D191" s="30">
        <f>IF(OR($A191="",$B191=""),"",A191*'MPTO_working_2-way'!$G190)</f>
        <v>2.0259067357512959</v>
      </c>
      <c r="E191" s="32">
        <f>IF(OR($A191="",$B191=""),"",B191*'MPTO_working_2-way'!$G190)</f>
        <v>1.9747474747474751</v>
      </c>
      <c r="F191" s="30">
        <f>IF(OR($A191="",$B191=""),"",'MPTO_working_2-way'!D190)</f>
        <v>2.0265153523890338</v>
      </c>
      <c r="G191" s="32">
        <f>IF(OR($A191="",$B191=""),"",'MPTO_working_2-way'!E190)</f>
        <v>1.974169551066798</v>
      </c>
      <c r="H191" s="30">
        <f>IF(OR($A191="",$B191=""),"",'OddsRatio_working_2-way'!M190)</f>
        <v>2.0265298051494733</v>
      </c>
      <c r="I191" s="30">
        <f>IF(OR($A191="",$B191=""),"",'OddsRatio_working_2-way'!N190)</f>
        <v>1.9741558354989901</v>
      </c>
      <c r="J191" s="30">
        <f>IF('Log_working_2-way'!$D190="","",A191^('Log_working_2-way'!$D190))</f>
        <v>2.0268045830085555</v>
      </c>
      <c r="K191" s="32">
        <f>IF('Log_working_2-way'!$D190="","",B191^('Log_working_2-way'!$D190))</f>
        <v>1.9738951466986834</v>
      </c>
      <c r="L191" s="37">
        <f t="shared" si="27"/>
        <v>0.49360613810741677</v>
      </c>
      <c r="M191" s="37">
        <f t="shared" si="28"/>
        <v>0.50639386189258306</v>
      </c>
      <c r="N191" s="38">
        <v>287</v>
      </c>
      <c r="O191" s="38">
        <f t="shared" si="29"/>
        <v>142.05050505050505</v>
      </c>
      <c r="P191" s="38">
        <f t="shared" si="30"/>
        <v>138.29533678756476</v>
      </c>
      <c r="Q191" s="38">
        <f t="shared" si="31"/>
        <v>148.70466321243526</v>
      </c>
      <c r="R191" s="38">
        <f t="shared" si="32"/>
        <v>144.94949494949495</v>
      </c>
      <c r="S191" s="39">
        <f t="shared" si="33"/>
        <v>-6.6541581619302121</v>
      </c>
      <c r="T191" s="39">
        <f t="shared" si="34"/>
        <v>-6.6541581619301837</v>
      </c>
      <c r="U191" t="s">
        <v>452</v>
      </c>
      <c r="V191" t="s">
        <v>453</v>
      </c>
      <c r="W191" t="s">
        <v>475</v>
      </c>
      <c r="X191" s="48" t="s">
        <v>469</v>
      </c>
      <c r="Y191" s="41"/>
    </row>
    <row r="192" spans="1:25" s="35" customFormat="1" ht="15" x14ac:dyDescent="0.25">
      <c r="A192">
        <v>1.74</v>
      </c>
      <c r="B192">
        <v>2.21</v>
      </c>
      <c r="C192" s="29">
        <f t="shared" si="26"/>
        <v>2.720133146096626E-2</v>
      </c>
      <c r="D192" s="30">
        <f>IF(OR($A192="",$B192=""),"",A192*'MPTO_working_2-way'!$G191)</f>
        <v>1.7873303167420813</v>
      </c>
      <c r="E192" s="32">
        <f>IF(OR($A192="",$B192=""),"",B192*'MPTO_working_2-way'!$G191)</f>
        <v>2.2701149425287355</v>
      </c>
      <c r="F192" s="30">
        <f>IF(OR($A192="",$B192=""),"",'MPTO_working_2-way'!D191)</f>
        <v>1.7821754646150993</v>
      </c>
      <c r="G192" s="32">
        <f>IF(OR($A192="",$B192=""),"",'MPTO_working_2-way'!E191)</f>
        <v>2.2784855128281092</v>
      </c>
      <c r="H192" s="30">
        <f>IF(OR($A192="",$B192=""),"",'OddsRatio_working_2-way'!M191)</f>
        <v>1.7820295697311479</v>
      </c>
      <c r="I192" s="30">
        <f>IF(OR($A192="",$B192=""),"",'OddsRatio_working_2-way'!N191)</f>
        <v>2.2787240261820116</v>
      </c>
      <c r="J192" s="30">
        <f>IF('Log_working_2-way'!$D191="","",A192^('Log_working_2-way'!$D191))</f>
        <v>1.7796998822901224</v>
      </c>
      <c r="K192" s="32">
        <f>IF('Log_working_2-way'!$D191="","",B192^('Log_working_2-way'!$D191))</f>
        <v>2.2825447620471673</v>
      </c>
      <c r="L192" s="37">
        <f t="shared" si="27"/>
        <v>0.55949367088607604</v>
      </c>
      <c r="M192" s="37">
        <f t="shared" si="28"/>
        <v>0.44050632911392407</v>
      </c>
      <c r="N192" s="38">
        <v>288</v>
      </c>
      <c r="O192" s="38">
        <f t="shared" si="29"/>
        <v>122.48275862068965</v>
      </c>
      <c r="P192" s="38">
        <f t="shared" si="30"/>
        <v>157.68325791855204</v>
      </c>
      <c r="Q192" s="38">
        <f t="shared" si="31"/>
        <v>130.31674208144796</v>
      </c>
      <c r="R192" s="38">
        <f t="shared" si="32"/>
        <v>165.51724137931035</v>
      </c>
      <c r="S192" s="39">
        <f t="shared" si="33"/>
        <v>-7.8339834607583043</v>
      </c>
      <c r="T192" s="39">
        <f t="shared" si="34"/>
        <v>-7.8339834607583043</v>
      </c>
      <c r="U192" t="s">
        <v>454</v>
      </c>
      <c r="V192" t="s">
        <v>455</v>
      </c>
      <c r="W192" t="s">
        <v>475</v>
      </c>
      <c r="X192" s="48" t="s">
        <v>469</v>
      </c>
      <c r="Y192" s="41"/>
    </row>
    <row r="193" spans="1:25" s="35" customFormat="1" ht="15" x14ac:dyDescent="0.25">
      <c r="A193">
        <v>2.2200000000000002</v>
      </c>
      <c r="B193">
        <v>1.7</v>
      </c>
      <c r="C193" s="29">
        <f t="shared" si="26"/>
        <v>3.868574456809748E-2</v>
      </c>
      <c r="D193" s="30">
        <f>IF(OR($A193="",$B193=""),"",A193*'MPTO_working_2-way'!$G192)</f>
        <v>2.3058823529411767</v>
      </c>
      <c r="E193" s="32">
        <f>IF(OR($A193="",$B193=""),"",B193*'MPTO_working_2-way'!$G192)</f>
        <v>1.7657657657657657</v>
      </c>
      <c r="F193" s="30">
        <f>IF(OR($A193="",$B193=""),"",'MPTO_working_2-way'!D192)</f>
        <v>2.3196066379840201</v>
      </c>
      <c r="G193" s="32">
        <f>IF(OR($A193="",$B193=""),"",'MPTO_working_2-way'!E192)</f>
        <v>1.7578015836050302</v>
      </c>
      <c r="H193" s="30">
        <f>IF(OR($A193="",$B193=""),"",'OddsRatio_working_2-way'!M192)</f>
        <v>2.3201731488169055</v>
      </c>
      <c r="I193" s="30">
        <f>IF(OR($A193="",$B193=""),"",'OddsRatio_working_2-way'!N192)</f>
        <v>1.7574763968621581</v>
      </c>
      <c r="J193" s="30">
        <f>IF('Log_working_2-way'!$D192="","",A193^('Log_working_2-way'!$D192))</f>
        <v>2.3265255894258647</v>
      </c>
      <c r="K193" s="32">
        <f>IF('Log_working_2-way'!$D192="","",B193^('Log_working_2-way'!$D192))</f>
        <v>1.7538490082446418</v>
      </c>
      <c r="L193" s="37">
        <f t="shared" si="27"/>
        <v>0.43367346938775503</v>
      </c>
      <c r="M193" s="37">
        <f t="shared" si="28"/>
        <v>0.56632653061224492</v>
      </c>
      <c r="N193" s="38">
        <v>289</v>
      </c>
      <c r="O193" s="38">
        <f t="shared" si="29"/>
        <v>158.81981981981983</v>
      </c>
      <c r="P193" s="38">
        <f t="shared" si="30"/>
        <v>119.00000000000001</v>
      </c>
      <c r="Q193" s="38">
        <f t="shared" si="31"/>
        <v>170</v>
      </c>
      <c r="R193" s="38">
        <f t="shared" si="32"/>
        <v>130.18018018018017</v>
      </c>
      <c r="S193" s="39">
        <f t="shared" si="33"/>
        <v>-11.180180180180173</v>
      </c>
      <c r="T193" s="39">
        <f t="shared" si="34"/>
        <v>-11.180180180180159</v>
      </c>
      <c r="U193" t="s">
        <v>456</v>
      </c>
      <c r="V193" t="s">
        <v>457</v>
      </c>
      <c r="W193" t="s">
        <v>483</v>
      </c>
      <c r="X193" s="48" t="s">
        <v>469</v>
      </c>
      <c r="Y193" s="41"/>
    </row>
    <row r="194" spans="1:25" s="35" customFormat="1" ht="15" x14ac:dyDescent="0.25">
      <c r="A194">
        <v>2.21</v>
      </c>
      <c r="B194">
        <v>1.71</v>
      </c>
      <c r="C194" s="29">
        <f t="shared" si="26"/>
        <v>3.7284009420232245E-2</v>
      </c>
      <c r="D194" s="30">
        <f>IF(OR($A194="",$B194=""),"",A194*'MPTO_working_2-way'!$G193)</f>
        <v>2.2923976608187133</v>
      </c>
      <c r="E194" s="32">
        <f>IF(OR($A194="",$B194=""),"",B194*'MPTO_working_2-way'!$G193)</f>
        <v>1.7737556561085972</v>
      </c>
      <c r="F194" s="30">
        <f>IF(OR($A194="",$B194=""),"",'MPTO_working_2-way'!D193)</f>
        <v>2.3049617273032235</v>
      </c>
      <c r="G194" s="32">
        <f>IF(OR($A194="",$B194=""),"",'MPTO_working_2-way'!E193)</f>
        <v>1.7663059989250076</v>
      </c>
      <c r="H194" s="30">
        <f>IF(OR($A194="",$B194=""),"",'OddsRatio_working_2-way'!M193)</f>
        <v>2.305459824013238</v>
      </c>
      <c r="I194" s="30">
        <f>IF(OR($A194="",$B194=""),"",'OddsRatio_working_2-way'!N193)</f>
        <v>1.7660136157433048</v>
      </c>
      <c r="J194" s="30">
        <f>IF('Log_working_2-way'!$D193="","",A194^('Log_working_2-way'!$D193))</f>
        <v>2.3112626061065349</v>
      </c>
      <c r="K194" s="32">
        <f>IF('Log_working_2-way'!$D193="","",B194^('Log_working_2-way'!$D193))</f>
        <v>1.7626237454975722</v>
      </c>
      <c r="L194" s="37">
        <f t="shared" si="27"/>
        <v>0.43622448979591838</v>
      </c>
      <c r="M194" s="37">
        <f t="shared" si="28"/>
        <v>0.56377551020408168</v>
      </c>
      <c r="N194" s="38">
        <v>290</v>
      </c>
      <c r="O194" s="38">
        <f t="shared" si="29"/>
        <v>158.77828054298641</v>
      </c>
      <c r="P194" s="38">
        <f t="shared" si="30"/>
        <v>120.40935672514618</v>
      </c>
      <c r="Q194" s="38">
        <f t="shared" si="31"/>
        <v>169.59064327485379</v>
      </c>
      <c r="R194" s="38">
        <f t="shared" si="32"/>
        <v>131.22171945701356</v>
      </c>
      <c r="S194" s="39">
        <f t="shared" si="33"/>
        <v>-10.812362731867381</v>
      </c>
      <c r="T194" s="39">
        <f t="shared" si="34"/>
        <v>-10.812362731867381</v>
      </c>
      <c r="U194" t="s">
        <v>458</v>
      </c>
      <c r="V194" t="s">
        <v>459</v>
      </c>
      <c r="W194" t="s">
        <v>476</v>
      </c>
      <c r="X194" s="48" t="s">
        <v>469</v>
      </c>
      <c r="Y194" s="41"/>
    </row>
    <row r="195" spans="1:25" ht="15" x14ac:dyDescent="0.25">
      <c r="A195">
        <v>2.39</v>
      </c>
      <c r="B195">
        <v>1.64</v>
      </c>
      <c r="C195" s="29">
        <f t="shared" ref="C195:C198" si="35">IF(OR($A195="",$B195=""),"",(1/A195)+(1/B195)-1)</f>
        <v>2.8166139401979873E-2</v>
      </c>
      <c r="D195" s="30">
        <f>IF(OR($A195="",$B195=""),"",A195*'MPTO_working_2-way'!$G194)</f>
        <v>2.4573170731707319</v>
      </c>
      <c r="E195" s="32">
        <f>IF(OR($A195="",$B195=""),"",B195*'MPTO_working_2-way'!$G194)</f>
        <v>1.6861924686192469</v>
      </c>
      <c r="F195" s="30">
        <f>IF(OR($A195="",$B195=""),"",'MPTO_working_2-way'!D194)</f>
        <v>2.4732458354366487</v>
      </c>
      <c r="G195" s="32">
        <f>IF(OR($A195="",$B195=""),"",'MPTO_working_2-way'!E194)</f>
        <v>1.6787733424704472</v>
      </c>
      <c r="H195" s="30">
        <f>IF(OR($A195="",$B195=""),"",'OddsRatio_working_2-way'!M194)</f>
        <v>2.4737282653189494</v>
      </c>
      <c r="I195" s="30">
        <f>IF(OR($A195="",$B195=""),"",'OddsRatio_working_2-way'!N194)</f>
        <v>1.6785511437439771</v>
      </c>
      <c r="J195" s="30">
        <f>IF('Log_working_2-way'!$D194="","",A195^('Log_working_2-way'!$D194))</f>
        <v>2.4810623159062106</v>
      </c>
      <c r="K195" s="32">
        <f>IF('Log_working_2-way'!$D194="","",B195^('Log_working_2-way'!$D194))</f>
        <v>1.6751910363664311</v>
      </c>
      <c r="L195" s="37">
        <f t="shared" si="27"/>
        <v>0.40694789081885852</v>
      </c>
      <c r="M195" s="37">
        <f t="shared" si="28"/>
        <v>0.59305210918114148</v>
      </c>
      <c r="N195" s="38">
        <v>291</v>
      </c>
      <c r="O195" s="38">
        <f t="shared" si="29"/>
        <v>169.24267782426779</v>
      </c>
      <c r="P195" s="38">
        <f t="shared" si="30"/>
        <v>113.56097560975607</v>
      </c>
      <c r="Q195" s="38">
        <f t="shared" si="31"/>
        <v>177.4390243902439</v>
      </c>
      <c r="R195" s="38">
        <f t="shared" si="32"/>
        <v>121.75732217573221</v>
      </c>
      <c r="S195" s="39">
        <f t="shared" si="33"/>
        <v>-8.1963465659761141</v>
      </c>
      <c r="T195" s="39">
        <f t="shared" si="34"/>
        <v>-8.1963465659761425</v>
      </c>
      <c r="U195" t="s">
        <v>154</v>
      </c>
      <c r="V195" t="s">
        <v>130</v>
      </c>
      <c r="W195" t="s">
        <v>160</v>
      </c>
      <c r="X195" s="48" t="s">
        <v>469</v>
      </c>
      <c r="Y195" s="41"/>
    </row>
    <row r="196" spans="1:25" s="35" customFormat="1" ht="15" x14ac:dyDescent="0.25">
      <c r="A196">
        <v>2.67</v>
      </c>
      <c r="B196">
        <v>1.49</v>
      </c>
      <c r="C196" s="29">
        <f t="shared" si="35"/>
        <v>4.5672774803307892E-2</v>
      </c>
      <c r="D196" s="30">
        <f>IF(OR($A196="",$B196=""),"",A196*'MPTO_working_2-way'!$G195)</f>
        <v>2.7919463087248322</v>
      </c>
      <c r="E196" s="32">
        <f>IF(OR($A196="",$B196=""),"",B196*'MPTO_working_2-way'!$G195)</f>
        <v>1.5580524344569286</v>
      </c>
      <c r="F196" s="30">
        <f>IF(OR($A196="",$B196=""),"",'MPTO_working_2-way'!D195)</f>
        <v>2.8433691884358359</v>
      </c>
      <c r="G196" s="32">
        <f>IF(OR($A196="",$B196=""),"",'MPTO_working_2-way'!E195)</f>
        <v>1.542484927204699</v>
      </c>
      <c r="H196" s="30">
        <f>IF(OR($A196="",$B196=""),"",'OddsRatio_working_2-way'!M195)</f>
        <v>2.8461211404742981</v>
      </c>
      <c r="I196" s="30">
        <f>IF(OR($A196="",$B196=""),"",'OddsRatio_working_2-way'!N195)</f>
        <v>1.5416762627738954</v>
      </c>
      <c r="J196" s="30">
        <f>IF('Log_working_2-way'!$D195="","",A196^('Log_working_2-way'!$D195))</f>
        <v>2.8708141371236611</v>
      </c>
      <c r="K196" s="32">
        <f>IF('Log_working_2-way'!$D195="","",B196^('Log_working_2-way'!$D195))</f>
        <v>1.5345266427885513</v>
      </c>
      <c r="L196" s="37">
        <f t="shared" si="27"/>
        <v>0.35817307692307693</v>
      </c>
      <c r="M196" s="37">
        <f t="shared" si="28"/>
        <v>0.64182692307692313</v>
      </c>
      <c r="N196" s="38">
        <v>292</v>
      </c>
      <c r="O196" s="38">
        <f t="shared" si="29"/>
        <v>182.63670411985021</v>
      </c>
      <c r="P196" s="38">
        <f t="shared" si="30"/>
        <v>96.026845637583889</v>
      </c>
      <c r="Q196" s="38">
        <f t="shared" si="31"/>
        <v>195.97315436241612</v>
      </c>
      <c r="R196" s="38">
        <f t="shared" si="32"/>
        <v>109.36329588014982</v>
      </c>
      <c r="S196" s="39">
        <f t="shared" si="33"/>
        <v>-13.336450242565917</v>
      </c>
      <c r="T196" s="39">
        <f t="shared" si="34"/>
        <v>-13.336450242565931</v>
      </c>
      <c r="U196" t="s">
        <v>460</v>
      </c>
      <c r="V196" t="s">
        <v>461</v>
      </c>
      <c r="W196" t="s">
        <v>478</v>
      </c>
      <c r="X196" s="48" t="s">
        <v>469</v>
      </c>
      <c r="Y196" s="41"/>
    </row>
    <row r="197" spans="1:25" ht="15" x14ac:dyDescent="0.25">
      <c r="A197">
        <v>2.0499999999999998</v>
      </c>
      <c r="B197">
        <v>1.83</v>
      </c>
      <c r="C197" s="29">
        <f t="shared" si="35"/>
        <v>3.4252965480474407E-2</v>
      </c>
      <c r="D197" s="30">
        <f>IF(OR($A197="",$B197=""),"",A197*'MPTO_working_2-way'!$G196)</f>
        <v>2.1202185792349724</v>
      </c>
      <c r="E197" s="32">
        <f>IF(OR($A197="",$B197=""),"",B197*'MPTO_working_2-way'!$G196)</f>
        <v>1.8926829268292682</v>
      </c>
      <c r="F197" s="30">
        <f>IF(OR($A197="",$B197=""),"",'MPTO_working_2-way'!D196)</f>
        <v>2.1245929491717397</v>
      </c>
      <c r="G197" s="32">
        <f>IF(OR($A197="",$B197=""),"",'MPTO_working_2-way'!E196)</f>
        <v>1.8892106257081707</v>
      </c>
      <c r="H197" s="30">
        <f>IF(OR($A197="",$B197=""),"",'OddsRatio_working_2-way'!M196)</f>
        <v>2.1247489679763456</v>
      </c>
      <c r="I197" s="30">
        <f>IF(OR($A197="",$B197=""),"",'OddsRatio_working_2-way'!N196)</f>
        <v>1.8890872794479689</v>
      </c>
      <c r="J197" s="30">
        <f>IF('Log_working_2-way'!$D196="","",A197^('Log_working_2-way'!$D196))</f>
        <v>2.1267489530128172</v>
      </c>
      <c r="K197" s="32">
        <f>IF('Log_working_2-way'!$D196="","",B197^('Log_working_2-way'!$D196))</f>
        <v>1.8875091450726849</v>
      </c>
      <c r="L197" s="37">
        <f t="shared" ref="L197:L198" si="36">(1/D197)</f>
        <v>0.47164948453608252</v>
      </c>
      <c r="M197" s="37">
        <f t="shared" ref="M197:M198" si="37">(1/E197)</f>
        <v>0.52835051546391754</v>
      </c>
      <c r="N197" s="38">
        <v>293</v>
      </c>
      <c r="O197" s="38">
        <f t="shared" ref="O197:O198" si="38">(1/A197)*((N197*A197)-N197)</f>
        <v>150.07317073170731</v>
      </c>
      <c r="P197" s="38">
        <f t="shared" ref="P197:P198" si="39">(1/B197)*((N197*B197)-N197)</f>
        <v>132.89071038251367</v>
      </c>
      <c r="Q197" s="38">
        <f t="shared" ref="Q197:Q198" si="40">(1/B197)*N197</f>
        <v>160.10928961748633</v>
      </c>
      <c r="R197" s="38">
        <f t="shared" ref="R197:R198" si="41">(1/A197)*N197</f>
        <v>142.92682926829269</v>
      </c>
      <c r="S197" s="39">
        <f t="shared" ref="S197:S198" si="42">O197-Q197</f>
        <v>-10.036118885779018</v>
      </c>
      <c r="T197" s="39">
        <f t="shared" ref="T197:T198" si="43">P197-R197</f>
        <v>-10.036118885779018</v>
      </c>
      <c r="U197" t="s">
        <v>462</v>
      </c>
      <c r="V197" t="s">
        <v>463</v>
      </c>
      <c r="W197" t="s">
        <v>479</v>
      </c>
      <c r="X197" s="48" t="s">
        <v>469</v>
      </c>
      <c r="Y197" s="41"/>
    </row>
    <row r="198" spans="1:25" s="35" customFormat="1" ht="15" x14ac:dyDescent="0.25">
      <c r="A198">
        <v>1.68</v>
      </c>
      <c r="B198">
        <v>2.27</v>
      </c>
      <c r="C198" s="29">
        <f t="shared" si="35"/>
        <v>3.5766729599328695E-2</v>
      </c>
      <c r="D198" s="30">
        <f>IF(OR($A198="",$B198=""),"",A198*'MPTO_working_2-way'!$G197)</f>
        <v>1.7400881057268722</v>
      </c>
      <c r="E198" s="32">
        <f>IF(OR($A198="",$B198=""),"",B198*'MPTO_working_2-way'!$G197)</f>
        <v>2.3511904761904763</v>
      </c>
      <c r="F198" s="30">
        <f>IF(OR($A198="",$B198=""),"",'MPTO_working_2-way'!D197)</f>
        <v>1.7320374239258789</v>
      </c>
      <c r="G198" s="32">
        <f>IF(OR($A198="",$B198=""),"",'MPTO_working_2-way'!E197)</f>
        <v>2.3660503784588656</v>
      </c>
      <c r="H198" s="30">
        <f>IF(OR($A198="",$B198=""),"",'OddsRatio_working_2-way'!M197)</f>
        <v>1.7317329231804059</v>
      </c>
      <c r="I198" s="30">
        <f>IF(OR($A198="",$B198=""),"",'OddsRatio_working_2-way'!N197)</f>
        <v>2.3666188418222287</v>
      </c>
      <c r="J198" s="30">
        <f>IF('Log_working_2-way'!$D197="","",A198^('Log_working_2-way'!$D197))</f>
        <v>1.72807279838637</v>
      </c>
      <c r="K198" s="32">
        <f>IF('Log_working_2-way'!$D197="","",B198^('Log_working_2-way'!$D197))</f>
        <v>2.37348902776783</v>
      </c>
      <c r="L198" s="37">
        <f t="shared" si="36"/>
        <v>0.57468354430379742</v>
      </c>
      <c r="M198" s="37">
        <f t="shared" si="37"/>
        <v>0.42531645569620252</v>
      </c>
      <c r="N198" s="38">
        <v>294</v>
      </c>
      <c r="O198" s="38">
        <f t="shared" si="38"/>
        <v>118.99999999999997</v>
      </c>
      <c r="P198" s="38">
        <f t="shared" si="39"/>
        <v>164.48458149779734</v>
      </c>
      <c r="Q198" s="38">
        <f t="shared" si="40"/>
        <v>129.51541850220264</v>
      </c>
      <c r="R198" s="38">
        <f t="shared" si="41"/>
        <v>175</v>
      </c>
      <c r="S198" s="39">
        <f t="shared" si="42"/>
        <v>-10.515418502202664</v>
      </c>
      <c r="T198" s="39">
        <f t="shared" si="43"/>
        <v>-10.515418502202664</v>
      </c>
      <c r="U198" t="s">
        <v>464</v>
      </c>
      <c r="V198" t="s">
        <v>465</v>
      </c>
      <c r="W198" t="s">
        <v>479</v>
      </c>
      <c r="X198" s="48" t="s">
        <v>469</v>
      </c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55" activePane="bottomLeft" state="frozen"/>
      <selection pane="bottomLeft" activeCell="S3" sqref="S3:S19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2.02</v>
      </c>
      <c r="B3">
        <v>3.78</v>
      </c>
      <c r="C3">
        <v>3.65</v>
      </c>
      <c r="D3" s="20">
        <f>IF(OR($A3="",$B3="",$C3=""),"",(1/A3)+(1/B3)+(1/C3)-1)</f>
        <v>3.3572372240485704E-2</v>
      </c>
      <c r="E3" s="17">
        <f>IF(OR($A3="",$B3="",$C3=""),"",A3*'MPTO_working_3-way'!$I2)</f>
        <v>2.0878161919257812</v>
      </c>
      <c r="F3" s="21">
        <f>IF(OR($A3="",$B3="",$C3=""),"",B3*'MPTO_working_3-way'!$I2)</f>
        <v>3.906903567069036</v>
      </c>
      <c r="G3" s="22">
        <f>IF(OR($A3="",$B3="",$C3=""),"",C3*'MPTO_working_3-way'!$I2)</f>
        <v>3.7725391586777728</v>
      </c>
      <c r="H3" s="17">
        <f>IF(OR($A3="",$B3="",$C3=""),"",'MPTO_working_3-way'!E2)</f>
        <v>2.0667190042155128</v>
      </c>
      <c r="I3" s="21">
        <f>IF(OR($A3="",$B3="",$C3=""),"",'MPTO_working_3-way'!F2)</f>
        <v>3.9469611496581756</v>
      </c>
      <c r="J3" s="22">
        <f>IF(OR($A3="",$B3="",$C3=""),"",'MPTO_working_3-way'!G2)</f>
        <v>3.8054384069283618</v>
      </c>
      <c r="K3" s="17">
        <f>IF(OR($A3="",$B3="",$C3=""),"",'OddsRatio_working_3-way'!H2)</f>
        <v>2.0750645426236338</v>
      </c>
      <c r="L3" s="21">
        <f>IF(OR($A3="",$B3="",$C3=""),"",'OddsRatio_working_3-way'!I2)</f>
        <v>3.9300778710722559</v>
      </c>
      <c r="M3" s="22">
        <f>IF(OR($A3="",$B3="",$C3=""),"",'OddsRatio_working_3-way'!J2)</f>
        <v>3.7930598411300287</v>
      </c>
      <c r="N3" s="23">
        <f>(1/E3)* 100</f>
        <v>47.896936706751461</v>
      </c>
      <c r="O3" s="24">
        <f>(1/F3)* 100</f>
        <v>25.59571749937512</v>
      </c>
      <c r="P3" s="24">
        <f>(1/G3)* 100</f>
        <v>26.507345793873409</v>
      </c>
      <c r="Q3" t="s">
        <v>139</v>
      </c>
      <c r="R3" t="s">
        <v>136</v>
      </c>
      <c r="S3" s="48" t="s">
        <v>466</v>
      </c>
      <c r="T3" s="35">
        <v>100</v>
      </c>
      <c r="U3" s="35">
        <f>(1/A4)*((T3*A4)-T3)</f>
        <v>54.337899543379002</v>
      </c>
      <c r="V3" s="35">
        <f>(1/B4)*((T3*B4)-T3)</f>
        <v>72.14484679665739</v>
      </c>
      <c r="W3" s="35">
        <f>(1/C4)*((T3*C4)-T3)</f>
        <v>71.181556195965413</v>
      </c>
      <c r="X3" s="35">
        <f>((1/B4)+(1/C4))*T3</f>
        <v>56.673597007377197</v>
      </c>
      <c r="Y3" s="35">
        <f>((1/A4)+(1/C4))*T3</f>
        <v>74.480544260655591</v>
      </c>
      <c r="Z3" s="35">
        <f>((1/A4)+(1/B4))*T3</f>
        <v>73.517253659963615</v>
      </c>
      <c r="AA3" s="35">
        <f t="shared" ref="AA3" si="0">U3-X3</f>
        <v>-2.3356974639981942</v>
      </c>
      <c r="AB3" s="35">
        <f t="shared" ref="AB3" si="1">V3-Y3</f>
        <v>-2.3356974639982013</v>
      </c>
      <c r="AC3" s="35">
        <f t="shared" ref="AC3" si="2">W3-Z3</f>
        <v>-2.3356974639982013</v>
      </c>
      <c r="AD3" s="27"/>
      <c r="AE3" s="27"/>
      <c r="AF3">
        <v>1.76</v>
      </c>
      <c r="AG3">
        <v>2.12</v>
      </c>
      <c r="AH3" s="41"/>
      <c r="AI3" s="27"/>
      <c r="AJ3" t="s">
        <v>159</v>
      </c>
    </row>
    <row r="4" spans="1:36" ht="15" x14ac:dyDescent="0.25">
      <c r="A4">
        <v>2.19</v>
      </c>
      <c r="B4">
        <v>3.59</v>
      </c>
      <c r="C4">
        <v>3.47</v>
      </c>
      <c r="D4" s="20">
        <f t="shared" ref="D4:D67" si="3">IF(OR($A4="",$B4="",$C4=""),"",(1/A4)+(1/B4)+(1/C4)-1)</f>
        <v>2.3356974639981987E-2</v>
      </c>
      <c r="E4" s="17">
        <f>IF(OR($A4="",$B4="",$C4=""),"",A4*'MPTO_working_3-way'!$I3)</f>
        <v>2.2411517744615606</v>
      </c>
      <c r="F4" s="21">
        <f>IF(OR($A4="",$B4="",$C4=""),"",B4*'MPTO_working_3-way'!$I3)</f>
        <v>3.673851538957535</v>
      </c>
      <c r="G4" s="22">
        <f>IF(OR($A4="",$B4="",$C4=""),"",C4*'MPTO_working_3-way'!$I3)</f>
        <v>3.5510487020007377</v>
      </c>
      <c r="H4" s="17">
        <f>IF(OR($A4="",$B4="",$C4=""),"",'MPTO_working_3-way'!E3)</f>
        <v>2.2279885221289621</v>
      </c>
      <c r="I4" s="21">
        <f>IF(OR($A4="",$B4="",$C4=""),"",'MPTO_working_3-way'!F3)</f>
        <v>3.6932276061658191</v>
      </c>
      <c r="J4" s="22">
        <f>IF(OR($A4="",$B4="",$C4=""),"",'MPTO_working_3-way'!G3)</f>
        <v>3.5663493279710865</v>
      </c>
      <c r="K4" s="17">
        <f>IF(OR($A4="",$B4="",$C4=""),"",'OddsRatio_working_3-way'!H3)</f>
        <v>2.2334962484287879</v>
      </c>
      <c r="L4" s="21">
        <f>IF(OR($A4="",$B4="",$C4=""),"",'OddsRatio_working_3-way'!I3)</f>
        <v>3.6846683054038327</v>
      </c>
      <c r="M4" s="22">
        <f>IF(OR($A4="",$B4="",$C4=""),"",'OddsRatio_working_3-way'!J3)</f>
        <v>3.5602821290916857</v>
      </c>
      <c r="N4" s="23">
        <f t="shared" ref="N4" si="4">(1/E4)* 100</f>
        <v>44.619914251021719</v>
      </c>
      <c r="O4" s="24">
        <f t="shared" ref="O4" si="5">(1/F4)* 100</f>
        <v>27.219390587670635</v>
      </c>
      <c r="P4" s="24">
        <f t="shared" ref="P4" si="6">(1/G4)* 100</f>
        <v>28.160695161307654</v>
      </c>
      <c r="Q4" t="s">
        <v>162</v>
      </c>
      <c r="R4" t="s">
        <v>163</v>
      </c>
      <c r="S4" s="48" t="s">
        <v>466</v>
      </c>
      <c r="T4" s="35">
        <v>100</v>
      </c>
      <c r="U4" s="35">
        <f t="shared" ref="U4" si="7">(1/A5)*((T4*A5)-T4)</f>
        <v>43.181818181818187</v>
      </c>
      <c r="V4" s="35">
        <f t="shared" ref="V4" si="8">(1/B5)*((T4*B5)-T4)</f>
        <v>75.186104218362274</v>
      </c>
      <c r="W4" s="35">
        <f t="shared" ref="W4" si="9">(1/C5)*((T4*C5)-T4)</f>
        <v>78.768577494692153</v>
      </c>
      <c r="X4" s="35">
        <f t="shared" ref="X4" si="10">((1/B5)+(1/C5))*T4</f>
        <v>46.045318286945566</v>
      </c>
      <c r="Y4" s="35">
        <f t="shared" ref="Y4" si="11">((1/A5)+(1/C5))*T4</f>
        <v>78.049604323489689</v>
      </c>
      <c r="Z4" s="35">
        <f t="shared" ref="Z4" si="12">((1/A5)+(1/B5))*T4</f>
        <v>81.632077599819539</v>
      </c>
      <c r="AA4" s="35">
        <f t="shared" ref="AA4" si="13">U4-X4</f>
        <v>-2.863500105127379</v>
      </c>
      <c r="AB4" s="35">
        <f t="shared" ref="AB4" si="14">V4-Y4</f>
        <v>-2.8635001051274145</v>
      </c>
      <c r="AC4" s="35">
        <f t="shared" ref="AC4" si="15">W4-Z4</f>
        <v>-2.8635001051273861</v>
      </c>
      <c r="AD4" s="4"/>
      <c r="AE4" s="4"/>
      <c r="AF4">
        <v>1.79</v>
      </c>
      <c r="AG4">
        <v>2.13</v>
      </c>
      <c r="AH4" s="4"/>
      <c r="AI4" s="4"/>
      <c r="AJ4" t="s">
        <v>470</v>
      </c>
    </row>
    <row r="5" spans="1:36" s="12" customFormat="1" ht="15" x14ac:dyDescent="0.25">
      <c r="A5">
        <v>1.76</v>
      </c>
      <c r="B5">
        <v>4.03</v>
      </c>
      <c r="C5">
        <v>4.71</v>
      </c>
      <c r="D5" s="20">
        <f t="shared" si="3"/>
        <v>2.8635001051273923E-2</v>
      </c>
      <c r="E5" s="17">
        <f>IF(OR($A5="",$B5="",$C5=""),"",A5*'MPTO_working_3-way'!$I4)</f>
        <v>1.8103976018502421</v>
      </c>
      <c r="F5" s="21">
        <f>IF(OR($A5="",$B5="",$C5=""),"",B5*'MPTO_working_3-way'!$I4)</f>
        <v>4.1453990542366341</v>
      </c>
      <c r="G5" s="22">
        <f>IF(OR($A5="",$B5="",$C5=""),"",C5*'MPTO_working_3-way'!$I4)</f>
        <v>4.8448708549515</v>
      </c>
      <c r="H5" s="17">
        <f>IF(OR($A5="",$B5="",$C5=""),"",'MPTO_working_3-way'!E4)</f>
        <v>1.7900717748643227</v>
      </c>
      <c r="I5" s="21">
        <f>IF(OR($A5="",$B5="",$C5=""),"",'MPTO_working_3-way'!F4)</f>
        <v>4.1912209790254238</v>
      </c>
      <c r="J5" s="22">
        <f>IF(OR($A5="",$B5="",$C5=""),"",'MPTO_working_3-way'!G4)</f>
        <v>4.9317148668217579</v>
      </c>
      <c r="K5" s="17">
        <f>IF(OR($A5="",$B5="",$C5=""),"",'OddsRatio_working_3-way'!H4)</f>
        <v>1.7974488288670083</v>
      </c>
      <c r="L5" s="21">
        <f>IF(OR($A5="",$B5="",$C5=""),"",'OddsRatio_working_3-way'!I4)</f>
        <v>4.1793025677197839</v>
      </c>
      <c r="M5" s="22">
        <f>IF(OR($A5="",$B5="",$C5=""),"",'OddsRatio_working_3-way'!J4)</f>
        <v>4.8928094146007917</v>
      </c>
      <c r="N5" s="23">
        <f t="shared" ref="N5:N68" si="16">(1/E5)* 100</f>
        <v>55.236485011800241</v>
      </c>
      <c r="O5" s="24">
        <f t="shared" ref="O5:O68" si="17">(1/F5)* 100</f>
        <v>24.123129930711766</v>
      </c>
      <c r="P5" s="24">
        <f t="shared" ref="P5:P68" si="18">(1/G5)* 100</f>
        <v>20.64038505748799</v>
      </c>
      <c r="Q5" t="s">
        <v>164</v>
      </c>
      <c r="R5" t="s">
        <v>165</v>
      </c>
      <c r="S5" s="48" t="s">
        <v>466</v>
      </c>
      <c r="T5" s="35">
        <v>100</v>
      </c>
      <c r="U5" s="35">
        <f t="shared" ref="U5:U68" si="19">(1/A6)*((T5*A6)-T5)</f>
        <v>67.320261437908499</v>
      </c>
      <c r="V5" s="35">
        <f t="shared" ref="V5:V68" si="20">(1/B6)*((T5*B6)-T5)</f>
        <v>69.512195121951223</v>
      </c>
      <c r="W5" s="35">
        <f t="shared" ref="W5:W68" si="21">(1/C6)*((T5*C6)-T5)</f>
        <v>60.474308300395251</v>
      </c>
      <c r="X5" s="35">
        <f t="shared" ref="X5:X68" si="22">((1/B6)+(1/C6))*T5</f>
        <v>70.013496577653527</v>
      </c>
      <c r="Y5" s="35">
        <f t="shared" ref="Y5:Y68" si="23">((1/A6)+(1/C6))*T5</f>
        <v>72.20543026169625</v>
      </c>
      <c r="Z5" s="35">
        <f t="shared" ref="Z5:Z68" si="24">((1/A6)+(1/B6))*T5</f>
        <v>63.167543440140285</v>
      </c>
      <c r="AA5" s="35">
        <f t="shared" ref="AA5:AA68" si="25">U5-X5</f>
        <v>-2.6932351397450276</v>
      </c>
      <c r="AB5" s="35">
        <f t="shared" ref="AB5:AB68" si="26">V5-Y5</f>
        <v>-2.6932351397450276</v>
      </c>
      <c r="AC5" s="35">
        <f t="shared" ref="AC5:AC68" si="27">W5-Z5</f>
        <v>-2.6932351397450347</v>
      </c>
      <c r="AD5" s="27"/>
      <c r="AE5" s="27"/>
      <c r="AF5">
        <v>1.59</v>
      </c>
      <c r="AG5">
        <v>2.48</v>
      </c>
      <c r="AH5" s="36"/>
      <c r="AI5" s="27"/>
      <c r="AJ5" t="s">
        <v>471</v>
      </c>
    </row>
    <row r="6" spans="1:36" s="12" customFormat="1" ht="15" x14ac:dyDescent="0.25">
      <c r="A6">
        <v>3.06</v>
      </c>
      <c r="B6">
        <v>3.28</v>
      </c>
      <c r="C6">
        <v>2.5299999999999998</v>
      </c>
      <c r="D6" s="20">
        <f t="shared" si="3"/>
        <v>2.6932351397450205E-2</v>
      </c>
      <c r="E6" s="17">
        <f>IF(OR($A6="",$B6="",$C6=""),"",A6*'MPTO_working_3-way'!$I5)</f>
        <v>3.1424129952761977</v>
      </c>
      <c r="F6" s="21">
        <f>IF(OR($A6="",$B6="",$C6=""),"",B6*'MPTO_working_3-way'!$I5)</f>
        <v>3.3683381125836367</v>
      </c>
      <c r="G6" s="22">
        <f>IF(OR($A6="",$B6="",$C6=""),"",C6*'MPTO_working_3-way'!$I5)</f>
        <v>2.598138849035549</v>
      </c>
      <c r="H6" s="17">
        <f>IF(OR($A6="",$B6="",$C6=""),"",'MPTO_working_3-way'!E5)</f>
        <v>3.1464357310122573</v>
      </c>
      <c r="I6" s="21">
        <f>IF(OR($A6="",$B6="",$C6=""),"",'MPTO_working_3-way'!F5)</f>
        <v>3.3795132747131689</v>
      </c>
      <c r="J6" s="22">
        <f>IF(OR($A6="",$B6="",$C6=""),"",'MPTO_working_3-way'!G5)</f>
        <v>2.5887992674902867</v>
      </c>
      <c r="K6" s="17">
        <f>IF(OR($A6="",$B6="",$C6=""),"",'OddsRatio_working_3-way'!H5)</f>
        <v>3.1449239120470027</v>
      </c>
      <c r="L6" s="21">
        <f>IF(OR($A6="",$B6="",$C6=""),"",'OddsRatio_working_3-way'!I5)</f>
        <v>3.3739934560520228</v>
      </c>
      <c r="M6" s="22">
        <f>IF(OR($A6="",$B6="",$C6=""),"",'OddsRatio_working_3-way'!J5)</f>
        <v>2.5930745560349093</v>
      </c>
      <c r="N6" s="23">
        <f t="shared" si="16"/>
        <v>31.822678989147523</v>
      </c>
      <c r="O6" s="24">
        <f t="shared" si="17"/>
        <v>29.68823100816812</v>
      </c>
      <c r="P6" s="24">
        <f t="shared" si="18"/>
        <v>38.489090002684364</v>
      </c>
      <c r="Q6" t="s">
        <v>166</v>
      </c>
      <c r="R6" t="s">
        <v>167</v>
      </c>
      <c r="S6" s="48" t="s">
        <v>466</v>
      </c>
      <c r="T6" s="35">
        <v>100</v>
      </c>
      <c r="U6" s="35">
        <f t="shared" si="19"/>
        <v>43.181818181818187</v>
      </c>
      <c r="V6" s="35">
        <f t="shared" si="20"/>
        <v>72.972972972972968</v>
      </c>
      <c r="W6" s="35">
        <f t="shared" si="21"/>
        <v>80.158730158730151</v>
      </c>
      <c r="X6" s="35">
        <f t="shared" si="22"/>
        <v>46.868296868296866</v>
      </c>
      <c r="Y6" s="35">
        <f t="shared" si="23"/>
        <v>76.659451659451662</v>
      </c>
      <c r="Z6" s="35">
        <f t="shared" si="24"/>
        <v>83.845208845208845</v>
      </c>
      <c r="AA6" s="35">
        <f t="shared" si="25"/>
        <v>-3.6864786864786794</v>
      </c>
      <c r="AB6" s="35">
        <f t="shared" si="26"/>
        <v>-3.6864786864786936</v>
      </c>
      <c r="AC6" s="35">
        <f t="shared" si="27"/>
        <v>-3.6864786864786936</v>
      </c>
      <c r="AD6" s="27"/>
      <c r="AE6" s="27"/>
      <c r="AF6">
        <v>2.02</v>
      </c>
      <c r="AG6">
        <v>1.87</v>
      </c>
      <c r="AH6" s="36"/>
      <c r="AI6" s="27"/>
      <c r="AJ6" t="s">
        <v>471</v>
      </c>
    </row>
    <row r="7" spans="1:36" s="12" customFormat="1" ht="15" x14ac:dyDescent="0.25">
      <c r="A7">
        <v>1.76</v>
      </c>
      <c r="B7">
        <v>3.7</v>
      </c>
      <c r="C7">
        <v>5.04</v>
      </c>
      <c r="D7" s="20">
        <f t="shared" si="3"/>
        <v>3.6864786864786891E-2</v>
      </c>
      <c r="E7" s="17">
        <f>IF(OR($A7="",$B7="",$C7=""),"",A7*'MPTO_working_3-way'!$I6)</f>
        <v>1.824882024882025</v>
      </c>
      <c r="F7" s="21">
        <f>IF(OR($A7="",$B7="",$C7=""),"",B7*'MPTO_working_3-way'!$I6)</f>
        <v>3.8363997113997117</v>
      </c>
      <c r="G7" s="22">
        <f>IF(OR($A7="",$B7="",$C7=""),"",C7*'MPTO_working_3-way'!$I6)</f>
        <v>5.2257985257985258</v>
      </c>
      <c r="H7" s="17">
        <f>IF(OR($A7="",$B7="",$C7=""),"",'MPTO_working_3-way'!E6)</f>
        <v>1.7989055447721054</v>
      </c>
      <c r="I7" s="21">
        <f>IF(OR($A7="",$B7="",$C7=""),"",'MPTO_working_3-way'!F6)</f>
        <v>3.8762393076254433</v>
      </c>
      <c r="J7" s="22">
        <f>IF(OR($A7="",$B7="",$C7=""),"",'MPTO_working_3-way'!G6)</f>
        <v>5.3727496551362872</v>
      </c>
      <c r="K7" s="17">
        <f>IF(OR($A7="",$B7="",$C7=""),"",'OddsRatio_working_3-way'!H6)</f>
        <v>1.8084258894667296</v>
      </c>
      <c r="L7" s="21">
        <f>IF(OR($A7="",$B7="",$C7=""),"",'OddsRatio_working_3-way'!I6)</f>
        <v>3.8720393441581189</v>
      </c>
      <c r="M7" s="22">
        <f>IF(OR($A7="",$B7="",$C7=""),"",'OddsRatio_working_3-way'!J6)</f>
        <v>5.297421833481037</v>
      </c>
      <c r="N7" s="23">
        <f t="shared" si="16"/>
        <v>54.798062908458313</v>
      </c>
      <c r="O7" s="24">
        <f t="shared" si="17"/>
        <v>26.066105599699092</v>
      </c>
      <c r="P7" s="24">
        <f t="shared" si="18"/>
        <v>19.135831491842588</v>
      </c>
      <c r="Q7" t="s">
        <v>168</v>
      </c>
      <c r="R7" t="s">
        <v>169</v>
      </c>
      <c r="S7" s="48" t="s">
        <v>466</v>
      </c>
      <c r="T7" s="35">
        <v>100</v>
      </c>
      <c r="U7" s="35">
        <f t="shared" si="19"/>
        <v>20.634920634920633</v>
      </c>
      <c r="V7" s="35">
        <f t="shared" si="20"/>
        <v>83.606557377049185</v>
      </c>
      <c r="W7" s="35">
        <f t="shared" si="21"/>
        <v>89.827060020345883</v>
      </c>
      <c r="X7" s="35">
        <f t="shared" si="22"/>
        <v>26.566382602604943</v>
      </c>
      <c r="Y7" s="35">
        <f t="shared" si="23"/>
        <v>89.53801934473347</v>
      </c>
      <c r="Z7" s="35">
        <f t="shared" si="24"/>
        <v>95.758521988030182</v>
      </c>
      <c r="AA7" s="35">
        <f t="shared" si="25"/>
        <v>-5.9314619676843101</v>
      </c>
      <c r="AB7" s="35">
        <f t="shared" si="26"/>
        <v>-5.9314619676842852</v>
      </c>
      <c r="AC7" s="35">
        <f t="shared" si="27"/>
        <v>-5.9314619676842995</v>
      </c>
      <c r="AD7" s="27"/>
      <c r="AE7" s="27"/>
      <c r="AF7">
        <v>2.0499999999999998</v>
      </c>
      <c r="AG7">
        <v>1.83</v>
      </c>
      <c r="AH7" s="36"/>
      <c r="AI7" s="27"/>
      <c r="AJ7" t="s">
        <v>472</v>
      </c>
    </row>
    <row r="8" spans="1:36" ht="15" x14ac:dyDescent="0.25">
      <c r="A8">
        <v>1.26</v>
      </c>
      <c r="B8">
        <v>6.1</v>
      </c>
      <c r="C8">
        <v>9.83</v>
      </c>
      <c r="D8" s="20">
        <f t="shared" si="3"/>
        <v>5.9314619676843039E-2</v>
      </c>
      <c r="E8" s="17">
        <f>IF(OR($A8="",$B8="",$C8=""),"",A8*'MPTO_working_3-way'!$I7)</f>
        <v>1.3347364207928223</v>
      </c>
      <c r="F8" s="21">
        <f>IF(OR($A8="",$B8="",$C8=""),"",B8*'MPTO_working_3-way'!$I7)</f>
        <v>6.4618191800287423</v>
      </c>
      <c r="G8" s="22">
        <f>IF(OR($A8="",$B8="",$C8=""),"",C8*'MPTO_working_3-way'!$I7)</f>
        <v>10.413062711423366</v>
      </c>
      <c r="H8" s="17">
        <f>IF(OR($A8="",$B8="",$C8=""),"",'MPTO_working_3-way'!E7)</f>
        <v>1.2921912496597923</v>
      </c>
      <c r="I8" s="21">
        <f>IF(OR($A8="",$B8="",$C8=""),"",'MPTO_working_3-way'!F7)</f>
        <v>6.9365980760179182</v>
      </c>
      <c r="J8" s="22">
        <f>IF(OR($A8="",$B8="",$C8=""),"",'MPTO_working_3-way'!G7)</f>
        <v>12.201392290723051</v>
      </c>
      <c r="K8" s="17">
        <f>IF(OR($A8="",$B8="",$C8=""),"",'OddsRatio_working_3-way'!H7)</f>
        <v>1.3030406728240724</v>
      </c>
      <c r="L8" s="21">
        <f>IF(OR($A8="",$B8="",$C8=""),"",'OddsRatio_working_3-way'!I7)</f>
        <v>6.9442593515491167</v>
      </c>
      <c r="M8" s="22">
        <f>IF(OR($A8="",$B8="",$C8=""),"",'OddsRatio_working_3-way'!J7)</f>
        <v>11.291727465525234</v>
      </c>
      <c r="N8" s="23">
        <f t="shared" si="16"/>
        <v>74.92115929570636</v>
      </c>
      <c r="O8" s="24">
        <f t="shared" si="17"/>
        <v>15.475518149604921</v>
      </c>
      <c r="P8" s="24">
        <f t="shared" si="18"/>
        <v>9.6033225546887113</v>
      </c>
      <c r="Q8" t="s">
        <v>170</v>
      </c>
      <c r="R8" t="s">
        <v>171</v>
      </c>
      <c r="S8" s="48" t="s">
        <v>466</v>
      </c>
      <c r="T8" s="35">
        <v>100</v>
      </c>
      <c r="U8" s="35">
        <f t="shared" si="19"/>
        <v>91.532599491955963</v>
      </c>
      <c r="V8" s="35">
        <f t="shared" si="20"/>
        <v>82.142857142857139</v>
      </c>
      <c r="W8" s="35">
        <f t="shared" si="21"/>
        <v>23.664122137404579</v>
      </c>
      <c r="X8" s="35">
        <f t="shared" si="22"/>
        <v>94.193020719738271</v>
      </c>
      <c r="Y8" s="35">
        <f t="shared" si="23"/>
        <v>84.803278370639447</v>
      </c>
      <c r="Z8" s="35">
        <f t="shared" si="24"/>
        <v>26.324543365186887</v>
      </c>
      <c r="AA8" s="35">
        <f t="shared" si="25"/>
        <v>-2.6604212277823081</v>
      </c>
      <c r="AB8" s="35">
        <f t="shared" si="26"/>
        <v>-2.6604212277823081</v>
      </c>
      <c r="AC8" s="35">
        <f t="shared" si="27"/>
        <v>-2.6604212277823081</v>
      </c>
      <c r="AF8">
        <v>1.42</v>
      </c>
      <c r="AG8">
        <v>2.82</v>
      </c>
      <c r="AJ8" t="s">
        <v>473</v>
      </c>
    </row>
    <row r="9" spans="1:36" ht="15" x14ac:dyDescent="0.25">
      <c r="A9">
        <v>11.81</v>
      </c>
      <c r="B9">
        <v>5.6</v>
      </c>
      <c r="C9">
        <v>1.31</v>
      </c>
      <c r="D9" s="20">
        <f t="shared" si="3"/>
        <v>2.6604212277822947E-2</v>
      </c>
      <c r="E9" s="17">
        <f>IF(OR($A9="",$B9="",$C9=""),"",A9*'MPTO_working_3-way'!$I8)</f>
        <v>12.124195747001089</v>
      </c>
      <c r="F9" s="21">
        <f>IF(OR($A9="",$B9="",$C9=""),"",B9*'MPTO_working_3-way'!$I8)</f>
        <v>5.7489835887558085</v>
      </c>
      <c r="G9" s="22">
        <f>IF(OR($A9="",$B9="",$C9=""),"",C9*'MPTO_working_3-way'!$I8)</f>
        <v>1.3448515180839482</v>
      </c>
      <c r="H9" s="17">
        <f>IF(OR($A9="",$B9="",$C9=""),"",'MPTO_working_3-way'!E8)</f>
        <v>13.19157937904061</v>
      </c>
      <c r="I9" s="21">
        <f>IF(OR($A9="",$B9="",$C9=""),"",'MPTO_working_3-way'!F8)</f>
        <v>5.8926353190188863</v>
      </c>
      <c r="J9" s="22">
        <f>IF(OR($A9="",$B9="",$C9=""),"",'MPTO_working_3-way'!G8)</f>
        <v>1.3253973701379265</v>
      </c>
      <c r="K9" s="17">
        <f>IF(OR($A9="",$B9="",$C9=""),"",'OddsRatio_working_3-way'!H8)</f>
        <v>12.548156755540624</v>
      </c>
      <c r="L9" s="21">
        <f>IF(OR($A9="",$B9="",$C9=""),"",'OddsRatio_working_3-way'!I8)</f>
        <v>5.914109257676861</v>
      </c>
      <c r="M9" s="22">
        <f>IF(OR($A9="",$B9="",$C9=""),"",'OddsRatio_working_3-way'!J8)</f>
        <v>1.3311682325825711</v>
      </c>
      <c r="N9" s="23">
        <f t="shared" si="16"/>
        <v>8.2479697694368657</v>
      </c>
      <c r="O9" s="24">
        <f t="shared" si="17"/>
        <v>17.394379103044532</v>
      </c>
      <c r="P9" s="24">
        <f t="shared" si="18"/>
        <v>74.357651127518608</v>
      </c>
      <c r="Q9" t="s">
        <v>172</v>
      </c>
      <c r="R9" t="s">
        <v>173</v>
      </c>
      <c r="S9" s="48" t="s">
        <v>466</v>
      </c>
      <c r="T9" s="35">
        <v>100</v>
      </c>
      <c r="U9" s="35">
        <f t="shared" si="19"/>
        <v>29.577464788732396</v>
      </c>
      <c r="V9" s="35">
        <f t="shared" si="20"/>
        <v>80.46875</v>
      </c>
      <c r="W9" s="35">
        <f t="shared" si="21"/>
        <v>87.195902688860428</v>
      </c>
      <c r="X9" s="35">
        <f t="shared" si="22"/>
        <v>32.335347311139564</v>
      </c>
      <c r="Y9" s="35">
        <f t="shared" si="23"/>
        <v>83.226632522407172</v>
      </c>
      <c r="Z9" s="35">
        <f t="shared" si="24"/>
        <v>89.953785211267615</v>
      </c>
      <c r="AA9" s="35">
        <f t="shared" si="25"/>
        <v>-2.7578825224071686</v>
      </c>
      <c r="AB9" s="35">
        <f t="shared" si="26"/>
        <v>-2.7578825224071721</v>
      </c>
      <c r="AC9" s="35">
        <f t="shared" si="27"/>
        <v>-2.7578825224071863</v>
      </c>
      <c r="AF9">
        <v>1.74</v>
      </c>
      <c r="AG9">
        <v>2.2000000000000002</v>
      </c>
      <c r="AJ9" t="s">
        <v>474</v>
      </c>
    </row>
    <row r="10" spans="1:36" ht="15" x14ac:dyDescent="0.25">
      <c r="A10">
        <v>1.42</v>
      </c>
      <c r="B10">
        <v>5.12</v>
      </c>
      <c r="C10">
        <v>7.81</v>
      </c>
      <c r="D10" s="20">
        <f t="shared" si="3"/>
        <v>2.7578825224071846E-2</v>
      </c>
      <c r="E10" s="17">
        <f>IF(OR($A10="",$B10="",$C10=""),"",A10*'MPTO_working_3-way'!$I9)</f>
        <v>1.4591619318181819</v>
      </c>
      <c r="F10" s="21">
        <f>IF(OR($A10="",$B10="",$C10=""),"",B10*'MPTO_working_3-way'!$I9)</f>
        <v>5.2612035851472481</v>
      </c>
      <c r="G10" s="22">
        <f>IF(OR($A10="",$B10="",$C10=""),"",C10*'MPTO_working_3-way'!$I9)</f>
        <v>8.025390625</v>
      </c>
      <c r="H10" s="17">
        <f>IF(OR($A10="",$B10="",$C10=""),"",'MPTO_working_3-way'!E9)</f>
        <v>1.43878182524719</v>
      </c>
      <c r="I10" s="21">
        <f>IF(OR($A10="",$B10="",$C10=""),"",'MPTO_working_3-way'!F9)</f>
        <v>5.372890465441257</v>
      </c>
      <c r="J10" s="22">
        <f>IF(OR($A10="",$B10="",$C10=""),"",'MPTO_working_3-way'!G9)</f>
        <v>8.4141065566871518</v>
      </c>
      <c r="K10" s="17">
        <f>IF(OR($A10="",$B10="",$C10=""),"",'OddsRatio_working_3-way'!H9)</f>
        <v>1.4451413504522646</v>
      </c>
      <c r="L10" s="21">
        <f>IF(OR($A10="",$B10="",$C10=""),"",'OddsRatio_working_3-way'!I9)</f>
        <v>5.3666246758650731</v>
      </c>
      <c r="M10" s="22">
        <f>IF(OR($A10="",$B10="",$C10=""),"",'OddsRatio_working_3-way'!J9)</f>
        <v>8.2176490394760062</v>
      </c>
      <c r="N10" s="23">
        <f t="shared" si="16"/>
        <v>68.532489656850814</v>
      </c>
      <c r="O10" s="24">
        <f t="shared" si="17"/>
        <v>19.007057678267213</v>
      </c>
      <c r="P10" s="24">
        <f t="shared" si="18"/>
        <v>12.460452664881966</v>
      </c>
      <c r="Q10" t="s">
        <v>174</v>
      </c>
      <c r="R10" t="s">
        <v>175</v>
      </c>
      <c r="S10" s="48" t="s">
        <v>466</v>
      </c>
      <c r="T10" s="35">
        <v>100</v>
      </c>
      <c r="U10" s="35">
        <f t="shared" si="19"/>
        <v>58.50622406639004</v>
      </c>
      <c r="V10" s="35">
        <f t="shared" si="20"/>
        <v>69.879518072289159</v>
      </c>
      <c r="W10" s="35">
        <f t="shared" si="21"/>
        <v>68.847352024922117</v>
      </c>
      <c r="X10" s="35">
        <f t="shared" si="22"/>
        <v>61.273129902788725</v>
      </c>
      <c r="Y10" s="35">
        <f t="shared" si="23"/>
        <v>72.646423908687837</v>
      </c>
      <c r="Z10" s="35">
        <f t="shared" si="24"/>
        <v>71.614257861320809</v>
      </c>
      <c r="AA10" s="35">
        <f t="shared" si="25"/>
        <v>-2.7669058363986849</v>
      </c>
      <c r="AB10" s="35">
        <f t="shared" si="26"/>
        <v>-2.7669058363986778</v>
      </c>
      <c r="AC10" s="35">
        <f t="shared" si="27"/>
        <v>-2.766905836398692</v>
      </c>
      <c r="AF10">
        <v>1.69</v>
      </c>
      <c r="AG10">
        <v>2.2799999999999998</v>
      </c>
      <c r="AJ10" t="s">
        <v>475</v>
      </c>
    </row>
    <row r="11" spans="1:36" ht="15" x14ac:dyDescent="0.25">
      <c r="A11">
        <v>2.41</v>
      </c>
      <c r="B11">
        <v>3.32</v>
      </c>
      <c r="C11">
        <v>3.21</v>
      </c>
      <c r="D11" s="20">
        <f t="shared" si="3"/>
        <v>2.766905836398692E-2</v>
      </c>
      <c r="E11" s="17">
        <f>IF(OR($A11="",$B11="",$C11=""),"",A11*'MPTO_working_3-way'!$I10)</f>
        <v>2.4766824306572088</v>
      </c>
      <c r="F11" s="21">
        <f>IF(OR($A11="",$B11="",$C11=""),"",B11*'MPTO_working_3-way'!$I10)</f>
        <v>3.4118612737684364</v>
      </c>
      <c r="G11" s="22">
        <f>IF(OR($A11="",$B11="",$C11=""),"",C11*'MPTO_working_3-way'!$I10)</f>
        <v>3.2988176773483979</v>
      </c>
      <c r="H11" s="17">
        <f>IF(OR($A11="",$B11="",$C11=""),"",'MPTO_working_3-way'!E10)</f>
        <v>2.4647859732486719</v>
      </c>
      <c r="I11" s="21">
        <f>IF(OR($A11="",$B11="",$C11=""),"",'MPTO_working_3-way'!F10)</f>
        <v>3.4248710043163615</v>
      </c>
      <c r="J11" s="22">
        <f>IF(OR($A11="",$B11="",$C11=""),"",'MPTO_working_3-way'!G10)</f>
        <v>3.3079343485531587</v>
      </c>
      <c r="K11" s="17">
        <f>IF(OR($A11="",$B11="",$C11=""),"",'OddsRatio_working_3-way'!H10)</f>
        <v>2.4700550706824256</v>
      </c>
      <c r="L11" s="21">
        <f>IF(OR($A11="",$B11="",$C11=""),"",'OddsRatio_working_3-way'!I10)</f>
        <v>3.4188140170093808</v>
      </c>
      <c r="M11" s="22">
        <f>IF(OR($A11="",$B11="",$C11=""),"",'OddsRatio_working_3-way'!J10)</f>
        <v>3.3041288696511781</v>
      </c>
      <c r="N11" s="23">
        <f t="shared" si="16"/>
        <v>40.376593608516913</v>
      </c>
      <c r="O11" s="24">
        <f t="shared" si="17"/>
        <v>29.309515239917406</v>
      </c>
      <c r="P11" s="24">
        <f t="shared" si="18"/>
        <v>30.313891151565663</v>
      </c>
      <c r="Q11" t="s">
        <v>176</v>
      </c>
      <c r="R11" t="s">
        <v>177</v>
      </c>
      <c r="S11" s="48" t="s">
        <v>466</v>
      </c>
      <c r="T11" s="35">
        <v>100</v>
      </c>
      <c r="U11" s="35">
        <f t="shared" si="19"/>
        <v>39.024390243902438</v>
      </c>
      <c r="V11" s="35">
        <f t="shared" si="20"/>
        <v>74.683544303797461</v>
      </c>
      <c r="W11" s="35">
        <f t="shared" si="21"/>
        <v>83.193277310924358</v>
      </c>
      <c r="X11" s="35">
        <f t="shared" si="22"/>
        <v>42.123178385278159</v>
      </c>
      <c r="Y11" s="35">
        <f t="shared" si="23"/>
        <v>77.782332445173182</v>
      </c>
      <c r="Z11" s="35">
        <f t="shared" si="24"/>
        <v>86.292065452300079</v>
      </c>
      <c r="AA11" s="35">
        <f t="shared" si="25"/>
        <v>-3.0987881413757208</v>
      </c>
      <c r="AB11" s="35">
        <f t="shared" si="26"/>
        <v>-3.0987881413757208</v>
      </c>
      <c r="AC11" s="35">
        <f t="shared" si="27"/>
        <v>-3.0987881413757208</v>
      </c>
      <c r="AF11">
        <v>2.0099999999999998</v>
      </c>
      <c r="AG11">
        <v>1.88</v>
      </c>
      <c r="AJ11" t="s">
        <v>476</v>
      </c>
    </row>
    <row r="12" spans="1:36" ht="15" x14ac:dyDescent="0.25">
      <c r="A12">
        <v>1.64</v>
      </c>
      <c r="B12">
        <v>3.95</v>
      </c>
      <c r="C12">
        <v>5.95</v>
      </c>
      <c r="D12" s="20">
        <f t="shared" si="3"/>
        <v>3.098788141375719E-2</v>
      </c>
      <c r="E12" s="17">
        <f>IF(OR($A12="",$B12="",$C12=""),"",A12*'MPTO_working_3-way'!$I11)</f>
        <v>1.6908201255185618</v>
      </c>
      <c r="F12" s="21">
        <f>IF(OR($A12="",$B12="",$C12=""),"",B12*'MPTO_working_3-way'!$I11)</f>
        <v>4.0724021315843411</v>
      </c>
      <c r="G12" s="22">
        <f>IF(OR($A12="",$B12="",$C12=""),"",C12*'MPTO_working_3-way'!$I11)</f>
        <v>6.1343778944118554</v>
      </c>
      <c r="H12" s="17">
        <f>IF(OR($A12="",$B12="",$C12=""),"",'MPTO_working_3-way'!E11)</f>
        <v>1.6682604009920201</v>
      </c>
      <c r="I12" s="21">
        <f>IF(OR($A12="",$B12="",$C12=""),"",'MPTO_working_3-way'!F11)</f>
        <v>4.11801806293537</v>
      </c>
      <c r="J12" s="22">
        <f>IF(OR($A12="",$B12="",$C12=""),"",'MPTO_working_3-way'!G11)</f>
        <v>6.3396291585341782</v>
      </c>
      <c r="K12" s="17">
        <f>IF(OR($A12="",$B12="",$C12=""),"",'OddsRatio_working_3-way'!H11)</f>
        <v>1.6762062559908895</v>
      </c>
      <c r="L12" s="21">
        <f>IF(OR($A12="",$B12="",$C12=""),"",'OddsRatio_working_3-way'!I11)</f>
        <v>4.1168882112080079</v>
      </c>
      <c r="M12" s="22">
        <f>IF(OR($A12="",$B12="",$C12=""),"",'OddsRatio_working_3-way'!J11)</f>
        <v>6.2300327611795367</v>
      </c>
      <c r="N12" s="23">
        <f t="shared" si="16"/>
        <v>59.142896687091863</v>
      </c>
      <c r="O12" s="24">
        <f t="shared" si="17"/>
        <v>24.555531789071054</v>
      </c>
      <c r="P12" s="24">
        <f t="shared" si="18"/>
        <v>16.301571523837087</v>
      </c>
      <c r="Q12" t="s">
        <v>178</v>
      </c>
      <c r="R12" t="s">
        <v>179</v>
      </c>
      <c r="S12" s="48" t="s">
        <v>466</v>
      </c>
      <c r="T12" s="35">
        <v>100</v>
      </c>
      <c r="U12" s="35">
        <f t="shared" si="19"/>
        <v>51.690821256038639</v>
      </c>
      <c r="V12" s="35">
        <f t="shared" si="20"/>
        <v>68.652037617554868</v>
      </c>
      <c r="W12" s="35">
        <f t="shared" si="21"/>
        <v>76.24703087885986</v>
      </c>
      <c r="X12" s="35">
        <f t="shared" si="22"/>
        <v>55.100931503585279</v>
      </c>
      <c r="Y12" s="35">
        <f t="shared" si="23"/>
        <v>72.062147865101494</v>
      </c>
      <c r="Z12" s="35">
        <f t="shared" si="24"/>
        <v>79.657141126406501</v>
      </c>
      <c r="AA12" s="35">
        <f t="shared" si="25"/>
        <v>-3.4101102475466405</v>
      </c>
      <c r="AB12" s="35">
        <f t="shared" si="26"/>
        <v>-3.4101102475466263</v>
      </c>
      <c r="AC12" s="35">
        <f t="shared" si="27"/>
        <v>-3.4101102475466405</v>
      </c>
      <c r="AF12">
        <v>2.02</v>
      </c>
      <c r="AG12">
        <v>1.87</v>
      </c>
      <c r="AJ12" t="s">
        <v>477</v>
      </c>
    </row>
    <row r="13" spans="1:36" ht="15" x14ac:dyDescent="0.25">
      <c r="A13">
        <v>2.0699999999999998</v>
      </c>
      <c r="B13">
        <v>3.19</v>
      </c>
      <c r="C13">
        <v>4.21</v>
      </c>
      <c r="D13" s="20">
        <f t="shared" si="3"/>
        <v>3.4101102475466494E-2</v>
      </c>
      <c r="E13" s="17">
        <f>IF(OR($A13="",$B13="",$C13=""),"",A13*'MPTO_working_3-way'!$I12)</f>
        <v>2.1405892821242154</v>
      </c>
      <c r="F13" s="21">
        <f>IF(OR($A13="",$B13="",$C13=""),"",B13*'MPTO_working_3-way'!$I12)</f>
        <v>3.298782516896738</v>
      </c>
      <c r="G13" s="22">
        <f>IF(OR($A13="",$B13="",$C13=""),"",C13*'MPTO_working_3-way'!$I12)</f>
        <v>4.3535656414217137</v>
      </c>
      <c r="H13" s="17">
        <f>IF(OR($A13="",$B13="",$C13=""),"",'MPTO_working_3-way'!E12)</f>
        <v>2.1198802756149817</v>
      </c>
      <c r="I13" s="21">
        <f>IF(OR($A13="",$B13="",$C13=""),"",'MPTO_working_3-way'!F12)</f>
        <v>3.3100242565385041</v>
      </c>
      <c r="J13" s="22">
        <f>IF(OR($A13="",$B13="",$C13=""),"",'MPTO_working_3-way'!G12)</f>
        <v>4.4215964431565808</v>
      </c>
      <c r="K13" s="17">
        <f>IF(OR($A13="",$B13="",$C13=""),"",'OddsRatio_working_3-way'!H12)</f>
        <v>2.1284604492671715</v>
      </c>
      <c r="L13" s="21">
        <f>IF(OR($A13="",$B13="",$C13=""),"",'OddsRatio_working_3-way'!I12)</f>
        <v>3.3096526952290706</v>
      </c>
      <c r="M13" s="22">
        <f>IF(OR($A13="",$B13="",$C13=""),"",'OddsRatio_working_3-way'!J12)</f>
        <v>4.3853813478015153</v>
      </c>
      <c r="N13" s="23">
        <f t="shared" si="16"/>
        <v>46.716107959190062</v>
      </c>
      <c r="O13" s="24">
        <f t="shared" si="17"/>
        <v>30.314214255649972</v>
      </c>
      <c r="P13" s="24">
        <f t="shared" si="18"/>
        <v>22.969677785159959</v>
      </c>
      <c r="Q13" t="s">
        <v>180</v>
      </c>
      <c r="R13" t="s">
        <v>181</v>
      </c>
      <c r="S13" s="48" t="s">
        <v>466</v>
      </c>
      <c r="T13" s="35">
        <v>100</v>
      </c>
      <c r="U13" s="35">
        <f t="shared" si="19"/>
        <v>44.134078212290497</v>
      </c>
      <c r="V13" s="35">
        <f t="shared" si="20"/>
        <v>74.683544303797461</v>
      </c>
      <c r="W13" s="35">
        <f t="shared" si="21"/>
        <v>78.308026030368765</v>
      </c>
      <c r="X13" s="35">
        <f t="shared" si="22"/>
        <v>47.008429665833759</v>
      </c>
      <c r="Y13" s="35">
        <f t="shared" si="23"/>
        <v>77.557895757340731</v>
      </c>
      <c r="Z13" s="35">
        <f t="shared" si="24"/>
        <v>81.18237748391202</v>
      </c>
      <c r="AA13" s="35">
        <f t="shared" si="25"/>
        <v>-2.8743514535432624</v>
      </c>
      <c r="AB13" s="35">
        <f t="shared" si="26"/>
        <v>-2.8743514535432695</v>
      </c>
      <c r="AC13" s="35">
        <f t="shared" si="27"/>
        <v>-2.8743514535432553</v>
      </c>
      <c r="AF13">
        <v>2.4900000000000002</v>
      </c>
      <c r="AG13">
        <v>1.57</v>
      </c>
      <c r="AJ13" t="s">
        <v>478</v>
      </c>
    </row>
    <row r="14" spans="1:36" ht="15" x14ac:dyDescent="0.25">
      <c r="A14">
        <v>1.79</v>
      </c>
      <c r="B14">
        <v>3.95</v>
      </c>
      <c r="C14">
        <v>4.6100000000000003</v>
      </c>
      <c r="D14" s="20">
        <f t="shared" si="3"/>
        <v>2.8743514535432446E-2</v>
      </c>
      <c r="E14" s="17">
        <f>IF(OR($A14="",$B14="",$C14=""),"",A14*'MPTO_working_3-way'!$I13)</f>
        <v>1.8414508910184242</v>
      </c>
      <c r="F14" s="21">
        <f>IF(OR($A14="",$B14="",$C14=""),"",B14*'MPTO_working_3-way'!$I13)</f>
        <v>4.063536882414958</v>
      </c>
      <c r="G14" s="22">
        <f>IF(OR($A14="",$B14="",$C14=""),"",C14*'MPTO_working_3-way'!$I13)</f>
        <v>4.7425076020083443</v>
      </c>
      <c r="H14" s="17">
        <f>IF(OR($A14="",$B14="",$C14=""),"",'MPTO_working_3-way'!E13)</f>
        <v>1.8212347163024831</v>
      </c>
      <c r="I14" s="21">
        <f>IF(OR($A14="",$B14="",$C14=""),"",'MPTO_working_3-way'!F13)</f>
        <v>4.1053703155972769</v>
      </c>
      <c r="J14" s="22">
        <f>IF(OR($A14="",$B14="",$C14=""),"",'MPTO_working_3-way'!G13)</f>
        <v>4.8230293512499989</v>
      </c>
      <c r="K14" s="17">
        <f>IF(OR($A14="",$B14="",$C14=""),"",'OddsRatio_working_3-way'!H13)</f>
        <v>1.828660839070803</v>
      </c>
      <c r="L14" s="21">
        <f>IF(OR($A14="",$B14="",$C14=""),"",'OddsRatio_working_3-way'!I13)</f>
        <v>4.0943664243783138</v>
      </c>
      <c r="M14" s="22">
        <f>IF(OR($A14="",$B14="",$C14=""),"",'OddsRatio_working_3-way'!J13)</f>
        <v>4.7866653532222747</v>
      </c>
      <c r="N14" s="23">
        <f t="shared" si="16"/>
        <v>54.305005084710388</v>
      </c>
      <c r="O14" s="24">
        <f t="shared" si="17"/>
        <v>24.609103570033316</v>
      </c>
      <c r="P14" s="24">
        <f t="shared" si="18"/>
        <v>21.085891345256307</v>
      </c>
      <c r="Q14" t="s">
        <v>182</v>
      </c>
      <c r="R14" t="s">
        <v>183</v>
      </c>
      <c r="S14" s="48" t="s">
        <v>466</v>
      </c>
      <c r="T14" s="35">
        <v>100</v>
      </c>
      <c r="U14" s="35">
        <f t="shared" si="19"/>
        <v>67.10526315789474</v>
      </c>
      <c r="V14" s="35">
        <f t="shared" si="20"/>
        <v>72.899728997289984</v>
      </c>
      <c r="W14" s="35">
        <f t="shared" si="21"/>
        <v>56.709956709956707</v>
      </c>
      <c r="X14" s="35">
        <f t="shared" si="22"/>
        <v>70.390314292753317</v>
      </c>
      <c r="Y14" s="35">
        <f t="shared" si="23"/>
        <v>76.18478013214856</v>
      </c>
      <c r="Z14" s="35">
        <f t="shared" si="24"/>
        <v>59.995007844815298</v>
      </c>
      <c r="AA14" s="35">
        <f t="shared" si="25"/>
        <v>-3.2850511348585769</v>
      </c>
      <c r="AB14" s="35">
        <f t="shared" si="26"/>
        <v>-3.2850511348585769</v>
      </c>
      <c r="AC14" s="35">
        <f t="shared" si="27"/>
        <v>-3.2850511348585911</v>
      </c>
      <c r="AF14">
        <v>1.86</v>
      </c>
      <c r="AG14">
        <v>2.04</v>
      </c>
      <c r="AJ14" t="s">
        <v>479</v>
      </c>
    </row>
    <row r="15" spans="1:36" ht="15" x14ac:dyDescent="0.25">
      <c r="A15">
        <v>3.04</v>
      </c>
      <c r="B15">
        <v>3.69</v>
      </c>
      <c r="C15">
        <v>2.31</v>
      </c>
      <c r="D15" s="20">
        <f t="shared" si="3"/>
        <v>3.2850511348585965E-2</v>
      </c>
      <c r="E15" s="17">
        <f>IF(OR($A15="",$B15="",$C15=""),"",A15*'MPTO_working_3-way'!$I14)</f>
        <v>3.1398655544997012</v>
      </c>
      <c r="F15" s="21">
        <f>IF(OR($A15="",$B15="",$C15=""),"",B15*'MPTO_working_3-way'!$I14)</f>
        <v>3.8112183868762823</v>
      </c>
      <c r="G15" s="22">
        <f>IF(OR($A15="",$B15="",$C15=""),"",C15*'MPTO_working_3-way'!$I14)</f>
        <v>2.3858846812152334</v>
      </c>
      <c r="H15" s="17">
        <f>IF(OR($A15="",$B15="",$C15=""),"",'MPTO_working_3-way'!E14)</f>
        <v>3.1446817971318981</v>
      </c>
      <c r="I15" s="21">
        <f>IF(OR($A15="",$B15="",$C15=""),"",'MPTO_working_3-way'!F14)</f>
        <v>3.8453767904916307</v>
      </c>
      <c r="J15" s="22">
        <f>IF(OR($A15="",$B15="",$C15=""),"",'MPTO_working_3-way'!G14)</f>
        <v>2.3699475719993286</v>
      </c>
      <c r="K15" s="17">
        <f>IF(OR($A15="",$B15="",$C15=""),"",'OddsRatio_working_3-way'!H14)</f>
        <v>3.1443103394798952</v>
      </c>
      <c r="L15" s="21">
        <f>IF(OR($A15="",$B15="",$C15=""),"",'OddsRatio_working_3-way'!I14)</f>
        <v>3.8275464770592746</v>
      </c>
      <c r="M15" s="22">
        <f>IF(OR($A15="",$B15="",$C15=""),"",'OddsRatio_working_3-way'!J14)</f>
        <v>2.3769836003522862</v>
      </c>
      <c r="N15" s="23">
        <f t="shared" si="16"/>
        <v>31.848497416295828</v>
      </c>
      <c r="O15" s="24">
        <f t="shared" si="17"/>
        <v>26.238328494726098</v>
      </c>
      <c r="P15" s="24">
        <f t="shared" si="18"/>
        <v>41.91317408897806</v>
      </c>
      <c r="Q15" t="s">
        <v>101</v>
      </c>
      <c r="R15" t="s">
        <v>107</v>
      </c>
      <c r="S15" s="48" t="s">
        <v>467</v>
      </c>
      <c r="T15" s="35">
        <v>100</v>
      </c>
      <c r="U15" s="35">
        <f t="shared" si="19"/>
        <v>48.186528497409334</v>
      </c>
      <c r="V15" s="35">
        <f t="shared" si="20"/>
        <v>74.683544303797461</v>
      </c>
      <c r="W15" s="35">
        <f t="shared" si="21"/>
        <v>73.544973544973558</v>
      </c>
      <c r="X15" s="35">
        <f t="shared" si="22"/>
        <v>51.771482151228987</v>
      </c>
      <c r="Y15" s="35">
        <f t="shared" si="23"/>
        <v>78.268497957617143</v>
      </c>
      <c r="Z15" s="35">
        <f t="shared" si="24"/>
        <v>77.129927198793212</v>
      </c>
      <c r="AA15" s="35">
        <f t="shared" si="25"/>
        <v>-3.5849536538196531</v>
      </c>
      <c r="AB15" s="35">
        <f t="shared" si="26"/>
        <v>-3.5849536538196816</v>
      </c>
      <c r="AC15" s="35">
        <f t="shared" si="27"/>
        <v>-3.5849536538196531</v>
      </c>
      <c r="AF15">
        <v>1.77</v>
      </c>
      <c r="AG15">
        <v>2.11</v>
      </c>
      <c r="AJ15" t="s">
        <v>159</v>
      </c>
    </row>
    <row r="16" spans="1:36" ht="15" x14ac:dyDescent="0.25">
      <c r="A16">
        <v>1.93</v>
      </c>
      <c r="B16">
        <v>3.95</v>
      </c>
      <c r="C16">
        <v>3.78</v>
      </c>
      <c r="D16" s="20">
        <f t="shared" si="3"/>
        <v>3.584953653819678E-2</v>
      </c>
      <c r="E16" s="17">
        <f>IF(OR($A16="",$B16="",$C16=""),"",A16*'MPTO_working_3-way'!$I15)</f>
        <v>1.9991896055187197</v>
      </c>
      <c r="F16" s="21">
        <f>IF(OR($A16="",$B16="",$C16=""),"",B16*'MPTO_working_3-way'!$I15)</f>
        <v>4.0916056693258778</v>
      </c>
      <c r="G16" s="22">
        <f>IF(OR($A16="",$B16="",$C16=""),"",C16*'MPTO_working_3-way'!$I15)</f>
        <v>3.9155112481143837</v>
      </c>
      <c r="H16" s="17">
        <f>IF(OR($A16="",$B16="",$C16=""),"",'MPTO_working_3-way'!E15)</f>
        <v>1.9755628036882145</v>
      </c>
      <c r="I16" s="21">
        <f>IF(OR($A16="",$B16="",$C16=""),"",'MPTO_working_3-way'!F15)</f>
        <v>4.1456841251169498</v>
      </c>
      <c r="J16" s="22">
        <f>IF(OR($A16="",$B16="",$C16=""),"",'MPTO_working_3-way'!G15)</f>
        <v>3.95882161957703</v>
      </c>
      <c r="K16" s="17">
        <f>IF(OR($A16="",$B16="",$C16=""),"",'OddsRatio_working_3-way'!H15)</f>
        <v>1.9846168076956794</v>
      </c>
      <c r="L16" s="21">
        <f>IF(OR($A16="",$B16="",$C16=""),"",'OddsRatio_working_3-way'!I15)</f>
        <v>4.1232468631207055</v>
      </c>
      <c r="M16" s="22">
        <f>IF(OR($A16="",$B16="",$C16=""),"",'OddsRatio_working_3-way'!J15)</f>
        <v>3.9432631455849338</v>
      </c>
      <c r="N16" s="23">
        <f t="shared" si="16"/>
        <v>50.020268074599905</v>
      </c>
      <c r="O16" s="24">
        <f t="shared" si="17"/>
        <v>24.440282882019698</v>
      </c>
      <c r="P16" s="24">
        <f t="shared" si="18"/>
        <v>25.539449043380376</v>
      </c>
      <c r="Q16" t="s">
        <v>132</v>
      </c>
      <c r="R16" t="s">
        <v>134</v>
      </c>
      <c r="S16" s="48" t="s">
        <v>467</v>
      </c>
      <c r="T16" s="35">
        <v>100</v>
      </c>
      <c r="U16" s="35">
        <f t="shared" si="19"/>
        <v>50.495049504950494</v>
      </c>
      <c r="V16" s="35">
        <f t="shared" si="20"/>
        <v>74.160206718346245</v>
      </c>
      <c r="W16" s="35">
        <f t="shared" si="21"/>
        <v>71.910112359550567</v>
      </c>
      <c r="X16" s="35">
        <f t="shared" si="22"/>
        <v>53.929680922103188</v>
      </c>
      <c r="Y16" s="35">
        <f t="shared" si="23"/>
        <v>77.594838135498946</v>
      </c>
      <c r="Z16" s="35">
        <f t="shared" si="24"/>
        <v>75.344743776703254</v>
      </c>
      <c r="AA16" s="35">
        <f t="shared" si="25"/>
        <v>-3.4346314171526942</v>
      </c>
      <c r="AB16" s="35">
        <f t="shared" si="26"/>
        <v>-3.4346314171527013</v>
      </c>
      <c r="AC16" s="35">
        <f t="shared" si="27"/>
        <v>-3.434631417152687</v>
      </c>
      <c r="AF16">
        <v>1.75</v>
      </c>
      <c r="AG16">
        <v>2.15</v>
      </c>
      <c r="AJ16" t="s">
        <v>159</v>
      </c>
    </row>
    <row r="17" spans="1:36" ht="15" x14ac:dyDescent="0.25">
      <c r="A17">
        <v>2.02</v>
      </c>
      <c r="B17">
        <v>3.87</v>
      </c>
      <c r="C17">
        <v>3.56</v>
      </c>
      <c r="D17" s="20">
        <f t="shared" si="3"/>
        <v>3.4346314171526782E-2</v>
      </c>
      <c r="E17" s="17">
        <f>IF(OR($A17="",$B17="",$C17=""),"",A17*'MPTO_working_3-way'!$I16)</f>
        <v>2.0893795546264839</v>
      </c>
      <c r="F17" s="21">
        <f>IF(OR($A17="",$B17="",$C17=""),"",B17*'MPTO_working_3-way'!$I16)</f>
        <v>4.002920235843809</v>
      </c>
      <c r="G17" s="22">
        <f>IF(OR($A17="",$B17="",$C17=""),"",C17*'MPTO_working_3-way'!$I16)</f>
        <v>3.6822728784506356</v>
      </c>
      <c r="H17" s="17">
        <f>IF(OR($A17="",$B17="",$C17=""),"",'MPTO_working_3-way'!E16)</f>
        <v>2.0678215118463203</v>
      </c>
      <c r="I17" s="21">
        <f>IF(OR($A17="",$B17="",$C17=""),"",'MPTO_working_3-way'!F16)</f>
        <v>4.0494164637993366</v>
      </c>
      <c r="J17" s="22">
        <f>IF(OR($A17="",$B17="",$C17=""),"",'MPTO_working_3-way'!G16)</f>
        <v>3.7112622388775702</v>
      </c>
      <c r="K17" s="17">
        <f>IF(OR($A17="",$B17="",$C17=""),"",'OddsRatio_working_3-way'!H16)</f>
        <v>2.076364394855954</v>
      </c>
      <c r="L17" s="21">
        <f>IF(OR($A17="",$B17="",$C17=""),"",'OddsRatio_working_3-way'!I16)</f>
        <v>4.0285939345456745</v>
      </c>
      <c r="M17" s="22">
        <f>IF(OR($A17="",$B17="",$C17=""),"",'OddsRatio_working_3-way'!J16)</f>
        <v>3.7014635792463157</v>
      </c>
      <c r="N17" s="23">
        <f t="shared" si="16"/>
        <v>47.861098180352826</v>
      </c>
      <c r="O17" s="24">
        <f t="shared" si="17"/>
        <v>24.981761840907669</v>
      </c>
      <c r="P17" s="24">
        <f t="shared" si="18"/>
        <v>27.157139978739519</v>
      </c>
      <c r="Q17" t="s">
        <v>96</v>
      </c>
      <c r="R17" t="s">
        <v>105</v>
      </c>
      <c r="S17" s="48" t="s">
        <v>467</v>
      </c>
      <c r="T17" s="35">
        <v>100</v>
      </c>
      <c r="U17" s="35">
        <f t="shared" si="19"/>
        <v>61.538461538461533</v>
      </c>
      <c r="V17" s="35">
        <f t="shared" si="20"/>
        <v>72.067039106145245</v>
      </c>
      <c r="W17" s="35">
        <f t="shared" si="21"/>
        <v>63.099630996309962</v>
      </c>
      <c r="X17" s="35">
        <f t="shared" si="22"/>
        <v>64.833329897544772</v>
      </c>
      <c r="Y17" s="35">
        <f t="shared" si="23"/>
        <v>75.361907465228498</v>
      </c>
      <c r="Z17" s="35">
        <f t="shared" si="24"/>
        <v>66.394499355393208</v>
      </c>
      <c r="AA17" s="35">
        <f t="shared" si="25"/>
        <v>-3.2948683590832388</v>
      </c>
      <c r="AB17" s="35">
        <f t="shared" si="26"/>
        <v>-3.294868359083253</v>
      </c>
      <c r="AC17" s="35">
        <f t="shared" si="27"/>
        <v>-3.2948683590832459</v>
      </c>
      <c r="AF17">
        <v>1.69</v>
      </c>
      <c r="AG17">
        <v>2.2400000000000002</v>
      </c>
      <c r="AJ17" t="s">
        <v>159</v>
      </c>
    </row>
    <row r="18" spans="1:36" ht="15" x14ac:dyDescent="0.25">
      <c r="A18">
        <v>2.6</v>
      </c>
      <c r="B18">
        <v>3.58</v>
      </c>
      <c r="C18">
        <v>2.71</v>
      </c>
      <c r="D18" s="20">
        <f t="shared" si="3"/>
        <v>3.2948683590832584E-2</v>
      </c>
      <c r="E18" s="17">
        <f>IF(OR($A18="",$B18="",$C18=""),"",A18*'MPTO_working_3-way'!$I17)</f>
        <v>2.685666577336165</v>
      </c>
      <c r="F18" s="21">
        <f>IF(OR($A18="",$B18="",$C18=""),"",B18*'MPTO_working_3-way'!$I17)</f>
        <v>3.6979562872551806</v>
      </c>
      <c r="G18" s="22">
        <f>IF(OR($A18="",$B18="",$C18=""),"",C18*'MPTO_working_3-way'!$I17)</f>
        <v>2.7992909325311564</v>
      </c>
      <c r="H18" s="17">
        <f>IF(OR($A18="",$B18="",$C18=""),"",'MPTO_working_3-way'!E17)</f>
        <v>2.6764267737321701</v>
      </c>
      <c r="I18" s="21">
        <f>IF(OR($A18="",$B18="",$C18=""),"",'MPTO_working_3-way'!F17)</f>
        <v>3.7265222427078903</v>
      </c>
      <c r="J18" s="22">
        <f>IF(OR($A18="",$B18="",$C18=""),"",'MPTO_working_3-way'!G17)</f>
        <v>2.7931338418064082</v>
      </c>
      <c r="K18" s="17">
        <f>IF(OR($A18="",$B18="",$C18=""),"",'OddsRatio_working_3-way'!H17)</f>
        <v>2.6811870645033387</v>
      </c>
      <c r="L18" s="21">
        <f>IF(OR($A18="",$B18="",$C18=""),"",'OddsRatio_working_3-way'!I17)</f>
        <v>3.7109141415116342</v>
      </c>
      <c r="M18" s="22">
        <f>IF(OR($A18="",$B18="",$C18=""),"",'OddsRatio_working_3-way'!J17)</f>
        <v>2.796768675187943</v>
      </c>
      <c r="N18" s="23">
        <f t="shared" si="16"/>
        <v>37.234703981455176</v>
      </c>
      <c r="O18" s="24">
        <f t="shared" si="17"/>
        <v>27.041963785414382</v>
      </c>
      <c r="P18" s="24">
        <f t="shared" si="18"/>
        <v>35.723332233130428</v>
      </c>
      <c r="Q18" t="s">
        <v>138</v>
      </c>
      <c r="R18" t="s">
        <v>106</v>
      </c>
      <c r="S18" s="48" t="s">
        <v>467</v>
      </c>
      <c r="T18" s="35">
        <v>100</v>
      </c>
      <c r="U18" s="35">
        <f t="shared" si="19"/>
        <v>82.608695652173907</v>
      </c>
      <c r="V18" s="35">
        <f t="shared" si="20"/>
        <v>77.27272727272728</v>
      </c>
      <c r="W18" s="35">
        <f t="shared" si="21"/>
        <v>37.5</v>
      </c>
      <c r="X18" s="35">
        <f t="shared" si="22"/>
        <v>85.227272727272734</v>
      </c>
      <c r="Y18" s="35">
        <f t="shared" si="23"/>
        <v>79.891304347826093</v>
      </c>
      <c r="Z18" s="35">
        <f t="shared" si="24"/>
        <v>40.118577075098813</v>
      </c>
      <c r="AA18" s="35">
        <f t="shared" si="25"/>
        <v>-2.6185770750988269</v>
      </c>
      <c r="AB18" s="35">
        <f t="shared" si="26"/>
        <v>-2.6185770750988127</v>
      </c>
      <c r="AC18" s="35">
        <f t="shared" si="27"/>
        <v>-2.6185770750988127</v>
      </c>
      <c r="AF18">
        <v>1.78</v>
      </c>
      <c r="AG18">
        <v>2.1</v>
      </c>
      <c r="AJ18" t="s">
        <v>159</v>
      </c>
    </row>
    <row r="19" spans="1:36" ht="15" x14ac:dyDescent="0.25">
      <c r="A19">
        <v>5.75</v>
      </c>
      <c r="B19">
        <v>4.4000000000000004</v>
      </c>
      <c r="C19">
        <v>1.6</v>
      </c>
      <c r="D19" s="20">
        <f t="shared" si="3"/>
        <v>2.6185770750988269E-2</v>
      </c>
      <c r="E19" s="17">
        <f>IF(OR($A19="",$B19="",$C19=""),"",A19*'MPTO_working_3-way'!$I18)</f>
        <v>5.9005681818181825</v>
      </c>
      <c r="F19" s="21">
        <f>IF(OR($A19="",$B19="",$C19=""),"",B19*'MPTO_working_3-way'!$I18)</f>
        <v>4.5152173913043487</v>
      </c>
      <c r="G19" s="22">
        <f>IF(OR($A19="",$B19="",$C19=""),"",C19*'MPTO_working_3-way'!$I18)</f>
        <v>1.6418972332015813</v>
      </c>
      <c r="H19" s="17">
        <f>IF(OR($A19="",$B19="",$C19=""),"",'MPTO_working_3-way'!E18)</f>
        <v>6.0538384845463629</v>
      </c>
      <c r="I19" s="21">
        <f>IF(OR($A19="",$B19="",$C19=""),"",'MPTO_working_3-way'!F18)</f>
        <v>4.575734740015073</v>
      </c>
      <c r="J19" s="22">
        <f>IF(OR($A19="",$B19="",$C19=""),"",'MPTO_working_3-way'!G18)</f>
        <v>1.6226616782469272</v>
      </c>
      <c r="K19" s="17">
        <f>IF(OR($A19="",$B19="",$C19=""),"",'OddsRatio_working_3-way'!H18)</f>
        <v>5.9813969560722802</v>
      </c>
      <c r="L19" s="21">
        <f>IF(OR($A19="",$B19="",$C19=""),"",'OddsRatio_working_3-way'!I18)</f>
        <v>4.5656315053991054</v>
      </c>
      <c r="M19" s="22">
        <f>IF(OR($A19="",$B19="",$C19=""),"",'OddsRatio_working_3-way'!J18)</f>
        <v>1.6292290891880776</v>
      </c>
      <c r="N19" s="23">
        <f t="shared" si="16"/>
        <v>16.947520462205102</v>
      </c>
      <c r="O19" s="24">
        <f t="shared" si="17"/>
        <v>22.147327876745301</v>
      </c>
      <c r="P19" s="24">
        <f t="shared" si="18"/>
        <v>60.905151661049587</v>
      </c>
      <c r="Q19" t="s">
        <v>184</v>
      </c>
      <c r="R19" t="s">
        <v>185</v>
      </c>
      <c r="S19" s="48" t="s">
        <v>467</v>
      </c>
      <c r="T19" s="35">
        <v>100</v>
      </c>
      <c r="U19" s="35">
        <f t="shared" si="19"/>
        <v>36.30573248407643</v>
      </c>
      <c r="V19" s="35">
        <f t="shared" si="20"/>
        <v>77.477477477477478</v>
      </c>
      <c r="W19" s="35">
        <f t="shared" si="21"/>
        <v>83.4983498349835</v>
      </c>
      <c r="X19" s="35">
        <f t="shared" si="22"/>
        <v>39.024172687539021</v>
      </c>
      <c r="Y19" s="35">
        <f t="shared" si="23"/>
        <v>80.19591768094007</v>
      </c>
      <c r="Z19" s="35">
        <f t="shared" si="24"/>
        <v>86.216790038446092</v>
      </c>
      <c r="AA19" s="35">
        <f t="shared" si="25"/>
        <v>-2.7184402034625919</v>
      </c>
      <c r="AB19" s="35">
        <f t="shared" si="26"/>
        <v>-2.7184402034625919</v>
      </c>
      <c r="AC19" s="35">
        <f t="shared" si="27"/>
        <v>-2.7184402034625919</v>
      </c>
      <c r="AF19">
        <v>1.6</v>
      </c>
      <c r="AG19">
        <v>2.48</v>
      </c>
      <c r="AJ19" t="s">
        <v>470</v>
      </c>
    </row>
    <row r="20" spans="1:36" ht="15" x14ac:dyDescent="0.25">
      <c r="A20">
        <v>1.57</v>
      </c>
      <c r="B20">
        <v>4.4400000000000004</v>
      </c>
      <c r="C20">
        <v>6.06</v>
      </c>
      <c r="D20" s="20">
        <f t="shared" si="3"/>
        <v>2.718440203462591E-2</v>
      </c>
      <c r="E20" s="17">
        <f>IF(OR($A20="",$B20="",$C20=""),"",A20*'MPTO_working_3-way'!$I19)</f>
        <v>1.6126795111943628</v>
      </c>
      <c r="F20" s="21">
        <f>IF(OR($A20="",$B20="",$C20=""),"",B20*'MPTO_working_3-way'!$I19)</f>
        <v>4.5606987450337391</v>
      </c>
      <c r="G20" s="22">
        <f>IF(OR($A20="",$B20="",$C20=""),"",C20*'MPTO_working_3-way'!$I19)</f>
        <v>6.2247374763298327</v>
      </c>
      <c r="H20" s="17">
        <f>IF(OR($A20="",$B20="",$C20=""),"",'MPTO_working_3-way'!E19)</f>
        <v>1.5926579543302088</v>
      </c>
      <c r="I20" s="21">
        <f>IF(OR($A20="",$B20="",$C20=""),"",'MPTO_working_3-way'!F19)</f>
        <v>4.6261223889044158</v>
      </c>
      <c r="J20" s="22">
        <f>IF(OR($A20="",$B20="",$C20=""),"",'MPTO_working_3-way'!G19)</f>
        <v>6.412104645768923</v>
      </c>
      <c r="K20" s="17">
        <f>IF(OR($A20="",$B20="",$C20=""),"",'OddsRatio_working_3-way'!H19)</f>
        <v>1.599409103456483</v>
      </c>
      <c r="L20" s="21">
        <f>IF(OR($A20="",$B20="",$C20=""),"",'OddsRatio_working_3-way'!I19)</f>
        <v>4.6174865191057934</v>
      </c>
      <c r="M20" s="22">
        <f>IF(OR($A20="",$B20="",$C20=""),"",'OddsRatio_working_3-way'!J19)</f>
        <v>6.321070286824221</v>
      </c>
      <c r="N20" s="23">
        <f t="shared" si="16"/>
        <v>62.008600782643562</v>
      </c>
      <c r="O20" s="24">
        <f t="shared" si="17"/>
        <v>21.92646469116</v>
      </c>
      <c r="P20" s="24">
        <f t="shared" si="18"/>
        <v>16.064934526196435</v>
      </c>
      <c r="Q20" t="s">
        <v>186</v>
      </c>
      <c r="R20" t="s">
        <v>187</v>
      </c>
      <c r="S20" s="48" t="s">
        <v>467</v>
      </c>
      <c r="T20" s="35">
        <v>100</v>
      </c>
      <c r="U20" s="35">
        <f t="shared" si="19"/>
        <v>48.453608247422686</v>
      </c>
      <c r="V20" s="35">
        <f t="shared" si="20"/>
        <v>74.093264248704671</v>
      </c>
      <c r="W20" s="35">
        <f t="shared" si="21"/>
        <v>75</v>
      </c>
      <c r="X20" s="35">
        <f t="shared" si="22"/>
        <v>50.906735751295344</v>
      </c>
      <c r="Y20" s="35">
        <f t="shared" si="23"/>
        <v>76.546391752577321</v>
      </c>
      <c r="Z20" s="35">
        <f t="shared" si="24"/>
        <v>77.453127503872665</v>
      </c>
      <c r="AA20" s="35">
        <f t="shared" si="25"/>
        <v>-2.4531275038726577</v>
      </c>
      <c r="AB20" s="35">
        <f t="shared" si="26"/>
        <v>-2.4531275038726505</v>
      </c>
      <c r="AC20" s="35">
        <f t="shared" si="27"/>
        <v>-2.4531275038726648</v>
      </c>
      <c r="AF20">
        <v>1.62</v>
      </c>
      <c r="AG20">
        <v>2.4300000000000002</v>
      </c>
      <c r="AJ20" t="s">
        <v>470</v>
      </c>
    </row>
    <row r="21" spans="1:36" ht="15" x14ac:dyDescent="0.25">
      <c r="A21">
        <v>1.94</v>
      </c>
      <c r="B21">
        <v>3.86</v>
      </c>
      <c r="C21">
        <v>4</v>
      </c>
      <c r="D21" s="20">
        <f t="shared" si="3"/>
        <v>2.4531275038726541E-2</v>
      </c>
      <c r="E21" s="17">
        <f>IF(OR($A21="",$B21="",$C21=""),"",A21*'MPTO_working_3-way'!$I20)</f>
        <v>1.9875906735751294</v>
      </c>
      <c r="F21" s="21">
        <f>IF(OR($A21="",$B21="",$C21=""),"",B21*'MPTO_working_3-way'!$I20)</f>
        <v>3.9546907216494844</v>
      </c>
      <c r="G21" s="22">
        <f>IF(OR($A21="",$B21="",$C21=""),"",C21*'MPTO_working_3-way'!$I20)</f>
        <v>4.0981251001549062</v>
      </c>
      <c r="H21" s="17">
        <f>IF(OR($A21="",$B21="",$C21=""),"",'MPTO_working_3-way'!E20)</f>
        <v>1.9712713775523636</v>
      </c>
      <c r="I21" s="21">
        <f>IF(OR($A21="",$B21="",$C21=""),"",'MPTO_working_3-way'!F20)</f>
        <v>3.9858062913613543</v>
      </c>
      <c r="J21" s="22">
        <f>IF(OR($A21="",$B21="",$C21=""),"",'MPTO_working_3-way'!G20)</f>
        <v>4.1352575194197989</v>
      </c>
      <c r="K21" s="17">
        <f>IF(OR($A21="",$B21="",$C21=""),"",'OddsRatio_working_3-way'!H20)</f>
        <v>1.9775877155729842</v>
      </c>
      <c r="L21" s="21">
        <f>IF(OR($A21="",$B21="",$C21=""),"",'OddsRatio_working_3-way'!I20)</f>
        <v>3.9743626239773775</v>
      </c>
      <c r="M21" s="22">
        <f>IF(OR($A21="",$B21="",$C21=""),"",'OddsRatio_working_3-way'!J20)</f>
        <v>4.1199607943818659</v>
      </c>
      <c r="N21" s="23">
        <f t="shared" si="16"/>
        <v>50.312170070775927</v>
      </c>
      <c r="O21" s="24">
        <f t="shared" si="17"/>
        <v>25.286427444897747</v>
      </c>
      <c r="P21" s="24">
        <f t="shared" si="18"/>
        <v>24.401402484326326</v>
      </c>
      <c r="Q21" t="s">
        <v>188</v>
      </c>
      <c r="R21" t="s">
        <v>189</v>
      </c>
      <c r="S21" s="48" t="s">
        <v>467</v>
      </c>
      <c r="T21" s="35">
        <v>100</v>
      </c>
      <c r="U21" s="35">
        <f t="shared" si="19"/>
        <v>83.022071307300521</v>
      </c>
      <c r="V21" s="35">
        <f t="shared" si="20"/>
        <v>79.879275653923543</v>
      </c>
      <c r="W21" s="35">
        <f t="shared" si="21"/>
        <v>34.640522875816991</v>
      </c>
      <c r="X21" s="35">
        <f t="shared" si="22"/>
        <v>85.480201470259459</v>
      </c>
      <c r="Y21" s="35">
        <f t="shared" si="23"/>
        <v>82.337405816882509</v>
      </c>
      <c r="Z21" s="35">
        <f t="shared" si="24"/>
        <v>37.09865303877595</v>
      </c>
      <c r="AA21" s="35">
        <f t="shared" si="25"/>
        <v>-2.4581301629589376</v>
      </c>
      <c r="AB21" s="35">
        <f t="shared" si="26"/>
        <v>-2.458130162958966</v>
      </c>
      <c r="AC21" s="35">
        <f t="shared" si="27"/>
        <v>-2.4581301629589589</v>
      </c>
      <c r="AF21">
        <v>1.66</v>
      </c>
      <c r="AG21">
        <v>2.34</v>
      </c>
      <c r="AJ21" t="s">
        <v>470</v>
      </c>
    </row>
    <row r="22" spans="1:36" ht="15" x14ac:dyDescent="0.25">
      <c r="A22">
        <v>5.89</v>
      </c>
      <c r="B22">
        <v>4.97</v>
      </c>
      <c r="C22">
        <v>1.53</v>
      </c>
      <c r="D22" s="20">
        <f t="shared" si="3"/>
        <v>2.4581301629589714E-2</v>
      </c>
      <c r="E22" s="17">
        <f>IF(OR($A22="",$B22="",$C22=""),"",A22*'MPTO_working_3-way'!$I21)</f>
        <v>6.0347838665982829</v>
      </c>
      <c r="F22" s="21">
        <f>IF(OR($A22="",$B22="",$C22=""),"",B22*'MPTO_working_3-way'!$I21)</f>
        <v>5.0921690690990609</v>
      </c>
      <c r="G22" s="22">
        <f>IF(OR($A22="",$B22="",$C22=""),"",C22*'MPTO_working_3-way'!$I21)</f>
        <v>1.5676093914932723</v>
      </c>
      <c r="H22" s="17">
        <f>IF(OR($A22="",$B22="",$C22=""),"",'MPTO_working_3-way'!E21)</f>
        <v>6.1886733523559512</v>
      </c>
      <c r="I22" s="21">
        <f>IF(OR($A22="",$B22="",$C22=""),"",'MPTO_working_3-way'!F21)</f>
        <v>5.180985387259093</v>
      </c>
      <c r="J22" s="22">
        <f>IF(OR($A22="",$B22="",$C22=""),"",'MPTO_working_3-way'!G21)</f>
        <v>1.5494243017174945</v>
      </c>
      <c r="K22" s="17">
        <f>IF(OR($A22="",$B22="",$C22=""),"",'OddsRatio_working_3-way'!H21)</f>
        <v>6.124279485898958</v>
      </c>
      <c r="L22" s="21">
        <f>IF(OR($A22="",$B22="",$C22=""),"",'OddsRatio_working_3-way'!I21)</f>
        <v>5.1602023638075396</v>
      </c>
      <c r="M22" s="22">
        <f>IF(OR($A22="",$B22="",$C22=""),"",'OddsRatio_working_3-way'!J21)</f>
        <v>1.5553922551178834</v>
      </c>
      <c r="N22" s="23">
        <f t="shared" si="16"/>
        <v>16.570601733309214</v>
      </c>
      <c r="O22" s="24">
        <f t="shared" si="17"/>
        <v>19.637996822774905</v>
      </c>
      <c r="P22" s="24">
        <f t="shared" si="18"/>
        <v>63.791401443915859</v>
      </c>
      <c r="Q22" t="s">
        <v>190</v>
      </c>
      <c r="R22" t="s">
        <v>191</v>
      </c>
      <c r="S22" s="48" t="s">
        <v>467</v>
      </c>
      <c r="T22" s="35">
        <v>100</v>
      </c>
      <c r="U22" s="35">
        <f t="shared" si="19"/>
        <v>42.528735632183903</v>
      </c>
      <c r="V22" s="35">
        <f t="shared" si="20"/>
        <v>76.798143851508115</v>
      </c>
      <c r="W22" s="35">
        <f t="shared" si="21"/>
        <v>78.260869565217391</v>
      </c>
      <c r="X22" s="35">
        <f t="shared" si="22"/>
        <v>44.940986583274487</v>
      </c>
      <c r="Y22" s="35">
        <f t="shared" si="23"/>
        <v>79.210394802598699</v>
      </c>
      <c r="Z22" s="35">
        <f t="shared" si="24"/>
        <v>80.673120516307975</v>
      </c>
      <c r="AA22" s="35">
        <f t="shared" si="25"/>
        <v>-2.4122509510905843</v>
      </c>
      <c r="AB22" s="35">
        <f t="shared" si="26"/>
        <v>-2.4122509510905843</v>
      </c>
      <c r="AC22" s="35">
        <f t="shared" si="27"/>
        <v>-2.4122509510905843</v>
      </c>
      <c r="AF22">
        <v>1.36</v>
      </c>
      <c r="AG22">
        <v>3.37</v>
      </c>
      <c r="AJ22" t="s">
        <v>470</v>
      </c>
    </row>
    <row r="23" spans="1:36" ht="15" x14ac:dyDescent="0.25">
      <c r="A23">
        <v>1.74</v>
      </c>
      <c r="B23">
        <v>4.3099999999999996</v>
      </c>
      <c r="C23">
        <v>4.5999999999999996</v>
      </c>
      <c r="D23" s="20">
        <f t="shared" si="3"/>
        <v>2.4122509510905887E-2</v>
      </c>
      <c r="E23" s="17">
        <f>IF(OR($A23="",$B23="",$C23=""),"",A23*'MPTO_working_3-way'!$I22)</f>
        <v>1.7819731665489762</v>
      </c>
      <c r="F23" s="21">
        <f>IF(OR($A23="",$B23="",$C23=""),"",B23*'MPTO_working_3-way'!$I22)</f>
        <v>4.4139680159920038</v>
      </c>
      <c r="G23" s="22">
        <f>IF(OR($A23="",$B23="",$C23=""),"",C23*'MPTO_working_3-way'!$I22)</f>
        <v>4.7109635437501671</v>
      </c>
      <c r="H23" s="17">
        <f>IF(OR($A23="",$B23="",$C23=""),"",'MPTO_working_3-way'!E22)</f>
        <v>1.7646898739961778</v>
      </c>
      <c r="I23" s="21">
        <f>IF(OR($A23="",$B23="",$C23=""),"",'MPTO_working_3-way'!F22)</f>
        <v>4.4647296961497576</v>
      </c>
      <c r="J23" s="22">
        <f>IF(OR($A23="",$B23="",$C23=""),"",'MPTO_working_3-way'!G22)</f>
        <v>4.7766790793333715</v>
      </c>
      <c r="K23" s="17">
        <f>IF(OR($A23="",$B23="",$C23=""),"",'OddsRatio_working_3-way'!H22)</f>
        <v>1.7709076924231277</v>
      </c>
      <c r="L23" s="21">
        <f>IF(OR($A23="",$B23="",$C23=""),"",'OddsRatio_working_3-way'!I22)</f>
        <v>4.4482492728656116</v>
      </c>
      <c r="M23" s="22">
        <f>IF(OR($A23="",$B23="",$C23=""),"",'OddsRatio_working_3-way'!J22)</f>
        <v>4.7503617469233248</v>
      </c>
      <c r="N23" s="23">
        <f t="shared" si="16"/>
        <v>56.117567804717879</v>
      </c>
      <c r="O23" s="24">
        <f t="shared" si="17"/>
        <v>22.655352199584485</v>
      </c>
      <c r="P23" s="24">
        <f t="shared" si="18"/>
        <v>21.227079995697633</v>
      </c>
      <c r="Q23" t="s">
        <v>192</v>
      </c>
      <c r="R23" t="s">
        <v>193</v>
      </c>
      <c r="S23" s="48" t="s">
        <v>467</v>
      </c>
      <c r="T23" s="35">
        <v>100</v>
      </c>
      <c r="U23" s="35">
        <f t="shared" si="19"/>
        <v>58.677685950413228</v>
      </c>
      <c r="V23" s="35">
        <f t="shared" si="20"/>
        <v>73.474801061007966</v>
      </c>
      <c r="W23" s="35">
        <f t="shared" si="21"/>
        <v>65.517241379310349</v>
      </c>
      <c r="X23" s="35">
        <f t="shared" si="22"/>
        <v>61.007957559681699</v>
      </c>
      <c r="Y23" s="35">
        <f t="shared" si="23"/>
        <v>75.805072670276431</v>
      </c>
      <c r="Z23" s="35">
        <f t="shared" si="24"/>
        <v>67.847512988578828</v>
      </c>
      <c r="AA23" s="35">
        <f t="shared" si="25"/>
        <v>-2.3302716092684719</v>
      </c>
      <c r="AB23" s="35">
        <f t="shared" si="26"/>
        <v>-2.3302716092684648</v>
      </c>
      <c r="AC23" s="35">
        <f t="shared" si="27"/>
        <v>-2.330271609268479</v>
      </c>
      <c r="AF23">
        <v>1.62</v>
      </c>
      <c r="AG23">
        <v>2.44</v>
      </c>
      <c r="AJ23" t="s">
        <v>470</v>
      </c>
    </row>
    <row r="24" spans="1:36" ht="15" x14ac:dyDescent="0.25">
      <c r="A24">
        <v>2.42</v>
      </c>
      <c r="B24">
        <v>3.77</v>
      </c>
      <c r="C24">
        <v>2.9</v>
      </c>
      <c r="D24" s="20">
        <f t="shared" si="3"/>
        <v>2.3302716092684861E-2</v>
      </c>
      <c r="E24" s="17">
        <f>IF(OR($A24="",$B24="",$C24=""),"",A24*'MPTO_working_3-way'!$I23)</f>
        <v>2.4763925729442975</v>
      </c>
      <c r="F24" s="21">
        <f>IF(OR($A24="",$B24="",$C24=""),"",B24*'MPTO_working_3-way'!$I23)</f>
        <v>3.8578512396694218</v>
      </c>
      <c r="G24" s="22">
        <f>IF(OR($A24="",$B24="",$C24=""),"",C24*'MPTO_working_3-way'!$I23)</f>
        <v>2.9675778766687859</v>
      </c>
      <c r="H24" s="17">
        <f>IF(OR($A24="",$B24="",$C24=""),"",'MPTO_working_3-way'!E23)</f>
        <v>2.4663614900787576</v>
      </c>
      <c r="I24" s="21">
        <f>IF(OR($A24="",$B24="",$C24=""),"",'MPTO_working_3-way'!F23)</f>
        <v>3.8837301699917703</v>
      </c>
      <c r="J24" s="22">
        <f>IF(OR($A24="",$B24="",$C24=""),"",'MPTO_working_3-way'!G23)</f>
        <v>2.96683070652763</v>
      </c>
      <c r="K24" s="17">
        <f>IF(OR($A24="",$B24="",$C24=""),"",'OddsRatio_working_3-way'!H23)</f>
        <v>2.4710600186936942</v>
      </c>
      <c r="L24" s="21">
        <f>IF(OR($A24="",$B24="",$C24=""),"",'OddsRatio_working_3-way'!I23)</f>
        <v>3.8696029942123467</v>
      </c>
      <c r="M24" s="22">
        <f>IF(OR($A24="",$B24="",$C24=""),"",'OddsRatio_working_3-way'!J23)</f>
        <v>2.9683197433225486</v>
      </c>
      <c r="N24" s="23">
        <f t="shared" si="16"/>
        <v>40.38131962296486</v>
      </c>
      <c r="O24" s="24">
        <f t="shared" si="17"/>
        <v>25.921165381319621</v>
      </c>
      <c r="P24" s="24">
        <f t="shared" si="18"/>
        <v>33.697514995715508</v>
      </c>
      <c r="Q24" t="s">
        <v>194</v>
      </c>
      <c r="R24" t="s">
        <v>195</v>
      </c>
      <c r="S24" s="48" t="s">
        <v>467</v>
      </c>
      <c r="T24" s="35">
        <v>100</v>
      </c>
      <c r="U24" s="35">
        <f t="shared" si="19"/>
        <v>73.958333333333343</v>
      </c>
      <c r="V24" s="35">
        <f t="shared" si="20"/>
        <v>74.489795918367349</v>
      </c>
      <c r="W24" s="35">
        <f t="shared" si="21"/>
        <v>48.453608247422686</v>
      </c>
      <c r="X24" s="35">
        <f t="shared" si="22"/>
        <v>77.056595834209986</v>
      </c>
      <c r="Y24" s="35">
        <f t="shared" si="23"/>
        <v>77.588058419243993</v>
      </c>
      <c r="Z24" s="35">
        <f t="shared" si="24"/>
        <v>51.551870748299322</v>
      </c>
      <c r="AA24" s="35">
        <f t="shared" si="25"/>
        <v>-3.0982625008766433</v>
      </c>
      <c r="AB24" s="35">
        <f t="shared" si="26"/>
        <v>-3.0982625008766433</v>
      </c>
      <c r="AC24" s="35">
        <f t="shared" si="27"/>
        <v>-3.0982625008766362</v>
      </c>
      <c r="AF24">
        <v>1.63</v>
      </c>
      <c r="AG24">
        <v>2.4</v>
      </c>
      <c r="AJ24" t="s">
        <v>470</v>
      </c>
    </row>
    <row r="25" spans="1:36" ht="15" x14ac:dyDescent="0.25">
      <c r="A25">
        <v>3.84</v>
      </c>
      <c r="B25">
        <v>3.92</v>
      </c>
      <c r="C25">
        <v>1.94</v>
      </c>
      <c r="D25" s="20">
        <f t="shared" si="3"/>
        <v>3.0982625008766362E-2</v>
      </c>
      <c r="E25" s="17">
        <f>IF(OR($A25="",$B25="",$C25=""),"",A25*'MPTO_working_3-way'!$I24)</f>
        <v>3.9589732800336628</v>
      </c>
      <c r="F25" s="21">
        <f>IF(OR($A25="",$B25="",$C25=""),"",B25*'MPTO_working_3-way'!$I24)</f>
        <v>4.0414518900343639</v>
      </c>
      <c r="G25" s="22">
        <f>IF(OR($A25="",$B25="",$C25=""),"",C25*'MPTO_working_3-way'!$I24)</f>
        <v>2.0001062925170068</v>
      </c>
      <c r="H25" s="17">
        <f>IF(OR($A25="",$B25="",$C25=""),"",'MPTO_working_3-way'!E24)</f>
        <v>3.9985745082345518</v>
      </c>
      <c r="I25" s="21">
        <f>IF(OR($A25="",$B25="",$C25=""),"",'MPTO_working_3-way'!F24)</f>
        <v>4.0853928962612995</v>
      </c>
      <c r="J25" s="22">
        <f>IF(OR($A25="",$B25="",$C25=""),"",'MPTO_working_3-way'!G24)</f>
        <v>1.979663409321974</v>
      </c>
      <c r="K25" s="17">
        <f>IF(OR($A25="",$B25="",$C25=""),"",'OddsRatio_working_3-way'!H24)</f>
        <v>3.983642490865988</v>
      </c>
      <c r="L25" s="21">
        <f>IF(OR($A25="",$B25="",$C25=""),"",'OddsRatio_working_3-way'!I24)</f>
        <v>4.0676887582143255</v>
      </c>
      <c r="M25" s="22">
        <f>IF(OR($A25="",$B25="",$C25=""),"",'OddsRatio_working_3-way'!J24)</f>
        <v>1.9875436413429672</v>
      </c>
      <c r="N25" s="23">
        <f t="shared" si="16"/>
        <v>25.259074241377476</v>
      </c>
      <c r="O25" s="24">
        <f t="shared" si="17"/>
        <v>24.743582930328962</v>
      </c>
      <c r="P25" s="24">
        <f t="shared" si="18"/>
        <v>49.997342828293569</v>
      </c>
      <c r="Q25" t="s">
        <v>196</v>
      </c>
      <c r="R25" t="s">
        <v>197</v>
      </c>
      <c r="S25" s="48" t="s">
        <v>467</v>
      </c>
      <c r="T25" s="35">
        <v>100</v>
      </c>
      <c r="U25" s="35">
        <f t="shared" si="19"/>
        <v>52.606635071090047</v>
      </c>
      <c r="V25" s="35">
        <f t="shared" si="20"/>
        <v>72.752043596730246</v>
      </c>
      <c r="W25" s="35">
        <f t="shared" si="21"/>
        <v>71.910112359550567</v>
      </c>
      <c r="X25" s="35">
        <f t="shared" si="22"/>
        <v>55.337844043719201</v>
      </c>
      <c r="Y25" s="35">
        <f t="shared" si="23"/>
        <v>75.483252569359394</v>
      </c>
      <c r="Z25" s="35">
        <f t="shared" si="24"/>
        <v>74.641321332179714</v>
      </c>
      <c r="AA25" s="35">
        <f t="shared" si="25"/>
        <v>-2.7312089726291546</v>
      </c>
      <c r="AB25" s="35">
        <f t="shared" si="26"/>
        <v>-2.7312089726291475</v>
      </c>
      <c r="AC25" s="35">
        <f t="shared" si="27"/>
        <v>-2.7312089726291475</v>
      </c>
      <c r="AF25">
        <v>1.6</v>
      </c>
      <c r="AG25">
        <v>2.46</v>
      </c>
      <c r="AJ25" t="s">
        <v>471</v>
      </c>
    </row>
    <row r="26" spans="1:36" ht="15" x14ac:dyDescent="0.25">
      <c r="A26">
        <v>2.11</v>
      </c>
      <c r="B26">
        <v>3.67</v>
      </c>
      <c r="C26">
        <v>3.56</v>
      </c>
      <c r="D26" s="20">
        <f t="shared" si="3"/>
        <v>2.7312089726291511E-2</v>
      </c>
      <c r="E26" s="17">
        <f>IF(OR($A26="",$B26="",$C26=""),"",A26*'MPTO_working_3-way'!$I25)</f>
        <v>2.167628509322475</v>
      </c>
      <c r="F26" s="21">
        <f>IF(OR($A26="",$B26="",$C26=""),"",B26*'MPTO_working_3-way'!$I25)</f>
        <v>3.7702353692954897</v>
      </c>
      <c r="G26" s="22">
        <f>IF(OR($A26="",$B26="",$C26=""),"",C26*'MPTO_working_3-way'!$I25)</f>
        <v>3.6572310394255978</v>
      </c>
      <c r="H26" s="17">
        <f>IF(OR($A26="",$B26="",$C26=""),"",'MPTO_working_3-way'!E25)</f>
        <v>2.1513259015918562</v>
      </c>
      <c r="I26" s="21">
        <f>IF(OR($A26="",$B26="",$C26=""),"",'MPTO_working_3-way'!F25)</f>
        <v>3.7968598842193177</v>
      </c>
      <c r="J26" s="22">
        <f>IF(OR($A26="",$B26="",$C26=""),"",'MPTO_working_3-way'!G25)</f>
        <v>3.6792456254894748</v>
      </c>
      <c r="K26" s="17">
        <f>IF(OR($A26="",$B26="",$C26=""),"",'OddsRatio_working_3-way'!H25)</f>
        <v>2.1579786132261121</v>
      </c>
      <c r="L26" s="21">
        <f>IF(OR($A26="",$B26="",$C26=""),"",'OddsRatio_working_3-way'!I25)</f>
        <v>3.7854080155979446</v>
      </c>
      <c r="M26" s="22">
        <f>IF(OR($A26="",$B26="",$C26=""),"",'OddsRatio_working_3-way'!J25)</f>
        <v>3.6706533782512132</v>
      </c>
      <c r="N26" s="23">
        <f t="shared" si="16"/>
        <v>46.133366289436978</v>
      </c>
      <c r="O26" s="24">
        <f t="shared" si="17"/>
        <v>26.523543016542789</v>
      </c>
      <c r="P26" s="24">
        <f t="shared" si="18"/>
        <v>27.343090694020233</v>
      </c>
      <c r="Q26" t="s">
        <v>198</v>
      </c>
      <c r="R26" t="s">
        <v>199</v>
      </c>
      <c r="S26" s="48" t="s">
        <v>467</v>
      </c>
      <c r="T26" s="35">
        <v>100</v>
      </c>
      <c r="U26" s="35">
        <f t="shared" si="19"/>
        <v>55.357142857142868</v>
      </c>
      <c r="V26" s="35">
        <f t="shared" si="20"/>
        <v>69.879518072289159</v>
      </c>
      <c r="W26" s="35">
        <f t="shared" si="21"/>
        <v>71.910112359550567</v>
      </c>
      <c r="X26" s="35">
        <f t="shared" si="22"/>
        <v>58.210369568160282</v>
      </c>
      <c r="Y26" s="35">
        <f t="shared" si="23"/>
        <v>72.732744783306586</v>
      </c>
      <c r="Z26" s="35">
        <f t="shared" si="24"/>
        <v>74.76333907056798</v>
      </c>
      <c r="AA26" s="35">
        <f t="shared" si="25"/>
        <v>-2.8532267110174132</v>
      </c>
      <c r="AB26" s="35">
        <f t="shared" si="26"/>
        <v>-2.8532267110174274</v>
      </c>
      <c r="AC26" s="35">
        <f t="shared" si="27"/>
        <v>-2.8532267110174132</v>
      </c>
      <c r="AF26">
        <v>1.76</v>
      </c>
      <c r="AG26">
        <v>2.15</v>
      </c>
      <c r="AJ26" t="s">
        <v>471</v>
      </c>
    </row>
    <row r="27" spans="1:36" ht="15" x14ac:dyDescent="0.25">
      <c r="A27">
        <v>2.2400000000000002</v>
      </c>
      <c r="B27">
        <v>3.32</v>
      </c>
      <c r="C27">
        <v>3.56</v>
      </c>
      <c r="D27" s="20">
        <f t="shared" si="3"/>
        <v>2.8532267110174203E-2</v>
      </c>
      <c r="E27" s="17">
        <f>IF(OR($A27="",$B27="",$C27=""),"",A27*'MPTO_working_3-way'!$I26)</f>
        <v>2.3039122783267905</v>
      </c>
      <c r="F27" s="21">
        <f>IF(OR($A27="",$B27="",$C27=""),"",B27*'MPTO_working_3-way'!$I26)</f>
        <v>3.4147271268057784</v>
      </c>
      <c r="G27" s="22">
        <f>IF(OR($A27="",$B27="",$C27=""),"",C27*'MPTO_working_3-way'!$I26)</f>
        <v>3.66157487091222</v>
      </c>
      <c r="H27" s="17">
        <f>IF(OR($A27="",$B27="",$C27=""),"",'MPTO_working_3-way'!E26)</f>
        <v>2.2887599544098176</v>
      </c>
      <c r="I27" s="21">
        <f>IF(OR($A27="",$B27="",$C27=""),"",'MPTO_working_3-way'!F26)</f>
        <v>3.4282494053818122</v>
      </c>
      <c r="J27" s="22">
        <f>IF(OR($A27="",$B27="",$C27=""),"",'MPTO_working_3-way'!G26)</f>
        <v>3.6847596623485357</v>
      </c>
      <c r="K27" s="17">
        <f>IF(OR($A27="",$B27="",$C27=""),"",'OddsRatio_working_3-way'!H26)</f>
        <v>2.2951907947281853</v>
      </c>
      <c r="L27" s="21">
        <f>IF(OR($A27="",$B27="",$C27=""),"",'OddsRatio_working_3-way'!I26)</f>
        <v>3.4232601965882163</v>
      </c>
      <c r="M27" s="22">
        <f>IF(OR($A27="",$B27="",$C27=""),"",'OddsRatio_working_3-way'!J26)</f>
        <v>3.6739422858904458</v>
      </c>
      <c r="N27" s="23">
        <f t="shared" si="16"/>
        <v>43.404430342558314</v>
      </c>
      <c r="O27" s="24">
        <f t="shared" si="17"/>
        <v>29.28491685762971</v>
      </c>
      <c r="P27" s="24">
        <f t="shared" si="18"/>
        <v>27.310652799811979</v>
      </c>
      <c r="Q27" t="s">
        <v>200</v>
      </c>
      <c r="R27" t="s">
        <v>201</v>
      </c>
      <c r="S27" s="48" t="s">
        <v>467</v>
      </c>
      <c r="T27" s="35">
        <v>100</v>
      </c>
      <c r="U27" s="35">
        <f t="shared" si="19"/>
        <v>68.75</v>
      </c>
      <c r="V27" s="35">
        <f t="shared" si="20"/>
        <v>72.752043596730246</v>
      </c>
      <c r="W27" s="35">
        <f t="shared" si="21"/>
        <v>55.752212389380524</v>
      </c>
      <c r="X27" s="35">
        <f t="shared" si="22"/>
        <v>71.495744013889222</v>
      </c>
      <c r="Y27" s="35">
        <f t="shared" si="23"/>
        <v>75.497787610619469</v>
      </c>
      <c r="Z27" s="35">
        <f t="shared" si="24"/>
        <v>58.497956403269754</v>
      </c>
      <c r="AA27" s="35">
        <f t="shared" si="25"/>
        <v>-2.7457440138892224</v>
      </c>
      <c r="AB27" s="35">
        <f t="shared" si="26"/>
        <v>-2.7457440138892224</v>
      </c>
      <c r="AC27" s="35">
        <f t="shared" si="27"/>
        <v>-2.7457440138892295</v>
      </c>
      <c r="AF27">
        <v>2.06</v>
      </c>
      <c r="AG27">
        <v>1.84</v>
      </c>
      <c r="AJ27" t="s">
        <v>471</v>
      </c>
    </row>
    <row r="28" spans="1:36" ht="15" x14ac:dyDescent="0.25">
      <c r="A28">
        <v>3.2</v>
      </c>
      <c r="B28">
        <v>3.67</v>
      </c>
      <c r="C28">
        <v>2.2599999999999998</v>
      </c>
      <c r="D28" s="20">
        <f t="shared" si="3"/>
        <v>2.7457440138892286E-2</v>
      </c>
      <c r="E28" s="17">
        <f>IF(OR($A28="",$B28="",$C28=""),"",A28*'MPTO_working_3-way'!$I27)</f>
        <v>3.2878638084444556</v>
      </c>
      <c r="F28" s="21">
        <f>IF(OR($A28="",$B28="",$C28=""),"",B28*'MPTO_working_3-way'!$I27)</f>
        <v>3.7707688053097348</v>
      </c>
      <c r="G28" s="22">
        <f>IF(OR($A28="",$B28="",$C28=""),"",C28*'MPTO_working_3-way'!$I27)</f>
        <v>2.3220538147138963</v>
      </c>
      <c r="H28" s="17">
        <f>IF(OR($A28="",$B28="",$C28=""),"",'MPTO_working_3-way'!E27)</f>
        <v>3.296549120139904</v>
      </c>
      <c r="I28" s="21">
        <f>IF(OR($A28="",$B28="",$C28=""),"",'MPTO_working_3-way'!F27)</f>
        <v>3.7975584769383097</v>
      </c>
      <c r="J28" s="22">
        <f>IF(OR($A28="",$B28="",$C28=""),"",'MPTO_working_3-way'!G27)</f>
        <v>2.3077345779700686</v>
      </c>
      <c r="K28" s="17">
        <f>IF(OR($A28="",$B28="",$C28=""),"",'OddsRatio_working_3-way'!H27)</f>
        <v>3.2941051472012366</v>
      </c>
      <c r="L28" s="21">
        <f>IF(OR($A28="",$B28="",$C28=""),"",'OddsRatio_working_3-way'!I27)</f>
        <v>3.784209428648774</v>
      </c>
      <c r="M28" s="22">
        <f>IF(OR($A28="",$B28="",$C28=""),"",'OddsRatio_working_3-way'!J27)</f>
        <v>2.3138965843061627</v>
      </c>
      <c r="N28" s="23">
        <f t="shared" si="16"/>
        <v>30.414885112687106</v>
      </c>
      <c r="O28" s="24">
        <f t="shared" si="17"/>
        <v>26.519790833950612</v>
      </c>
      <c r="P28" s="24">
        <f t="shared" si="18"/>
        <v>43.065324053362282</v>
      </c>
      <c r="Q28" t="s">
        <v>202</v>
      </c>
      <c r="R28" t="s">
        <v>203</v>
      </c>
      <c r="S28" s="48" t="s">
        <v>467</v>
      </c>
      <c r="T28" s="35">
        <v>100</v>
      </c>
      <c r="U28" s="35">
        <f t="shared" si="19"/>
        <v>91.02333931777379</v>
      </c>
      <c r="V28" s="35">
        <f t="shared" si="20"/>
        <v>82.758620689655174</v>
      </c>
      <c r="W28" s="35">
        <f t="shared" si="21"/>
        <v>23.076923076923073</v>
      </c>
      <c r="X28" s="35">
        <f t="shared" si="22"/>
        <v>94.164456233421745</v>
      </c>
      <c r="Y28" s="35">
        <f t="shared" si="23"/>
        <v>85.89973760530313</v>
      </c>
      <c r="Z28" s="35">
        <f t="shared" si="24"/>
        <v>26.21803999257104</v>
      </c>
      <c r="AA28" s="35">
        <f t="shared" si="25"/>
        <v>-3.1411169156479559</v>
      </c>
      <c r="AB28" s="35">
        <f t="shared" si="26"/>
        <v>-3.1411169156479559</v>
      </c>
      <c r="AC28" s="35">
        <f t="shared" si="27"/>
        <v>-3.1411169156479666</v>
      </c>
      <c r="AF28">
        <v>1.71</v>
      </c>
      <c r="AG28">
        <v>2.23</v>
      </c>
      <c r="AJ28" t="s">
        <v>471</v>
      </c>
    </row>
    <row r="29" spans="1:36" ht="15" x14ac:dyDescent="0.25">
      <c r="A29">
        <v>11.14</v>
      </c>
      <c r="B29">
        <v>5.8</v>
      </c>
      <c r="C29">
        <v>1.3</v>
      </c>
      <c r="D29" s="20">
        <f t="shared" si="3"/>
        <v>3.1411169156479568E-2</v>
      </c>
      <c r="E29" s="17">
        <f>IF(OR($A29="",$B29="",$C29=""),"",A29*'MPTO_working_3-way'!$I28)</f>
        <v>11.489920424403183</v>
      </c>
      <c r="F29" s="21">
        <f>IF(OR($A29="",$B29="",$C29=""),"",B29*'MPTO_working_3-way'!$I28)</f>
        <v>5.9821847811075815</v>
      </c>
      <c r="G29" s="22">
        <f>IF(OR($A29="",$B29="",$C29=""),"",C29*'MPTO_working_3-way'!$I28)</f>
        <v>1.3408345199034235</v>
      </c>
      <c r="H29" s="17">
        <f>IF(OR($A29="",$B29="",$C29=""),"",'MPTO_working_3-way'!E28)</f>
        <v>12.610942066701362</v>
      </c>
      <c r="I29" s="21">
        <f>IF(OR($A29="",$B29="",$C29=""),"",'MPTO_working_3-way'!F28)</f>
        <v>6.1749968143189005</v>
      </c>
      <c r="J29" s="22">
        <f>IF(OR($A29="",$B29="",$C29=""),"",'MPTO_working_3-way'!G28)</f>
        <v>1.3179391373113469</v>
      </c>
      <c r="K29" s="17">
        <f>IF(OR($A29="",$B29="",$C29=""),"",'OddsRatio_working_3-way'!H28)</f>
        <v>11.969648701787948</v>
      </c>
      <c r="L29" s="21">
        <f>IF(OR($A29="",$B29="",$C29=""),"",'OddsRatio_working_3-way'!I28)</f>
        <v>6.1927331132724008</v>
      </c>
      <c r="M29" s="22">
        <f>IF(OR($A29="",$B29="",$C29=""),"",'OddsRatio_working_3-way'!J28)</f>
        <v>1.3245458195795252</v>
      </c>
      <c r="N29" s="23">
        <f t="shared" si="16"/>
        <v>8.7032804672530428</v>
      </c>
      <c r="O29" s="24">
        <f t="shared" si="17"/>
        <v>16.716300759517051</v>
      </c>
      <c r="P29" s="24">
        <f t="shared" si="18"/>
        <v>74.580418773229908</v>
      </c>
      <c r="Q29" t="s">
        <v>155</v>
      </c>
      <c r="R29" t="s">
        <v>144</v>
      </c>
      <c r="S29" s="48" t="s">
        <v>467</v>
      </c>
      <c r="T29" s="35">
        <v>100</v>
      </c>
      <c r="U29" s="35">
        <f t="shared" si="19"/>
        <v>62.825278810408925</v>
      </c>
      <c r="V29" s="35">
        <f t="shared" si="20"/>
        <v>68.652037617554868</v>
      </c>
      <c r="W29" s="35">
        <f t="shared" si="21"/>
        <v>66.329966329966325</v>
      </c>
      <c r="X29" s="35">
        <f t="shared" si="22"/>
        <v>65.017996052478807</v>
      </c>
      <c r="Y29" s="35">
        <f t="shared" si="23"/>
        <v>70.844754859624743</v>
      </c>
      <c r="Z29" s="35">
        <f t="shared" si="24"/>
        <v>68.522683572036229</v>
      </c>
      <c r="AA29" s="35">
        <f t="shared" si="25"/>
        <v>-2.1927172420698824</v>
      </c>
      <c r="AB29" s="35">
        <f t="shared" si="26"/>
        <v>-2.1927172420698753</v>
      </c>
      <c r="AC29" s="35">
        <f t="shared" si="27"/>
        <v>-2.1927172420699037</v>
      </c>
      <c r="AF29">
        <v>1.54</v>
      </c>
      <c r="AG29">
        <v>2.59</v>
      </c>
      <c r="AJ29" t="s">
        <v>161</v>
      </c>
    </row>
    <row r="30" spans="1:36" s="35" customFormat="1" ht="15" x14ac:dyDescent="0.25">
      <c r="A30">
        <v>2.69</v>
      </c>
      <c r="B30">
        <v>3.19</v>
      </c>
      <c r="C30">
        <v>2.97</v>
      </c>
      <c r="D30" s="20">
        <f t="shared" si="3"/>
        <v>2.1927172420698859E-2</v>
      </c>
      <c r="E30" s="17">
        <f>IF(OR($A30="",$B30="",$C30=""),"",A30*'MPTO_working_3-way'!$I29)</f>
        <v>2.7489840938116799</v>
      </c>
      <c r="F30" s="21">
        <f>IF(OR($A30="",$B30="",$C30=""),"",B30*'MPTO_working_3-way'!$I29)</f>
        <v>3.2599476800220293</v>
      </c>
      <c r="G30" s="22">
        <f>IF(OR($A30="",$B30="",$C30=""),"",C30*'MPTO_working_3-way'!$I29)</f>
        <v>3.0351237020894759</v>
      </c>
      <c r="H30" s="17">
        <f>IF(OR($A30="",$B30="",$C30=""),"",'MPTO_working_3-way'!E29)</f>
        <v>2.7439497974218909</v>
      </c>
      <c r="I30" s="21">
        <f>IF(OR($A30="",$B30="",$C30=""),"",'MPTO_working_3-way'!F29)</f>
        <v>3.2661532815468468</v>
      </c>
      <c r="J30" s="22">
        <f>IF(OR($A30="",$B30="",$C30=""),"",'MPTO_working_3-way'!G29)</f>
        <v>3.0359030826421698</v>
      </c>
      <c r="K30" s="17">
        <f>IF(OR($A30="",$B30="",$C30=""),"",'OddsRatio_working_3-way'!H29)</f>
        <v>2.7463470770098977</v>
      </c>
      <c r="L30" s="21">
        <f>IF(OR($A30="",$B30="",$C30=""),"",'OddsRatio_working_3-way'!I29)</f>
        <v>3.2630178098530629</v>
      </c>
      <c r="M30" s="22">
        <f>IF(OR($A30="",$B30="",$C30=""),"",'OddsRatio_working_3-way'!J29)</f>
        <v>3.0356826874020704</v>
      </c>
      <c r="N30" s="23">
        <f t="shared" si="16"/>
        <v>36.377074798327492</v>
      </c>
      <c r="O30" s="24">
        <f t="shared" si="17"/>
        <v>30.675338936520674</v>
      </c>
      <c r="P30" s="24">
        <f t="shared" si="18"/>
        <v>32.947586265151834</v>
      </c>
      <c r="Q30" t="s">
        <v>145</v>
      </c>
      <c r="R30" t="s">
        <v>140</v>
      </c>
      <c r="S30" s="48" t="s">
        <v>467</v>
      </c>
      <c r="T30" s="35">
        <v>100</v>
      </c>
      <c r="U30" s="35">
        <f t="shared" si="19"/>
        <v>17.355371900826448</v>
      </c>
      <c r="V30" s="35">
        <f t="shared" si="20"/>
        <v>86.130374479889042</v>
      </c>
      <c r="W30" s="35">
        <f t="shared" si="21"/>
        <v>93.502274204028581</v>
      </c>
      <c r="X30" s="35">
        <f t="shared" si="22"/>
        <v>20.367351316082367</v>
      </c>
      <c r="Y30" s="35">
        <f t="shared" si="23"/>
        <v>89.142353895144964</v>
      </c>
      <c r="Z30" s="35">
        <f t="shared" si="24"/>
        <v>96.514253619284517</v>
      </c>
      <c r="AA30" s="35">
        <f t="shared" si="25"/>
        <v>-3.0119794152559187</v>
      </c>
      <c r="AB30" s="35">
        <f t="shared" si="26"/>
        <v>-3.0119794152559223</v>
      </c>
      <c r="AC30" s="35">
        <f t="shared" si="27"/>
        <v>-3.0119794152559365</v>
      </c>
      <c r="AD30" s="36"/>
      <c r="AE30" s="36"/>
      <c r="AF30">
        <v>2.36</v>
      </c>
      <c r="AG30">
        <v>1.65</v>
      </c>
      <c r="AH30" s="36"/>
      <c r="AI30" s="36"/>
      <c r="AJ30" t="s">
        <v>161</v>
      </c>
    </row>
    <row r="31" spans="1:36" ht="15" x14ac:dyDescent="0.25">
      <c r="A31">
        <v>1.21</v>
      </c>
      <c r="B31">
        <v>7.21</v>
      </c>
      <c r="C31">
        <v>15.39</v>
      </c>
      <c r="D31" s="20">
        <f t="shared" si="3"/>
        <v>3.0119794152559276E-2</v>
      </c>
      <c r="E31" s="17">
        <f>IF(OR($A31="",$B31="",$C31=""),"",A31*'MPTO_working_3-way'!$I30)</f>
        <v>1.2464449509245967</v>
      </c>
      <c r="F31" s="21">
        <f>IF(OR($A31="",$B31="",$C31=""),"",B31*'MPTO_working_3-way'!$I30)</f>
        <v>7.4271637158399519</v>
      </c>
      <c r="G31" s="22">
        <f>IF(OR($A31="",$B31="",$C31=""),"",C31*'MPTO_working_3-way'!$I30)</f>
        <v>15.853543632007888</v>
      </c>
      <c r="H31" s="17">
        <f>IF(OR($A31="",$B31="",$C31=""),"",'MPTO_working_3-way'!E30)</f>
        <v>1.2248802333307491</v>
      </c>
      <c r="I31" s="21">
        <f>IF(OR($A31="",$B31="",$C31=""),"",'MPTO_working_3-way'!F30)</f>
        <v>7.7726455282757145</v>
      </c>
      <c r="J31" s="22">
        <f>IF(OR($A31="",$B31="",$C31=""),"",'MPTO_working_3-way'!G30)</f>
        <v>18.202560305245342</v>
      </c>
      <c r="K31" s="17">
        <f>IF(OR($A31="",$B31="",$C31=""),"",'OddsRatio_working_3-way'!H30)</f>
        <v>1.2306149257703018</v>
      </c>
      <c r="L31" s="21">
        <f>IF(OR($A31="",$B31="",$C31=""),"",'OddsRatio_working_3-way'!I30)</f>
        <v>7.8196128049217837</v>
      </c>
      <c r="M31" s="22">
        <f>IF(OR($A31="",$B31="",$C31=""),"",'OddsRatio_working_3-way'!J30)</f>
        <v>16.80261324683164</v>
      </c>
      <c r="N31" s="23">
        <f t="shared" si="16"/>
        <v>80.228172071154276</v>
      </c>
      <c r="O31" s="24">
        <f t="shared" si="17"/>
        <v>13.464089903758209</v>
      </c>
      <c r="P31" s="24">
        <f t="shared" si="18"/>
        <v>6.3077380250875033</v>
      </c>
      <c r="Q31" t="s">
        <v>204</v>
      </c>
      <c r="R31" t="s">
        <v>115</v>
      </c>
      <c r="S31" s="48" t="s">
        <v>467</v>
      </c>
      <c r="T31" s="35">
        <v>100</v>
      </c>
      <c r="U31" s="35">
        <f t="shared" si="19"/>
        <v>53.488372093023258</v>
      </c>
      <c r="V31" s="35">
        <f t="shared" si="20"/>
        <v>71.751412429378533</v>
      </c>
      <c r="W31" s="35">
        <f t="shared" si="21"/>
        <v>72.527472527472526</v>
      </c>
      <c r="X31" s="35">
        <f t="shared" si="22"/>
        <v>55.721115043148941</v>
      </c>
      <c r="Y31" s="35">
        <f t="shared" si="23"/>
        <v>73.984155379504216</v>
      </c>
      <c r="Z31" s="35">
        <f t="shared" si="24"/>
        <v>74.760215477598209</v>
      </c>
      <c r="AA31" s="35">
        <f t="shared" si="25"/>
        <v>-2.232742950125683</v>
      </c>
      <c r="AB31" s="35">
        <f t="shared" si="26"/>
        <v>-2.232742950125683</v>
      </c>
      <c r="AC31" s="35">
        <f t="shared" si="27"/>
        <v>-2.232742950125683</v>
      </c>
      <c r="AF31">
        <v>1.47</v>
      </c>
      <c r="AG31">
        <v>2.81</v>
      </c>
      <c r="AJ31" t="s">
        <v>161</v>
      </c>
    </row>
    <row r="32" spans="1:36" ht="15" x14ac:dyDescent="0.25">
      <c r="A32">
        <v>2.15</v>
      </c>
      <c r="B32">
        <v>3.54</v>
      </c>
      <c r="C32">
        <v>3.64</v>
      </c>
      <c r="D32" s="20">
        <f t="shared" si="3"/>
        <v>2.2327429501256768E-2</v>
      </c>
      <c r="E32" s="17">
        <f>IF(OR($A32="",$B32="",$C32=""),"",A32*'MPTO_working_3-way'!$I31)</f>
        <v>2.1980039734277019</v>
      </c>
      <c r="F32" s="21">
        <f>IF(OR($A32="",$B32="",$C32=""),"",B32*'MPTO_working_3-way'!$I31)</f>
        <v>3.6190391004344491</v>
      </c>
      <c r="G32" s="22">
        <f>IF(OR($A32="",$B32="",$C32=""),"",C32*'MPTO_working_3-way'!$I31)</f>
        <v>3.7212718433845748</v>
      </c>
      <c r="H32" s="17">
        <f>IF(OR($A32="",$B32="",$C32=""),"",'MPTO_working_3-way'!E31)</f>
        <v>2.1849622905791644</v>
      </c>
      <c r="I32" s="21">
        <f>IF(OR($A32="",$B32="",$C32=""),"",'MPTO_working_3-way'!F31)</f>
        <v>3.6357898531197614</v>
      </c>
      <c r="J32" s="22">
        <f>IF(OR($A32="",$B32="",$C32=""),"",'MPTO_working_3-way'!G31)</f>
        <v>3.741355622739083</v>
      </c>
      <c r="K32" s="17">
        <f>IF(OR($A32="",$B32="",$C32=""),"",'OddsRatio_working_3-way'!H31)</f>
        <v>2.1903583445364299</v>
      </c>
      <c r="L32" s="21">
        <f>IF(OR($A32="",$B32="",$C32=""),"",'OddsRatio_working_3-way'!I31)</f>
        <v>3.6291393001065506</v>
      </c>
      <c r="M32" s="22">
        <f>IF(OR($A32="",$B32="",$C32=""),"",'OddsRatio_working_3-way'!J31)</f>
        <v>3.7326487213705875</v>
      </c>
      <c r="N32" s="23">
        <f t="shared" si="16"/>
        <v>45.495823123583293</v>
      </c>
      <c r="O32" s="24">
        <f t="shared" si="17"/>
        <v>27.631643987487024</v>
      </c>
      <c r="P32" s="24">
        <f t="shared" si="18"/>
        <v>26.87253288892969</v>
      </c>
      <c r="Q32" t="s">
        <v>110</v>
      </c>
      <c r="R32" t="s">
        <v>146</v>
      </c>
      <c r="S32" s="48" t="s">
        <v>467</v>
      </c>
      <c r="T32" s="35">
        <v>100</v>
      </c>
      <c r="U32" s="35">
        <f t="shared" si="19"/>
        <v>64.157706093189958</v>
      </c>
      <c r="V32" s="35">
        <f t="shared" si="20"/>
        <v>69.135802469135797</v>
      </c>
      <c r="W32" s="35">
        <f t="shared" si="21"/>
        <v>64.02877697841727</v>
      </c>
      <c r="X32" s="35">
        <f t="shared" si="22"/>
        <v>66.835420552446934</v>
      </c>
      <c r="Y32" s="35">
        <f t="shared" si="23"/>
        <v>71.813516928392772</v>
      </c>
      <c r="Z32" s="35">
        <f t="shared" si="24"/>
        <v>66.706491437674231</v>
      </c>
      <c r="AA32" s="35">
        <f t="shared" si="25"/>
        <v>-2.6777144592569755</v>
      </c>
      <c r="AB32" s="35">
        <f t="shared" si="26"/>
        <v>-2.6777144592569755</v>
      </c>
      <c r="AC32" s="35">
        <f t="shared" si="27"/>
        <v>-2.6777144592569613</v>
      </c>
      <c r="AF32">
        <v>1.92</v>
      </c>
      <c r="AG32">
        <v>1.99</v>
      </c>
      <c r="AJ32" t="s">
        <v>161</v>
      </c>
    </row>
    <row r="33" spans="1:36" ht="15" x14ac:dyDescent="0.25">
      <c r="A33">
        <v>2.79</v>
      </c>
      <c r="B33">
        <v>3.24</v>
      </c>
      <c r="C33">
        <v>2.78</v>
      </c>
      <c r="D33" s="20">
        <f t="shared" si="3"/>
        <v>2.6777144592569746E-2</v>
      </c>
      <c r="E33" s="17">
        <f>IF(OR($A33="",$B33="",$C33=""),"",A33*'MPTO_working_3-way'!$I32)</f>
        <v>2.8647082334132694</v>
      </c>
      <c r="F33" s="21">
        <f>IF(OR($A33="",$B33="",$C33=""),"",B33*'MPTO_working_3-way'!$I32)</f>
        <v>3.3267579484799263</v>
      </c>
      <c r="G33" s="22">
        <f>IF(OR($A33="",$B33="",$C33=""),"",C33*'MPTO_working_3-way'!$I32)</f>
        <v>2.8544404619673438</v>
      </c>
      <c r="H33" s="17">
        <f>IF(OR($A33="",$B33="",$C33=""),"",'MPTO_working_3-way'!E32)</f>
        <v>2.8612530536624825</v>
      </c>
      <c r="I33" s="21">
        <f>IF(OR($A33="",$B33="",$C33=""),"",'MPTO_working_3-way'!F32)</f>
        <v>3.3364889796672719</v>
      </c>
      <c r="J33" s="22">
        <f>IF(OR($A33="",$B33="",$C33=""),"",'MPTO_working_3-way'!G32)</f>
        <v>2.8507367194476512</v>
      </c>
      <c r="K33" s="17">
        <f>IF(OR($A33="",$B33="",$C33=""),"",'OddsRatio_working_3-way'!H32)</f>
        <v>2.8630581173569554</v>
      </c>
      <c r="L33" s="21">
        <f>IF(OR($A33="",$B33="",$C33=""),"",'OddsRatio_working_3-way'!I32)</f>
        <v>3.3314246831729495</v>
      </c>
      <c r="M33" s="22">
        <f>IF(OR($A33="",$B33="",$C33=""),"",'OddsRatio_working_3-way'!J32)</f>
        <v>2.8526499714499325</v>
      </c>
      <c r="N33" s="23">
        <f t="shared" si="16"/>
        <v>34.907568887338684</v>
      </c>
      <c r="O33" s="24">
        <f t="shared" si="17"/>
        <v>30.059295430763861</v>
      </c>
      <c r="P33" s="24">
        <f t="shared" si="18"/>
        <v>35.033135681897456</v>
      </c>
      <c r="Q33" t="s">
        <v>70</v>
      </c>
      <c r="R33" t="s">
        <v>85</v>
      </c>
      <c r="S33" s="48" t="s">
        <v>467</v>
      </c>
      <c r="T33" s="35">
        <v>100</v>
      </c>
      <c r="U33" s="35">
        <f t="shared" si="19"/>
        <v>52.606635071090047</v>
      </c>
      <c r="V33" s="35">
        <f t="shared" si="20"/>
        <v>70.238095238095241</v>
      </c>
      <c r="W33" s="35">
        <f t="shared" si="21"/>
        <v>74.293059125964007</v>
      </c>
      <c r="X33" s="35">
        <f t="shared" si="22"/>
        <v>55.468845635940745</v>
      </c>
      <c r="Y33" s="35">
        <f t="shared" si="23"/>
        <v>73.10030580294594</v>
      </c>
      <c r="Z33" s="35">
        <f t="shared" si="24"/>
        <v>77.15526969081472</v>
      </c>
      <c r="AA33" s="35">
        <f t="shared" si="25"/>
        <v>-2.8622105648506988</v>
      </c>
      <c r="AB33" s="35">
        <f t="shared" si="26"/>
        <v>-2.8622105648506988</v>
      </c>
      <c r="AC33" s="35">
        <f t="shared" si="27"/>
        <v>-2.862210564850713</v>
      </c>
      <c r="AF33">
        <v>2.2799999999999998</v>
      </c>
      <c r="AG33">
        <v>1.69</v>
      </c>
      <c r="AJ33" t="s">
        <v>92</v>
      </c>
    </row>
    <row r="34" spans="1:36" ht="15" x14ac:dyDescent="0.25">
      <c r="A34">
        <v>2.11</v>
      </c>
      <c r="B34">
        <v>3.36</v>
      </c>
      <c r="C34">
        <v>3.89</v>
      </c>
      <c r="D34" s="20">
        <f t="shared" si="3"/>
        <v>2.8622105648507201E-2</v>
      </c>
      <c r="E34" s="17">
        <f>IF(OR($A34="",$B34="",$C34=""),"",A34*'MPTO_working_3-way'!$I33)</f>
        <v>2.1703926429183502</v>
      </c>
      <c r="F34" s="21">
        <f>IF(OR($A34="",$B34="",$C34=""),"",B34*'MPTO_working_3-way'!$I33)</f>
        <v>3.4561702749789842</v>
      </c>
      <c r="G34" s="22">
        <f>IF(OR($A34="",$B34="",$C34=""),"",C34*'MPTO_working_3-way'!$I33)</f>
        <v>4.001339990972693</v>
      </c>
      <c r="H34" s="17">
        <f>IF(OR($A34="",$B34="",$C34=""),"",'MPTO_working_3-way'!E33)</f>
        <v>2.1533488085579653</v>
      </c>
      <c r="I34" s="21">
        <f>IF(OR($A34="",$B34="",$C34=""),"",'MPTO_working_3-way'!F33)</f>
        <v>3.4712779172776904</v>
      </c>
      <c r="J34" s="22">
        <f>IF(OR($A34="",$B34="",$C34=""),"",'MPTO_working_3-way'!G33)</f>
        <v>4.039935459185318</v>
      </c>
      <c r="K34" s="17">
        <f>IF(OR($A34="",$B34="",$C34=""),"",'OddsRatio_working_3-way'!H33)</f>
        <v>2.1603613454569821</v>
      </c>
      <c r="L34" s="21">
        <f>IF(OR($A34="",$B34="",$C34=""),"",'OddsRatio_working_3-way'!I33)</f>
        <v>3.4670745723229532</v>
      </c>
      <c r="M34" s="22">
        <f>IF(OR($A34="",$B34="",$C34=""),"",'OddsRatio_working_3-way'!J33)</f>
        <v>4.0211209805141239</v>
      </c>
      <c r="N34" s="23">
        <f t="shared" si="16"/>
        <v>46.074612502159127</v>
      </c>
      <c r="O34" s="24">
        <f t="shared" si="17"/>
        <v>28.933759636772542</v>
      </c>
      <c r="P34" s="24">
        <f t="shared" si="18"/>
        <v>24.991627861068316</v>
      </c>
      <c r="Q34" t="s">
        <v>68</v>
      </c>
      <c r="R34" t="s">
        <v>83</v>
      </c>
      <c r="S34" s="48" t="s">
        <v>467</v>
      </c>
      <c r="T34" s="35">
        <v>100</v>
      </c>
      <c r="U34" s="35">
        <f t="shared" si="19"/>
        <v>40.476190476190474</v>
      </c>
      <c r="V34" s="35">
        <f t="shared" si="20"/>
        <v>74.683544303797461</v>
      </c>
      <c r="W34" s="35">
        <f t="shared" si="21"/>
        <v>81.617647058823522</v>
      </c>
      <c r="X34" s="35">
        <f t="shared" si="22"/>
        <v>43.698808637378995</v>
      </c>
      <c r="Y34" s="35">
        <f t="shared" si="23"/>
        <v>77.906162464985997</v>
      </c>
      <c r="Z34" s="35">
        <f t="shared" si="24"/>
        <v>84.840265220012043</v>
      </c>
      <c r="AA34" s="35">
        <f t="shared" si="25"/>
        <v>-3.222618161188521</v>
      </c>
      <c r="AB34" s="35">
        <f t="shared" si="26"/>
        <v>-3.2226181611885352</v>
      </c>
      <c r="AC34" s="35">
        <f t="shared" si="27"/>
        <v>-3.222618161188521</v>
      </c>
      <c r="AF34">
        <v>2.1800000000000002</v>
      </c>
      <c r="AG34">
        <v>1.75</v>
      </c>
      <c r="AJ34" t="s">
        <v>92</v>
      </c>
    </row>
    <row r="35" spans="1:36" s="35" customFormat="1" ht="15" x14ac:dyDescent="0.25">
      <c r="A35">
        <v>1.68</v>
      </c>
      <c r="B35">
        <v>3.95</v>
      </c>
      <c r="C35">
        <v>5.44</v>
      </c>
      <c r="D35" s="20">
        <f t="shared" si="3"/>
        <v>3.2226181611885174E-2</v>
      </c>
      <c r="E35" s="17">
        <f>IF(OR($A35="",$B35="",$C35=""),"",A35*'MPTO_working_3-way'!$I34)</f>
        <v>1.7341399851079671</v>
      </c>
      <c r="F35" s="21">
        <f>IF(OR($A35="",$B35="",$C35=""),"",B35*'MPTO_working_3-way'!$I34)</f>
        <v>4.0772934173669464</v>
      </c>
      <c r="G35" s="22">
        <f>IF(OR($A35="",$B35="",$C35=""),"",C35*'MPTO_working_3-way'!$I34)</f>
        <v>5.6153104279686561</v>
      </c>
      <c r="H35" s="17">
        <f>IF(OR($A35="",$B35="",$C35=""),"",'MPTO_working_3-way'!E34)</f>
        <v>1.7108755930429769</v>
      </c>
      <c r="I35" s="21">
        <f>IF(OR($A35="",$B35="",$C35=""),"",'MPTO_working_3-way'!F34)</f>
        <v>4.1250297094869248</v>
      </c>
      <c r="J35" s="22">
        <f>IF(OR($A35="",$B35="",$C35=""),"",'MPTO_working_3-way'!G34)</f>
        <v>5.7776260306946403</v>
      </c>
      <c r="K35" s="17">
        <f>IF(OR($A35="",$B35="",$C35=""),"",'OddsRatio_working_3-way'!H34)</f>
        <v>1.7191297294586207</v>
      </c>
      <c r="L35" s="21">
        <f>IF(OR($A35="",$B35="",$C35=""),"",'OddsRatio_working_3-way'!I34)</f>
        <v>4.1197539733866639</v>
      </c>
      <c r="M35" s="22">
        <f>IF(OR($A35="",$B35="",$C35=""),"",'OddsRatio_working_3-way'!J34)</f>
        <v>5.6954941158768762</v>
      </c>
      <c r="N35" s="23">
        <f t="shared" si="16"/>
        <v>57.665471564438917</v>
      </c>
      <c r="O35" s="24">
        <f t="shared" si="17"/>
        <v>24.52607398183731</v>
      </c>
      <c r="P35" s="24">
        <f t="shared" si="18"/>
        <v>17.80845445372378</v>
      </c>
      <c r="Q35" t="s">
        <v>77</v>
      </c>
      <c r="R35" t="s">
        <v>79</v>
      </c>
      <c r="S35" s="48" t="s">
        <v>467</v>
      </c>
      <c r="T35" s="35">
        <v>100</v>
      </c>
      <c r="U35" s="35">
        <f t="shared" si="19"/>
        <v>64.02877697841727</v>
      </c>
      <c r="V35" s="35">
        <f t="shared" si="20"/>
        <v>69.040247678018574</v>
      </c>
      <c r="W35" s="35">
        <f t="shared" si="21"/>
        <v>64.157706093189958</v>
      </c>
      <c r="X35" s="35">
        <f t="shared" si="22"/>
        <v>66.802046228791468</v>
      </c>
      <c r="Y35" s="35">
        <f t="shared" si="23"/>
        <v>71.813516928392772</v>
      </c>
      <c r="Z35" s="35">
        <f t="shared" si="24"/>
        <v>66.930975343564157</v>
      </c>
      <c r="AA35" s="35">
        <f t="shared" si="25"/>
        <v>-2.7732692503741987</v>
      </c>
      <c r="AB35" s="35">
        <f t="shared" si="26"/>
        <v>-2.7732692503741987</v>
      </c>
      <c r="AC35" s="35">
        <f t="shared" si="27"/>
        <v>-2.7732692503741987</v>
      </c>
      <c r="AD35" s="36"/>
      <c r="AE35" s="36"/>
      <c r="AF35">
        <v>2.0099999999999998</v>
      </c>
      <c r="AG35">
        <v>1.9</v>
      </c>
      <c r="AH35" s="36"/>
      <c r="AI35" s="36"/>
      <c r="AJ35" t="s">
        <v>92</v>
      </c>
    </row>
    <row r="36" spans="1:36" ht="15" x14ac:dyDescent="0.25">
      <c r="A36">
        <v>2.78</v>
      </c>
      <c r="B36">
        <v>3.23</v>
      </c>
      <c r="C36">
        <v>2.79</v>
      </c>
      <c r="D36" s="20">
        <f t="shared" si="3"/>
        <v>2.7732692503741996E-2</v>
      </c>
      <c r="E36" s="17">
        <f>IF(OR($A36="",$B36="",$C36=""),"",A36*'MPTO_working_3-way'!$I35)</f>
        <v>2.8570968851604026</v>
      </c>
      <c r="F36" s="21">
        <f>IF(OR($A36="",$B36="",$C36=""),"",B36*'MPTO_working_3-way'!$I35)</f>
        <v>3.3195765967870865</v>
      </c>
      <c r="G36" s="22">
        <f>IF(OR($A36="",$B36="",$C36=""),"",C36*'MPTO_working_3-way'!$I35)</f>
        <v>2.8673742120854402</v>
      </c>
      <c r="H36" s="17">
        <f>IF(OR($A36="",$B36="",$C36=""),"",'MPTO_working_3-way'!E35)</f>
        <v>2.8533275556270641</v>
      </c>
      <c r="I36" s="21">
        <f>IF(OR($A36="",$B36="",$C36=""),"",'MPTO_working_3-way'!F35)</f>
        <v>3.3294124797453475</v>
      </c>
      <c r="J36" s="22">
        <f>IF(OR($A36="",$B36="",$C36=""),"",'MPTO_working_3-way'!G35)</f>
        <v>2.863863048978438</v>
      </c>
      <c r="K36" s="17">
        <f>IF(OR($A36="",$B36="",$C36=""),"",'OddsRatio_working_3-way'!H35)</f>
        <v>2.8552717580698084</v>
      </c>
      <c r="L36" s="21">
        <f>IF(OR($A36="",$B36="",$C36=""),"",'OddsRatio_working_3-way'!I35)</f>
        <v>3.3243011351099288</v>
      </c>
      <c r="M36" s="22">
        <f>IF(OR($A36="",$B36="",$C36=""),"",'OddsRatio_working_3-way'!J35)</f>
        <v>2.8656946331151452</v>
      </c>
      <c r="N36" s="23">
        <f t="shared" si="16"/>
        <v>35.000563165846515</v>
      </c>
      <c r="O36" s="24">
        <f t="shared" si="17"/>
        <v>30.124323715496381</v>
      </c>
      <c r="P36" s="24">
        <f t="shared" si="18"/>
        <v>34.875113118657097</v>
      </c>
      <c r="Q36" t="s">
        <v>69</v>
      </c>
      <c r="R36" t="s">
        <v>86</v>
      </c>
      <c r="S36" s="48" t="s">
        <v>467</v>
      </c>
      <c r="T36" s="35">
        <v>100</v>
      </c>
      <c r="U36" s="35">
        <f t="shared" si="19"/>
        <v>50.248756218905463</v>
      </c>
      <c r="V36" s="35">
        <f t="shared" si="20"/>
        <v>71.590909090909093</v>
      </c>
      <c r="W36" s="35">
        <f t="shared" si="21"/>
        <v>75.308641975308646</v>
      </c>
      <c r="X36" s="35">
        <f t="shared" si="22"/>
        <v>53.100448933782275</v>
      </c>
      <c r="Y36" s="35">
        <f t="shared" si="23"/>
        <v>74.442601805785884</v>
      </c>
      <c r="Z36" s="35">
        <f t="shared" si="24"/>
        <v>78.160334690185437</v>
      </c>
      <c r="AA36" s="35">
        <f t="shared" si="25"/>
        <v>-2.8516927148768119</v>
      </c>
      <c r="AB36" s="35">
        <f t="shared" si="26"/>
        <v>-2.8516927148767905</v>
      </c>
      <c r="AC36" s="35">
        <f t="shared" si="27"/>
        <v>-2.8516927148767905</v>
      </c>
      <c r="AF36">
        <v>2.2200000000000002</v>
      </c>
      <c r="AG36">
        <v>1.73</v>
      </c>
      <c r="AJ36" t="s">
        <v>92</v>
      </c>
    </row>
    <row r="37" spans="1:36" ht="15" x14ac:dyDescent="0.25">
      <c r="A37">
        <v>2.0099999999999998</v>
      </c>
      <c r="B37">
        <v>3.52</v>
      </c>
      <c r="C37">
        <v>4.05</v>
      </c>
      <c r="D37" s="20">
        <f t="shared" si="3"/>
        <v>2.8516927148767968E-2</v>
      </c>
      <c r="E37" s="17">
        <f>IF(OR($A37="",$B37="",$C37=""),"",A37*'MPTO_working_3-way'!$I36)</f>
        <v>2.0673190235690235</v>
      </c>
      <c r="F37" s="21">
        <f>IF(OR($A37="",$B37="",$C37=""),"",B37*'MPTO_working_3-way'!$I36)</f>
        <v>3.6203795835636634</v>
      </c>
      <c r="G37" s="22">
        <f>IF(OR($A37="",$B37="",$C37=""),"",C37*'MPTO_working_3-way'!$I36)</f>
        <v>4.1654935549525103</v>
      </c>
      <c r="H37" s="17">
        <f>IF(OR($A37="",$B37="",$C37=""),"",'MPTO_working_3-way'!E36)</f>
        <v>2.0491517933124612</v>
      </c>
      <c r="I37" s="21">
        <f>IF(OR($A37="",$B37="",$C37=""),"",'MPTO_working_3-way'!F36)</f>
        <v>3.6418559960956371</v>
      </c>
      <c r="J37" s="22">
        <f>IF(OR($A37="",$B37="",$C37=""),"",'MPTO_working_3-way'!G36)</f>
        <v>4.2121590752070466</v>
      </c>
      <c r="K37" s="17">
        <f>IF(OR($A37="",$B37="",$C37=""),"",'OddsRatio_working_3-way'!H36)</f>
        <v>2.0563804269588277</v>
      </c>
      <c r="L37" s="21">
        <f>IF(OR($A37="",$B37="",$C37=""),"",'OddsRatio_working_3-way'!I36)</f>
        <v>3.6357214613230164</v>
      </c>
      <c r="M37" s="22">
        <f>IF(OR($A37="",$B37="",$C37=""),"",'OddsRatio_working_3-way'!J36)</f>
        <v>4.1900597051726987</v>
      </c>
      <c r="N37" s="23">
        <f t="shared" si="16"/>
        <v>48.371827889127538</v>
      </c>
      <c r="O37" s="24">
        <f t="shared" si="17"/>
        <v>27.621413084416574</v>
      </c>
      <c r="P37" s="24">
        <f t="shared" si="18"/>
        <v>24.006759026455889</v>
      </c>
      <c r="Q37" t="s">
        <v>73</v>
      </c>
      <c r="R37" t="s">
        <v>81</v>
      </c>
      <c r="S37" s="48" t="s">
        <v>467</v>
      </c>
      <c r="T37" s="35">
        <v>100</v>
      </c>
      <c r="U37" s="35">
        <f t="shared" si="19"/>
        <v>61.240310077519375</v>
      </c>
      <c r="V37" s="35">
        <f t="shared" si="20"/>
        <v>70.414201183431956</v>
      </c>
      <c r="W37" s="35">
        <f t="shared" si="21"/>
        <v>65.635738831615114</v>
      </c>
      <c r="X37" s="35">
        <f t="shared" si="22"/>
        <v>63.950059984952937</v>
      </c>
      <c r="Y37" s="35">
        <f t="shared" si="23"/>
        <v>73.123951090865489</v>
      </c>
      <c r="Z37" s="35">
        <f t="shared" si="24"/>
        <v>68.345488739048662</v>
      </c>
      <c r="AA37" s="35">
        <f t="shared" si="25"/>
        <v>-2.7097499074335616</v>
      </c>
      <c r="AB37" s="35">
        <f t="shared" si="26"/>
        <v>-2.7097499074335332</v>
      </c>
      <c r="AC37" s="35">
        <f t="shared" si="27"/>
        <v>-2.7097499074335474</v>
      </c>
      <c r="AF37">
        <v>2.16</v>
      </c>
      <c r="AG37">
        <v>1.76</v>
      </c>
      <c r="AJ37" t="s">
        <v>92</v>
      </c>
    </row>
    <row r="38" spans="1:36" ht="15" x14ac:dyDescent="0.25">
      <c r="A38">
        <v>2.58</v>
      </c>
      <c r="B38">
        <v>3.38</v>
      </c>
      <c r="C38">
        <v>2.91</v>
      </c>
      <c r="D38" s="20">
        <f t="shared" si="3"/>
        <v>2.7097499074335563E-2</v>
      </c>
      <c r="E38" s="17">
        <f>IF(OR($A38="",$B38="",$C38=""),"",A38*'MPTO_working_3-way'!$I37)</f>
        <v>2.649911547611786</v>
      </c>
      <c r="F38" s="21">
        <f>IF(OR($A38="",$B38="",$C38=""),"",B38*'MPTO_working_3-way'!$I37)</f>
        <v>3.4715895468712539</v>
      </c>
      <c r="G38" s="22">
        <f>IF(OR($A38="",$B38="",$C38=""),"",C38*'MPTO_working_3-way'!$I37)</f>
        <v>2.9888537223063167</v>
      </c>
      <c r="H38" s="17">
        <f>IF(OR($A38="",$B38="",$C38=""),"",'MPTO_working_3-way'!E37)</f>
        <v>2.6415584804927619</v>
      </c>
      <c r="I38" s="21">
        <f>IF(OR($A38="",$B38="",$C38=""),"",'MPTO_working_3-way'!F37)</f>
        <v>3.486440501921527</v>
      </c>
      <c r="J38" s="22">
        <f>IF(OR($A38="",$B38="",$C38=""),"",'MPTO_working_3-way'!G37)</f>
        <v>2.9885528385427347</v>
      </c>
      <c r="K38" s="17">
        <f>IF(OR($A38="",$B38="",$C38=""),"",'OddsRatio_working_3-way'!H37)</f>
        <v>2.6455170851003995</v>
      </c>
      <c r="L38" s="21">
        <f>IF(OR($A38="",$B38="",$C38=""),"",'OddsRatio_working_3-way'!I37)</f>
        <v>3.4786902927461703</v>
      </c>
      <c r="M38" s="22">
        <f>IF(OR($A38="",$B38="",$C38=""),"",'OddsRatio_working_3-way'!J37)</f>
        <v>2.9892010332542802</v>
      </c>
      <c r="N38" s="23">
        <f t="shared" si="16"/>
        <v>37.737108655616936</v>
      </c>
      <c r="O38" s="24">
        <f t="shared" si="17"/>
        <v>28.805248618784528</v>
      </c>
      <c r="P38" s="24">
        <f t="shared" si="18"/>
        <v>33.457642725598518</v>
      </c>
      <c r="Q38" t="s">
        <v>78</v>
      </c>
      <c r="R38" t="s">
        <v>72</v>
      </c>
      <c r="S38" s="48" t="s">
        <v>467</v>
      </c>
      <c r="T38" s="35">
        <v>100</v>
      </c>
      <c r="U38" s="35">
        <f t="shared" si="19"/>
        <v>57.264957264957268</v>
      </c>
      <c r="V38" s="35">
        <f t="shared" si="20"/>
        <v>69.78851963746223</v>
      </c>
      <c r="W38" s="35">
        <f t="shared" si="21"/>
        <v>70.149253731343279</v>
      </c>
      <c r="X38" s="35">
        <f t="shared" si="22"/>
        <v>60.06222663119447</v>
      </c>
      <c r="Y38" s="35">
        <f t="shared" si="23"/>
        <v>72.585789003699446</v>
      </c>
      <c r="Z38" s="35">
        <f t="shared" si="24"/>
        <v>72.946523097580496</v>
      </c>
      <c r="AA38" s="35">
        <f t="shared" si="25"/>
        <v>-2.7972693662372023</v>
      </c>
      <c r="AB38" s="35">
        <f t="shared" si="26"/>
        <v>-2.7972693662372166</v>
      </c>
      <c r="AC38" s="35">
        <f t="shared" si="27"/>
        <v>-2.7972693662372166</v>
      </c>
      <c r="AF38">
        <v>2.09</v>
      </c>
      <c r="AG38">
        <v>1.83</v>
      </c>
      <c r="AJ38" t="s">
        <v>92</v>
      </c>
    </row>
    <row r="39" spans="1:36" ht="15" x14ac:dyDescent="0.25">
      <c r="A39">
        <v>2.34</v>
      </c>
      <c r="B39">
        <v>3.31</v>
      </c>
      <c r="C39">
        <v>3.35</v>
      </c>
      <c r="D39" s="20">
        <f t="shared" si="3"/>
        <v>2.7972693662372095E-2</v>
      </c>
      <c r="E39" s="17">
        <f>IF(OR($A39="",$B39="",$C39=""),"",A39*'MPTO_working_3-way'!$I38)</f>
        <v>2.4054561031699504</v>
      </c>
      <c r="F39" s="21">
        <f>IF(OR($A39="",$B39="",$C39=""),"",B39*'MPTO_working_3-way'!$I38)</f>
        <v>3.4025896160224516</v>
      </c>
      <c r="G39" s="22">
        <f>IF(OR($A39="",$B39="",$C39=""),"",C39*'MPTO_working_3-way'!$I38)</f>
        <v>3.4437085237689464</v>
      </c>
      <c r="H39" s="17">
        <f>IF(OR($A39="",$B39="",$C39=""),"",'MPTO_working_3-way'!E38)</f>
        <v>2.3921945783749012</v>
      </c>
      <c r="I39" s="21">
        <f>IF(OR($A39="",$B39="",$C39=""),"",'MPTO_working_3-way'!F38)</f>
        <v>3.415410516080994</v>
      </c>
      <c r="J39" s="22">
        <f>IF(OR($A39="",$B39="",$C39=""),"",'MPTO_working_3-way'!G38)</f>
        <v>3.4580151654413802</v>
      </c>
      <c r="K39" s="17">
        <f>IF(OR($A39="",$B39="",$C39=""),"",'OddsRatio_working_3-way'!H38)</f>
        <v>2.3979606518808341</v>
      </c>
      <c r="L39" s="21">
        <f>IF(OR($A39="",$B39="",$C39=""),"",'OddsRatio_working_3-way'!I38)</f>
        <v>3.4099172431677056</v>
      </c>
      <c r="M39" s="22">
        <f>IF(OR($A39="",$B39="",$C39=""),"",'OddsRatio_working_3-way'!J38)</f>
        <v>3.4516474118805669</v>
      </c>
      <c r="N39" s="23">
        <f t="shared" si="16"/>
        <v>41.572157508182471</v>
      </c>
      <c r="O39" s="24">
        <f t="shared" si="17"/>
        <v>29.389380232370687</v>
      </c>
      <c r="P39" s="24">
        <f t="shared" si="18"/>
        <v>29.038462259446856</v>
      </c>
      <c r="Q39" t="s">
        <v>80</v>
      </c>
      <c r="R39" t="s">
        <v>90</v>
      </c>
      <c r="S39" s="48" t="s">
        <v>467</v>
      </c>
      <c r="T39" s="35">
        <v>100</v>
      </c>
      <c r="U39" s="35">
        <f t="shared" si="19"/>
        <v>58.333333333333336</v>
      </c>
      <c r="V39" s="35">
        <f t="shared" si="20"/>
        <v>70.414201183431956</v>
      </c>
      <c r="W39" s="35">
        <f t="shared" si="21"/>
        <v>68.55345911949685</v>
      </c>
      <c r="X39" s="35">
        <f t="shared" si="22"/>
        <v>61.032339697071194</v>
      </c>
      <c r="Y39" s="35">
        <f t="shared" si="23"/>
        <v>73.113207547169807</v>
      </c>
      <c r="Z39" s="35">
        <f t="shared" si="24"/>
        <v>71.252465483234715</v>
      </c>
      <c r="AA39" s="35">
        <f t="shared" si="25"/>
        <v>-2.6990063637378583</v>
      </c>
      <c r="AB39" s="35">
        <f t="shared" si="26"/>
        <v>-2.6990063637378512</v>
      </c>
      <c r="AC39" s="35">
        <f t="shared" si="27"/>
        <v>-2.6990063637378654</v>
      </c>
      <c r="AF39">
        <v>2.2200000000000002</v>
      </c>
      <c r="AG39">
        <v>1.73</v>
      </c>
      <c r="AJ39" t="s">
        <v>92</v>
      </c>
    </row>
    <row r="40" spans="1:36" ht="15" x14ac:dyDescent="0.25">
      <c r="A40">
        <v>2.4</v>
      </c>
      <c r="B40">
        <v>3.38</v>
      </c>
      <c r="C40">
        <v>3.18</v>
      </c>
      <c r="D40" s="20">
        <f t="shared" si="3"/>
        <v>2.6990063637378547E-2</v>
      </c>
      <c r="E40" s="17">
        <f>IF(OR($A40="",$B40="",$C40=""),"",A40*'MPTO_working_3-way'!$I39)</f>
        <v>2.4647761527297085</v>
      </c>
      <c r="F40" s="21">
        <f>IF(OR($A40="",$B40="",$C40=""),"",B40*'MPTO_working_3-way'!$I39)</f>
        <v>3.4712264150943395</v>
      </c>
      <c r="G40" s="22">
        <f>IF(OR($A40="",$B40="",$C40=""),"",C40*'MPTO_working_3-way'!$I39)</f>
        <v>3.2658284023668638</v>
      </c>
      <c r="H40" s="17">
        <f>IF(OR($A40="",$B40="",$C40=""),"",'MPTO_working_3-way'!E39)</f>
        <v>2.4529645351225522</v>
      </c>
      <c r="I40" s="21">
        <f>IF(OR($A40="",$B40="",$C40=""),"",'MPTO_working_3-way'!F39)</f>
        <v>3.4860052541108555</v>
      </c>
      <c r="J40" s="22">
        <f>IF(OR($A40="",$B40="",$C40=""),"",'MPTO_working_3-way'!G39)</f>
        <v>3.2736576005847775</v>
      </c>
      <c r="K40" s="17">
        <f>IF(OR($A40="",$B40="",$C40=""),"",'OddsRatio_working_3-way'!H39)</f>
        <v>2.4581944484395635</v>
      </c>
      <c r="L40" s="21">
        <f>IF(OR($A40="",$B40="",$C40=""),"",'OddsRatio_working_3-way'!I39)</f>
        <v>3.4789305623472573</v>
      </c>
      <c r="M40" s="22">
        <f>IF(OR($A40="",$B40="",$C40=""),"",'OddsRatio_working_3-way'!J39)</f>
        <v>3.2706170697130346</v>
      </c>
      <c r="N40" s="23">
        <f t="shared" si="16"/>
        <v>40.571635638900219</v>
      </c>
      <c r="O40" s="24">
        <f t="shared" si="17"/>
        <v>28.808261992118496</v>
      </c>
      <c r="P40" s="24">
        <f t="shared" si="18"/>
        <v>30.620102368981293</v>
      </c>
      <c r="Q40" t="s">
        <v>82</v>
      </c>
      <c r="R40" t="s">
        <v>71</v>
      </c>
      <c r="S40" s="48" t="s">
        <v>467</v>
      </c>
      <c r="T40" s="35">
        <v>100</v>
      </c>
      <c r="U40" s="35">
        <f t="shared" si="19"/>
        <v>54.128440366972484</v>
      </c>
      <c r="V40" s="35">
        <f t="shared" si="20"/>
        <v>71.014492753623188</v>
      </c>
      <c r="W40" s="35">
        <f t="shared" si="21"/>
        <v>72.067039106145245</v>
      </c>
      <c r="X40" s="35">
        <f t="shared" si="22"/>
        <v>56.91846814023156</v>
      </c>
      <c r="Y40" s="35">
        <f t="shared" si="23"/>
        <v>73.804520526882271</v>
      </c>
      <c r="Z40" s="35">
        <f t="shared" si="24"/>
        <v>74.857066879404329</v>
      </c>
      <c r="AA40" s="35">
        <f t="shared" si="25"/>
        <v>-2.7900277732590766</v>
      </c>
      <c r="AB40" s="35">
        <f t="shared" si="26"/>
        <v>-2.7900277732590837</v>
      </c>
      <c r="AC40" s="35">
        <f t="shared" si="27"/>
        <v>-2.7900277732590837</v>
      </c>
      <c r="AF40">
        <v>1.96</v>
      </c>
      <c r="AG40">
        <v>1.94</v>
      </c>
      <c r="AJ40" t="s">
        <v>92</v>
      </c>
    </row>
    <row r="41" spans="1:36" s="35" customFormat="1" ht="15" x14ac:dyDescent="0.25">
      <c r="A41">
        <v>2.1800000000000002</v>
      </c>
      <c r="B41">
        <v>3.45</v>
      </c>
      <c r="C41">
        <v>3.58</v>
      </c>
      <c r="D41" s="20">
        <f t="shared" si="3"/>
        <v>2.7900277732590739E-2</v>
      </c>
      <c r="E41" s="17">
        <f>IF(OR($A41="",$B41="",$C41=""),"",A41*'MPTO_working_3-way'!$I40)</f>
        <v>2.2408226054570481</v>
      </c>
      <c r="F41" s="21">
        <f>IF(OR($A41="",$B41="",$C41=""),"",B41*'MPTO_working_3-way'!$I40)</f>
        <v>3.5462559581774382</v>
      </c>
      <c r="G41" s="22">
        <f>IF(OR($A41="",$B41="",$C41=""),"",C41*'MPTO_working_3-way'!$I40)</f>
        <v>3.679882994282675</v>
      </c>
      <c r="H41" s="17">
        <f>IF(OR($A41="",$B41="",$C41=""),"",'MPTO_working_3-way'!E40)</f>
        <v>2.2251123774095927</v>
      </c>
      <c r="I41" s="21">
        <f>IF(OR($A41="",$B41="",$C41=""),"",'MPTO_working_3-way'!F40)</f>
        <v>3.5643637493281699</v>
      </c>
      <c r="J41" s="22">
        <f>IF(OR($A41="",$B41="",$C41=""),"",'MPTO_working_3-way'!G40)</f>
        <v>3.703298859607056</v>
      </c>
      <c r="K41" s="17">
        <f>IF(OR($A41="",$B41="",$C41=""),"",'OddsRatio_working_3-way'!H40)</f>
        <v>2.2316567160115119</v>
      </c>
      <c r="L41" s="21">
        <f>IF(OR($A41="",$B41="",$C41=""),"",'OddsRatio_working_3-way'!I40)</f>
        <v>3.5572533510408513</v>
      </c>
      <c r="M41" s="22">
        <f>IF(OR($A41="",$B41="",$C41=""),"",'OddsRatio_working_3-way'!J40)</f>
        <v>3.6929443451777133</v>
      </c>
      <c r="N41" s="23">
        <f t="shared" si="16"/>
        <v>44.626468760387908</v>
      </c>
      <c r="O41" s="24">
        <f t="shared" si="17"/>
        <v>28.198754173230622</v>
      </c>
      <c r="P41" s="24">
        <f t="shared" si="18"/>
        <v>27.174777066381466</v>
      </c>
      <c r="Q41" t="s">
        <v>88</v>
      </c>
      <c r="R41" t="s">
        <v>76</v>
      </c>
      <c r="S41" s="48" t="s">
        <v>467</v>
      </c>
      <c r="T41" s="35">
        <v>100</v>
      </c>
      <c r="U41" s="35">
        <f t="shared" si="19"/>
        <v>68.652037617554868</v>
      </c>
      <c r="V41" s="35">
        <f t="shared" si="20"/>
        <v>70.326409495548958</v>
      </c>
      <c r="W41" s="35">
        <f t="shared" si="21"/>
        <v>58.15899581589958</v>
      </c>
      <c r="X41" s="35">
        <f t="shared" si="22"/>
        <v>71.514594688551455</v>
      </c>
      <c r="Y41" s="35">
        <f t="shared" si="23"/>
        <v>73.18896656654556</v>
      </c>
      <c r="Z41" s="35">
        <f t="shared" si="24"/>
        <v>61.021552886896181</v>
      </c>
      <c r="AA41" s="35">
        <f t="shared" si="25"/>
        <v>-2.8625570709965871</v>
      </c>
      <c r="AB41" s="35">
        <f t="shared" si="26"/>
        <v>-2.8625570709966013</v>
      </c>
      <c r="AC41" s="35">
        <f t="shared" si="27"/>
        <v>-2.8625570709966013</v>
      </c>
      <c r="AD41" s="36"/>
      <c r="AE41" s="36"/>
      <c r="AF41">
        <v>2.02</v>
      </c>
      <c r="AG41">
        <v>1.88</v>
      </c>
      <c r="AH41" s="36"/>
      <c r="AI41" s="36"/>
      <c r="AJ41" t="s">
        <v>92</v>
      </c>
    </row>
    <row r="42" spans="1:36" ht="15" x14ac:dyDescent="0.25">
      <c r="A42">
        <v>3.19</v>
      </c>
      <c r="B42">
        <v>3.37</v>
      </c>
      <c r="C42">
        <v>2.39</v>
      </c>
      <c r="D42" s="20">
        <f t="shared" si="3"/>
        <v>2.8625570709965853E-2</v>
      </c>
      <c r="E42" s="17">
        <f>IF(OR($A42="",$B42="",$C42=""),"",A42*'MPTO_working_3-way'!$I41)</f>
        <v>3.2813155705647912</v>
      </c>
      <c r="F42" s="21">
        <f>IF(OR($A42="",$B42="",$C42=""),"",B42*'MPTO_working_3-way'!$I41)</f>
        <v>3.4664681732925851</v>
      </c>
      <c r="G42" s="22">
        <f>IF(OR($A42="",$B42="",$C42=""),"",C42*'MPTO_working_3-way'!$I41)</f>
        <v>2.4584151139968187</v>
      </c>
      <c r="H42" s="17">
        <f>IF(OR($A42="",$B42="",$C42=""),"",'MPTO_working_3-way'!E41)</f>
        <v>3.2901472236567946</v>
      </c>
      <c r="I42" s="21">
        <f>IF(OR($A42="",$B42="",$C42=""),"",'MPTO_working_3-way'!F41)</f>
        <v>3.4819663097906073</v>
      </c>
      <c r="J42" s="22">
        <f>IF(OR($A42="",$B42="",$C42=""),"",'MPTO_working_3-way'!G41)</f>
        <v>2.4457760149580121</v>
      </c>
      <c r="K42" s="17">
        <f>IF(OR($A42="",$B42="",$C42=""),"",'OddsRatio_working_3-way'!H41)</f>
        <v>3.2866641458282109</v>
      </c>
      <c r="L42" s="21">
        <f>IF(OR($A42="",$B42="",$C42=""),"",'OddsRatio_working_3-way'!I41)</f>
        <v>3.4746091441154618</v>
      </c>
      <c r="M42" s="22">
        <f>IF(OR($A42="",$B42="",$C42=""),"",'OddsRatio_working_3-way'!J41)</f>
        <v>2.4513530423293215</v>
      </c>
      <c r="N42" s="23">
        <f t="shared" si="16"/>
        <v>30.475581470144203</v>
      </c>
      <c r="O42" s="24">
        <f t="shared" si="17"/>
        <v>28.847805605270032</v>
      </c>
      <c r="P42" s="24">
        <f t="shared" si="18"/>
        <v>40.676612924585768</v>
      </c>
      <c r="Q42" t="s">
        <v>84</v>
      </c>
      <c r="R42" t="s">
        <v>75</v>
      </c>
      <c r="S42" s="48" t="s">
        <v>467</v>
      </c>
      <c r="T42" s="35">
        <v>100</v>
      </c>
      <c r="U42" s="35">
        <f t="shared" si="19"/>
        <v>78.94736842105263</v>
      </c>
      <c r="V42" s="35">
        <f t="shared" si="20"/>
        <v>73.262032085561486</v>
      </c>
      <c r="W42" s="35">
        <f t="shared" si="21"/>
        <v>44.134078212290497</v>
      </c>
      <c r="X42" s="35">
        <f t="shared" si="22"/>
        <v>82.603889702147995</v>
      </c>
      <c r="Y42" s="35">
        <f t="shared" si="23"/>
        <v>76.918553366656866</v>
      </c>
      <c r="Z42" s="35">
        <f t="shared" si="24"/>
        <v>47.790599493385869</v>
      </c>
      <c r="AA42" s="35">
        <f t="shared" si="25"/>
        <v>-3.6565212810953653</v>
      </c>
      <c r="AB42" s="35">
        <f t="shared" si="26"/>
        <v>-3.6565212810953795</v>
      </c>
      <c r="AC42" s="35">
        <f t="shared" si="27"/>
        <v>-3.6565212810953724</v>
      </c>
      <c r="AF42">
        <v>2.12</v>
      </c>
      <c r="AG42">
        <v>1.79</v>
      </c>
      <c r="AJ42" t="s">
        <v>92</v>
      </c>
    </row>
    <row r="43" spans="1:36" ht="15" x14ac:dyDescent="0.25">
      <c r="A43">
        <v>4.75</v>
      </c>
      <c r="B43">
        <v>3.74</v>
      </c>
      <c r="C43">
        <v>1.79</v>
      </c>
      <c r="D43" s="20">
        <f t="shared" si="3"/>
        <v>3.6565212810953707E-2</v>
      </c>
      <c r="E43" s="17">
        <f>IF(OR($A43="",$B43="",$C43=""),"",A43*'MPTO_working_3-way'!$I42)</f>
        <v>4.92368476085203</v>
      </c>
      <c r="F43" s="21">
        <f>IF(OR($A43="",$B43="",$C43=""),"",B43*'MPTO_working_3-way'!$I42)</f>
        <v>3.8767538959129673</v>
      </c>
      <c r="G43" s="22">
        <f>IF(OR($A43="",$B43="",$C43=""),"",C43*'MPTO_working_3-way'!$I42)</f>
        <v>1.8554517309316072</v>
      </c>
      <c r="H43" s="17">
        <f>IF(OR($A43="",$B43="",$C43=""),"",'MPTO_working_3-way'!E42)</f>
        <v>5.0419004230737725</v>
      </c>
      <c r="I43" s="21">
        <f>IF(OR($A43="",$B43="",$C43=""),"",'MPTO_working_3-way'!F42)</f>
        <v>3.9186292732519337</v>
      </c>
      <c r="J43" s="22">
        <f>IF(OR($A43="",$B43="",$C43=""),"",'MPTO_working_3-way'!G42)</f>
        <v>1.8299238954773678</v>
      </c>
      <c r="K43" s="17">
        <f>IF(OR($A43="",$B43="",$C43=""),"",'OddsRatio_working_3-way'!H42)</f>
        <v>4.9841263223373087</v>
      </c>
      <c r="L43" s="21">
        <f>IF(OR($A43="",$B43="",$C43=""),"",'OddsRatio_working_3-way'!I42)</f>
        <v>3.9110682995211268</v>
      </c>
      <c r="M43" s="22">
        <f>IF(OR($A43="",$B43="",$C43=""),"",'OddsRatio_working_3-way'!J42)</f>
        <v>1.8393226119057264</v>
      </c>
      <c r="N43" s="23">
        <f t="shared" si="16"/>
        <v>20.309992385193905</v>
      </c>
      <c r="O43" s="24">
        <f t="shared" si="17"/>
        <v>25.794776425045729</v>
      </c>
      <c r="P43" s="24">
        <f t="shared" si="18"/>
        <v>53.895231189760359</v>
      </c>
      <c r="Q43" t="s">
        <v>205</v>
      </c>
      <c r="R43" t="s">
        <v>206</v>
      </c>
      <c r="S43" s="48" t="s">
        <v>467</v>
      </c>
      <c r="T43" s="35">
        <v>100</v>
      </c>
      <c r="U43" s="35">
        <f t="shared" si="19"/>
        <v>67.426710097719877</v>
      </c>
      <c r="V43" s="35">
        <f t="shared" si="20"/>
        <v>72.375690607734811</v>
      </c>
      <c r="W43" s="35">
        <f t="shared" si="21"/>
        <v>56.896551724137922</v>
      </c>
      <c r="X43" s="35">
        <f t="shared" si="22"/>
        <v>70.727757668127268</v>
      </c>
      <c r="Y43" s="35">
        <f t="shared" si="23"/>
        <v>75.676738178142202</v>
      </c>
      <c r="Z43" s="35">
        <f t="shared" si="24"/>
        <v>60.197599294545334</v>
      </c>
      <c r="AA43" s="35">
        <f t="shared" si="25"/>
        <v>-3.3010475704073912</v>
      </c>
      <c r="AB43" s="35">
        <f t="shared" si="26"/>
        <v>-3.3010475704073912</v>
      </c>
      <c r="AC43" s="35">
        <f t="shared" si="27"/>
        <v>-3.3010475704074125</v>
      </c>
      <c r="AF43">
        <v>2.0299999999999998</v>
      </c>
      <c r="AG43">
        <v>1.85</v>
      </c>
      <c r="AJ43" t="s">
        <v>472</v>
      </c>
    </row>
    <row r="44" spans="1:36" ht="15" x14ac:dyDescent="0.25">
      <c r="A44">
        <v>3.07</v>
      </c>
      <c r="B44">
        <v>3.62</v>
      </c>
      <c r="C44">
        <v>2.3199999999999998</v>
      </c>
      <c r="D44" s="20">
        <f t="shared" si="3"/>
        <v>3.3010475704074116E-2</v>
      </c>
      <c r="E44" s="17">
        <f>IF(OR($A44="",$B44="",$C44=""),"",A44*'MPTO_working_3-way'!$I43)</f>
        <v>3.1713421604115073</v>
      </c>
      <c r="F44" s="21">
        <f>IF(OR($A44="",$B44="",$C44=""),"",B44*'MPTO_working_3-way'!$I43)</f>
        <v>3.7394979220487485</v>
      </c>
      <c r="G44" s="22">
        <f>IF(OR($A44="",$B44="",$C44=""),"",C44*'MPTO_working_3-way'!$I43)</f>
        <v>2.396584303633452</v>
      </c>
      <c r="H44" s="17">
        <f>IF(OR($A44="",$B44="",$C44=""),"",'MPTO_working_3-way'!E43)</f>
        <v>3.1773325827609562</v>
      </c>
      <c r="I44" s="21">
        <f>IF(OR($A44="",$B44="",$C44=""),"",'MPTO_working_3-way'!F43)</f>
        <v>3.7701760686540249</v>
      </c>
      <c r="J44" s="22">
        <f>IF(OR($A44="",$B44="",$C44=""),"",'MPTO_working_3-way'!G43)</f>
        <v>2.3807767087829612</v>
      </c>
      <c r="K44" s="17">
        <f>IF(OR($A44="",$B44="",$C44=""),"",'OddsRatio_working_3-way'!H43)</f>
        <v>3.1762126873021699</v>
      </c>
      <c r="L44" s="21">
        <f>IF(OR($A44="",$B44="",$C44=""),"",'OddsRatio_working_3-way'!I43)</f>
        <v>3.754433449628833</v>
      </c>
      <c r="M44" s="22">
        <f>IF(OR($A44="",$B44="",$C44=""),"",'OddsRatio_working_3-way'!J43)</f>
        <v>2.3877298295839928</v>
      </c>
      <c r="N44" s="23">
        <f t="shared" si="16"/>
        <v>31.532390685659788</v>
      </c>
      <c r="O44" s="24">
        <f t="shared" si="17"/>
        <v>26.741557846678326</v>
      </c>
      <c r="P44" s="24">
        <f t="shared" si="18"/>
        <v>41.726051467661868</v>
      </c>
      <c r="Q44" t="s">
        <v>207</v>
      </c>
      <c r="R44" t="s">
        <v>208</v>
      </c>
      <c r="S44" s="48" t="s">
        <v>467</v>
      </c>
      <c r="T44" s="35">
        <v>100</v>
      </c>
      <c r="U44" s="35">
        <f t="shared" si="19"/>
        <v>69.135802469135797</v>
      </c>
      <c r="V44" s="35">
        <f t="shared" si="20"/>
        <v>72.826086956521735</v>
      </c>
      <c r="W44" s="35">
        <f t="shared" si="21"/>
        <v>54.751131221719454</v>
      </c>
      <c r="X44" s="35">
        <f t="shared" si="22"/>
        <v>72.422781821758804</v>
      </c>
      <c r="Y44" s="35">
        <f t="shared" si="23"/>
        <v>76.113066309144742</v>
      </c>
      <c r="Z44" s="35">
        <f t="shared" si="24"/>
        <v>58.038110574342447</v>
      </c>
      <c r="AA44" s="35">
        <f t="shared" si="25"/>
        <v>-3.2869793526230069</v>
      </c>
      <c r="AB44" s="35">
        <f t="shared" si="26"/>
        <v>-3.2869793526230069</v>
      </c>
      <c r="AC44" s="35">
        <f t="shared" si="27"/>
        <v>-3.2869793526229927</v>
      </c>
      <c r="AF44">
        <v>1.87</v>
      </c>
      <c r="AG44">
        <v>2</v>
      </c>
      <c r="AJ44" t="s">
        <v>472</v>
      </c>
    </row>
    <row r="45" spans="1:36" ht="15" x14ac:dyDescent="0.25">
      <c r="A45">
        <v>3.24</v>
      </c>
      <c r="B45">
        <v>3.68</v>
      </c>
      <c r="C45">
        <v>2.21</v>
      </c>
      <c r="D45" s="20">
        <f t="shared" si="3"/>
        <v>3.2869793526229873E-2</v>
      </c>
      <c r="E45" s="17">
        <f>IF(OR($A45="",$B45="",$C45=""),"",A45*'MPTO_working_3-way'!$I44)</f>
        <v>3.3464981310249851</v>
      </c>
      <c r="F45" s="21">
        <f>IF(OR($A45="",$B45="",$C45=""),"",B45*'MPTO_working_3-way'!$I44)</f>
        <v>3.800960840176526</v>
      </c>
      <c r="G45" s="22">
        <f>IF(OR($A45="",$B45="",$C45=""),"",C45*'MPTO_working_3-way'!$I44)</f>
        <v>2.2826422436929681</v>
      </c>
      <c r="H45" s="17">
        <f>IF(OR($A45="",$B45="",$C45=""),"",'MPTO_working_3-way'!E44)</f>
        <v>3.359251329408397</v>
      </c>
      <c r="I45" s="21">
        <f>IF(OR($A45="",$B45="",$C45=""),"",'MPTO_working_3-way'!F44)</f>
        <v>3.8346126562158012</v>
      </c>
      <c r="J45" s="22">
        <f>IF(OR($A45="",$B45="",$C45=""),"",'MPTO_working_3-way'!G44)</f>
        <v>2.2648410450398742</v>
      </c>
      <c r="K45" s="17">
        <f>IF(OR($A45="",$B45="",$C45=""),"",'OddsRatio_working_3-way'!H44)</f>
        <v>3.355455483598504</v>
      </c>
      <c r="L45" s="21">
        <f>IF(OR($A45="",$B45="",$C45=""),"",'OddsRatio_working_3-way'!I44)</f>
        <v>3.8181342393053521</v>
      </c>
      <c r="M45" s="22">
        <f>IF(OR($A45="",$B45="",$C45=""),"",'OddsRatio_working_3-way'!J44)</f>
        <v>2.272366578193834</v>
      </c>
      <c r="N45" s="23">
        <f t="shared" si="16"/>
        <v>29.881982922061702</v>
      </c>
      <c r="O45" s="24">
        <f t="shared" si="17"/>
        <v>26.309137137902148</v>
      </c>
      <c r="P45" s="24">
        <f t="shared" si="18"/>
        <v>43.808879940036164</v>
      </c>
      <c r="Q45" t="s">
        <v>209</v>
      </c>
      <c r="R45" t="s">
        <v>210</v>
      </c>
      <c r="S45" s="48" t="s">
        <v>467</v>
      </c>
      <c r="T45" s="35">
        <v>100</v>
      </c>
      <c r="U45" s="35">
        <f t="shared" si="19"/>
        <v>53.703703703703695</v>
      </c>
      <c r="V45" s="35">
        <f t="shared" si="20"/>
        <v>71.671388101982998</v>
      </c>
      <c r="W45" s="35">
        <f t="shared" si="21"/>
        <v>71.264367816091948</v>
      </c>
      <c r="X45" s="35">
        <f t="shared" si="22"/>
        <v>57.06424408192504</v>
      </c>
      <c r="Y45" s="35">
        <f t="shared" si="23"/>
        <v>75.031928480204328</v>
      </c>
      <c r="Z45" s="35">
        <f t="shared" si="24"/>
        <v>74.624908194313292</v>
      </c>
      <c r="AA45" s="35">
        <f t="shared" si="25"/>
        <v>-3.3605403782213443</v>
      </c>
      <c r="AB45" s="35">
        <f t="shared" si="26"/>
        <v>-3.3605403782213301</v>
      </c>
      <c r="AC45" s="35">
        <f t="shared" si="27"/>
        <v>-3.3605403782213443</v>
      </c>
      <c r="AF45">
        <v>1.77</v>
      </c>
      <c r="AG45">
        <v>2.11</v>
      </c>
      <c r="AJ45" t="s">
        <v>472</v>
      </c>
    </row>
    <row r="46" spans="1:36" s="35" customFormat="1" ht="15" x14ac:dyDescent="0.25">
      <c r="A46">
        <v>2.16</v>
      </c>
      <c r="B46">
        <v>3.53</v>
      </c>
      <c r="C46">
        <v>3.48</v>
      </c>
      <c r="D46" s="20">
        <f t="shared" si="3"/>
        <v>3.3605403782213328E-2</v>
      </c>
      <c r="E46" s="17">
        <f>IF(OR($A46="",$B46="",$C46=""),"",A46*'MPTO_working_3-way'!$I45)</f>
        <v>2.232587672169581</v>
      </c>
      <c r="F46" s="21">
        <f>IF(OR($A46="",$B46="",$C46=""),"",B46*'MPTO_working_3-way'!$I45)</f>
        <v>3.6486270753512127</v>
      </c>
      <c r="G46" s="22">
        <f>IF(OR($A46="",$B46="",$C46=""),"",C46*'MPTO_working_3-way'!$I45)</f>
        <v>3.5969468051621023</v>
      </c>
      <c r="H46" s="17">
        <f>IF(OR($A46="",$B46="",$C46=""),"",'MPTO_working_3-way'!E45)</f>
        <v>2.2135590324587091</v>
      </c>
      <c r="I46" s="21">
        <f>IF(OR($A46="",$B46="",$C46=""),"",'MPTO_working_3-way'!F45)</f>
        <v>3.6753312663583189</v>
      </c>
      <c r="J46" s="22">
        <f>IF(OR($A46="",$B46="",$C46=""),"",'MPTO_working_3-way'!G45)</f>
        <v>3.6211610728143357</v>
      </c>
      <c r="K46" s="17">
        <f>IF(OR($A46="",$B46="",$C46=""),"",'OddsRatio_working_3-way'!H45)</f>
        <v>2.221418128953899</v>
      </c>
      <c r="L46" s="21">
        <f>IF(OR($A46="",$B46="",$C46=""),"",'OddsRatio_working_3-way'!I45)</f>
        <v>3.6639550571149706</v>
      </c>
      <c r="M46" s="22">
        <f>IF(OR($A46="",$B46="",$C46=""),"",'OddsRatio_working_3-way'!J45)</f>
        <v>3.6113077239704059</v>
      </c>
      <c r="N46" s="23">
        <f t="shared" si="16"/>
        <v>44.791074163202801</v>
      </c>
      <c r="O46" s="24">
        <f t="shared" si="17"/>
        <v>27.407569459636843</v>
      </c>
      <c r="P46" s="24">
        <f t="shared" si="18"/>
        <v>27.801356377160364</v>
      </c>
      <c r="Q46" t="s">
        <v>211</v>
      </c>
      <c r="R46" t="s">
        <v>212</v>
      </c>
      <c r="S46" s="48" t="s">
        <v>467</v>
      </c>
      <c r="T46" s="35">
        <v>100</v>
      </c>
      <c r="U46" s="35">
        <f t="shared" si="19"/>
        <v>65.517241379310349</v>
      </c>
      <c r="V46" s="35">
        <f t="shared" si="20"/>
        <v>69.879518072289159</v>
      </c>
      <c r="W46" s="35">
        <f t="shared" si="21"/>
        <v>61.389961389961393</v>
      </c>
      <c r="X46" s="35">
        <f t="shared" si="22"/>
        <v>68.730520537749456</v>
      </c>
      <c r="Y46" s="35">
        <f t="shared" si="23"/>
        <v>73.092797230728266</v>
      </c>
      <c r="Z46" s="35">
        <f t="shared" si="24"/>
        <v>64.603240548400493</v>
      </c>
      <c r="AA46" s="35">
        <f t="shared" si="25"/>
        <v>-3.2132791584391072</v>
      </c>
      <c r="AB46" s="35">
        <f t="shared" si="26"/>
        <v>-3.2132791584391072</v>
      </c>
      <c r="AC46" s="35">
        <f t="shared" si="27"/>
        <v>-3.2132791584391001</v>
      </c>
      <c r="AD46" s="36"/>
      <c r="AE46" s="36"/>
      <c r="AF46">
        <v>1.93</v>
      </c>
      <c r="AG46">
        <v>1.93</v>
      </c>
      <c r="AH46" s="36"/>
      <c r="AI46" s="36"/>
      <c r="AJ46" t="s">
        <v>472</v>
      </c>
    </row>
    <row r="47" spans="1:36" ht="15" x14ac:dyDescent="0.25">
      <c r="A47">
        <v>2.9</v>
      </c>
      <c r="B47">
        <v>3.32</v>
      </c>
      <c r="C47">
        <v>2.59</v>
      </c>
      <c r="D47" s="20">
        <f t="shared" si="3"/>
        <v>3.2132791584391196E-2</v>
      </c>
      <c r="E47" s="17">
        <f>IF(OR($A47="",$B47="",$C47=""),"",A47*'MPTO_working_3-way'!$I46)</f>
        <v>2.9931850955947343</v>
      </c>
      <c r="F47" s="21">
        <f>IF(OR($A47="",$B47="",$C47=""),"",B47*'MPTO_working_3-way'!$I46)</f>
        <v>3.4266808680601786</v>
      </c>
      <c r="G47" s="22">
        <f>IF(OR($A47="",$B47="",$C47=""),"",C47*'MPTO_working_3-way'!$I46)</f>
        <v>2.673223930203573</v>
      </c>
      <c r="H47" s="17">
        <f>IF(OR($A47="",$B47="",$C47=""),"",'MPTO_working_3-way'!E46)</f>
        <v>2.992966627085607</v>
      </c>
      <c r="I47" s="21">
        <f>IF(OR($A47="",$B47="",$C47=""),"",'MPTO_working_3-way'!F46)</f>
        <v>3.442413209814962</v>
      </c>
      <c r="J47" s="22">
        <f>IF(OR($A47="",$B47="",$C47=""),"",'MPTO_working_3-way'!G46)</f>
        <v>2.6639000780551174</v>
      </c>
      <c r="K47" s="17">
        <f>IF(OR($A47="",$B47="",$C47=""),"",'OddsRatio_working_3-way'!H46)</f>
        <v>2.9935801066620025</v>
      </c>
      <c r="L47" s="21">
        <f>IF(OR($A47="",$B47="",$C47=""),"",'OddsRatio_working_3-way'!I46)</f>
        <v>3.4342662355030766</v>
      </c>
      <c r="M47" s="22">
        <f>IF(OR($A47="",$B47="",$C47=""),"",'OddsRatio_working_3-way'!J46)</f>
        <v>2.6683117734697817</v>
      </c>
      <c r="N47" s="23">
        <f t="shared" si="16"/>
        <v>33.409226895849677</v>
      </c>
      <c r="O47" s="24">
        <f t="shared" si="17"/>
        <v>29.182758433121709</v>
      </c>
      <c r="P47" s="24">
        <f t="shared" si="18"/>
        <v>37.408014671028603</v>
      </c>
      <c r="Q47" t="s">
        <v>213</v>
      </c>
      <c r="R47" t="s">
        <v>214</v>
      </c>
      <c r="S47" s="48" t="s">
        <v>467</v>
      </c>
      <c r="T47" s="35">
        <v>100</v>
      </c>
      <c r="U47" s="35">
        <f t="shared" si="19"/>
        <v>48.186528497409334</v>
      </c>
      <c r="V47" s="35">
        <f t="shared" si="20"/>
        <v>72.375690607734811</v>
      </c>
      <c r="W47" s="35">
        <f t="shared" si="21"/>
        <v>75.845410628019309</v>
      </c>
      <c r="X47" s="35">
        <f t="shared" si="22"/>
        <v>51.778898764245874</v>
      </c>
      <c r="Y47" s="35">
        <f t="shared" si="23"/>
        <v>75.96806087457135</v>
      </c>
      <c r="Z47" s="35">
        <f t="shared" si="24"/>
        <v>79.437780894855877</v>
      </c>
      <c r="AA47" s="35">
        <f t="shared" si="25"/>
        <v>-3.5923702668365394</v>
      </c>
      <c r="AB47" s="35">
        <f t="shared" si="26"/>
        <v>-3.5923702668365394</v>
      </c>
      <c r="AC47" s="35">
        <f t="shared" si="27"/>
        <v>-3.5923702668365678</v>
      </c>
      <c r="AF47">
        <v>2.2200000000000002</v>
      </c>
      <c r="AG47">
        <v>1.7</v>
      </c>
      <c r="AJ47" t="s">
        <v>472</v>
      </c>
    </row>
    <row r="48" spans="1:36" ht="15" x14ac:dyDescent="0.25">
      <c r="A48">
        <v>1.93</v>
      </c>
      <c r="B48">
        <v>3.62</v>
      </c>
      <c r="C48">
        <v>4.1399999999999997</v>
      </c>
      <c r="D48" s="20">
        <f t="shared" si="3"/>
        <v>3.592370266836542E-2</v>
      </c>
      <c r="E48" s="17">
        <f>IF(OR($A48="",$B48="",$C48=""),"",A48*'MPTO_working_3-way'!$I47)</f>
        <v>1.9993327461499453</v>
      </c>
      <c r="F48" s="21">
        <f>IF(OR($A48="",$B48="",$C48=""),"",B48*'MPTO_working_3-way'!$I47)</f>
        <v>3.7500438036594828</v>
      </c>
      <c r="G48" s="22">
        <f>IF(OR($A48="",$B48="",$C48=""),"",C48*'MPTO_working_3-way'!$I47)</f>
        <v>4.2887241290470328</v>
      </c>
      <c r="H48" s="17">
        <f>IF(OR($A48="",$B48="",$C48=""),"",'MPTO_working_3-way'!E47)</f>
        <v>1.9756592947881078</v>
      </c>
      <c r="I48" s="21">
        <f>IF(OR($A48="",$B48="",$C48=""),"",'MPTO_working_3-way'!F47)</f>
        <v>3.7840298795666607</v>
      </c>
      <c r="J48" s="22">
        <f>IF(OR($A48="",$B48="",$C48=""),"",'MPTO_working_3-way'!G47)</f>
        <v>4.3559446935763972</v>
      </c>
      <c r="K48" s="17">
        <f>IF(OR($A48="",$B48="",$C48=""),"",'OddsRatio_working_3-way'!H47)</f>
        <v>1.9847773603669348</v>
      </c>
      <c r="L48" s="21">
        <f>IF(OR($A48="",$B48="",$C48=""),"",'OddsRatio_working_3-way'!I47)</f>
        <v>3.7743190152272779</v>
      </c>
      <c r="M48" s="22">
        <f>IF(OR($A48="",$B48="",$C48=""),"",'OddsRatio_working_3-way'!J47)</f>
        <v>4.3249472167227685</v>
      </c>
      <c r="N48" s="23">
        <f t="shared" si="16"/>
        <v>50.01668691345499</v>
      </c>
      <c r="O48" s="24">
        <f t="shared" si="17"/>
        <v>26.666355177615507</v>
      </c>
      <c r="P48" s="24">
        <f t="shared" si="18"/>
        <v>23.316957908929499</v>
      </c>
      <c r="Q48" t="s">
        <v>215</v>
      </c>
      <c r="R48" t="s">
        <v>216</v>
      </c>
      <c r="S48" s="48" t="s">
        <v>467</v>
      </c>
      <c r="T48" s="35">
        <v>100</v>
      </c>
      <c r="U48" s="35">
        <f t="shared" si="19"/>
        <v>77.628635346756155</v>
      </c>
      <c r="V48" s="35">
        <f t="shared" si="20"/>
        <v>73.821989528795811</v>
      </c>
      <c r="W48" s="35">
        <f t="shared" si="21"/>
        <v>45.054945054945051</v>
      </c>
      <c r="X48" s="35">
        <f t="shared" si="22"/>
        <v>81.123065416259138</v>
      </c>
      <c r="Y48" s="35">
        <f t="shared" si="23"/>
        <v>77.316419598298793</v>
      </c>
      <c r="Z48" s="35">
        <f t="shared" si="24"/>
        <v>48.549375124448034</v>
      </c>
      <c r="AA48" s="35">
        <f t="shared" si="25"/>
        <v>-3.4944300695029824</v>
      </c>
      <c r="AB48" s="35">
        <f t="shared" si="26"/>
        <v>-3.4944300695029824</v>
      </c>
      <c r="AC48" s="35">
        <f t="shared" si="27"/>
        <v>-3.4944300695029824</v>
      </c>
      <c r="AF48">
        <v>2.02</v>
      </c>
      <c r="AG48">
        <v>1.85</v>
      </c>
      <c r="AJ48" t="s">
        <v>472</v>
      </c>
    </row>
    <row r="49" spans="1:36" ht="15" x14ac:dyDescent="0.25">
      <c r="A49">
        <v>4.47</v>
      </c>
      <c r="B49">
        <v>3.82</v>
      </c>
      <c r="C49">
        <v>1.82</v>
      </c>
      <c r="D49" s="20">
        <f t="shared" si="3"/>
        <v>3.4944300695029629E-2</v>
      </c>
      <c r="E49" s="17">
        <f>IF(OR($A49="",$B49="",$C49=""),"",A49*'MPTO_working_3-way'!$I48)</f>
        <v>4.6262010241067824</v>
      </c>
      <c r="F49" s="21">
        <f>IF(OR($A49="",$B49="",$C49=""),"",B49*'MPTO_working_3-way'!$I48)</f>
        <v>3.9534872286550131</v>
      </c>
      <c r="G49" s="22">
        <f>IF(OR($A49="",$B49="",$C49=""),"",C49*'MPTO_working_3-way'!$I48)</f>
        <v>1.8835986272649541</v>
      </c>
      <c r="H49" s="17">
        <f>IF(OR($A49="",$B49="",$C49=""),"",'MPTO_working_3-way'!E48)</f>
        <v>4.7155231834866287</v>
      </c>
      <c r="I49" s="21">
        <f>IF(OR($A49="",$B49="",$C49=""),"",'MPTO_working_3-way'!F48)</f>
        <v>3.9978890429373148</v>
      </c>
      <c r="J49" s="22">
        <f>IF(OR($A49="",$B49="",$C49=""),"",'MPTO_working_3-way'!G48)</f>
        <v>1.8594188283308164</v>
      </c>
      <c r="K49" s="17">
        <f>IF(OR($A49="",$B49="",$C49=""),"",'OddsRatio_working_3-way'!H48)</f>
        <v>4.6746891950875682</v>
      </c>
      <c r="L49" s="21">
        <f>IF(OR($A49="",$B49="",$C49=""),"",'OddsRatio_working_3-way'!I48)</f>
        <v>3.9863468386590615</v>
      </c>
      <c r="M49" s="22">
        <f>IF(OR($A49="",$B49="",$C49=""),"",'OddsRatio_working_3-way'!J48)</f>
        <v>1.8683703573405783</v>
      </c>
      <c r="N49" s="23">
        <f t="shared" si="16"/>
        <v>21.616008357377382</v>
      </c>
      <c r="O49" s="24">
        <f t="shared" si="17"/>
        <v>25.294124962690283</v>
      </c>
      <c r="P49" s="24">
        <f t="shared" si="18"/>
        <v>53.089866679932349</v>
      </c>
      <c r="Q49" t="s">
        <v>217</v>
      </c>
      <c r="R49" t="s">
        <v>218</v>
      </c>
      <c r="S49" s="48" t="s">
        <v>467</v>
      </c>
      <c r="T49" s="35">
        <v>100</v>
      </c>
      <c r="U49" s="35">
        <f t="shared" si="19"/>
        <v>65.870307167235495</v>
      </c>
      <c r="V49" s="35">
        <f t="shared" si="20"/>
        <v>70.059880239520965</v>
      </c>
      <c r="W49" s="35">
        <f t="shared" si="21"/>
        <v>60.784313725490193</v>
      </c>
      <c r="X49" s="35">
        <f t="shared" si="22"/>
        <v>69.155806034988856</v>
      </c>
      <c r="Y49" s="35">
        <f t="shared" si="23"/>
        <v>73.345379107274312</v>
      </c>
      <c r="Z49" s="35">
        <f t="shared" si="24"/>
        <v>64.06981259324354</v>
      </c>
      <c r="AA49" s="35">
        <f t="shared" si="25"/>
        <v>-3.2854988677533612</v>
      </c>
      <c r="AB49" s="35">
        <f t="shared" si="26"/>
        <v>-3.285498867753347</v>
      </c>
      <c r="AC49" s="35">
        <f t="shared" si="27"/>
        <v>-3.285498867753347</v>
      </c>
      <c r="AF49">
        <v>1.88</v>
      </c>
      <c r="AG49">
        <v>2</v>
      </c>
      <c r="AJ49" t="s">
        <v>472</v>
      </c>
    </row>
    <row r="50" spans="1:36" ht="15" x14ac:dyDescent="0.25">
      <c r="A50">
        <v>2.93</v>
      </c>
      <c r="B50">
        <v>3.34</v>
      </c>
      <c r="C50">
        <v>2.5499999999999998</v>
      </c>
      <c r="D50" s="20">
        <f t="shared" si="3"/>
        <v>3.2854988677533559E-2</v>
      </c>
      <c r="E50" s="17">
        <f>IF(OR($A50="",$B50="",$C50=""),"",A50*'MPTO_working_3-way'!$I49)</f>
        <v>3.0262651168251735</v>
      </c>
      <c r="F50" s="21">
        <f>IF(OR($A50="",$B50="",$C50=""),"",B50*'MPTO_working_3-way'!$I49)</f>
        <v>3.4497356621829618</v>
      </c>
      <c r="G50" s="22">
        <f>IF(OR($A50="",$B50="",$C50=""),"",C50*'MPTO_working_3-way'!$I49)</f>
        <v>2.6337802211277106</v>
      </c>
      <c r="H50" s="17">
        <f>IF(OR($A50="",$B50="",$C50=""),"",'MPTO_working_3-way'!E49)</f>
        <v>3.0271358624825173</v>
      </c>
      <c r="I50" s="21">
        <f>IF(OR($A50="",$B50="",$C50=""),"",'MPTO_working_3-way'!F49)</f>
        <v>3.4668109310610378</v>
      </c>
      <c r="J50" s="22">
        <f>IF(OR($A50="",$B50="",$C50=""),"",'MPTO_working_3-way'!G49)</f>
        <v>2.623259075129885</v>
      </c>
      <c r="K50" s="17">
        <f>IF(OR($A50="",$B50="",$C50=""),"",'OddsRatio_working_3-way'!H49)</f>
        <v>3.0273343993751998</v>
      </c>
      <c r="L50" s="21">
        <f>IF(OR($A50="",$B50="",$C50=""),"",'OddsRatio_working_3-way'!I49)</f>
        <v>3.4580116552010183</v>
      </c>
      <c r="M50" s="22">
        <f>IF(OR($A50="",$B50="",$C50=""),"",'OddsRatio_working_3-way'!J49)</f>
        <v>2.6281701134878537</v>
      </c>
      <c r="N50" s="23">
        <f t="shared" si="16"/>
        <v>33.044031550318721</v>
      </c>
      <c r="O50" s="24">
        <f t="shared" si="17"/>
        <v>28.987728276177805</v>
      </c>
      <c r="P50" s="24">
        <f t="shared" si="18"/>
        <v>37.968240173503467</v>
      </c>
      <c r="Q50" t="s">
        <v>219</v>
      </c>
      <c r="R50" t="s">
        <v>220</v>
      </c>
      <c r="S50" s="48" t="s">
        <v>467</v>
      </c>
      <c r="T50" s="35">
        <v>100</v>
      </c>
      <c r="U50" s="35">
        <f t="shared" si="19"/>
        <v>76.851851851851848</v>
      </c>
      <c r="V50" s="35">
        <f t="shared" si="20"/>
        <v>72.826086956521735</v>
      </c>
      <c r="W50" s="35">
        <f t="shared" si="21"/>
        <v>46.808510638297875</v>
      </c>
      <c r="X50" s="35">
        <f t="shared" si="22"/>
        <v>80.36540240518039</v>
      </c>
      <c r="Y50" s="35">
        <f t="shared" si="23"/>
        <v>76.339637509850263</v>
      </c>
      <c r="Z50" s="35">
        <f t="shared" si="24"/>
        <v>50.32206119162641</v>
      </c>
      <c r="AA50" s="35">
        <f t="shared" si="25"/>
        <v>-3.5135505533285425</v>
      </c>
      <c r="AB50" s="35">
        <f t="shared" si="26"/>
        <v>-3.5135505533285283</v>
      </c>
      <c r="AC50" s="35">
        <f t="shared" si="27"/>
        <v>-3.5135505533285354</v>
      </c>
      <c r="AF50">
        <v>2.0299999999999998</v>
      </c>
      <c r="AG50">
        <v>1.85</v>
      </c>
      <c r="AJ50" t="s">
        <v>472</v>
      </c>
    </row>
    <row r="51" spans="1:36" ht="15" x14ac:dyDescent="0.25">
      <c r="A51">
        <v>4.32</v>
      </c>
      <c r="B51">
        <v>3.68</v>
      </c>
      <c r="C51">
        <v>1.88</v>
      </c>
      <c r="D51" s="20">
        <f t="shared" si="3"/>
        <v>3.5135505533285372E-2</v>
      </c>
      <c r="E51" s="17">
        <f>IF(OR($A51="",$B51="",$C51=""),"",A51*'MPTO_working_3-way'!$I50)</f>
        <v>4.4717853839037929</v>
      </c>
      <c r="F51" s="21">
        <f>IF(OR($A51="",$B51="",$C51=""),"",B51*'MPTO_working_3-way'!$I50)</f>
        <v>3.8092986603624905</v>
      </c>
      <c r="G51" s="22">
        <f>IF(OR($A51="",$B51="",$C51=""),"",C51*'MPTO_working_3-way'!$I50)</f>
        <v>1.9460547504025765</v>
      </c>
      <c r="H51" s="17">
        <f>IF(OR($A51="",$B51="",$C51=""),"",'MPTO_working_3-way'!E50)</f>
        <v>4.5502189079287545</v>
      </c>
      <c r="I51" s="21">
        <f>IF(OR($A51="",$B51="",$C51=""),"",'MPTO_working_3-way'!F50)</f>
        <v>3.8457501125470781</v>
      </c>
      <c r="J51" s="22">
        <f>IF(OR($A51="",$B51="",$C51=""),"",'MPTO_working_3-way'!G50)</f>
        <v>1.9223262604419367</v>
      </c>
      <c r="K51" s="17">
        <f>IF(OR($A51="",$B51="",$C51=""),"",'OddsRatio_working_3-way'!H50)</f>
        <v>4.5136206388105444</v>
      </c>
      <c r="L51" s="21">
        <f>IF(OR($A51="",$B51="",$C51=""),"",'OddsRatio_working_3-way'!I50)</f>
        <v>3.836296178316946</v>
      </c>
      <c r="M51" s="22">
        <f>IF(OR($A51="",$B51="",$C51=""),"",'OddsRatio_working_3-way'!J50)</f>
        <v>1.9313211331786981</v>
      </c>
      <c r="N51" s="23">
        <f t="shared" si="16"/>
        <v>22.362432767894084</v>
      </c>
      <c r="O51" s="24">
        <f t="shared" si="17"/>
        <v>26.25155151013653</v>
      </c>
      <c r="P51" s="24">
        <f t="shared" si="18"/>
        <v>51.386015721969379</v>
      </c>
      <c r="Q51" t="s">
        <v>221</v>
      </c>
      <c r="R51" t="s">
        <v>222</v>
      </c>
      <c r="S51" s="48" t="s">
        <v>467</v>
      </c>
      <c r="T51" s="35">
        <v>100</v>
      </c>
      <c r="U51" s="35">
        <f t="shared" si="19"/>
        <v>58.15899581589958</v>
      </c>
      <c r="V51" s="35">
        <f t="shared" si="20"/>
        <v>72.752043596730246</v>
      </c>
      <c r="W51" s="35">
        <f t="shared" si="21"/>
        <v>65.753424657534239</v>
      </c>
      <c r="X51" s="35">
        <f t="shared" si="22"/>
        <v>61.494531745735515</v>
      </c>
      <c r="Y51" s="35">
        <f t="shared" si="23"/>
        <v>76.087579526566174</v>
      </c>
      <c r="Z51" s="35">
        <f t="shared" si="24"/>
        <v>69.088960587370167</v>
      </c>
      <c r="AA51" s="35">
        <f t="shared" si="25"/>
        <v>-3.3355359298359346</v>
      </c>
      <c r="AB51" s="35">
        <f t="shared" si="26"/>
        <v>-3.3355359298359275</v>
      </c>
      <c r="AC51" s="35">
        <f t="shared" si="27"/>
        <v>-3.3355359298359275</v>
      </c>
      <c r="AF51">
        <v>1.97</v>
      </c>
      <c r="AG51">
        <v>1.9</v>
      </c>
      <c r="AJ51" t="s">
        <v>472</v>
      </c>
    </row>
    <row r="52" spans="1:36" ht="15" x14ac:dyDescent="0.25">
      <c r="A52">
        <v>2.39</v>
      </c>
      <c r="B52">
        <v>3.67</v>
      </c>
      <c r="C52">
        <v>2.92</v>
      </c>
      <c r="D52" s="20">
        <f t="shared" si="3"/>
        <v>3.3355359298359311E-2</v>
      </c>
      <c r="E52" s="17">
        <f>IF(OR($A52="",$B52="",$C52=""),"",A52*'MPTO_working_3-way'!$I51)</f>
        <v>2.4697193087230791</v>
      </c>
      <c r="F52" s="21">
        <f>IF(OR($A52="",$B52="",$C52=""),"",B52*'MPTO_working_3-way'!$I51)</f>
        <v>3.7924141686249784</v>
      </c>
      <c r="G52" s="22">
        <f>IF(OR($A52="",$B52="",$C52=""),"",C52*'MPTO_working_3-way'!$I51)</f>
        <v>3.0173976491512091</v>
      </c>
      <c r="H52" s="17">
        <f>IF(OR($A52="",$B52="",$C52=""),"",'MPTO_working_3-way'!E51)</f>
        <v>2.4552434365015947</v>
      </c>
      <c r="I52" s="21">
        <f>IF(OR($A52="",$B52="",$C52=""),"",'MPTO_working_3-way'!F51)</f>
        <v>3.8261239265064768</v>
      </c>
      <c r="J52" s="22">
        <f>IF(OR($A52="",$B52="",$C52=""),"",'MPTO_working_3-way'!G51)</f>
        <v>3.0179814322269687</v>
      </c>
      <c r="K52" s="17">
        <f>IF(OR($A52="",$B52="",$C52=""),"",'OddsRatio_working_3-way'!H51)</f>
        <v>2.4618749020401016</v>
      </c>
      <c r="L52" s="21">
        <f>IF(OR($A52="",$B52="",$C52=""),"",'OddsRatio_working_3-way'!I51)</f>
        <v>3.808061862192138</v>
      </c>
      <c r="M52" s="22">
        <f>IF(OR($A52="",$B52="",$C52=""),"",'OddsRatio_working_3-way'!J51)</f>
        <v>3.0192804402280542</v>
      </c>
      <c r="N52" s="23">
        <f t="shared" si="16"/>
        <v>40.490431299945207</v>
      </c>
      <c r="O52" s="24">
        <f t="shared" si="17"/>
        <v>26.368428012770863</v>
      </c>
      <c r="P52" s="24">
        <f t="shared" si="18"/>
        <v>33.141140687283929</v>
      </c>
      <c r="Q52" t="s">
        <v>223</v>
      </c>
      <c r="R52" t="s">
        <v>224</v>
      </c>
      <c r="S52" s="48" t="s">
        <v>467</v>
      </c>
      <c r="T52" s="35">
        <v>100</v>
      </c>
      <c r="U52" s="35">
        <f t="shared" si="19"/>
        <v>65.517241379310349</v>
      </c>
      <c r="V52" s="35">
        <f t="shared" si="20"/>
        <v>70.588235294117652</v>
      </c>
      <c r="W52" s="35">
        <f t="shared" si="21"/>
        <v>60.629921259842511</v>
      </c>
      <c r="X52" s="35">
        <f t="shared" si="22"/>
        <v>68.781843446039829</v>
      </c>
      <c r="Y52" s="35">
        <f t="shared" si="23"/>
        <v>73.852837360847133</v>
      </c>
      <c r="Z52" s="35">
        <f t="shared" si="24"/>
        <v>63.894523326572013</v>
      </c>
      <c r="AA52" s="35">
        <f t="shared" si="25"/>
        <v>-3.2646020667294806</v>
      </c>
      <c r="AB52" s="35">
        <f t="shared" si="26"/>
        <v>-3.2646020667294806</v>
      </c>
      <c r="AC52" s="35">
        <f t="shared" si="27"/>
        <v>-3.2646020667295019</v>
      </c>
      <c r="AF52">
        <v>1.79</v>
      </c>
      <c r="AG52">
        <v>2.09</v>
      </c>
      <c r="AJ52" t="s">
        <v>472</v>
      </c>
    </row>
    <row r="53" spans="1:36" s="35" customFormat="1" ht="15" x14ac:dyDescent="0.25">
      <c r="A53">
        <v>2.9</v>
      </c>
      <c r="B53">
        <v>3.4</v>
      </c>
      <c r="C53">
        <v>2.54</v>
      </c>
      <c r="D53" s="20">
        <f t="shared" si="3"/>
        <v>3.2646020667294939E-2</v>
      </c>
      <c r="E53" s="17">
        <f>IF(OR($A53="",$B53="",$C53=""),"",A53*'MPTO_working_3-way'!$I52)</f>
        <v>2.9946734599351554</v>
      </c>
      <c r="F53" s="21">
        <f>IF(OR($A53="",$B53="",$C53=""),"",B53*'MPTO_working_3-way'!$I52)</f>
        <v>3.5109964702688026</v>
      </c>
      <c r="G53" s="22">
        <f>IF(OR($A53="",$B53="",$C53=""),"",C53*'MPTO_working_3-way'!$I52)</f>
        <v>2.6229208924949292</v>
      </c>
      <c r="H53" s="17">
        <f>IF(OR($A53="",$B53="",$C53=""),"",'MPTO_working_3-way'!E52)</f>
        <v>2.9944998884035328</v>
      </c>
      <c r="I53" s="21">
        <f>IF(OR($A53="",$B53="",$C53=""),"",'MPTO_working_3-way'!F52)</f>
        <v>3.5306291235127159</v>
      </c>
      <c r="J53" s="22">
        <f>IF(OR($A53="",$B53="",$C53=""),"",'MPTO_working_3-way'!G52)</f>
        <v>2.6122020415542515</v>
      </c>
      <c r="K53" s="17">
        <f>IF(OR($A53="",$B53="",$C53=""),"",'OddsRatio_working_3-way'!H52)</f>
        <v>2.9952943631689095</v>
      </c>
      <c r="L53" s="21">
        <f>IF(OR($A53="",$B53="",$C53=""),"",'OddsRatio_working_3-way'!I52)</f>
        <v>3.5203718271607283</v>
      </c>
      <c r="M53" s="22">
        <f>IF(OR($A53="",$B53="",$C53=""),"",'OddsRatio_working_3-way'!J52)</f>
        <v>2.6172385890948004</v>
      </c>
      <c r="N53" s="23">
        <f t="shared" si="16"/>
        <v>33.392622380326344</v>
      </c>
      <c r="O53" s="24">
        <f t="shared" si="17"/>
        <v>28.481942618513649</v>
      </c>
      <c r="P53" s="24">
        <f t="shared" si="18"/>
        <v>38.12543500116</v>
      </c>
      <c r="Q53" t="s">
        <v>225</v>
      </c>
      <c r="R53" t="s">
        <v>226</v>
      </c>
      <c r="S53" s="48" t="s">
        <v>467</v>
      </c>
      <c r="T53" s="35">
        <v>100</v>
      </c>
      <c r="U53" s="35">
        <f t="shared" si="19"/>
        <v>64.664310954063609</v>
      </c>
      <c r="V53" s="35">
        <f t="shared" si="20"/>
        <v>69.135802469135797</v>
      </c>
      <c r="W53" s="35">
        <f t="shared" si="21"/>
        <v>62.825278810408925</v>
      </c>
      <c r="X53" s="35">
        <f t="shared" si="22"/>
        <v>68.038918720455271</v>
      </c>
      <c r="Y53" s="35">
        <f t="shared" si="23"/>
        <v>72.510410235527473</v>
      </c>
      <c r="Z53" s="35">
        <f t="shared" si="24"/>
        <v>66.199886576800594</v>
      </c>
      <c r="AA53" s="35">
        <f t="shared" si="25"/>
        <v>-3.3746077663916623</v>
      </c>
      <c r="AB53" s="35">
        <f t="shared" si="26"/>
        <v>-3.3746077663916765</v>
      </c>
      <c r="AC53" s="35">
        <f t="shared" si="27"/>
        <v>-3.3746077663916694</v>
      </c>
      <c r="AD53" s="36"/>
      <c r="AE53" s="36"/>
      <c r="AF53">
        <v>2.16</v>
      </c>
      <c r="AG53">
        <v>1.74</v>
      </c>
      <c r="AH53" s="36"/>
      <c r="AI53" s="36"/>
      <c r="AJ53" t="s">
        <v>472</v>
      </c>
    </row>
    <row r="54" spans="1:36" ht="15" x14ac:dyDescent="0.25">
      <c r="A54">
        <v>2.83</v>
      </c>
      <c r="B54">
        <v>3.24</v>
      </c>
      <c r="C54">
        <v>2.69</v>
      </c>
      <c r="D54" s="20">
        <f t="shared" si="3"/>
        <v>3.3746077663916685E-2</v>
      </c>
      <c r="E54" s="17">
        <f>IF(OR($A54="",$B54="",$C54=""),"",A54*'MPTO_working_3-way'!$I53)</f>
        <v>2.9255013997888843</v>
      </c>
      <c r="F54" s="21">
        <f>IF(OR($A54="",$B54="",$C54=""),"",B54*'MPTO_working_3-way'!$I53)</f>
        <v>3.3493372916310902</v>
      </c>
      <c r="G54" s="22">
        <f>IF(OR($A54="",$B54="",$C54=""),"",C54*'MPTO_working_3-way'!$I53)</f>
        <v>2.780776948915936</v>
      </c>
      <c r="H54" s="17">
        <f>IF(OR($A54="",$B54="",$C54=""),"",'MPTO_working_3-way'!E53)</f>
        <v>2.9230518477037304</v>
      </c>
      <c r="I54" s="21">
        <f>IF(OR($A54="",$B54="",$C54=""),"",'MPTO_working_3-way'!F53)</f>
        <v>3.3625507299274715</v>
      </c>
      <c r="J54" s="22">
        <f>IF(OR($A54="",$B54="",$C54=""),"",'MPTO_working_3-way'!G53)</f>
        <v>2.7739364972351899</v>
      </c>
      <c r="K54" s="17">
        <f>IF(OR($A54="",$B54="",$C54=""),"",'OddsRatio_working_3-way'!H53)</f>
        <v>2.9245215471467665</v>
      </c>
      <c r="L54" s="21">
        <f>IF(OR($A54="",$B54="",$C54=""),"",'OddsRatio_working_3-way'!I53)</f>
        <v>3.3556985057971351</v>
      </c>
      <c r="M54" s="22">
        <f>IF(OR($A54="",$B54="",$C54=""),"",'OddsRatio_working_3-way'!J53)</f>
        <v>2.7772903905344459</v>
      </c>
      <c r="N54" s="23">
        <f t="shared" si="16"/>
        <v>34.182174723012061</v>
      </c>
      <c r="O54" s="24">
        <f t="shared" si="17"/>
        <v>29.856652613001273</v>
      </c>
      <c r="P54" s="24">
        <f t="shared" si="18"/>
        <v>35.961172663986666</v>
      </c>
      <c r="Q54" t="s">
        <v>227</v>
      </c>
      <c r="R54" t="s">
        <v>228</v>
      </c>
      <c r="S54" s="48" t="s">
        <v>467</v>
      </c>
      <c r="T54" s="35">
        <v>100</v>
      </c>
      <c r="U54" s="35">
        <f t="shared" si="19"/>
        <v>79.253112033195009</v>
      </c>
      <c r="V54" s="35">
        <f t="shared" si="20"/>
        <v>73.262032085561486</v>
      </c>
      <c r="W54" s="35">
        <f t="shared" si="21"/>
        <v>43.820224719101127</v>
      </c>
      <c r="X54" s="35">
        <f t="shared" si="22"/>
        <v>82.91774319533738</v>
      </c>
      <c r="Y54" s="35">
        <f t="shared" si="23"/>
        <v>76.926663247703857</v>
      </c>
      <c r="Z54" s="35">
        <f t="shared" si="24"/>
        <v>47.484855881243476</v>
      </c>
      <c r="AA54" s="35">
        <f t="shared" si="25"/>
        <v>-3.6646311621423706</v>
      </c>
      <c r="AB54" s="35">
        <f t="shared" si="26"/>
        <v>-3.6646311621423706</v>
      </c>
      <c r="AC54" s="35">
        <f t="shared" si="27"/>
        <v>-3.6646311621423493</v>
      </c>
      <c r="AF54">
        <v>2.34</v>
      </c>
      <c r="AG54">
        <v>1.64</v>
      </c>
      <c r="AJ54" t="s">
        <v>480</v>
      </c>
    </row>
    <row r="55" spans="1:36" ht="15" x14ac:dyDescent="0.25">
      <c r="A55">
        <v>4.82</v>
      </c>
      <c r="B55">
        <v>3.74</v>
      </c>
      <c r="C55">
        <v>1.78</v>
      </c>
      <c r="D55" s="20">
        <f t="shared" si="3"/>
        <v>3.6646311621423511E-2</v>
      </c>
      <c r="E55" s="17">
        <f>IF(OR($A55="",$B55="",$C55=""),"",A55*'MPTO_working_3-way'!$I54)</f>
        <v>4.9966352220152617</v>
      </c>
      <c r="F55" s="21">
        <f>IF(OR($A55="",$B55="",$C55=""),"",B55*'MPTO_working_3-way'!$I54)</f>
        <v>3.8770572054641241</v>
      </c>
      <c r="G55" s="22">
        <f>IF(OR($A55="",$B55="",$C55=""),"",C55*'MPTO_working_3-way'!$I54)</f>
        <v>1.8452304346861339</v>
      </c>
      <c r="H55" s="17">
        <f>IF(OR($A55="",$B55="",$C55=""),"",'MPTO_working_3-way'!E54)</f>
        <v>5.121548626217991</v>
      </c>
      <c r="I55" s="21">
        <f>IF(OR($A55="",$B55="",$C55=""),"",'MPTO_working_3-way'!F54)</f>
        <v>3.919044425691685</v>
      </c>
      <c r="J55" s="22">
        <f>IF(OR($A55="",$B55="",$C55=""),"",'MPTO_working_3-way'!G54)</f>
        <v>1.8195636424452633</v>
      </c>
      <c r="K55" s="17">
        <f>IF(OR($A55="",$B55="",$C55=""),"",'OddsRatio_working_3-way'!H54)</f>
        <v>5.0599176167164313</v>
      </c>
      <c r="L55" s="21">
        <f>IF(OR($A55="",$B55="",$C55=""),"",'OddsRatio_working_3-way'!I54)</f>
        <v>3.9120875051840382</v>
      </c>
      <c r="M55" s="22">
        <f>IF(OR($A55="",$B55="",$C55=""),"",'OddsRatio_working_3-way'!J54)</f>
        <v>1.8289884138845065</v>
      </c>
      <c r="N55" s="23">
        <f t="shared" si="16"/>
        <v>20.013468175422986</v>
      </c>
      <c r="O55" s="24">
        <f t="shared" si="17"/>
        <v>25.792758450678821</v>
      </c>
      <c r="P55" s="24">
        <f t="shared" si="18"/>
        <v>54.193773373898203</v>
      </c>
      <c r="Q55" t="s">
        <v>229</v>
      </c>
      <c r="R55" t="s">
        <v>230</v>
      </c>
      <c r="S55" s="48" t="s">
        <v>467</v>
      </c>
      <c r="T55" s="35">
        <v>100</v>
      </c>
      <c r="U55" s="35">
        <f t="shared" si="19"/>
        <v>56.331877729257641</v>
      </c>
      <c r="V55" s="35">
        <f t="shared" si="20"/>
        <v>71.181556195965413</v>
      </c>
      <c r="W55" s="35">
        <f t="shared" si="21"/>
        <v>69.230769230769241</v>
      </c>
      <c r="X55" s="35">
        <f t="shared" si="22"/>
        <v>59.587674573265346</v>
      </c>
      <c r="Y55" s="35">
        <f t="shared" si="23"/>
        <v>74.437353039973132</v>
      </c>
      <c r="Z55" s="35">
        <f t="shared" si="24"/>
        <v>72.486566074776945</v>
      </c>
      <c r="AA55" s="35">
        <f t="shared" si="25"/>
        <v>-3.2557968440077047</v>
      </c>
      <c r="AB55" s="35">
        <f t="shared" si="26"/>
        <v>-3.255796844007719</v>
      </c>
      <c r="AC55" s="35">
        <f t="shared" si="27"/>
        <v>-3.2557968440077047</v>
      </c>
      <c r="AF55">
        <v>1.96</v>
      </c>
      <c r="AG55">
        <v>1.91</v>
      </c>
      <c r="AJ55" t="s">
        <v>480</v>
      </c>
    </row>
    <row r="56" spans="1:36" ht="15" x14ac:dyDescent="0.25">
      <c r="A56">
        <v>2.29</v>
      </c>
      <c r="B56">
        <v>3.47</v>
      </c>
      <c r="C56">
        <v>3.25</v>
      </c>
      <c r="D56" s="20">
        <f t="shared" si="3"/>
        <v>3.255796844007719E-2</v>
      </c>
      <c r="E56" s="17">
        <f>IF(OR($A56="",$B56="",$C56=""),"",A56*'MPTO_working_3-way'!$I55)</f>
        <v>2.3645577477277766</v>
      </c>
      <c r="F56" s="21">
        <f>IF(OR($A56="",$B56="",$C56=""),"",B56*'MPTO_working_3-way'!$I55)</f>
        <v>3.5829761504870681</v>
      </c>
      <c r="G56" s="22">
        <f>IF(OR($A56="",$B56="",$C56=""),"",C56*'MPTO_working_3-way'!$I55)</f>
        <v>3.3558133974302509</v>
      </c>
      <c r="H56" s="17">
        <f>IF(OR($A56="",$B56="",$C56=""),"",'MPTO_working_3-way'!E55)</f>
        <v>2.3483628824544374</v>
      </c>
      <c r="I56" s="21">
        <f>IF(OR($A56="",$B56="",$C56=""),"",'MPTO_working_3-way'!F55)</f>
        <v>3.605789402036379</v>
      </c>
      <c r="J56" s="22">
        <f>IF(OR($A56="",$B56="",$C56=""),"",'MPTO_working_3-way'!G55)</f>
        <v>3.3688221731601451</v>
      </c>
      <c r="K56" s="17">
        <f>IF(OR($A56="",$B56="",$C56=""),"",'OddsRatio_working_3-way'!H55)</f>
        <v>2.3553216151807552</v>
      </c>
      <c r="L56" s="21">
        <f>IF(OR($A56="",$B56="",$C56=""),"",'OddsRatio_working_3-way'!I55)</f>
        <v>3.5950731701522982</v>
      </c>
      <c r="M56" s="22">
        <f>IF(OR($A56="",$B56="",$C56=""),"",'OddsRatio_working_3-way'!J55)</f>
        <v>3.3639330497338755</v>
      </c>
      <c r="N56" s="23">
        <f t="shared" si="16"/>
        <v>42.29120650408943</v>
      </c>
      <c r="O56" s="24">
        <f t="shared" si="17"/>
        <v>27.909758759182935</v>
      </c>
      <c r="P56" s="24">
        <f t="shared" si="18"/>
        <v>29.799034736727627</v>
      </c>
      <c r="Q56" t="s">
        <v>231</v>
      </c>
      <c r="R56" t="s">
        <v>232</v>
      </c>
      <c r="S56" s="48" t="s">
        <v>467</v>
      </c>
      <c r="T56" s="35">
        <v>100</v>
      </c>
      <c r="U56" s="35">
        <f t="shared" si="19"/>
        <v>63.898916967509031</v>
      </c>
      <c r="V56" s="35">
        <f t="shared" si="20"/>
        <v>67.10526315789474</v>
      </c>
      <c r="W56" s="35">
        <f t="shared" si="21"/>
        <v>65.753424657534239</v>
      </c>
      <c r="X56" s="35">
        <f t="shared" si="22"/>
        <v>67.141312184571021</v>
      </c>
      <c r="Y56" s="35">
        <f t="shared" si="23"/>
        <v>70.347658374956737</v>
      </c>
      <c r="Z56" s="35">
        <f t="shared" si="24"/>
        <v>68.995819874596236</v>
      </c>
      <c r="AA56" s="35">
        <f t="shared" si="25"/>
        <v>-3.2423952170619899</v>
      </c>
      <c r="AB56" s="35">
        <f t="shared" si="26"/>
        <v>-3.242395217061997</v>
      </c>
      <c r="AC56" s="35">
        <f t="shared" si="27"/>
        <v>-3.242395217061997</v>
      </c>
      <c r="AF56">
        <v>2.13</v>
      </c>
      <c r="AG56">
        <v>1.76</v>
      </c>
      <c r="AJ56" t="s">
        <v>480</v>
      </c>
    </row>
    <row r="57" spans="1:36" ht="15" x14ac:dyDescent="0.25">
      <c r="A57">
        <v>2.77</v>
      </c>
      <c r="B57">
        <v>3.04</v>
      </c>
      <c r="C57">
        <v>2.92</v>
      </c>
      <c r="D57" s="20">
        <f t="shared" si="3"/>
        <v>3.2423952170619996E-2</v>
      </c>
      <c r="E57" s="17">
        <f>IF(OR($A57="",$B57="",$C57=""),"",A57*'MPTO_working_3-way'!$I56)</f>
        <v>2.8598143475126174</v>
      </c>
      <c r="F57" s="21">
        <f>IF(OR($A57="",$B57="",$C57=""),"",B57*'MPTO_working_3-way'!$I56)</f>
        <v>3.1385688145986848</v>
      </c>
      <c r="G57" s="22">
        <f>IF(OR($A57="",$B57="",$C57=""),"",C57*'MPTO_working_3-way'!$I56)</f>
        <v>3.0146779403382102</v>
      </c>
      <c r="H57" s="17">
        <f>IF(OR($A57="",$B57="",$C57=""),"",'MPTO_working_3-way'!E56)</f>
        <v>2.8554879283723049</v>
      </c>
      <c r="I57" s="21">
        <f>IF(OR($A57="",$B57="",$C57=""),"",'MPTO_working_3-way'!F56)</f>
        <v>3.1432763409615578</v>
      </c>
      <c r="J57" s="22">
        <f>IF(OR($A57="",$B57="",$C57=""),"",'MPTO_working_3-way'!G56)</f>
        <v>3.0151562615470442</v>
      </c>
      <c r="K57" s="17">
        <f>IF(OR($A57="",$B57="",$C57=""),"",'OddsRatio_working_3-way'!H56)</f>
        <v>2.8575723453939275</v>
      </c>
      <c r="L57" s="21">
        <f>IF(OR($A57="",$B57="",$C57=""),"",'OddsRatio_working_3-way'!I56)</f>
        <v>3.1409308387591022</v>
      </c>
      <c r="M57" s="22">
        <f>IF(OR($A57="",$B57="",$C57=""),"",'OddsRatio_working_3-way'!J56)</f>
        <v>3.0149937305968026</v>
      </c>
      <c r="N57" s="23">
        <f t="shared" si="16"/>
        <v>34.967304813676826</v>
      </c>
      <c r="O57" s="24">
        <f t="shared" si="17"/>
        <v>31.861656030883161</v>
      </c>
      <c r="P57" s="24">
        <f t="shared" si="18"/>
        <v>33.171039155440006</v>
      </c>
      <c r="Q57" t="s">
        <v>233</v>
      </c>
      <c r="R57" t="s">
        <v>234</v>
      </c>
      <c r="S57" s="48" t="s">
        <v>467</v>
      </c>
      <c r="T57" s="35">
        <v>100</v>
      </c>
      <c r="U57" s="35">
        <f t="shared" si="19"/>
        <v>58.847736625514408</v>
      </c>
      <c r="V57" s="35">
        <f t="shared" si="20"/>
        <v>69.696969696969703</v>
      </c>
      <c r="W57" s="35">
        <f t="shared" si="21"/>
        <v>68.051118210862612</v>
      </c>
      <c r="X57" s="35">
        <f t="shared" si="22"/>
        <v>62.251912092167686</v>
      </c>
      <c r="Y57" s="35">
        <f t="shared" si="23"/>
        <v>73.101145163622974</v>
      </c>
      <c r="Z57" s="35">
        <f t="shared" si="24"/>
        <v>71.455293677515897</v>
      </c>
      <c r="AA57" s="35">
        <f t="shared" si="25"/>
        <v>-3.4041754666532782</v>
      </c>
      <c r="AB57" s="35">
        <f t="shared" si="26"/>
        <v>-3.4041754666532711</v>
      </c>
      <c r="AC57" s="35">
        <f t="shared" si="27"/>
        <v>-3.4041754666532853</v>
      </c>
      <c r="AF57">
        <v>2.57</v>
      </c>
      <c r="AG57">
        <v>1.54</v>
      </c>
      <c r="AJ57" t="s">
        <v>480</v>
      </c>
    </row>
    <row r="58" spans="1:36" ht="15" x14ac:dyDescent="0.25">
      <c r="A58">
        <v>2.4300000000000002</v>
      </c>
      <c r="B58">
        <v>3.3</v>
      </c>
      <c r="C58">
        <v>3.13</v>
      </c>
      <c r="D58" s="20">
        <f t="shared" si="3"/>
        <v>3.4041754666532809E-2</v>
      </c>
      <c r="E58" s="17">
        <f>IF(OR($A58="",$B58="",$C58=""),"",A58*'MPTO_working_3-way'!$I57)</f>
        <v>2.5127214638396751</v>
      </c>
      <c r="F58" s="21">
        <f>IF(OR($A58="",$B58="",$C58=""),"",B58*'MPTO_working_3-way'!$I57)</f>
        <v>3.4123377903995582</v>
      </c>
      <c r="G58" s="22">
        <f>IF(OR($A58="",$B58="",$C58=""),"",C58*'MPTO_working_3-way'!$I57)</f>
        <v>3.2365506921062477</v>
      </c>
      <c r="H58" s="17">
        <f>IF(OR($A58="",$B58="",$C58=""),"",'MPTO_working_3-way'!E57)</f>
        <v>2.4989043417139665</v>
      </c>
      <c r="I58" s="21">
        <f>IF(OR($A58="",$B58="",$C58=""),"",'MPTO_working_3-way'!F57)</f>
        <v>3.4283788342992638</v>
      </c>
      <c r="J58" s="22">
        <f>IF(OR($A58="",$B58="",$C58=""),"",'MPTO_working_3-way'!G57)</f>
        <v>3.2452616240356136</v>
      </c>
      <c r="K58" s="17">
        <f>IF(OR($A58="",$B58="",$C58=""),"",'OddsRatio_working_3-way'!H57)</f>
        <v>2.5050554384776715</v>
      </c>
      <c r="L58" s="21">
        <f>IF(OR($A58="",$B58="",$C58=""),"",'OddsRatio_working_3-way'!I57)</f>
        <v>3.4207185374116382</v>
      </c>
      <c r="M58" s="22">
        <f>IF(OR($A58="",$B58="",$C58=""),"",'OddsRatio_working_3-way'!J57)</f>
        <v>3.2417958629073005</v>
      </c>
      <c r="N58" s="23">
        <f t="shared" si="16"/>
        <v>39.797487082866148</v>
      </c>
      <c r="O58" s="24">
        <f t="shared" si="17"/>
        <v>29.305422306474171</v>
      </c>
      <c r="P58" s="24">
        <f t="shared" si="18"/>
        <v>30.897090610659671</v>
      </c>
      <c r="Q58" t="s">
        <v>235</v>
      </c>
      <c r="R58" t="s">
        <v>236</v>
      </c>
      <c r="S58" s="48" t="s">
        <v>467</v>
      </c>
      <c r="T58" s="35">
        <v>100</v>
      </c>
      <c r="U58" s="35">
        <f t="shared" si="19"/>
        <v>68.75</v>
      </c>
      <c r="V58" s="35">
        <f t="shared" si="20"/>
        <v>69.512195121951223</v>
      </c>
      <c r="W58" s="35">
        <f t="shared" si="21"/>
        <v>58.333333333333336</v>
      </c>
      <c r="X58" s="35">
        <f t="shared" si="22"/>
        <v>72.154471544715449</v>
      </c>
      <c r="Y58" s="35">
        <f t="shared" si="23"/>
        <v>72.916666666666671</v>
      </c>
      <c r="Z58" s="35">
        <f t="shared" si="24"/>
        <v>61.737804878048784</v>
      </c>
      <c r="AA58" s="35">
        <f t="shared" si="25"/>
        <v>-3.4044715447154488</v>
      </c>
      <c r="AB58" s="35">
        <f t="shared" si="26"/>
        <v>-3.4044715447154488</v>
      </c>
      <c r="AC58" s="35">
        <f t="shared" si="27"/>
        <v>-3.4044715447154488</v>
      </c>
      <c r="AF58">
        <v>2.0699999999999998</v>
      </c>
      <c r="AG58">
        <v>1.8</v>
      </c>
      <c r="AJ58" t="s">
        <v>480</v>
      </c>
    </row>
    <row r="59" spans="1:36" ht="15" x14ac:dyDescent="0.25">
      <c r="A59">
        <v>3.2</v>
      </c>
      <c r="B59">
        <v>3.28</v>
      </c>
      <c r="C59">
        <v>2.4</v>
      </c>
      <c r="D59" s="20">
        <f t="shared" si="3"/>
        <v>3.4044715447154594E-2</v>
      </c>
      <c r="E59" s="17">
        <f>IF(OR($A59="",$B59="",$C59=""),"",A59*'MPTO_working_3-way'!$I58)</f>
        <v>3.3089430894308949</v>
      </c>
      <c r="F59" s="21">
        <f>IF(OR($A59="",$B59="",$C59=""),"",B59*'MPTO_working_3-way'!$I58)</f>
        <v>3.3916666666666671</v>
      </c>
      <c r="G59" s="22">
        <f>IF(OR($A59="",$B59="",$C59=""),"",C59*'MPTO_working_3-way'!$I58)</f>
        <v>2.4817073170731709</v>
      </c>
      <c r="H59" s="17">
        <f>IF(OR($A59="",$B59="",$C59=""),"",'MPTO_working_3-way'!E58)</f>
        <v>3.3205849268841403</v>
      </c>
      <c r="I59" s="21">
        <f>IF(OR($A59="",$B59="",$C59=""),"",'MPTO_working_3-way'!F58)</f>
        <v>3.4068090017311028</v>
      </c>
      <c r="J59" s="22">
        <f>IF(OR($A59="",$B59="",$C59=""),"",'MPTO_working_3-way'!G58)</f>
        <v>2.4671959882992058</v>
      </c>
      <c r="K59" s="17">
        <f>IF(OR($A59="",$B59="",$C59=""),"",'OddsRatio_working_3-way'!H58)</f>
        <v>3.3156498729554289</v>
      </c>
      <c r="L59" s="21">
        <f>IF(OR($A59="",$B59="",$C59=""),"",'OddsRatio_working_3-way'!I58)</f>
        <v>3.3998553228810806</v>
      </c>
      <c r="M59" s="22">
        <f>IF(OR($A59="",$B59="",$C59=""),"",'OddsRatio_working_3-way'!J58)</f>
        <v>2.4735953736989091</v>
      </c>
      <c r="N59" s="23">
        <f t="shared" si="16"/>
        <v>30.221130221130217</v>
      </c>
      <c r="O59" s="24">
        <f t="shared" si="17"/>
        <v>29.484029484029477</v>
      </c>
      <c r="P59" s="24">
        <f t="shared" si="18"/>
        <v>40.294840294840292</v>
      </c>
      <c r="Q59" t="s">
        <v>237</v>
      </c>
      <c r="R59" t="s">
        <v>238</v>
      </c>
      <c r="S59" s="48" t="s">
        <v>467</v>
      </c>
      <c r="T59" s="35">
        <v>100</v>
      </c>
      <c r="U59" s="35">
        <f t="shared" si="19"/>
        <v>54.337899543379002</v>
      </c>
      <c r="V59" s="35">
        <f t="shared" si="20"/>
        <v>69.879518072289159</v>
      </c>
      <c r="W59" s="35">
        <f t="shared" si="21"/>
        <v>72.451790633608823</v>
      </c>
      <c r="X59" s="35">
        <f t="shared" si="22"/>
        <v>57.66869129410204</v>
      </c>
      <c r="Y59" s="35">
        <f t="shared" si="23"/>
        <v>73.210309823012196</v>
      </c>
      <c r="Z59" s="35">
        <f t="shared" si="24"/>
        <v>75.78258238433186</v>
      </c>
      <c r="AA59" s="35">
        <f t="shared" si="25"/>
        <v>-3.3307917507230371</v>
      </c>
      <c r="AB59" s="35">
        <f t="shared" si="26"/>
        <v>-3.3307917507230371</v>
      </c>
      <c r="AC59" s="35">
        <f t="shared" si="27"/>
        <v>-3.3307917507230371</v>
      </c>
      <c r="AF59">
        <v>2.23</v>
      </c>
      <c r="AG59">
        <v>1.69</v>
      </c>
      <c r="AJ59" t="s">
        <v>480</v>
      </c>
    </row>
    <row r="60" spans="1:36" s="35" customFormat="1" ht="15" x14ac:dyDescent="0.25">
      <c r="A60">
        <v>2.19</v>
      </c>
      <c r="B60">
        <v>3.32</v>
      </c>
      <c r="C60">
        <v>3.63</v>
      </c>
      <c r="D60" s="20">
        <f t="shared" si="3"/>
        <v>3.3307917507230389E-2</v>
      </c>
      <c r="E60" s="17">
        <f>IF(OR($A60="",$B60="",$C60=""),"",A60*'MPTO_working_3-way'!$I59)</f>
        <v>2.2629443393408346</v>
      </c>
      <c r="F60" s="21">
        <f>IF(OR($A60="",$B60="",$C60=""),"",B60*'MPTO_working_3-way'!$I59)</f>
        <v>3.4305822861240047</v>
      </c>
      <c r="G60" s="22">
        <f>IF(OR($A60="",$B60="",$C60=""),"",C60*'MPTO_working_3-way'!$I59)</f>
        <v>3.7509077405512463</v>
      </c>
      <c r="H60" s="17">
        <f>IF(OR($A60="",$B60="",$C60=""),"",'MPTO_working_3-way'!E59)</f>
        <v>2.244576380389177</v>
      </c>
      <c r="I60" s="21">
        <f>IF(OR($A60="",$B60="",$C60=""),"",'MPTO_working_3-way'!F59)</f>
        <v>3.4470613065631159</v>
      </c>
      <c r="J60" s="22">
        <f>IF(OR($A60="",$B60="",$C60=""),"",'MPTO_working_3-way'!G59)</f>
        <v>3.7824421792183411</v>
      </c>
      <c r="K60" s="17">
        <f>IF(OR($A60="",$B60="",$C60=""),"",'OddsRatio_working_3-way'!H59)</f>
        <v>2.2522609184690672</v>
      </c>
      <c r="L60" s="21">
        <f>IF(OR($A60="",$B60="",$C60=""),"",'OddsRatio_working_3-way'!I59)</f>
        <v>3.4413826309649047</v>
      </c>
      <c r="M60" s="22">
        <f>IF(OR($A60="",$B60="",$C60=""),"",'OddsRatio_working_3-way'!J59)</f>
        <v>3.7676018618265945</v>
      </c>
      <c r="N60" s="23">
        <f t="shared" si="16"/>
        <v>44.190216374976622</v>
      </c>
      <c r="O60" s="24">
        <f t="shared" si="17"/>
        <v>29.149570440120122</v>
      </c>
      <c r="P60" s="24">
        <f t="shared" si="18"/>
        <v>26.660213184903252</v>
      </c>
      <c r="Q60" t="s">
        <v>239</v>
      </c>
      <c r="R60" t="s">
        <v>240</v>
      </c>
      <c r="S60" s="48" t="s">
        <v>467</v>
      </c>
      <c r="T60" s="35">
        <v>100</v>
      </c>
      <c r="U60" s="35">
        <f t="shared" si="19"/>
        <v>57.627118644067799</v>
      </c>
      <c r="V60" s="35">
        <f t="shared" si="20"/>
        <v>68.847352024922117</v>
      </c>
      <c r="W60" s="35">
        <f t="shared" si="21"/>
        <v>70.149253731343279</v>
      </c>
      <c r="X60" s="35">
        <f t="shared" si="22"/>
        <v>61.003394243734597</v>
      </c>
      <c r="Y60" s="35">
        <f t="shared" si="23"/>
        <v>72.223627624588914</v>
      </c>
      <c r="Z60" s="35">
        <f t="shared" si="24"/>
        <v>73.525529331010091</v>
      </c>
      <c r="AA60" s="35">
        <f t="shared" si="25"/>
        <v>-3.3762755996667977</v>
      </c>
      <c r="AB60" s="35">
        <f t="shared" si="26"/>
        <v>-3.3762755996667977</v>
      </c>
      <c r="AC60" s="35">
        <f t="shared" si="27"/>
        <v>-3.3762755996668119</v>
      </c>
      <c r="AD60" s="36"/>
      <c r="AE60" s="36"/>
      <c r="AF60">
        <v>2.14</v>
      </c>
      <c r="AG60">
        <v>1.75</v>
      </c>
      <c r="AH60" s="36"/>
      <c r="AI60" s="36"/>
      <c r="AJ60" t="s">
        <v>480</v>
      </c>
    </row>
    <row r="61" spans="1:36" ht="15" x14ac:dyDescent="0.25">
      <c r="A61">
        <v>2.36</v>
      </c>
      <c r="B61">
        <v>3.21</v>
      </c>
      <c r="C61">
        <v>3.35</v>
      </c>
      <c r="D61" s="20">
        <f t="shared" si="3"/>
        <v>3.3762755996668004E-2</v>
      </c>
      <c r="E61" s="17">
        <f>IF(OR($A61="",$B61="",$C61=""),"",A61*'MPTO_working_3-way'!$I60)</f>
        <v>2.4396801041521363</v>
      </c>
      <c r="F61" s="21">
        <f>IF(OR($A61="",$B61="",$C61=""),"",B61*'MPTO_working_3-way'!$I60)</f>
        <v>3.3183784467493043</v>
      </c>
      <c r="G61" s="22">
        <f>IF(OR($A61="",$B61="",$C61=""),"",C61*'MPTO_working_3-way'!$I60)</f>
        <v>3.4631052325888381</v>
      </c>
      <c r="H61" s="17">
        <f>IF(OR($A61="",$B61="",$C61=""),"",'MPTO_working_3-way'!E60)</f>
        <v>2.4243919339338151</v>
      </c>
      <c r="I61" s="21">
        <f>IF(OR($A61="",$B61="",$C61=""),"",'MPTO_working_3-way'!F60)</f>
        <v>3.3303113227850201</v>
      </c>
      <c r="J61" s="22">
        <f>IF(OR($A61="",$B61="",$C61=""),"",'MPTO_working_3-way'!G60)</f>
        <v>3.4812491655220223</v>
      </c>
      <c r="K61" s="17">
        <f>IF(OR($A61="",$B61="",$C61=""),"",'OddsRatio_working_3-way'!H60)</f>
        <v>2.431071903444451</v>
      </c>
      <c r="L61" s="21">
        <f>IF(OR($A61="",$B61="",$C61=""),"",'OddsRatio_working_3-way'!I60)</f>
        <v>3.3254918430972338</v>
      </c>
      <c r="M61" s="22">
        <f>IF(OR($A61="",$B61="",$C61=""),"",'OddsRatio_working_3-way'!J60)</f>
        <v>3.4728080684518092</v>
      </c>
      <c r="N61" s="23">
        <f t="shared" si="16"/>
        <v>40.988980411738474</v>
      </c>
      <c r="O61" s="24">
        <f t="shared" si="17"/>
        <v>30.135200551932336</v>
      </c>
      <c r="P61" s="24">
        <f t="shared" si="18"/>
        <v>28.875819036329194</v>
      </c>
      <c r="Q61" t="s">
        <v>241</v>
      </c>
      <c r="R61" t="s">
        <v>242</v>
      </c>
      <c r="S61" s="48" t="s">
        <v>467</v>
      </c>
      <c r="T61" s="35">
        <v>100</v>
      </c>
      <c r="U61" s="35">
        <f t="shared" si="19"/>
        <v>65.635738831615114</v>
      </c>
      <c r="V61" s="35">
        <f t="shared" si="20"/>
        <v>70.588235294117652</v>
      </c>
      <c r="W61" s="35">
        <f t="shared" si="21"/>
        <v>60.474308300395251</v>
      </c>
      <c r="X61" s="35">
        <f t="shared" si="22"/>
        <v>68.937456405487097</v>
      </c>
      <c r="Y61" s="35">
        <f t="shared" si="23"/>
        <v>73.889952867989621</v>
      </c>
      <c r="Z61" s="35">
        <f t="shared" si="24"/>
        <v>63.776025874267226</v>
      </c>
      <c r="AA61" s="35">
        <f t="shared" si="25"/>
        <v>-3.3017175738719828</v>
      </c>
      <c r="AB61" s="35">
        <f t="shared" si="26"/>
        <v>-3.3017175738719686</v>
      </c>
      <c r="AC61" s="35">
        <f t="shared" si="27"/>
        <v>-3.3017175738719757</v>
      </c>
      <c r="AF61">
        <v>2.27</v>
      </c>
      <c r="AG61">
        <v>1.67</v>
      </c>
      <c r="AJ61" t="s">
        <v>480</v>
      </c>
    </row>
    <row r="62" spans="1:36" ht="15" x14ac:dyDescent="0.25">
      <c r="A62">
        <v>2.91</v>
      </c>
      <c r="B62">
        <v>3.4</v>
      </c>
      <c r="C62">
        <v>2.5299999999999998</v>
      </c>
      <c r="D62" s="20">
        <f t="shared" si="3"/>
        <v>3.3017175738719651E-2</v>
      </c>
      <c r="E62" s="17">
        <f>IF(OR($A62="",$B62="",$C62=""),"",A62*'MPTO_working_3-way'!$I61)</f>
        <v>3.0060799813996741</v>
      </c>
      <c r="F62" s="21">
        <f>IF(OR($A62="",$B62="",$C62=""),"",B62*'MPTO_working_3-way'!$I61)</f>
        <v>3.5122583975116468</v>
      </c>
      <c r="G62" s="22">
        <f>IF(OR($A62="",$B62="",$C62=""),"",C62*'MPTO_working_3-way'!$I61)</f>
        <v>2.6135334546189606</v>
      </c>
      <c r="H62" s="17">
        <f>IF(OR($A62="",$B62="",$C62=""),"",'MPTO_working_3-way'!E61)</f>
        <v>3.006281145514405</v>
      </c>
      <c r="I62" s="21">
        <f>IF(OR($A62="",$B62="",$C62=""),"",'MPTO_working_3-way'!F61)</f>
        <v>3.5321719890764145</v>
      </c>
      <c r="J62" s="22">
        <f>IF(OR($A62="",$B62="",$C62=""),"",'MPTO_working_3-way'!G61)</f>
        <v>2.6024642771989552</v>
      </c>
      <c r="K62" s="17">
        <f>IF(OR($A62="",$B62="",$C62=""),"",'OddsRatio_working_3-way'!H61)</f>
        <v>3.0069263018767032</v>
      </c>
      <c r="L62" s="21">
        <f>IF(OR($A62="",$B62="",$C62=""),"",'OddsRatio_working_3-way'!I61)</f>
        <v>3.5217922117822447</v>
      </c>
      <c r="M62" s="22">
        <f>IF(OR($A62="",$B62="",$C62=""),"",'OddsRatio_working_3-way'!J61)</f>
        <v>2.6076425350111805</v>
      </c>
      <c r="N62" s="23">
        <f t="shared" si="16"/>
        <v>33.26591461929052</v>
      </c>
      <c r="O62" s="24">
        <f t="shared" si="17"/>
        <v>28.47170927709865</v>
      </c>
      <c r="P62" s="24">
        <f t="shared" si="18"/>
        <v>38.262376103610841</v>
      </c>
      <c r="Q62" t="s">
        <v>243</v>
      </c>
      <c r="R62" t="s">
        <v>244</v>
      </c>
      <c r="S62" s="48" t="s">
        <v>467</v>
      </c>
      <c r="T62" s="35">
        <v>100</v>
      </c>
      <c r="U62" s="35">
        <f t="shared" si="19"/>
        <v>44.444444444444443</v>
      </c>
      <c r="V62" s="35">
        <f t="shared" si="20"/>
        <v>72.222222222222229</v>
      </c>
      <c r="W62" s="35">
        <f t="shared" si="21"/>
        <v>79.674796747967477</v>
      </c>
      <c r="X62" s="35">
        <f t="shared" si="22"/>
        <v>48.102981029810302</v>
      </c>
      <c r="Y62" s="35">
        <f t="shared" si="23"/>
        <v>75.88075880758808</v>
      </c>
      <c r="Z62" s="35">
        <f t="shared" si="24"/>
        <v>83.333333333333343</v>
      </c>
      <c r="AA62" s="35">
        <f t="shared" si="25"/>
        <v>-3.6585365853658587</v>
      </c>
      <c r="AB62" s="35">
        <f t="shared" si="26"/>
        <v>-3.6585365853658516</v>
      </c>
      <c r="AC62" s="35">
        <f t="shared" si="27"/>
        <v>-3.6585365853658658</v>
      </c>
      <c r="AF62">
        <v>2.17</v>
      </c>
      <c r="AG62">
        <v>1.74</v>
      </c>
      <c r="AJ62" t="s">
        <v>480</v>
      </c>
    </row>
    <row r="63" spans="1:36" s="35" customFormat="1" ht="15" x14ac:dyDescent="0.25">
      <c r="A63">
        <v>1.8</v>
      </c>
      <c r="B63">
        <v>3.6</v>
      </c>
      <c r="C63">
        <v>4.92</v>
      </c>
      <c r="D63" s="20">
        <f t="shared" si="3"/>
        <v>3.6585365853658569E-2</v>
      </c>
      <c r="E63" s="17">
        <f>IF(OR($A63="",$B63="",$C63=""),"",A63*'MPTO_working_3-way'!$I62)</f>
        <v>1.8658536585365855</v>
      </c>
      <c r="F63" s="21">
        <f>IF(OR($A63="",$B63="",$C63=""),"",B63*'MPTO_working_3-way'!$I62)</f>
        <v>3.7317073170731709</v>
      </c>
      <c r="G63" s="22">
        <f>IF(OR($A63="",$B63="",$C63=""),"",C63*'MPTO_working_3-way'!$I62)</f>
        <v>5.0999999999999996</v>
      </c>
      <c r="H63" s="17">
        <f>IF(OR($A63="",$B63="",$C63=""),"",'MPTO_working_3-way'!E62)</f>
        <v>1.8403990024937658</v>
      </c>
      <c r="I63" s="21">
        <f>IF(OR($A63="",$B63="",$C63=""),"",'MPTO_working_3-way'!F62)</f>
        <v>3.7653061224489801</v>
      </c>
      <c r="J63" s="22">
        <f>IF(OR($A63="",$B63="",$C63=""),"",'MPTO_working_3-way'!G62)</f>
        <v>5.2340425531914896</v>
      </c>
      <c r="K63" s="17">
        <f>IF(OR($A63="",$B63="",$C63=""),"",'OddsRatio_working_3-way'!H62)</f>
        <v>1.8499037742381994</v>
      </c>
      <c r="L63" s="21">
        <f>IF(OR($A63="",$B63="",$C63=""),"",'OddsRatio_working_3-way'!I62)</f>
        <v>3.7621872662741489</v>
      </c>
      <c r="M63" s="22">
        <f>IF(OR($A63="",$B63="",$C63=""),"",'OddsRatio_working_3-way'!J62)</f>
        <v>5.1645284937671772</v>
      </c>
      <c r="N63" s="23">
        <f t="shared" si="16"/>
        <v>53.594771241830067</v>
      </c>
      <c r="O63" s="24">
        <f t="shared" si="17"/>
        <v>26.797385620915033</v>
      </c>
      <c r="P63" s="24">
        <f t="shared" si="18"/>
        <v>19.607843137254903</v>
      </c>
      <c r="Q63" t="s">
        <v>245</v>
      </c>
      <c r="R63" t="s">
        <v>246</v>
      </c>
      <c r="S63" s="48" t="s">
        <v>467</v>
      </c>
      <c r="T63" s="35">
        <v>100</v>
      </c>
      <c r="U63" s="35">
        <f t="shared" si="19"/>
        <v>58.677685950413228</v>
      </c>
      <c r="V63" s="35">
        <f t="shared" si="20"/>
        <v>68.652037617554868</v>
      </c>
      <c r="W63" s="35">
        <f t="shared" si="21"/>
        <v>68.253968253968253</v>
      </c>
      <c r="X63" s="35">
        <f t="shared" si="22"/>
        <v>63.093994128476893</v>
      </c>
      <c r="Y63" s="35">
        <f t="shared" si="23"/>
        <v>73.068345795618512</v>
      </c>
      <c r="Z63" s="35">
        <f t="shared" si="24"/>
        <v>72.670276432031926</v>
      </c>
      <c r="AA63" s="35">
        <f t="shared" si="25"/>
        <v>-4.4163081780636659</v>
      </c>
      <c r="AB63" s="35">
        <f t="shared" si="26"/>
        <v>-4.4163081780636446</v>
      </c>
      <c r="AC63" s="35">
        <f t="shared" si="27"/>
        <v>-4.416308178063673</v>
      </c>
      <c r="AD63" s="36"/>
      <c r="AE63" s="36"/>
      <c r="AF63">
        <v>2.2400000000000002</v>
      </c>
      <c r="AG63">
        <v>1.69</v>
      </c>
      <c r="AH63" s="36"/>
      <c r="AI63" s="36"/>
      <c r="AJ63" t="s">
        <v>480</v>
      </c>
    </row>
    <row r="64" spans="1:36" ht="15" x14ac:dyDescent="0.25">
      <c r="A64">
        <v>2.42</v>
      </c>
      <c r="B64">
        <v>3.19</v>
      </c>
      <c r="C64">
        <v>3.15</v>
      </c>
      <c r="D64" s="20">
        <f t="shared" si="3"/>
        <v>4.4163081780636659E-2</v>
      </c>
      <c r="E64" s="17">
        <f>IF(OR($A64="",$B64="",$C64=""),"",A64*'MPTO_working_3-way'!$I63)</f>
        <v>2.5268746579091408</v>
      </c>
      <c r="F64" s="21">
        <f>IF(OR($A64="",$B64="",$C64=""),"",B64*'MPTO_working_3-way'!$I63)</f>
        <v>3.330880230880231</v>
      </c>
      <c r="G64" s="22">
        <f>IF(OR($A64="",$B64="",$C64=""),"",C64*'MPTO_working_3-way'!$I63)</f>
        <v>3.2891137076090056</v>
      </c>
      <c r="H64" s="17">
        <f>IF(OR($A64="",$B64="",$C64=""),"",'MPTO_working_3-way'!E63)</f>
        <v>2.509396981311983</v>
      </c>
      <c r="I64" s="21">
        <f>IF(OR($A64="",$B64="",$C64=""),"",'MPTO_working_3-way'!F63)</f>
        <v>3.3471840191382731</v>
      </c>
      <c r="J64" s="22">
        <f>IF(OR($A64="",$B64="",$C64=""),"",'MPTO_working_3-way'!G63)</f>
        <v>3.3031721760958677</v>
      </c>
      <c r="K64" s="17">
        <f>IF(OR($A64="",$B64="",$C64=""),"",'OddsRatio_working_3-way'!H63)</f>
        <v>2.5171237957024495</v>
      </c>
      <c r="L64" s="21">
        <f>IF(OR($A64="",$B64="",$C64=""),"",'OddsRatio_working_3-way'!I63)</f>
        <v>3.3397895159072988</v>
      </c>
      <c r="M64" s="22">
        <f>IF(OR($A64="",$B64="",$C64=""),"",'OddsRatio_working_3-way'!J63)</f>
        <v>3.2970536343382162</v>
      </c>
      <c r="N64" s="23">
        <f t="shared" si="16"/>
        <v>39.574578694277172</v>
      </c>
      <c r="O64" s="24">
        <f t="shared" si="17"/>
        <v>30.022094181865437</v>
      </c>
      <c r="P64" s="24">
        <f t="shared" si="18"/>
        <v>30.40332712385738</v>
      </c>
      <c r="Q64" t="s">
        <v>247</v>
      </c>
      <c r="R64" t="s">
        <v>248</v>
      </c>
      <c r="S64" s="48" t="s">
        <v>467</v>
      </c>
      <c r="T64" s="35">
        <v>100</v>
      </c>
      <c r="U64" s="35">
        <f t="shared" si="19"/>
        <v>40.828402366863905</v>
      </c>
      <c r="V64" s="35">
        <f t="shared" si="20"/>
        <v>75</v>
      </c>
      <c r="W64" s="35">
        <f t="shared" si="21"/>
        <v>80.582524271844662</v>
      </c>
      <c r="X64" s="35">
        <f t="shared" si="22"/>
        <v>44.417475728155345</v>
      </c>
      <c r="Y64" s="35">
        <f t="shared" si="23"/>
        <v>78.58907336129144</v>
      </c>
      <c r="Z64" s="35">
        <f t="shared" si="24"/>
        <v>84.171597633136102</v>
      </c>
      <c r="AA64" s="35">
        <f t="shared" si="25"/>
        <v>-3.5890733612914403</v>
      </c>
      <c r="AB64" s="35">
        <f t="shared" si="26"/>
        <v>-3.5890733612914403</v>
      </c>
      <c r="AC64" s="35">
        <f t="shared" si="27"/>
        <v>-3.5890733612914403</v>
      </c>
      <c r="AF64">
        <v>2.39</v>
      </c>
      <c r="AG64">
        <v>1.59</v>
      </c>
      <c r="AJ64" t="s">
        <v>480</v>
      </c>
    </row>
    <row r="65" spans="1:36" ht="15" x14ac:dyDescent="0.25">
      <c r="A65">
        <v>1.69</v>
      </c>
      <c r="B65">
        <v>4</v>
      </c>
      <c r="C65">
        <v>5.15</v>
      </c>
      <c r="D65" s="20">
        <f t="shared" si="3"/>
        <v>3.5890733612914394E-2</v>
      </c>
      <c r="E65" s="17">
        <f>IF(OR($A65="",$B65="",$C65=""),"",A65*'MPTO_working_3-way'!$I64)</f>
        <v>1.7506553398058253</v>
      </c>
      <c r="F65" s="21">
        <f>IF(OR($A65="",$B65="",$C65=""),"",B65*'MPTO_working_3-way'!$I64)</f>
        <v>4.1435629344516576</v>
      </c>
      <c r="G65" s="22">
        <f>IF(OR($A65="",$B65="",$C65=""),"",C65*'MPTO_working_3-way'!$I64)</f>
        <v>5.3348372781065097</v>
      </c>
      <c r="H65" s="17">
        <f>IF(OR($A65="",$B65="",$C65=""),"",'MPTO_working_3-way'!E64)</f>
        <v>1.7248742784948103</v>
      </c>
      <c r="I65" s="21">
        <f>IF(OR($A65="",$B65="",$C65=""),"",'MPTO_working_3-way'!F64)</f>
        <v>4.2010377700012072</v>
      </c>
      <c r="J65" s="22">
        <f>IF(OR($A65="",$B65="",$C65=""),"",'MPTO_working_3-way'!G64)</f>
        <v>5.488137463545363</v>
      </c>
      <c r="K65" s="17">
        <f>IF(OR($A65="",$B65="",$C65=""),"",'OddsRatio_working_3-way'!H64)</f>
        <v>1.7339682196354724</v>
      </c>
      <c r="L65" s="21">
        <f>IF(OR($A65="",$B65="",$C65=""),"",'OddsRatio_working_3-way'!I64)</f>
        <v>4.1911661723281419</v>
      </c>
      <c r="M65" s="22">
        <f>IF(OR($A65="",$B65="",$C65=""),"",'OddsRatio_working_3-way'!J64)</f>
        <v>5.4144465383872626</v>
      </c>
      <c r="N65" s="23">
        <f t="shared" si="16"/>
        <v>57.121466302494206</v>
      </c>
      <c r="O65" s="24">
        <f t="shared" si="17"/>
        <v>24.133819512803804</v>
      </c>
      <c r="P65" s="24">
        <f t="shared" si="18"/>
        <v>18.74471418470198</v>
      </c>
      <c r="Q65" t="s">
        <v>249</v>
      </c>
      <c r="R65" t="s">
        <v>250</v>
      </c>
      <c r="S65" s="48" t="s">
        <v>467</v>
      </c>
      <c r="T65" s="35">
        <v>100</v>
      </c>
      <c r="U65" s="35">
        <f t="shared" si="19"/>
        <v>67.532467532467535</v>
      </c>
      <c r="V65" s="35">
        <f t="shared" si="20"/>
        <v>70.674486803519059</v>
      </c>
      <c r="W65" s="35">
        <f t="shared" si="21"/>
        <v>57.446808510638299</v>
      </c>
      <c r="X65" s="35">
        <f t="shared" si="22"/>
        <v>71.878704685842635</v>
      </c>
      <c r="Y65" s="35">
        <f t="shared" si="23"/>
        <v>75.020723956894159</v>
      </c>
      <c r="Z65" s="35">
        <f t="shared" si="24"/>
        <v>61.793045664013405</v>
      </c>
      <c r="AA65" s="35">
        <f t="shared" si="25"/>
        <v>-4.3462371533750996</v>
      </c>
      <c r="AB65" s="35">
        <f t="shared" si="26"/>
        <v>-4.3462371533750996</v>
      </c>
      <c r="AC65" s="35">
        <f t="shared" si="27"/>
        <v>-4.3462371533751067</v>
      </c>
      <c r="AF65">
        <v>1.88</v>
      </c>
      <c r="AG65">
        <v>1.98</v>
      </c>
      <c r="AJ65" t="s">
        <v>480</v>
      </c>
    </row>
    <row r="66" spans="1:36" ht="15" x14ac:dyDescent="0.25">
      <c r="A66">
        <v>3.08</v>
      </c>
      <c r="B66">
        <v>3.41</v>
      </c>
      <c r="C66">
        <v>2.35</v>
      </c>
      <c r="D66" s="20">
        <f t="shared" si="3"/>
        <v>4.3462371533750987E-2</v>
      </c>
      <c r="E66" s="17">
        <f>IF(OR($A66="",$B66="",$C66=""),"",A66*'MPTO_working_3-way'!$I65)</f>
        <v>3.2138641043239531</v>
      </c>
      <c r="F66" s="21">
        <f>IF(OR($A66="",$B66="",$C66=""),"",B66*'MPTO_working_3-way'!$I65)</f>
        <v>3.5582066869300912</v>
      </c>
      <c r="G66" s="22">
        <f>IF(OR($A66="",$B66="",$C66=""),"",C66*'MPTO_working_3-way'!$I65)</f>
        <v>2.452136573104315</v>
      </c>
      <c r="H66" s="17">
        <f>IF(OR($A66="",$B66="",$C66=""),"",'MPTO_working_3-way'!E65)</f>
        <v>3.2238527188957744</v>
      </c>
      <c r="I66" s="21">
        <f>IF(OR($A66="",$B66="",$C66=""),"",'MPTO_working_3-way'!F65)</f>
        <v>3.5872164904502042</v>
      </c>
      <c r="J66" s="22">
        <f>IF(OR($A66="",$B66="",$C66=""),"",'MPTO_working_3-way'!G65)</f>
        <v>2.4328268663621118</v>
      </c>
      <c r="K66" s="17">
        <f>IF(OR($A66="",$B66="",$C66=""),"",'OddsRatio_working_3-way'!H65)</f>
        <v>3.2206362019052723</v>
      </c>
      <c r="L66" s="21">
        <f>IF(OR($A66="",$B66="",$C66=""),"",'OddsRatio_working_3-way'!I65)</f>
        <v>3.5729486762460136</v>
      </c>
      <c r="M66" s="22">
        <f>IF(OR($A66="",$B66="",$C66=""),"",'OddsRatio_working_3-way'!J65)</f>
        <v>2.4412783041212101</v>
      </c>
      <c r="N66" s="23">
        <f t="shared" si="16"/>
        <v>31.115192414470595</v>
      </c>
      <c r="O66" s="24">
        <f t="shared" si="17"/>
        <v>28.10404476145731</v>
      </c>
      <c r="P66" s="24">
        <f t="shared" si="18"/>
        <v>40.780762824072099</v>
      </c>
      <c r="Q66" t="s">
        <v>251</v>
      </c>
      <c r="R66" t="s">
        <v>252</v>
      </c>
      <c r="S66" s="48" t="s">
        <v>467</v>
      </c>
      <c r="T66" s="35">
        <v>100</v>
      </c>
      <c r="U66" s="35">
        <f t="shared" si="19"/>
        <v>59.016393442622956</v>
      </c>
      <c r="V66" s="35">
        <f t="shared" si="20"/>
        <v>73.190348525469176</v>
      </c>
      <c r="W66" s="35">
        <f t="shared" si="21"/>
        <v>63.235294117647051</v>
      </c>
      <c r="X66" s="35">
        <f t="shared" si="22"/>
        <v>63.574357356883773</v>
      </c>
      <c r="Y66" s="35">
        <f t="shared" si="23"/>
        <v>77.74831243973</v>
      </c>
      <c r="Z66" s="35">
        <f t="shared" si="24"/>
        <v>67.793258031907882</v>
      </c>
      <c r="AA66" s="35">
        <f t="shared" si="25"/>
        <v>-4.5579639142608173</v>
      </c>
      <c r="AB66" s="35">
        <f t="shared" si="26"/>
        <v>-4.5579639142608244</v>
      </c>
      <c r="AC66" s="35">
        <f t="shared" si="27"/>
        <v>-4.5579639142608315</v>
      </c>
      <c r="AF66">
        <v>2</v>
      </c>
      <c r="AG66">
        <v>1.84</v>
      </c>
      <c r="AJ66" t="s">
        <v>473</v>
      </c>
    </row>
    <row r="67" spans="1:36" ht="15" x14ac:dyDescent="0.25">
      <c r="A67">
        <v>2.44</v>
      </c>
      <c r="B67">
        <v>3.73</v>
      </c>
      <c r="C67">
        <v>2.72</v>
      </c>
      <c r="D67" s="20">
        <f t="shared" si="3"/>
        <v>4.5579639142608208E-2</v>
      </c>
      <c r="E67" s="17">
        <f>IF(OR($A67="",$B67="",$C67=""),"",A67*'MPTO_working_3-way'!$I66)</f>
        <v>2.551214319507964</v>
      </c>
      <c r="F67" s="21">
        <f>IF(OR($A67="",$B67="",$C67=""),"",B67*'MPTO_working_3-way'!$I66)</f>
        <v>3.9000120540019285</v>
      </c>
      <c r="G67" s="22">
        <f>IF(OR($A67="",$B67="",$C67=""),"",C67*'MPTO_working_3-way'!$I66)</f>
        <v>2.8439766184678947</v>
      </c>
      <c r="H67" s="17">
        <f>IF(OR($A67="",$B67="",$C67=""),"",'MPTO_working_3-way'!E66)</f>
        <v>2.5339366812262836</v>
      </c>
      <c r="I67" s="21">
        <f>IF(OR($A67="",$B67="",$C67=""),"",'MPTO_working_3-way'!F66)</f>
        <v>3.9540804461107149</v>
      </c>
      <c r="J67" s="22">
        <f>IF(OR($A67="",$B67="",$C67=""),"",'MPTO_working_3-way'!G66)</f>
        <v>2.8372509251482625</v>
      </c>
      <c r="K67" s="17">
        <f>IF(OR($A67="",$B67="",$C67=""),"",'OddsRatio_working_3-way'!H66)</f>
        <v>2.5423737985293764</v>
      </c>
      <c r="L67" s="21">
        <f>IF(OR($A67="",$B67="",$C67=""),"",'OddsRatio_working_3-way'!I66)</f>
        <v>3.9240836597119424</v>
      </c>
      <c r="M67" s="22">
        <f>IF(OR($A67="",$B67="",$C67=""),"",'OddsRatio_working_3-way'!J66)</f>
        <v>2.8422798149100887</v>
      </c>
      <c r="N67" s="23">
        <f t="shared" si="16"/>
        <v>39.197020507193749</v>
      </c>
      <c r="O67" s="24">
        <f t="shared" si="17"/>
        <v>25.640946390764807</v>
      </c>
      <c r="P67" s="24">
        <f t="shared" si="18"/>
        <v>35.162033102041441</v>
      </c>
      <c r="Q67" t="s">
        <v>253</v>
      </c>
      <c r="R67" t="s">
        <v>254</v>
      </c>
      <c r="S67" s="48" t="s">
        <v>467</v>
      </c>
      <c r="T67" s="35">
        <v>100</v>
      </c>
      <c r="U67" s="35">
        <f t="shared" si="19"/>
        <v>71.098265895953759</v>
      </c>
      <c r="V67" s="35">
        <f t="shared" si="20"/>
        <v>73.474801061007966</v>
      </c>
      <c r="W67" s="35">
        <f t="shared" si="21"/>
        <v>50.980392156862742</v>
      </c>
      <c r="X67" s="35">
        <f t="shared" si="22"/>
        <v>75.544806782129285</v>
      </c>
      <c r="Y67" s="35">
        <f t="shared" si="23"/>
        <v>77.921341947183492</v>
      </c>
      <c r="Z67" s="35">
        <f t="shared" si="24"/>
        <v>55.426933043038296</v>
      </c>
      <c r="AA67" s="35">
        <f t="shared" si="25"/>
        <v>-4.4465408861755265</v>
      </c>
      <c r="AB67" s="35">
        <f t="shared" si="26"/>
        <v>-4.4465408861755265</v>
      </c>
      <c r="AC67" s="35">
        <f t="shared" si="27"/>
        <v>-4.4465408861755549</v>
      </c>
      <c r="AF67">
        <v>1.69</v>
      </c>
      <c r="AG67">
        <v>2.19</v>
      </c>
      <c r="AJ67" t="s">
        <v>473</v>
      </c>
    </row>
    <row r="68" spans="1:36" ht="15" x14ac:dyDescent="0.25">
      <c r="A68">
        <v>3.46</v>
      </c>
      <c r="B68">
        <v>3.77</v>
      </c>
      <c r="C68">
        <v>2.04</v>
      </c>
      <c r="D68" s="20">
        <f t="shared" ref="D68:D131" si="28">IF(OR($A68="",$B68="",$C68=""),"",(1/A68)+(1/B68)+(1/C68)-1)</f>
        <v>4.446540886175554E-2</v>
      </c>
      <c r="E68" s="17">
        <f>IF(OR($A68="",$B68="",$C68=""),"",A68*'MPTO_working_3-way'!$I67)</f>
        <v>3.6138503146616743</v>
      </c>
      <c r="F68" s="21">
        <f>IF(OR($A68="",$B68="",$C68=""),"",B68*'MPTO_working_3-way'!$I67)</f>
        <v>3.9376345914088184</v>
      </c>
      <c r="G68" s="22">
        <f>IF(OR($A68="",$B68="",$C68=""),"",C68*'MPTO_working_3-way'!$I67)</f>
        <v>2.1307094340779815</v>
      </c>
      <c r="H68" s="17">
        <f>IF(OR($A68="",$B68="",$C68=""),"",'MPTO_working_3-way'!E67)</f>
        <v>3.6470323586533766</v>
      </c>
      <c r="I68" s="21">
        <f>IF(OR($A68="",$B68="",$C68=""),"",'MPTO_working_3-way'!F67)</f>
        <v>3.9931288405423628</v>
      </c>
      <c r="J68" s="22">
        <f>IF(OR($A68="",$B68="",$C68=""),"",'MPTO_working_3-way'!G67)</f>
        <v>2.1036056252636413</v>
      </c>
      <c r="K68" s="17">
        <f>IF(OR($A68="",$B68="",$C68=""),"",'OddsRatio_working_3-way'!H67)</f>
        <v>3.6359099190377981</v>
      </c>
      <c r="L68" s="21">
        <f>IF(OR($A68="",$B68="",$C68=""),"",'OddsRatio_working_3-way'!I67)</f>
        <v>3.9680774291604481</v>
      </c>
      <c r="M68" s="22">
        <f>IF(OR($A68="",$B68="",$C68=""),"",'OddsRatio_working_3-way'!J67)</f>
        <v>2.1143684210566307</v>
      </c>
      <c r="N68" s="23">
        <f t="shared" si="16"/>
        <v>27.6713176509531</v>
      </c>
      <c r="O68" s="24">
        <f t="shared" si="17"/>
        <v>25.395957313606825</v>
      </c>
      <c r="P68" s="24">
        <f t="shared" si="18"/>
        <v>46.932725035440058</v>
      </c>
      <c r="Q68" t="s">
        <v>255</v>
      </c>
      <c r="R68" t="s">
        <v>256</v>
      </c>
      <c r="S68" s="48" t="s">
        <v>467</v>
      </c>
      <c r="T68" s="35">
        <v>100</v>
      </c>
      <c r="U68" s="35">
        <f t="shared" si="19"/>
        <v>48.979591836734699</v>
      </c>
      <c r="V68" s="35">
        <f t="shared" si="20"/>
        <v>73.68421052631578</v>
      </c>
      <c r="W68" s="35">
        <f t="shared" si="21"/>
        <v>72.752043596730246</v>
      </c>
      <c r="X68" s="35">
        <f t="shared" si="22"/>
        <v>53.563745876953959</v>
      </c>
      <c r="Y68" s="35">
        <f t="shared" si="23"/>
        <v>78.26836456653507</v>
      </c>
      <c r="Z68" s="35">
        <f t="shared" si="24"/>
        <v>77.336197636949521</v>
      </c>
      <c r="AA68" s="35">
        <f t="shared" si="25"/>
        <v>-4.5841540402192607</v>
      </c>
      <c r="AB68" s="35">
        <f t="shared" si="26"/>
        <v>-4.5841540402192891</v>
      </c>
      <c r="AC68" s="35">
        <f t="shared" si="27"/>
        <v>-4.5841540402192749</v>
      </c>
      <c r="AF68">
        <v>1.86</v>
      </c>
      <c r="AG68">
        <v>1.97</v>
      </c>
      <c r="AJ68" t="s">
        <v>473</v>
      </c>
    </row>
    <row r="69" spans="1:36" ht="15" x14ac:dyDescent="0.25">
      <c r="A69">
        <v>1.96</v>
      </c>
      <c r="B69">
        <v>3.8</v>
      </c>
      <c r="C69">
        <v>3.67</v>
      </c>
      <c r="D69" s="20">
        <f t="shared" si="28"/>
        <v>4.5841540402192793E-2</v>
      </c>
      <c r="E69" s="17">
        <f>IF(OR($A69="",$B69="",$C69=""),"",A69*'MPTO_working_3-way'!$I68)</f>
        <v>2.0498494191882979</v>
      </c>
      <c r="F69" s="21">
        <f>IF(OR($A69="",$B69="",$C69=""),"",B69*'MPTO_working_3-way'!$I68)</f>
        <v>3.9741978535283322</v>
      </c>
      <c r="G69" s="22">
        <f>IF(OR($A69="",$B69="",$C69=""),"",C69*'MPTO_working_3-way'!$I68)</f>
        <v>3.8382384532760474</v>
      </c>
      <c r="H69" s="17">
        <f>IF(OR($A69="",$B69="",$C69=""),"",'MPTO_working_3-way'!E68)</f>
        <v>2.0205140032169555</v>
      </c>
      <c r="I69" s="21">
        <f>IF(OR($A69="",$B69="",$C69=""),"",'MPTO_working_3-way'!F68)</f>
        <v>4.0342527215623303</v>
      </c>
      <c r="J69" s="22">
        <f>IF(OR($A69="",$B69="",$C69=""),"",'MPTO_working_3-way'!G68)</f>
        <v>3.8880392357673621</v>
      </c>
      <c r="K69" s="17">
        <f>IF(OR($A69="",$B69="",$C69=""),"",'OddsRatio_working_3-way'!H68)</f>
        <v>2.0318092710991702</v>
      </c>
      <c r="L69" s="21">
        <f>IF(OR($A69="",$B69="",$C69=""),"",'OddsRatio_working_3-way'!I68)</f>
        <v>4.0094437073725802</v>
      </c>
      <c r="M69" s="22">
        <f>IF(OR($A69="",$B69="",$C69=""),"",'OddsRatio_working_3-way'!J68)</f>
        <v>3.8697195352445668</v>
      </c>
      <c r="N69" s="23">
        <f t="shared" ref="N69:N132" si="29">(1/E69)* 100</f>
        <v>48.784071192701624</v>
      </c>
      <c r="O69" s="24">
        <f t="shared" ref="O69:O132" si="30">(1/F69)* 100</f>
        <v>25.16231040465663</v>
      </c>
      <c r="P69" s="24">
        <f t="shared" ref="P69:P132" si="31">(1/G69)* 100</f>
        <v>26.053618402641742</v>
      </c>
      <c r="Q69" t="s">
        <v>257</v>
      </c>
      <c r="R69" t="s">
        <v>258</v>
      </c>
      <c r="S69" s="48" t="s">
        <v>467</v>
      </c>
      <c r="T69" s="35">
        <v>100</v>
      </c>
      <c r="U69" s="35">
        <f t="shared" ref="U69:U132" si="32">(1/A70)*((T69*A70)-T69)</f>
        <v>50.495049504950494</v>
      </c>
      <c r="V69" s="35">
        <f t="shared" ref="V69:V132" si="33">(1/B70)*((T69*B70)-T69)</f>
        <v>74.554707379134854</v>
      </c>
      <c r="W69" s="35">
        <f t="shared" ref="W69:W132" si="34">(1/C70)*((T69*C70)-T69)</f>
        <v>69.135802469135797</v>
      </c>
      <c r="X69" s="35">
        <f t="shared" ref="X69:X132" si="35">((1/B70)+(1/C70))*T69</f>
        <v>56.309490151729335</v>
      </c>
      <c r="Y69" s="35">
        <f t="shared" ref="Y69:Y132" si="36">((1/A70)+(1/C70))*T69</f>
        <v>80.369148025913702</v>
      </c>
      <c r="Z69" s="35">
        <f t="shared" ref="Z69:Z132" si="37">((1/A70)+(1/B70))*T69</f>
        <v>74.950243115914645</v>
      </c>
      <c r="AA69" s="35">
        <f t="shared" ref="AA69:AA132" si="38">U69-X69</f>
        <v>-5.8144406467788414</v>
      </c>
      <c r="AB69" s="35">
        <f t="shared" ref="AB69:AB132" si="39">V69-Y69</f>
        <v>-5.8144406467788485</v>
      </c>
      <c r="AC69" s="35">
        <f t="shared" ref="AC69:AC132" si="40">W69-Z69</f>
        <v>-5.8144406467788485</v>
      </c>
      <c r="AF69">
        <v>1.76</v>
      </c>
      <c r="AG69">
        <v>2.09</v>
      </c>
      <c r="AJ69" t="s">
        <v>473</v>
      </c>
    </row>
    <row r="70" spans="1:36" ht="15" x14ac:dyDescent="0.25">
      <c r="A70">
        <v>2.02</v>
      </c>
      <c r="B70">
        <v>3.93</v>
      </c>
      <c r="C70">
        <v>3.24</v>
      </c>
      <c r="D70" s="20">
        <f t="shared" si="28"/>
        <v>5.8144406467788512E-2</v>
      </c>
      <c r="E70" s="17">
        <f>IF(OR($A70="",$B70="",$C70=""),"",A70*'MPTO_working_3-way'!$I69)</f>
        <v>2.1374517010649328</v>
      </c>
      <c r="F70" s="21">
        <f>IF(OR($A70="",$B70="",$C70=""),"",B70*'MPTO_working_3-way'!$I69)</f>
        <v>4.1585075174184087</v>
      </c>
      <c r="G70" s="22">
        <f>IF(OR($A70="",$B70="",$C70=""),"",C70*'MPTO_working_3-way'!$I69)</f>
        <v>3.4283878769556351</v>
      </c>
      <c r="H70" s="17">
        <f>IF(OR($A70="",$B70="",$C70=""),"",'MPTO_working_3-way'!E69)</f>
        <v>2.1023064911831018</v>
      </c>
      <c r="I70" s="21">
        <f>IF(OR($A70="",$B70="",$C70=""),"",'MPTO_working_3-way'!F69)</f>
        <v>4.2540256104241161</v>
      </c>
      <c r="J70" s="22">
        <f>IF(OR($A70="",$B70="",$C70=""),"",'MPTO_working_3-way'!G69)</f>
        <v>3.4570913677365112</v>
      </c>
      <c r="K70" s="17">
        <f>IF(OR($A70="",$B70="",$C70=""),"",'OddsRatio_working_3-way'!H69)</f>
        <v>2.1162536176968736</v>
      </c>
      <c r="L70" s="21">
        <f>IF(OR($A70="",$B70="",$C70=""),"",'OddsRatio_working_3-way'!I69)</f>
        <v>4.2064932351488622</v>
      </c>
      <c r="M70" s="22">
        <f>IF(OR($A70="",$B70="",$C70=""),"",'OddsRatio_working_3-way'!J69)</f>
        <v>3.4513804937656833</v>
      </c>
      <c r="N70" s="23">
        <f t="shared" si="29"/>
        <v>46.784682877361604</v>
      </c>
      <c r="O70" s="24">
        <f t="shared" si="30"/>
        <v>24.047088908974668</v>
      </c>
      <c r="P70" s="24">
        <f t="shared" si="31"/>
        <v>29.168228213663717</v>
      </c>
      <c r="Q70" t="s">
        <v>259</v>
      </c>
      <c r="R70" t="s">
        <v>260</v>
      </c>
      <c r="S70" s="48" t="s">
        <v>467</v>
      </c>
      <c r="T70" s="35">
        <v>100</v>
      </c>
      <c r="U70" s="35">
        <f t="shared" si="32"/>
        <v>64.664310954063609</v>
      </c>
      <c r="V70" s="35">
        <f t="shared" si="33"/>
        <v>71.671388101982998</v>
      </c>
      <c r="W70" s="35">
        <f t="shared" si="34"/>
        <v>59.183673469387763</v>
      </c>
      <c r="X70" s="35">
        <f t="shared" si="35"/>
        <v>69.144938428629231</v>
      </c>
      <c r="Y70" s="35">
        <f t="shared" si="36"/>
        <v>76.152015576548635</v>
      </c>
      <c r="Z70" s="35">
        <f t="shared" si="37"/>
        <v>63.664300943953393</v>
      </c>
      <c r="AA70" s="35">
        <f t="shared" si="38"/>
        <v>-4.4806274745656225</v>
      </c>
      <c r="AB70" s="35">
        <f t="shared" si="39"/>
        <v>-4.4806274745656367</v>
      </c>
      <c r="AC70" s="35">
        <f t="shared" si="40"/>
        <v>-4.4806274745656296</v>
      </c>
      <c r="AF70">
        <v>1.57</v>
      </c>
      <c r="AG70">
        <v>2.38</v>
      </c>
      <c r="AJ70" t="s">
        <v>473</v>
      </c>
    </row>
    <row r="71" spans="1:36" ht="15" x14ac:dyDescent="0.25">
      <c r="A71">
        <v>2.83</v>
      </c>
      <c r="B71">
        <v>3.53</v>
      </c>
      <c r="C71">
        <v>2.4500000000000002</v>
      </c>
      <c r="D71" s="20">
        <f t="shared" si="28"/>
        <v>4.4806274745656349E-2</v>
      </c>
      <c r="E71" s="17">
        <f>IF(OR($A71="",$B71="",$C71=""),"",A71*'MPTO_working_3-way'!$I70)</f>
        <v>2.9568017575302075</v>
      </c>
      <c r="F71" s="21">
        <f>IF(OR($A71="",$B71="",$C71=""),"",B71*'MPTO_working_3-way'!$I70)</f>
        <v>3.6881661498521665</v>
      </c>
      <c r="G71" s="22">
        <f>IF(OR($A71="",$B71="",$C71=""),"",C71*'MPTO_working_3-way'!$I70)</f>
        <v>2.5597753731268584</v>
      </c>
      <c r="H71" s="17">
        <f>IF(OR($A71="",$B71="",$C71=""),"",'MPTO_working_3-way'!E70)</f>
        <v>2.9548953060412644</v>
      </c>
      <c r="I71" s="21">
        <f>IF(OR($A71="",$B71="",$C71=""),"",'MPTO_working_3-way'!F70)</f>
        <v>3.7264669781623945</v>
      </c>
      <c r="J71" s="22">
        <f>IF(OR($A71="",$B71="",$C71=""),"",'MPTO_working_3-way'!G70)</f>
        <v>2.5430549347826203</v>
      </c>
      <c r="K71" s="17">
        <f>IF(OR($A71="",$B71="",$C71=""),"",'OddsRatio_working_3-way'!H70)</f>
        <v>2.9573093041822585</v>
      </c>
      <c r="L71" s="21">
        <f>IF(OR($A71="",$B71="",$C71=""),"",'OddsRatio_working_3-way'!I70)</f>
        <v>3.7060068522301166</v>
      </c>
      <c r="M71" s="22">
        <f>IF(OR($A71="",$B71="",$C71=""),"",'OddsRatio_working_3-way'!J70)</f>
        <v>2.5508734923848495</v>
      </c>
      <c r="N71" s="23">
        <f t="shared" si="29"/>
        <v>33.820326217449626</v>
      </c>
      <c r="O71" s="24">
        <f t="shared" si="30"/>
        <v>27.113745947700409</v>
      </c>
      <c r="P71" s="24">
        <f t="shared" si="31"/>
        <v>39.065927834849965</v>
      </c>
      <c r="Q71" t="s">
        <v>261</v>
      </c>
      <c r="R71" t="s">
        <v>262</v>
      </c>
      <c r="S71" s="48" t="s">
        <v>467</v>
      </c>
      <c r="T71" s="35">
        <v>100</v>
      </c>
      <c r="U71" s="35">
        <f t="shared" si="32"/>
        <v>55.752212389380524</v>
      </c>
      <c r="V71" s="35">
        <f t="shared" si="33"/>
        <v>71.910112359550567</v>
      </c>
      <c r="W71" s="35">
        <f t="shared" si="34"/>
        <v>67.741935483870961</v>
      </c>
      <c r="X71" s="35">
        <f t="shared" si="35"/>
        <v>60.347952156578465</v>
      </c>
      <c r="Y71" s="35">
        <f t="shared" si="36"/>
        <v>76.505852126748493</v>
      </c>
      <c r="Z71" s="35">
        <f t="shared" si="37"/>
        <v>72.337675251068916</v>
      </c>
      <c r="AA71" s="35">
        <f t="shared" si="38"/>
        <v>-4.5957397671979408</v>
      </c>
      <c r="AB71" s="35">
        <f t="shared" si="39"/>
        <v>-4.5957397671979265</v>
      </c>
      <c r="AC71" s="35">
        <f t="shared" si="40"/>
        <v>-4.595739767197955</v>
      </c>
      <c r="AF71">
        <v>1.92</v>
      </c>
      <c r="AG71">
        <v>1.92</v>
      </c>
      <c r="AJ71" t="s">
        <v>473</v>
      </c>
    </row>
    <row r="72" spans="1:36" ht="15" x14ac:dyDescent="0.25">
      <c r="A72">
        <v>2.2599999999999998</v>
      </c>
      <c r="B72">
        <v>3.56</v>
      </c>
      <c r="C72">
        <v>3.1</v>
      </c>
      <c r="D72" s="20">
        <f t="shared" si="28"/>
        <v>4.5957397671979372E-2</v>
      </c>
      <c r="E72" s="17">
        <f>IF(OR($A72="",$B72="",$C72=""),"",A72*'MPTO_working_3-way'!$I71)</f>
        <v>2.3638637187386733</v>
      </c>
      <c r="F72" s="21">
        <f>IF(OR($A72="",$B72="",$C72=""),"",B72*'MPTO_working_3-way'!$I71)</f>
        <v>3.7236083357122465</v>
      </c>
      <c r="G72" s="22">
        <f>IF(OR($A72="",$B72="",$C72=""),"",C72*'MPTO_working_3-way'!$I71)</f>
        <v>3.2424679327831361</v>
      </c>
      <c r="H72" s="17">
        <f>IF(OR($A72="",$B72="",$C72=""),"",'MPTO_working_3-way'!E71)</f>
        <v>2.3410500548155042</v>
      </c>
      <c r="I72" s="21">
        <f>IF(OR($A72="",$B72="",$C72=""),"",'MPTO_working_3-way'!F71)</f>
        <v>3.7653474075773858</v>
      </c>
      <c r="J72" s="22">
        <f>IF(OR($A72="",$B72="",$C72=""),"",'MPTO_working_3-way'!G71)</f>
        <v>3.2545566528175045</v>
      </c>
      <c r="K72" s="17">
        <f>IF(OR($A72="",$B72="",$C72=""),"",'OddsRatio_working_3-way'!H71)</f>
        <v>2.3508265276192013</v>
      </c>
      <c r="L72" s="21">
        <f>IF(OR($A72="",$B72="",$C72=""),"",'OddsRatio_working_3-way'!I71)</f>
        <v>3.744536437067584</v>
      </c>
      <c r="M72" s="22">
        <f>IF(OR($A72="",$B72="",$C72=""),"",'OddsRatio_working_3-way'!J71)</f>
        <v>3.2513775460320034</v>
      </c>
      <c r="N72" s="23">
        <f t="shared" si="29"/>
        <v>42.303623177294966</v>
      </c>
      <c r="O72" s="24">
        <f t="shared" si="30"/>
        <v>26.855670893451293</v>
      </c>
      <c r="P72" s="24">
        <f t="shared" si="31"/>
        <v>30.840705929253748</v>
      </c>
      <c r="Q72" t="s">
        <v>263</v>
      </c>
      <c r="R72" t="s">
        <v>264</v>
      </c>
      <c r="S72" s="48" t="s">
        <v>467</v>
      </c>
      <c r="T72" s="35">
        <v>100</v>
      </c>
      <c r="U72" s="35">
        <f t="shared" si="32"/>
        <v>58.847736625514408</v>
      </c>
      <c r="V72" s="35">
        <f t="shared" si="33"/>
        <v>70.149253731343279</v>
      </c>
      <c r="W72" s="35">
        <f t="shared" si="34"/>
        <v>66.666666666666657</v>
      </c>
      <c r="X72" s="35">
        <f t="shared" si="35"/>
        <v>63.184079601990042</v>
      </c>
      <c r="Y72" s="35">
        <f t="shared" si="36"/>
        <v>74.485596707818928</v>
      </c>
      <c r="Z72" s="35">
        <f t="shared" si="37"/>
        <v>71.003009643142306</v>
      </c>
      <c r="AA72" s="35">
        <f t="shared" si="38"/>
        <v>-4.3363429764756347</v>
      </c>
      <c r="AB72" s="35">
        <f t="shared" si="39"/>
        <v>-4.3363429764756489</v>
      </c>
      <c r="AC72" s="35">
        <f t="shared" si="40"/>
        <v>-4.3363429764756489</v>
      </c>
      <c r="AF72">
        <v>1.93</v>
      </c>
      <c r="AG72">
        <v>1.91</v>
      </c>
      <c r="AJ72" t="s">
        <v>473</v>
      </c>
    </row>
    <row r="73" spans="1:36" ht="15" x14ac:dyDescent="0.25">
      <c r="A73">
        <v>2.4300000000000002</v>
      </c>
      <c r="B73">
        <v>3.35</v>
      </c>
      <c r="C73">
        <v>3</v>
      </c>
      <c r="D73" s="20">
        <f t="shared" si="28"/>
        <v>4.3363429764756267E-2</v>
      </c>
      <c r="E73" s="17">
        <f>IF(OR($A73="",$B73="",$C73=""),"",A73*'MPTO_working_3-way'!$I72)</f>
        <v>2.5353731343283581</v>
      </c>
      <c r="F73" s="21">
        <f>IF(OR($A73="",$B73="",$C73=""),"",B73*'MPTO_working_3-way'!$I72)</f>
        <v>3.4952674897119338</v>
      </c>
      <c r="G73" s="22">
        <f>IF(OR($A73="",$B73="",$C73=""),"",C73*'MPTO_working_3-way'!$I72)</f>
        <v>3.1300902892942686</v>
      </c>
      <c r="H73" s="17">
        <f>IF(OR($A73="",$B73="",$C73=""),"",'MPTO_working_3-way'!E72)</f>
        <v>2.5184593173146337</v>
      </c>
      <c r="I73" s="21">
        <f>IF(OR($A73="",$B73="",$C73=""),"",'MPTO_working_3-way'!F72)</f>
        <v>3.5204699437797315</v>
      </c>
      <c r="J73" s="22">
        <f>IF(OR($A73="",$B73="",$C73=""),"",'MPTO_working_3-way'!G72)</f>
        <v>3.1359871589085064</v>
      </c>
      <c r="K73" s="17">
        <f>IF(OR($A73="",$B73="",$C73=""),"",'OddsRatio_working_3-way'!H72)</f>
        <v>2.5260435652628277</v>
      </c>
      <c r="L73" s="21">
        <f>IF(OR($A73="",$B73="",$C73=""),"",'OddsRatio_working_3-way'!I72)</f>
        <v>3.5078338310263253</v>
      </c>
      <c r="M73" s="22">
        <f>IF(OR($A73="",$B73="",$C73=""),"",'OddsRatio_working_3-way'!J72)</f>
        <v>3.1343266647032557</v>
      </c>
      <c r="N73" s="23">
        <f t="shared" si="29"/>
        <v>39.441926178842643</v>
      </c>
      <c r="O73" s="24">
        <f t="shared" si="30"/>
        <v>28.610113616294818</v>
      </c>
      <c r="P73" s="24">
        <f t="shared" si="31"/>
        <v>31.947960204862554</v>
      </c>
      <c r="Q73" t="s">
        <v>265</v>
      </c>
      <c r="R73" t="s">
        <v>266</v>
      </c>
      <c r="S73" s="48" t="s">
        <v>467</v>
      </c>
      <c r="T73" s="35">
        <v>100</v>
      </c>
      <c r="U73" s="35">
        <f t="shared" si="32"/>
        <v>47.916666666666671</v>
      </c>
      <c r="V73" s="35">
        <f t="shared" si="33"/>
        <v>76.24703087885986</v>
      </c>
      <c r="W73" s="35">
        <f t="shared" si="34"/>
        <v>71.346704871060169</v>
      </c>
      <c r="X73" s="35">
        <f t="shared" si="35"/>
        <v>52.406264250079971</v>
      </c>
      <c r="Y73" s="35">
        <f t="shared" si="36"/>
        <v>80.73662846227316</v>
      </c>
      <c r="Z73" s="35">
        <f t="shared" si="37"/>
        <v>75.836302454473483</v>
      </c>
      <c r="AA73" s="35">
        <f t="shared" si="38"/>
        <v>-4.4895975834132997</v>
      </c>
      <c r="AB73" s="35">
        <f t="shared" si="39"/>
        <v>-4.4895975834132997</v>
      </c>
      <c r="AC73" s="35">
        <f t="shared" si="40"/>
        <v>-4.4895975834133139</v>
      </c>
      <c r="AF73">
        <v>2.02</v>
      </c>
      <c r="AG73">
        <v>1.83</v>
      </c>
      <c r="AJ73" t="s">
        <v>473</v>
      </c>
    </row>
    <row r="74" spans="1:36" ht="15" x14ac:dyDescent="0.25">
      <c r="A74">
        <v>1.92</v>
      </c>
      <c r="B74">
        <v>4.21</v>
      </c>
      <c r="C74">
        <v>3.49</v>
      </c>
      <c r="D74" s="20">
        <f t="shared" si="28"/>
        <v>4.4895975834132962E-2</v>
      </c>
      <c r="E74" s="17">
        <f>IF(OR($A74="",$B74="",$C74=""),"",A74*'MPTO_working_3-way'!$I73)</f>
        <v>2.0062002736015354</v>
      </c>
      <c r="F74" s="21">
        <f>IF(OR($A74="",$B74="",$C74=""),"",B74*'MPTO_working_3-way'!$I73)</f>
        <v>4.3990120582616994</v>
      </c>
      <c r="G74" s="22">
        <f>IF(OR($A74="",$B74="",$C74=""),"",C74*'MPTO_working_3-way'!$I73)</f>
        <v>3.6466869556611243</v>
      </c>
      <c r="H74" s="17">
        <f>IF(OR($A74="",$B74="",$C74=""),"",'MPTO_working_3-way'!E73)</f>
        <v>1.9768002405297485</v>
      </c>
      <c r="I74" s="21">
        <f>IF(OR($A74="",$B74="",$C74=""),"",'MPTO_working_3-way'!F73)</f>
        <v>4.4930822407547124</v>
      </c>
      <c r="J74" s="22">
        <f>IF(OR($A74="",$B74="",$C74=""),"",'MPTO_working_3-way'!G73)</f>
        <v>3.6823240482950319</v>
      </c>
      <c r="K74" s="17">
        <f>IF(OR($A74="",$B74="",$C74=""),"",'OddsRatio_working_3-way'!H73)</f>
        <v>1.9880877958606757</v>
      </c>
      <c r="L74" s="21">
        <f>IF(OR($A74="",$B74="",$C74=""),"",'OddsRatio_working_3-way'!I73)</f>
        <v>4.4475672007747473</v>
      </c>
      <c r="M74" s="22">
        <f>IF(OR($A74="",$B74="",$C74=""),"",'OddsRatio_working_3-way'!J73)</f>
        <v>3.674281099666393</v>
      </c>
      <c r="N74" s="23">
        <f t="shared" si="29"/>
        <v>49.845472217227723</v>
      </c>
      <c r="O74" s="24">
        <f t="shared" si="30"/>
        <v>22.732376878165621</v>
      </c>
      <c r="P74" s="24">
        <f t="shared" si="31"/>
        <v>27.422150904606656</v>
      </c>
      <c r="Q74" t="s">
        <v>267</v>
      </c>
      <c r="R74" t="s">
        <v>268</v>
      </c>
      <c r="S74" s="48" t="s">
        <v>467</v>
      </c>
      <c r="T74" s="35">
        <v>100</v>
      </c>
      <c r="U74" s="35">
        <f t="shared" si="32"/>
        <v>48.186528497409334</v>
      </c>
      <c r="V74" s="35">
        <f t="shared" si="33"/>
        <v>71.83098591549296</v>
      </c>
      <c r="W74" s="35">
        <f t="shared" si="34"/>
        <v>74.293059125964007</v>
      </c>
      <c r="X74" s="35">
        <f t="shared" si="35"/>
        <v>53.875954958543026</v>
      </c>
      <c r="Y74" s="35">
        <f t="shared" si="36"/>
        <v>77.520412376626666</v>
      </c>
      <c r="Z74" s="35">
        <f t="shared" si="37"/>
        <v>79.982485587097727</v>
      </c>
      <c r="AA74" s="35">
        <f t="shared" si="38"/>
        <v>-5.6894264611336922</v>
      </c>
      <c r="AB74" s="35">
        <f t="shared" si="39"/>
        <v>-5.6894264611337064</v>
      </c>
      <c r="AC74" s="35">
        <f t="shared" si="40"/>
        <v>-5.6894264611337206</v>
      </c>
      <c r="AF74">
        <v>1.65</v>
      </c>
      <c r="AG74">
        <v>2.2599999999999998</v>
      </c>
      <c r="AJ74" t="s">
        <v>473</v>
      </c>
    </row>
    <row r="75" spans="1:36" ht="15" x14ac:dyDescent="0.25">
      <c r="A75">
        <v>1.93</v>
      </c>
      <c r="B75">
        <v>3.55</v>
      </c>
      <c r="C75">
        <v>3.89</v>
      </c>
      <c r="D75" s="20">
        <f t="shared" si="28"/>
        <v>5.6894264611337064E-2</v>
      </c>
      <c r="E75" s="17">
        <f>IF(OR($A75="",$B75="",$C75=""),"",A75*'MPTO_working_3-way'!$I74)</f>
        <v>2.0398059306998806</v>
      </c>
      <c r="F75" s="21">
        <f>IF(OR($A75="",$B75="",$C75=""),"",B75*'MPTO_working_3-way'!$I74)</f>
        <v>3.7519746393702462</v>
      </c>
      <c r="G75" s="22">
        <f>IF(OR($A75="",$B75="",$C75=""),"",C75*'MPTO_working_3-way'!$I74)</f>
        <v>4.1113186893381011</v>
      </c>
      <c r="H75" s="17">
        <f>IF(OR($A75="",$B75="",$C75=""),"",'MPTO_working_3-way'!E74)</f>
        <v>2.0033256802724284</v>
      </c>
      <c r="I75" s="21">
        <f>IF(OR($A75="",$B75="",$C75=""),"",'MPTO_working_3-way'!F74)</f>
        <v>3.8062557079907937</v>
      </c>
      <c r="J75" s="22">
        <f>IF(OR($A75="",$B75="",$C75=""),"",'MPTO_working_3-way'!G74)</f>
        <v>4.1998339123028599</v>
      </c>
      <c r="K75" s="17">
        <f>IF(OR($A75="",$B75="",$C75=""),"",'OddsRatio_working_3-way'!H74)</f>
        <v>2.0171675673250671</v>
      </c>
      <c r="L75" s="21">
        <f>IF(OR($A75="",$B75="",$C75=""),"",'OddsRatio_working_3-way'!I74)</f>
        <v>3.7890078458913159</v>
      </c>
      <c r="M75" s="22">
        <f>IF(OR($A75="",$B75="",$C75=""),"",'OddsRatio_working_3-way'!J74)</f>
        <v>4.1608755586768238</v>
      </c>
      <c r="N75" s="23">
        <f t="shared" si="29"/>
        <v>49.024271620628568</v>
      </c>
      <c r="O75" s="24">
        <f t="shared" si="30"/>
        <v>26.652632176848773</v>
      </c>
      <c r="P75" s="24">
        <f t="shared" si="31"/>
        <v>24.32309620252266</v>
      </c>
      <c r="Q75" t="s">
        <v>269</v>
      </c>
      <c r="R75" t="s">
        <v>270</v>
      </c>
      <c r="S75" s="48" t="s">
        <v>467</v>
      </c>
      <c r="T75" s="35">
        <v>100</v>
      </c>
      <c r="U75" s="35">
        <f t="shared" si="32"/>
        <v>68.75</v>
      </c>
      <c r="V75" s="35">
        <f t="shared" si="33"/>
        <v>69.512195121951223</v>
      </c>
      <c r="W75" s="35">
        <f t="shared" si="34"/>
        <v>56.140350877192972</v>
      </c>
      <c r="X75" s="35">
        <f t="shared" si="35"/>
        <v>74.347454000855805</v>
      </c>
      <c r="Y75" s="35">
        <f t="shared" si="36"/>
        <v>75.109649122807014</v>
      </c>
      <c r="Z75" s="35">
        <f t="shared" si="37"/>
        <v>61.737804878048784</v>
      </c>
      <c r="AA75" s="35">
        <f t="shared" si="38"/>
        <v>-5.5974540008558051</v>
      </c>
      <c r="AB75" s="35">
        <f t="shared" si="39"/>
        <v>-5.5974540008557909</v>
      </c>
      <c r="AC75" s="35">
        <f t="shared" si="40"/>
        <v>-5.5974540008558122</v>
      </c>
      <c r="AF75">
        <v>1.98</v>
      </c>
      <c r="AG75">
        <v>1.85</v>
      </c>
      <c r="AJ75" t="s">
        <v>473</v>
      </c>
    </row>
    <row r="76" spans="1:36" ht="15" x14ac:dyDescent="0.25">
      <c r="A76">
        <v>3.2</v>
      </c>
      <c r="B76">
        <v>3.28</v>
      </c>
      <c r="C76">
        <v>2.2799999999999998</v>
      </c>
      <c r="D76" s="20">
        <f t="shared" si="28"/>
        <v>5.597454000855806E-2</v>
      </c>
      <c r="E76" s="17">
        <f>IF(OR($A76="",$B76="",$C76=""),"",A76*'MPTO_working_3-way'!$I75)</f>
        <v>3.3791185280273859</v>
      </c>
      <c r="F76" s="21">
        <f>IF(OR($A76="",$B76="",$C76=""),"",B76*'MPTO_working_3-way'!$I75)</f>
        <v>3.4635964912280701</v>
      </c>
      <c r="G76" s="22">
        <f>IF(OR($A76="",$B76="",$C76=""),"",C76*'MPTO_working_3-way'!$I75)</f>
        <v>2.4076219512195123</v>
      </c>
      <c r="H76" s="17">
        <f>IF(OR($A76="",$B76="",$C76=""),"",'MPTO_working_3-way'!E75)</f>
        <v>3.4031915539105646</v>
      </c>
      <c r="I76" s="21">
        <f>IF(OR($A76="",$B76="",$C76=""),"",'MPTO_working_3-way'!F75)</f>
        <v>3.4938175475752953</v>
      </c>
      <c r="J76" s="22">
        <f>IF(OR($A76="",$B76="",$C76=""),"",'MPTO_working_3-way'!G75)</f>
        <v>2.3813021419321969</v>
      </c>
      <c r="K76" s="17">
        <f>IF(OR($A76="",$B76="",$C76=""),"",'OddsRatio_working_3-way'!H75)</f>
        <v>3.3933233289670879</v>
      </c>
      <c r="L76" s="21">
        <f>IF(OR($A76="",$B76="",$C76=""),"",'OddsRatio_working_3-way'!I75)</f>
        <v>3.4803532682022547</v>
      </c>
      <c r="M76" s="22">
        <f>IF(OR($A76="",$B76="",$C76=""),"",'OddsRatio_working_3-way'!J75)</f>
        <v>2.3924790277626689</v>
      </c>
      <c r="N76" s="23">
        <f t="shared" si="29"/>
        <v>29.593516525262753</v>
      </c>
      <c r="O76" s="24">
        <f t="shared" si="30"/>
        <v>28.871723439280739</v>
      </c>
      <c r="P76" s="24">
        <f t="shared" si="31"/>
        <v>41.5347600354565</v>
      </c>
      <c r="Q76" t="s">
        <v>271</v>
      </c>
      <c r="R76" t="s">
        <v>272</v>
      </c>
      <c r="S76" s="48" t="s">
        <v>467</v>
      </c>
      <c r="T76" s="35">
        <v>100</v>
      </c>
      <c r="U76" s="35">
        <f t="shared" si="32"/>
        <v>75.429975429975428</v>
      </c>
      <c r="V76" s="35">
        <f t="shared" si="33"/>
        <v>75.786924939467312</v>
      </c>
      <c r="W76" s="35">
        <f t="shared" si="34"/>
        <v>46.236559139784944</v>
      </c>
      <c r="X76" s="35">
        <f t="shared" si="35"/>
        <v>77.97651592074773</v>
      </c>
      <c r="Y76" s="35">
        <f t="shared" si="36"/>
        <v>78.333465430239627</v>
      </c>
      <c r="Z76" s="35">
        <f t="shared" si="37"/>
        <v>48.78309963055726</v>
      </c>
      <c r="AA76" s="35">
        <f t="shared" si="38"/>
        <v>-2.5465404907723013</v>
      </c>
      <c r="AB76" s="35">
        <f t="shared" si="39"/>
        <v>-2.5465404907723155</v>
      </c>
      <c r="AC76" s="35">
        <f t="shared" si="40"/>
        <v>-2.5465404907723155</v>
      </c>
      <c r="AF76">
        <v>1.84</v>
      </c>
      <c r="AG76">
        <v>2</v>
      </c>
      <c r="AJ76" t="s">
        <v>473</v>
      </c>
    </row>
    <row r="77" spans="1:36" ht="15" x14ac:dyDescent="0.25">
      <c r="A77">
        <v>4.07</v>
      </c>
      <c r="B77">
        <v>4.13</v>
      </c>
      <c r="C77">
        <v>1.86</v>
      </c>
      <c r="D77" s="20">
        <f t="shared" si="28"/>
        <v>2.5465404907722977E-2</v>
      </c>
      <c r="E77" s="17">
        <f>IF(OR($A77="",$B77="",$C77=""),"",A77*'MPTO_working_3-way'!$I76)</f>
        <v>4.1736441979744328</v>
      </c>
      <c r="F77" s="21">
        <f>IF(OR($A77="",$B77="",$C77=""),"",B77*'MPTO_working_3-way'!$I76)</f>
        <v>4.2351721222688958</v>
      </c>
      <c r="G77" s="22">
        <f>IF(OR($A77="",$B77="",$C77=""),"",C77*'MPTO_working_3-way'!$I76)</f>
        <v>1.9073656531283649</v>
      </c>
      <c r="H77" s="17">
        <f>IF(OR($A77="",$B77="",$C77=""),"",'MPTO_working_3-way'!E76)</f>
        <v>4.2156422879609377</v>
      </c>
      <c r="I77" s="21">
        <f>IF(OR($A77="",$B77="",$C77=""),"",'MPTO_working_3-way'!F76)</f>
        <v>4.2800472163861372</v>
      </c>
      <c r="J77" s="22">
        <f>IF(OR($A77="",$B77="",$C77=""),"",'MPTO_working_3-way'!G76)</f>
        <v>1.8898378005770007</v>
      </c>
      <c r="K77" s="17">
        <f>IF(OR($A77="",$B77="",$C77=""),"",'OddsRatio_working_3-way'!H76)</f>
        <v>4.2000383094506368</v>
      </c>
      <c r="L77" s="21">
        <f>IF(OR($A77="",$B77="",$C77=""),"",'OddsRatio_working_3-way'!I76)</f>
        <v>4.2625797747819201</v>
      </c>
      <c r="M77" s="22">
        <f>IF(OR($A77="",$B77="",$C77=""),"",'OddsRatio_working_3-way'!J76)</f>
        <v>1.8964276697483871</v>
      </c>
      <c r="N77" s="23">
        <f t="shared" si="29"/>
        <v>23.959876610596645</v>
      </c>
      <c r="O77" s="24">
        <f t="shared" si="30"/>
        <v>23.611791236108559</v>
      </c>
      <c r="P77" s="24">
        <f t="shared" si="31"/>
        <v>52.428332153294811</v>
      </c>
      <c r="Q77" t="s">
        <v>273</v>
      </c>
      <c r="R77" t="s">
        <v>274</v>
      </c>
      <c r="S77" s="48" t="s">
        <v>467</v>
      </c>
      <c r="T77" s="35">
        <v>100</v>
      </c>
      <c r="U77" s="35">
        <f t="shared" si="32"/>
        <v>54.751131221719454</v>
      </c>
      <c r="V77" s="35">
        <f t="shared" si="33"/>
        <v>71.988795518207283</v>
      </c>
      <c r="W77" s="35">
        <f t="shared" si="34"/>
        <v>71.014492753623188</v>
      </c>
      <c r="X77" s="35">
        <f t="shared" si="35"/>
        <v>56.996711728169537</v>
      </c>
      <c r="Y77" s="35">
        <f t="shared" si="36"/>
        <v>74.234376024657351</v>
      </c>
      <c r="Z77" s="35">
        <f t="shared" si="37"/>
        <v>73.26007326007327</v>
      </c>
      <c r="AA77" s="35">
        <f t="shared" si="38"/>
        <v>-2.2455805064500822</v>
      </c>
      <c r="AB77" s="35">
        <f t="shared" si="39"/>
        <v>-2.245580506450068</v>
      </c>
      <c r="AC77" s="35">
        <f t="shared" si="40"/>
        <v>-2.2455805064500822</v>
      </c>
      <c r="AF77">
        <v>1.61</v>
      </c>
      <c r="AG77">
        <v>2.4500000000000002</v>
      </c>
      <c r="AJ77" t="s">
        <v>474</v>
      </c>
    </row>
    <row r="78" spans="1:36" ht="15" x14ac:dyDescent="0.25">
      <c r="A78">
        <v>2.21</v>
      </c>
      <c r="B78">
        <v>3.57</v>
      </c>
      <c r="C78">
        <v>3.45</v>
      </c>
      <c r="D78" s="20">
        <f t="shared" si="28"/>
        <v>2.2455805064500733E-2</v>
      </c>
      <c r="E78" s="17">
        <f>IF(OR($A78="",$B78="",$C78=""),"",A78*'MPTO_working_3-way'!$I77)</f>
        <v>2.2596273291925466</v>
      </c>
      <c r="F78" s="21">
        <f>IF(OR($A78="",$B78="",$C78=""),"",B78*'MPTO_working_3-way'!$I77)</f>
        <v>3.6501672240802674</v>
      </c>
      <c r="G78" s="22">
        <f>IF(OR($A78="",$B78="",$C78=""),"",C78*'MPTO_working_3-way'!$I77)</f>
        <v>3.5274725274725278</v>
      </c>
      <c r="H78" s="17">
        <f>IF(OR($A78="",$B78="",$C78=""),"",'MPTO_working_3-way'!E77)</f>
        <v>2.2471737437106589</v>
      </c>
      <c r="I78" s="21">
        <f>IF(OR($A78="",$B78="",$C78=""),"",'MPTO_working_3-way'!F77)</f>
        <v>3.6680182811587225</v>
      </c>
      <c r="J78" s="22">
        <f>IF(OR($A78="",$B78="",$C78=""),"",'MPTO_working_3-way'!G77)</f>
        <v>3.5414551607445017</v>
      </c>
      <c r="K78" s="17">
        <f>IF(OR($A78="",$B78="",$C78=""),"",'OddsRatio_working_3-way'!H77)</f>
        <v>2.2524155561563948</v>
      </c>
      <c r="L78" s="21">
        <f>IF(OR($A78="",$B78="",$C78=""),"",'OddsRatio_working_3-way'!I77)</f>
        <v>3.6600892391090363</v>
      </c>
      <c r="M78" s="22">
        <f>IF(OR($A78="",$B78="",$C78=""),"",'OddsRatio_working_3-way'!J77)</f>
        <v>3.535882737672039</v>
      </c>
      <c r="N78" s="23">
        <f t="shared" si="29"/>
        <v>44.255085211654752</v>
      </c>
      <c r="O78" s="24">
        <f t="shared" si="30"/>
        <v>27.396005131024374</v>
      </c>
      <c r="P78" s="24">
        <f t="shared" si="31"/>
        <v>28.348909657320871</v>
      </c>
      <c r="Q78" t="s">
        <v>275</v>
      </c>
      <c r="R78" t="s">
        <v>276</v>
      </c>
      <c r="S78" s="48" t="s">
        <v>467</v>
      </c>
      <c r="T78" s="35">
        <v>100</v>
      </c>
      <c r="U78" s="35">
        <f t="shared" si="32"/>
        <v>60.317460317460316</v>
      </c>
      <c r="V78" s="35">
        <f t="shared" si="33"/>
        <v>69.969969969969966</v>
      </c>
      <c r="W78" s="35">
        <f t="shared" si="34"/>
        <v>66.442953020134226</v>
      </c>
      <c r="X78" s="35">
        <f t="shared" si="35"/>
        <v>63.587077009895808</v>
      </c>
      <c r="Y78" s="35">
        <f t="shared" si="36"/>
        <v>73.239586662405458</v>
      </c>
      <c r="Z78" s="35">
        <f t="shared" si="37"/>
        <v>69.712569712569717</v>
      </c>
      <c r="AA78" s="35">
        <f t="shared" si="38"/>
        <v>-3.2696166924354912</v>
      </c>
      <c r="AB78" s="35">
        <f t="shared" si="39"/>
        <v>-3.2696166924354912</v>
      </c>
      <c r="AC78" s="35">
        <f t="shared" si="40"/>
        <v>-3.2696166924354912</v>
      </c>
      <c r="AF78">
        <v>1.95</v>
      </c>
      <c r="AG78">
        <v>1.95</v>
      </c>
      <c r="AJ78" t="s">
        <v>474</v>
      </c>
    </row>
    <row r="79" spans="1:36" ht="15" x14ac:dyDescent="0.25">
      <c r="A79">
        <v>2.52</v>
      </c>
      <c r="B79">
        <v>3.33</v>
      </c>
      <c r="C79">
        <v>2.98</v>
      </c>
      <c r="D79" s="20">
        <f t="shared" si="28"/>
        <v>3.2696166924354841E-2</v>
      </c>
      <c r="E79" s="17">
        <f>IF(OR($A79="",$B79="",$C79=""),"",A79*'MPTO_working_3-way'!$I78)</f>
        <v>2.6023943406493744</v>
      </c>
      <c r="F79" s="21">
        <f>IF(OR($A79="",$B79="",$C79=""),"",B79*'MPTO_working_3-way'!$I78)</f>
        <v>3.4388782358581018</v>
      </c>
      <c r="G79" s="22">
        <f>IF(OR($A79="",$B79="",$C79=""),"",C79*'MPTO_working_3-way'!$I78)</f>
        <v>3.0774345774345773</v>
      </c>
      <c r="H79" s="17">
        <f>IF(OR($A79="",$B79="",$C79=""),"",'MPTO_working_3-way'!E78)</f>
        <v>2.5911657991788504</v>
      </c>
      <c r="I79" s="21">
        <f>IF(OR($A79="",$B79="",$C79=""),"",'MPTO_working_3-way'!F78)</f>
        <v>3.4554061762130903</v>
      </c>
      <c r="J79" s="22">
        <f>IF(OR($A79="",$B79="",$C79=""),"",'MPTO_working_3-way'!G78)</f>
        <v>3.0800339349796326</v>
      </c>
      <c r="K79" s="17">
        <f>IF(OR($A79="",$B79="",$C79=""),"",'OddsRatio_working_3-way'!H78)</f>
        <v>2.5963332166984374</v>
      </c>
      <c r="L79" s="21">
        <f>IF(OR($A79="",$B79="",$C79=""),"",'OddsRatio_working_3-way'!I78)</f>
        <v>3.4470107861232613</v>
      </c>
      <c r="M79" s="22">
        <f>IF(OR($A79="",$B79="",$C79=""),"",'OddsRatio_working_3-way'!J78)</f>
        <v>3.0794340585940163</v>
      </c>
      <c r="N79" s="23">
        <f t="shared" si="29"/>
        <v>38.426151808740499</v>
      </c>
      <c r="O79" s="24">
        <f t="shared" si="30"/>
        <v>29.079250017425245</v>
      </c>
      <c r="P79" s="24">
        <f t="shared" si="31"/>
        <v>32.494598173834255</v>
      </c>
      <c r="Q79" t="s">
        <v>277</v>
      </c>
      <c r="R79" t="s">
        <v>278</v>
      </c>
      <c r="S79" s="48" t="s">
        <v>467</v>
      </c>
      <c r="T79" s="35">
        <v>100</v>
      </c>
      <c r="U79" s="35">
        <f t="shared" si="32"/>
        <v>41.176470588235297</v>
      </c>
      <c r="V79" s="35">
        <f t="shared" si="33"/>
        <v>73.118279569892465</v>
      </c>
      <c r="W79" s="35">
        <f t="shared" si="34"/>
        <v>81.949458483754512</v>
      </c>
      <c r="X79" s="35">
        <f t="shared" si="35"/>
        <v>44.932261946353016</v>
      </c>
      <c r="Y79" s="35">
        <f t="shared" si="36"/>
        <v>76.874070928010198</v>
      </c>
      <c r="Z79" s="35">
        <f t="shared" si="37"/>
        <v>85.705249841872231</v>
      </c>
      <c r="AA79" s="35">
        <f t="shared" si="38"/>
        <v>-3.7557913581177189</v>
      </c>
      <c r="AB79" s="35">
        <f t="shared" si="39"/>
        <v>-3.7557913581177331</v>
      </c>
      <c r="AC79" s="35">
        <f t="shared" si="40"/>
        <v>-3.7557913581177189</v>
      </c>
      <c r="AF79">
        <v>2.1</v>
      </c>
      <c r="AG79">
        <v>1.78</v>
      </c>
      <c r="AJ79" t="s">
        <v>481</v>
      </c>
    </row>
    <row r="80" spans="1:36" ht="15" x14ac:dyDescent="0.25">
      <c r="A80">
        <v>1.7</v>
      </c>
      <c r="B80">
        <v>3.72</v>
      </c>
      <c r="C80">
        <v>5.54</v>
      </c>
      <c r="D80" s="20">
        <f t="shared" si="28"/>
        <v>3.7557913581177216E-2</v>
      </c>
      <c r="E80" s="17">
        <f>IF(OR($A80="",$B80="",$C80=""),"",A80*'MPTO_working_3-way'!$I79)</f>
        <v>1.7638484530880012</v>
      </c>
      <c r="F80" s="21">
        <f>IF(OR($A80="",$B80="",$C80=""),"",B80*'MPTO_working_3-way'!$I79)</f>
        <v>3.8597154385219796</v>
      </c>
      <c r="G80" s="22">
        <f>IF(OR($A80="",$B80="",$C80=""),"",C80*'MPTO_working_3-way'!$I79)</f>
        <v>5.7480708412397217</v>
      </c>
      <c r="H80" s="17">
        <f>IF(OR($A80="",$B80="",$C80=""),"",'MPTO_working_3-way'!E79)</f>
        <v>1.7369675640086624</v>
      </c>
      <c r="I80" s="21">
        <f>IF(OR($A80="",$B80="",$C80=""),"",'MPTO_working_3-way'!F79)</f>
        <v>3.9017096936093636</v>
      </c>
      <c r="J80" s="22">
        <f>IF(OR($A80="",$B80="",$C80=""),"",'MPTO_working_3-way'!G79)</f>
        <v>5.9528731049106947</v>
      </c>
      <c r="K80" s="17">
        <f>IF(OR($A80="",$B80="",$C80=""),"",'OddsRatio_working_3-way'!H79)</f>
        <v>1.7466620520547886</v>
      </c>
      <c r="L80" s="21">
        <f>IF(OR($A80="",$B80="",$C80=""),"",'OddsRatio_working_3-way'!I79)</f>
        <v>3.9013154022700367</v>
      </c>
      <c r="M80" s="22">
        <f>IF(OR($A80="",$B80="",$C80=""),"",'OddsRatio_working_3-way'!J79)</f>
        <v>5.8426367376124873</v>
      </c>
      <c r="N80" s="23">
        <f t="shared" si="29"/>
        <v>56.694213057209197</v>
      </c>
      <c r="O80" s="24">
        <f t="shared" si="30"/>
        <v>25.908645751950438</v>
      </c>
      <c r="P80" s="24">
        <f t="shared" si="31"/>
        <v>17.397141190840369</v>
      </c>
      <c r="Q80" t="s">
        <v>279</v>
      </c>
      <c r="R80" t="s">
        <v>280</v>
      </c>
      <c r="S80" s="48" t="s">
        <v>467</v>
      </c>
      <c r="T80" s="35">
        <v>100</v>
      </c>
      <c r="U80" s="35">
        <f t="shared" si="32"/>
        <v>42.528735632183903</v>
      </c>
      <c r="V80" s="35">
        <f t="shared" si="33"/>
        <v>72.29916897506925</v>
      </c>
      <c r="W80" s="35">
        <f t="shared" si="34"/>
        <v>81.447124304267163</v>
      </c>
      <c r="X80" s="35">
        <f t="shared" si="35"/>
        <v>46.253706720663587</v>
      </c>
      <c r="Y80" s="35">
        <f t="shared" si="36"/>
        <v>76.024140063548927</v>
      </c>
      <c r="Z80" s="35">
        <f t="shared" si="37"/>
        <v>85.17209539274684</v>
      </c>
      <c r="AA80" s="35">
        <f t="shared" si="38"/>
        <v>-3.7249710884796841</v>
      </c>
      <c r="AB80" s="35">
        <f t="shared" si="39"/>
        <v>-3.724971088479677</v>
      </c>
      <c r="AC80" s="35">
        <f t="shared" si="40"/>
        <v>-3.724971088479677</v>
      </c>
      <c r="AF80">
        <v>2.09</v>
      </c>
      <c r="AG80">
        <v>1.78</v>
      </c>
      <c r="AJ80" t="s">
        <v>481</v>
      </c>
    </row>
    <row r="81" spans="1:36" ht="15" x14ac:dyDescent="0.25">
      <c r="A81">
        <v>1.74</v>
      </c>
      <c r="B81">
        <v>3.61</v>
      </c>
      <c r="C81">
        <v>5.39</v>
      </c>
      <c r="D81" s="20">
        <f t="shared" si="28"/>
        <v>3.7249710884796894E-2</v>
      </c>
      <c r="E81" s="17">
        <f>IF(OR($A81="",$B81="",$C81=""),"",A81*'MPTO_working_3-way'!$I80)</f>
        <v>1.8048144969395465</v>
      </c>
      <c r="F81" s="21">
        <f>IF(OR($A81="",$B81="",$C81=""),"",B81*'MPTO_working_3-way'!$I80)</f>
        <v>3.7444714562941166</v>
      </c>
      <c r="G81" s="22">
        <f>IF(OR($A81="",$B81="",$C81=""),"",C81*'MPTO_working_3-way'!$I80)</f>
        <v>5.5907759416690546</v>
      </c>
      <c r="H81" s="17">
        <f>IF(OR($A81="",$B81="",$C81=""),"",'MPTO_working_3-way'!E80)</f>
        <v>1.7784225203337984</v>
      </c>
      <c r="I81" s="21">
        <f>IF(OR($A81="",$B81="",$C81=""),"",'MPTO_working_3-way'!F80)</f>
        <v>3.7794074757300993</v>
      </c>
      <c r="J81" s="22">
        <f>IF(OR($A81="",$B81="",$C81=""),"",'MPTO_working_3-way'!G80)</f>
        <v>5.7766008233158246</v>
      </c>
      <c r="K81" s="17">
        <f>IF(OR($A81="",$B81="",$C81=""),"",'OddsRatio_working_3-way'!H80)</f>
        <v>1.7881378954330085</v>
      </c>
      <c r="L81" s="21">
        <f>IF(OR($A81="",$B81="",$C81=""),"",'OddsRatio_working_3-way'!I80)</f>
        <v>3.7797836582164224</v>
      </c>
      <c r="M81" s="22">
        <f>IF(OR($A81="",$B81="",$C81=""),"",'OddsRatio_working_3-way'!J80)</f>
        <v>5.6755748120958209</v>
      </c>
      <c r="N81" s="23">
        <f t="shared" si="29"/>
        <v>55.407356362424856</v>
      </c>
      <c r="O81" s="24">
        <f t="shared" si="30"/>
        <v>26.706038800725558</v>
      </c>
      <c r="P81" s="24">
        <f t="shared" si="31"/>
        <v>17.886604836849585</v>
      </c>
      <c r="Q81" t="s">
        <v>281</v>
      </c>
      <c r="R81" t="s">
        <v>282</v>
      </c>
      <c r="S81" s="48" t="s">
        <v>467</v>
      </c>
      <c r="T81" s="35">
        <v>100</v>
      </c>
      <c r="U81" s="35">
        <f t="shared" si="32"/>
        <v>59.514170040485837</v>
      </c>
      <c r="V81" s="35">
        <f t="shared" si="33"/>
        <v>66.555183946488299</v>
      </c>
      <c r="W81" s="35">
        <f t="shared" si="34"/>
        <v>70.588235294117652</v>
      </c>
      <c r="X81" s="35">
        <f t="shared" si="35"/>
        <v>62.856580759394063</v>
      </c>
      <c r="Y81" s="35">
        <f t="shared" si="36"/>
        <v>69.897594665396525</v>
      </c>
      <c r="Z81" s="35">
        <f t="shared" si="37"/>
        <v>73.930646013025878</v>
      </c>
      <c r="AA81" s="35">
        <f t="shared" si="38"/>
        <v>-3.3424107189082264</v>
      </c>
      <c r="AB81" s="35">
        <f t="shared" si="39"/>
        <v>-3.3424107189082264</v>
      </c>
      <c r="AC81" s="35">
        <f t="shared" si="40"/>
        <v>-3.3424107189082264</v>
      </c>
      <c r="AF81">
        <v>2.2400000000000002</v>
      </c>
      <c r="AG81">
        <v>1.69</v>
      </c>
      <c r="AJ81" t="s">
        <v>481</v>
      </c>
    </row>
    <row r="82" spans="1:36" ht="15" x14ac:dyDescent="0.25">
      <c r="A82">
        <v>2.4700000000000002</v>
      </c>
      <c r="B82">
        <v>2.99</v>
      </c>
      <c r="C82">
        <v>3.4</v>
      </c>
      <c r="D82" s="20">
        <f t="shared" si="28"/>
        <v>3.3424107189082397E-2</v>
      </c>
      <c r="E82" s="17">
        <f>IF(OR($A82="",$B82="",$C82=""),"",A82*'MPTO_working_3-way'!$I81)</f>
        <v>2.5525575447570339</v>
      </c>
      <c r="F82" s="21">
        <f>IF(OR($A82="",$B82="",$C82=""),"",B82*'MPTO_working_3-way'!$I81)</f>
        <v>3.0899380804953567</v>
      </c>
      <c r="G82" s="22">
        <f>IF(OR($A82="",$B82="",$C82=""),"",C82*'MPTO_working_3-way'!$I81)</f>
        <v>3.51364196444288</v>
      </c>
      <c r="H82" s="17">
        <f>IF(OR($A82="",$B82="",$C82=""),"",'MPTO_working_3-way'!E81)</f>
        <v>2.5398958552493167</v>
      </c>
      <c r="I82" s="21">
        <f>IF(OR($A82="",$B82="",$C82=""),"",'MPTO_working_3-way'!F81)</f>
        <v>3.0930374071227269</v>
      </c>
      <c r="J82" s="22">
        <f>IF(OR($A82="",$B82="",$C82=""),"",'MPTO_working_3-way'!G81)</f>
        <v>3.5338651249588353</v>
      </c>
      <c r="K82" s="17">
        <f>IF(OR($A82="",$B82="",$C82=""),"",'OddsRatio_working_3-way'!H81)</f>
        <v>2.5456668456217697</v>
      </c>
      <c r="L82" s="21">
        <f>IF(OR($A82="",$B82="",$C82=""),"",'OddsRatio_working_3-way'!I81)</f>
        <v>3.0924333488349127</v>
      </c>
      <c r="M82" s="22">
        <f>IF(OR($A82="",$B82="",$C82=""),"",'OddsRatio_working_3-way'!J81)</f>
        <v>3.5235377071375829</v>
      </c>
      <c r="N82" s="23">
        <f t="shared" si="29"/>
        <v>39.176393968238052</v>
      </c>
      <c r="O82" s="24">
        <f t="shared" si="30"/>
        <v>32.363108060718396</v>
      </c>
      <c r="P82" s="24">
        <f t="shared" si="31"/>
        <v>28.46049797104353</v>
      </c>
      <c r="Q82" t="s">
        <v>283</v>
      </c>
      <c r="R82" t="s">
        <v>284</v>
      </c>
      <c r="S82" s="48" t="s">
        <v>467</v>
      </c>
      <c r="T82" s="35">
        <v>100</v>
      </c>
      <c r="U82" s="35">
        <f t="shared" si="32"/>
        <v>55.752212389380524</v>
      </c>
      <c r="V82" s="35">
        <f t="shared" si="33"/>
        <v>68.152866242038215</v>
      </c>
      <c r="W82" s="35">
        <f t="shared" si="34"/>
        <v>72.602739726027394</v>
      </c>
      <c r="X82" s="35">
        <f t="shared" si="35"/>
        <v>59.244394031934377</v>
      </c>
      <c r="Y82" s="35">
        <f t="shared" si="36"/>
        <v>71.645047884592074</v>
      </c>
      <c r="Z82" s="35">
        <f t="shared" si="37"/>
        <v>76.094921368581254</v>
      </c>
      <c r="AA82" s="35">
        <f t="shared" si="38"/>
        <v>-3.4921816425538523</v>
      </c>
      <c r="AB82" s="35">
        <f t="shared" si="39"/>
        <v>-3.4921816425538594</v>
      </c>
      <c r="AC82" s="35">
        <f t="shared" si="40"/>
        <v>-3.4921816425538594</v>
      </c>
      <c r="AF82">
        <v>2.5</v>
      </c>
      <c r="AG82">
        <v>1.57</v>
      </c>
      <c r="AJ82" t="s">
        <v>481</v>
      </c>
    </row>
    <row r="83" spans="1:36" ht="15" x14ac:dyDescent="0.25">
      <c r="A83">
        <v>2.2599999999999998</v>
      </c>
      <c r="B83">
        <v>3.14</v>
      </c>
      <c r="C83">
        <v>3.65</v>
      </c>
      <c r="D83" s="20">
        <f t="shared" si="28"/>
        <v>3.4921816425538488E-2</v>
      </c>
      <c r="E83" s="17">
        <f>IF(OR($A83="",$B83="",$C83=""),"",A83*'MPTO_working_3-way'!$I82)</f>
        <v>2.3389233051217166</v>
      </c>
      <c r="F83" s="21">
        <f>IF(OR($A83="",$B83="",$C83=""),"",B83*'MPTO_working_3-way'!$I82)</f>
        <v>3.249654503576191</v>
      </c>
      <c r="G83" s="22">
        <f>IF(OR($A83="",$B83="",$C83=""),"",C83*'MPTO_working_3-way'!$I82)</f>
        <v>3.7774646299532155</v>
      </c>
      <c r="H83" s="17">
        <f>IF(OR($A83="",$B83="",$C83=""),"",'MPTO_working_3-way'!E82)</f>
        <v>2.3210619604366505</v>
      </c>
      <c r="I83" s="21">
        <f>IF(OR($A83="",$B83="",$C83=""),"",'MPTO_working_3-way'!F82)</f>
        <v>3.259125945896522</v>
      </c>
      <c r="J83" s="22">
        <f>IF(OR($A83="",$B83="",$C83=""),"",'MPTO_working_3-way'!G82)</f>
        <v>3.8119635058911943</v>
      </c>
      <c r="K83" s="17">
        <f>IF(OR($A83="",$B83="",$C83=""),"",'OddsRatio_working_3-way'!H82)</f>
        <v>2.3287517554727915</v>
      </c>
      <c r="L83" s="21">
        <f>IF(OR($A83="",$B83="",$C83=""),"",'OddsRatio_working_3-way'!I82)</f>
        <v>3.2567688545331541</v>
      </c>
      <c r="M83" s="22">
        <f>IF(OR($A83="",$B83="",$C83=""),"",'OddsRatio_working_3-way'!J82)</f>
        <v>3.7945969460340456</v>
      </c>
      <c r="N83" s="23">
        <f t="shared" si="29"/>
        <v>42.754715291870603</v>
      </c>
      <c r="O83" s="24">
        <f t="shared" si="30"/>
        <v>30.772502089053361</v>
      </c>
      <c r="P83" s="24">
        <f t="shared" si="31"/>
        <v>26.472782619076042</v>
      </c>
      <c r="Q83" t="s">
        <v>285</v>
      </c>
      <c r="R83" t="s">
        <v>286</v>
      </c>
      <c r="S83" s="48" t="s">
        <v>467</v>
      </c>
      <c r="T83" s="35">
        <v>100</v>
      </c>
      <c r="U83" s="35">
        <f t="shared" si="32"/>
        <v>64.912280701754383</v>
      </c>
      <c r="V83" s="35">
        <f t="shared" si="33"/>
        <v>67.741935483870961</v>
      </c>
      <c r="W83" s="35">
        <f t="shared" si="34"/>
        <v>64.157706093189958</v>
      </c>
      <c r="X83" s="35">
        <f t="shared" si="35"/>
        <v>68.100358422939067</v>
      </c>
      <c r="Y83" s="35">
        <f t="shared" si="36"/>
        <v>70.930013205055658</v>
      </c>
      <c r="Z83" s="35">
        <f t="shared" si="37"/>
        <v>67.345783814374641</v>
      </c>
      <c r="AA83" s="35">
        <f t="shared" si="38"/>
        <v>-3.1880777211846834</v>
      </c>
      <c r="AB83" s="35">
        <f t="shared" si="39"/>
        <v>-3.1880777211846976</v>
      </c>
      <c r="AC83" s="35">
        <f t="shared" si="40"/>
        <v>-3.1880777211846834</v>
      </c>
      <c r="AF83">
        <v>2.39</v>
      </c>
      <c r="AG83">
        <v>1.61</v>
      </c>
      <c r="AJ83" t="s">
        <v>481</v>
      </c>
    </row>
    <row r="84" spans="1:36" ht="15" x14ac:dyDescent="0.25">
      <c r="A84">
        <v>2.85</v>
      </c>
      <c r="B84">
        <v>3.1</v>
      </c>
      <c r="C84">
        <v>2.79</v>
      </c>
      <c r="D84" s="20">
        <f t="shared" si="28"/>
        <v>3.1880777211846789E-2</v>
      </c>
      <c r="E84" s="17">
        <f>IF(OR($A84="",$B84="",$C84=""),"",A84*'MPTO_working_3-way'!$I83)</f>
        <v>2.9408602150537635</v>
      </c>
      <c r="F84" s="21">
        <f>IF(OR($A84="",$B84="",$C84=""),"",B84*'MPTO_working_3-way'!$I83)</f>
        <v>3.198830409356725</v>
      </c>
      <c r="G84" s="22">
        <f>IF(OR($A84="",$B84="",$C84=""),"",C84*'MPTO_working_3-way'!$I83)</f>
        <v>2.8789473684210525</v>
      </c>
      <c r="H84" s="17">
        <f>IF(OR($A84="",$B84="",$C84=""),"",'MPTO_working_3-way'!E83)</f>
        <v>2.9390131214193311</v>
      </c>
      <c r="I84" s="21">
        <f>IF(OR($A84="",$B84="",$C84=""),"",'MPTO_working_3-way'!F83)</f>
        <v>3.2056037089296514</v>
      </c>
      <c r="J84" s="22">
        <f>IF(OR($A84="",$B84="",$C84=""),"",'MPTO_working_3-way'!G83)</f>
        <v>2.875248598806726</v>
      </c>
      <c r="K84" s="17">
        <f>IF(OR($A84="",$B84="",$C84=""),"",'OddsRatio_working_3-way'!H83)</f>
        <v>2.9399986658742869</v>
      </c>
      <c r="L84" s="21">
        <f>IF(OR($A84="",$B84="",$C84=""),"",'OddsRatio_working_3-way'!I83)</f>
        <v>3.20216064774919</v>
      </c>
      <c r="M84" s="22">
        <f>IF(OR($A84="",$B84="",$C84=""),"",'OddsRatio_working_3-way'!J83)</f>
        <v>2.8770797902243097</v>
      </c>
      <c r="N84" s="23">
        <f t="shared" si="29"/>
        <v>34.003656307129795</v>
      </c>
      <c r="O84" s="24">
        <f t="shared" si="30"/>
        <v>31.261425959780624</v>
      </c>
      <c r="P84" s="24">
        <f t="shared" si="31"/>
        <v>34.734917733089581</v>
      </c>
      <c r="Q84" t="s">
        <v>287</v>
      </c>
      <c r="R84" t="s">
        <v>288</v>
      </c>
      <c r="S84" s="48" t="s">
        <v>467</v>
      </c>
      <c r="T84" s="35">
        <v>100</v>
      </c>
      <c r="U84" s="35">
        <f t="shared" si="32"/>
        <v>46.808510638297875</v>
      </c>
      <c r="V84" s="35">
        <f t="shared" si="33"/>
        <v>72.826086956521735</v>
      </c>
      <c r="W84" s="35">
        <f t="shared" si="34"/>
        <v>76.905311778290994</v>
      </c>
      <c r="X84" s="35">
        <f t="shared" si="35"/>
        <v>50.268601265187264</v>
      </c>
      <c r="Y84" s="35">
        <f t="shared" si="36"/>
        <v>76.286177583411131</v>
      </c>
      <c r="Z84" s="35">
        <f t="shared" si="37"/>
        <v>80.36540240518039</v>
      </c>
      <c r="AA84" s="35">
        <f t="shared" si="38"/>
        <v>-3.4600906268893894</v>
      </c>
      <c r="AB84" s="35">
        <f t="shared" si="39"/>
        <v>-3.4600906268893965</v>
      </c>
      <c r="AC84" s="35">
        <f t="shared" si="40"/>
        <v>-3.4600906268893965</v>
      </c>
      <c r="AF84">
        <v>2.4500000000000002</v>
      </c>
      <c r="AG84">
        <v>1.59</v>
      </c>
      <c r="AJ84" t="s">
        <v>481</v>
      </c>
    </row>
    <row r="85" spans="1:36" ht="15" x14ac:dyDescent="0.25">
      <c r="A85">
        <v>1.88</v>
      </c>
      <c r="B85">
        <v>3.68</v>
      </c>
      <c r="C85">
        <v>4.33</v>
      </c>
      <c r="D85" s="20">
        <f t="shared" si="28"/>
        <v>3.4600906268893894E-2</v>
      </c>
      <c r="E85" s="17">
        <f>IF(OR($A85="",$B85="",$C85=""),"",A85*'MPTO_working_3-way'!$I84)</f>
        <v>1.9450497037855203</v>
      </c>
      <c r="F85" s="21">
        <f>IF(OR($A85="",$B85="",$C85=""),"",B85*'MPTO_working_3-way'!$I84)</f>
        <v>3.8073313350695295</v>
      </c>
      <c r="G85" s="22">
        <f>IF(OR($A85="",$B85="",$C85=""),"",C85*'MPTO_working_3-way'!$I84)</f>
        <v>4.4798219241443107</v>
      </c>
      <c r="H85" s="17">
        <f>IF(OR($A85="",$B85="",$C85=""),"",'MPTO_working_3-way'!E84)</f>
        <v>1.9216679775717203</v>
      </c>
      <c r="I85" s="21">
        <f>IF(OR($A85="",$B85="",$C85=""),"",'MPTO_working_3-way'!F84)</f>
        <v>3.8431163798235013</v>
      </c>
      <c r="J85" s="22">
        <f>IF(OR($A85="",$B85="",$C85=""),"",'MPTO_working_3-way'!G84)</f>
        <v>4.5576099648089885</v>
      </c>
      <c r="K85" s="17">
        <f>IF(OR($A85="",$B85="",$C85=""),"",'OddsRatio_working_3-way'!H84)</f>
        <v>1.9305361996663057</v>
      </c>
      <c r="L85" s="21">
        <f>IF(OR($A85="",$B85="",$C85=""),"",'OddsRatio_working_3-way'!I84)</f>
        <v>3.8339056989837501</v>
      </c>
      <c r="M85" s="22">
        <f>IF(OR($A85="",$B85="",$C85=""),"",'OddsRatio_working_3-way'!J84)</f>
        <v>4.5212335737372724</v>
      </c>
      <c r="N85" s="23">
        <f t="shared" si="29"/>
        <v>51.412567918123983</v>
      </c>
      <c r="O85" s="24">
        <f t="shared" si="30"/>
        <v>26.265116219041595</v>
      </c>
      <c r="P85" s="24">
        <f t="shared" si="31"/>
        <v>22.322315862834429</v>
      </c>
      <c r="Q85" t="s">
        <v>289</v>
      </c>
      <c r="R85" t="s">
        <v>290</v>
      </c>
      <c r="S85" s="48" t="s">
        <v>467</v>
      </c>
      <c r="T85" s="35">
        <v>100</v>
      </c>
      <c r="U85" s="35">
        <f t="shared" si="32"/>
        <v>56.140350877192972</v>
      </c>
      <c r="V85" s="35">
        <f t="shared" si="33"/>
        <v>69.78851963746223</v>
      </c>
      <c r="W85" s="35">
        <f t="shared" si="34"/>
        <v>70.674486803519059</v>
      </c>
      <c r="X85" s="35">
        <f t="shared" si="35"/>
        <v>59.53699355901869</v>
      </c>
      <c r="Y85" s="35">
        <f t="shared" si="36"/>
        <v>73.185162319287954</v>
      </c>
      <c r="Z85" s="35">
        <f t="shared" si="37"/>
        <v>74.071129485344784</v>
      </c>
      <c r="AA85" s="35">
        <f t="shared" si="38"/>
        <v>-3.3966426818257176</v>
      </c>
      <c r="AB85" s="35">
        <f t="shared" si="39"/>
        <v>-3.3966426818257247</v>
      </c>
      <c r="AC85" s="35">
        <f t="shared" si="40"/>
        <v>-3.3966426818257247</v>
      </c>
      <c r="AF85">
        <v>2.0299999999999998</v>
      </c>
      <c r="AG85">
        <v>1.85</v>
      </c>
      <c r="AJ85" t="s">
        <v>481</v>
      </c>
    </row>
    <row r="86" spans="1:36" ht="15" x14ac:dyDescent="0.25">
      <c r="A86">
        <v>2.2799999999999998</v>
      </c>
      <c r="B86">
        <v>3.31</v>
      </c>
      <c r="C86">
        <v>3.41</v>
      </c>
      <c r="D86" s="20">
        <f t="shared" si="28"/>
        <v>3.3966426818257123E-2</v>
      </c>
      <c r="E86" s="17">
        <f>IF(OR($A86="",$B86="",$C86=""),"",A86*'MPTO_working_3-way'!$I85)</f>
        <v>2.3574434531456259</v>
      </c>
      <c r="F86" s="21">
        <f>IF(OR($A86="",$B86="",$C86=""),"",B86*'MPTO_working_3-way'!$I85)</f>
        <v>3.4224288727684313</v>
      </c>
      <c r="G86" s="22">
        <f>IF(OR($A86="",$B86="",$C86=""),"",C86*'MPTO_working_3-way'!$I85)</f>
        <v>3.5258255154502569</v>
      </c>
      <c r="H86" s="17">
        <f>IF(OR($A86="",$B86="",$C86=""),"",'MPTO_working_3-way'!E85)</f>
        <v>2.3404166490335578</v>
      </c>
      <c r="I86" s="21">
        <f>IF(OR($A86="",$B86="",$C86=""),"",'MPTO_working_3-way'!F85)</f>
        <v>3.4388763297824951</v>
      </c>
      <c r="J86" s="22">
        <f>IF(OR($A86="",$B86="",$C86=""),"",'MPTO_working_3-way'!G85)</f>
        <v>3.5469421336334426</v>
      </c>
      <c r="K86" s="17">
        <f>IF(OR($A86="",$B86="",$C86=""),"",'OddsRatio_working_3-way'!H85)</f>
        <v>2.3476942972213615</v>
      </c>
      <c r="L86" s="21">
        <f>IF(OR($A86="",$B86="",$C86=""),"",'OddsRatio_working_3-way'!I85)</f>
        <v>3.4321670520166752</v>
      </c>
      <c r="M86" s="22">
        <f>IF(OR($A86="",$B86="",$C86=""),"",'OddsRatio_working_3-way'!J85)</f>
        <v>3.5374556689870951</v>
      </c>
      <c r="N86" s="23">
        <f t="shared" si="29"/>
        <v>42.418832938099207</v>
      </c>
      <c r="O86" s="24">
        <f t="shared" si="30"/>
        <v>29.219014833494306</v>
      </c>
      <c r="P86" s="24">
        <f t="shared" si="31"/>
        <v>28.362152228406501</v>
      </c>
      <c r="Q86" t="s">
        <v>291</v>
      </c>
      <c r="R86" t="s">
        <v>292</v>
      </c>
      <c r="S86" s="48" t="s">
        <v>467</v>
      </c>
      <c r="T86" s="35">
        <v>100</v>
      </c>
      <c r="U86" s="35">
        <f t="shared" si="32"/>
        <v>41.176470588235297</v>
      </c>
      <c r="V86" s="35">
        <f t="shared" si="33"/>
        <v>72.602739726027394</v>
      </c>
      <c r="W86" s="35">
        <f t="shared" si="34"/>
        <v>81.343283582089541</v>
      </c>
      <c r="X86" s="35">
        <f t="shared" si="35"/>
        <v>46.053976691883051</v>
      </c>
      <c r="Y86" s="35">
        <f t="shared" si="36"/>
        <v>77.480245829675155</v>
      </c>
      <c r="Z86" s="35">
        <f t="shared" si="37"/>
        <v>86.220789685737316</v>
      </c>
      <c r="AA86" s="35">
        <f t="shared" si="38"/>
        <v>-4.8775061036477538</v>
      </c>
      <c r="AB86" s="35">
        <f t="shared" si="39"/>
        <v>-4.8775061036477609</v>
      </c>
      <c r="AC86" s="35">
        <f t="shared" si="40"/>
        <v>-4.8775061036477751</v>
      </c>
      <c r="AF86">
        <v>2.1800000000000002</v>
      </c>
      <c r="AG86">
        <v>1.72</v>
      </c>
      <c r="AJ86" t="s">
        <v>481</v>
      </c>
    </row>
    <row r="87" spans="1:36" ht="15" x14ac:dyDescent="0.25">
      <c r="A87">
        <v>1.7</v>
      </c>
      <c r="B87">
        <v>3.65</v>
      </c>
      <c r="C87">
        <v>5.36</v>
      </c>
      <c r="D87" s="20">
        <f t="shared" si="28"/>
        <v>4.8775061036477663E-2</v>
      </c>
      <c r="E87" s="17">
        <f>IF(OR($A87="",$B87="",$C87=""),"",A87*'MPTO_working_3-way'!$I86)</f>
        <v>1.782917603762012</v>
      </c>
      <c r="F87" s="21">
        <f>IF(OR($A87="",$B87="",$C87=""),"",B87*'MPTO_working_3-way'!$I86)</f>
        <v>3.8280289727831436</v>
      </c>
      <c r="G87" s="22">
        <f>IF(OR($A87="",$B87="",$C87=""),"",C87*'MPTO_working_3-way'!$I86)</f>
        <v>5.6214343271555203</v>
      </c>
      <c r="H87" s="17">
        <f>IF(OR($A87="",$B87="",$C87=""),"",'MPTO_working_3-way'!E86)</f>
        <v>1.7483222299710179</v>
      </c>
      <c r="I87" s="21">
        <f>IF(OR($A87="",$B87="",$C87=""),"",'MPTO_working_3-way'!F86)</f>
        <v>3.8802666272585156</v>
      </c>
      <c r="J87" s="22">
        <f>IF(OR($A87="",$B87="",$C87=""),"",'MPTO_working_3-way'!G86)</f>
        <v>5.871686832070055</v>
      </c>
      <c r="K87" s="17">
        <f>IF(OR($A87="",$B87="",$C87=""),"",'OddsRatio_working_3-way'!H86)</f>
        <v>1.7606687407368569</v>
      </c>
      <c r="L87" s="21">
        <f>IF(OR($A87="",$B87="",$C87=""),"",'OddsRatio_working_3-way'!I86)</f>
        <v>3.8796745185038159</v>
      </c>
      <c r="M87" s="22">
        <f>IF(OR($A87="",$B87="",$C87=""),"",'OddsRatio_working_3-way'!J86)</f>
        <v>5.7378795851609956</v>
      </c>
      <c r="N87" s="23">
        <f t="shared" si="29"/>
        <v>56.08784151830509</v>
      </c>
      <c r="O87" s="24">
        <f t="shared" si="30"/>
        <v>26.123104268799629</v>
      </c>
      <c r="P87" s="24">
        <f t="shared" si="31"/>
        <v>17.78905421289527</v>
      </c>
      <c r="Q87" t="s">
        <v>293</v>
      </c>
      <c r="R87" t="s">
        <v>294</v>
      </c>
      <c r="S87" s="48" t="s">
        <v>467</v>
      </c>
      <c r="T87" s="35">
        <v>100</v>
      </c>
      <c r="U87" s="35">
        <f t="shared" si="32"/>
        <v>57.264957264957268</v>
      </c>
      <c r="V87" s="35">
        <f t="shared" si="33"/>
        <v>69.512195121951223</v>
      </c>
      <c r="W87" s="35">
        <f t="shared" si="34"/>
        <v>68.847352024922117</v>
      </c>
      <c r="X87" s="35">
        <f t="shared" si="35"/>
        <v>61.640452853126661</v>
      </c>
      <c r="Y87" s="35">
        <f t="shared" si="36"/>
        <v>73.887690710120623</v>
      </c>
      <c r="Z87" s="35">
        <f t="shared" si="37"/>
        <v>73.222847613091517</v>
      </c>
      <c r="AA87" s="35">
        <f t="shared" si="38"/>
        <v>-4.3754955881693931</v>
      </c>
      <c r="AB87" s="35">
        <f t="shared" si="39"/>
        <v>-4.3754955881694002</v>
      </c>
      <c r="AC87" s="35">
        <f t="shared" si="40"/>
        <v>-4.3754955881694002</v>
      </c>
      <c r="AF87">
        <v>2.15</v>
      </c>
      <c r="AG87">
        <v>1.72</v>
      </c>
      <c r="AJ87" t="s">
        <v>481</v>
      </c>
    </row>
    <row r="88" spans="1:36" ht="15" x14ac:dyDescent="0.25">
      <c r="A88">
        <v>2.34</v>
      </c>
      <c r="B88">
        <v>3.28</v>
      </c>
      <c r="C88">
        <v>3.21</v>
      </c>
      <c r="D88" s="20">
        <f t="shared" si="28"/>
        <v>4.3754955881694091E-2</v>
      </c>
      <c r="E88" s="17">
        <f>IF(OR($A88="",$B88="",$C88=""),"",A88*'MPTO_working_3-way'!$I87)</f>
        <v>2.4423865967631642</v>
      </c>
      <c r="F88" s="21">
        <f>IF(OR($A88="",$B88="",$C88=""),"",B88*'MPTO_working_3-way'!$I87)</f>
        <v>3.4235162552919562</v>
      </c>
      <c r="G88" s="22">
        <f>IF(OR($A88="",$B88="",$C88=""),"",C88*'MPTO_working_3-way'!$I87)</f>
        <v>3.350453408380238</v>
      </c>
      <c r="H88" s="17">
        <f>IF(OR($A88="",$B88="",$C88=""),"",'MPTO_working_3-way'!E87)</f>
        <v>2.422683437396504</v>
      </c>
      <c r="I88" s="21">
        <f>IF(OR($A88="",$B88="",$C88=""),"",'MPTO_working_3-way'!F87)</f>
        <v>3.4447946774525509</v>
      </c>
      <c r="J88" s="22">
        <f>IF(OR($A88="",$B88="",$C88=""),"",'MPTO_working_3-way'!G87)</f>
        <v>3.3676667581573416</v>
      </c>
      <c r="K88" s="17">
        <f>IF(OR($A88="",$B88="",$C88=""),"",'OddsRatio_working_3-way'!H87)</f>
        <v>2.4312173396362411</v>
      </c>
      <c r="L88" s="21">
        <f>IF(OR($A88="",$B88="",$C88=""),"",'OddsRatio_working_3-way'!I87)</f>
        <v>3.4352056226646503</v>
      </c>
      <c r="M88" s="22">
        <f>IF(OR($A88="",$B88="",$C88=""),"",'OddsRatio_working_3-way'!J87)</f>
        <v>3.3604405377582789</v>
      </c>
      <c r="N88" s="23">
        <f t="shared" si="29"/>
        <v>40.943559112438457</v>
      </c>
      <c r="O88" s="24">
        <f t="shared" si="30"/>
        <v>29.20973424484939</v>
      </c>
      <c r="P88" s="24">
        <f t="shared" si="31"/>
        <v>29.846706642712146</v>
      </c>
      <c r="Q88" t="s">
        <v>295</v>
      </c>
      <c r="R88" t="s">
        <v>296</v>
      </c>
      <c r="S88" s="48" t="s">
        <v>467</v>
      </c>
      <c r="T88" s="35">
        <v>100</v>
      </c>
      <c r="U88" s="35">
        <f t="shared" si="32"/>
        <v>83.713355048859938</v>
      </c>
      <c r="V88" s="35">
        <f t="shared" si="33"/>
        <v>74.489795918367349</v>
      </c>
      <c r="W88" s="35">
        <f t="shared" si="34"/>
        <v>36.708860759493668</v>
      </c>
      <c r="X88" s="35">
        <f t="shared" si="35"/>
        <v>88.801343322138976</v>
      </c>
      <c r="Y88" s="35">
        <f t="shared" si="36"/>
        <v>79.577784191646387</v>
      </c>
      <c r="Z88" s="35">
        <f t="shared" si="37"/>
        <v>41.79684903277272</v>
      </c>
      <c r="AA88" s="35">
        <f t="shared" si="38"/>
        <v>-5.0879882732790378</v>
      </c>
      <c r="AB88" s="35">
        <f t="shared" si="39"/>
        <v>-5.0879882732790378</v>
      </c>
      <c r="AC88" s="35">
        <f t="shared" si="40"/>
        <v>-5.087988273279052</v>
      </c>
      <c r="AF88">
        <v>2.11</v>
      </c>
      <c r="AG88">
        <v>1.74</v>
      </c>
      <c r="AJ88" t="s">
        <v>482</v>
      </c>
    </row>
    <row r="89" spans="1:36" ht="15" x14ac:dyDescent="0.25">
      <c r="A89">
        <v>6.14</v>
      </c>
      <c r="B89">
        <v>3.92</v>
      </c>
      <c r="C89">
        <v>1.58</v>
      </c>
      <c r="D89" s="20">
        <f t="shared" si="28"/>
        <v>5.0879882732790538E-2</v>
      </c>
      <c r="E89" s="17">
        <f>IF(OR($A89="",$B89="",$C89=""),"",A89*'MPTO_working_3-way'!$I88)</f>
        <v>6.4524024799793338</v>
      </c>
      <c r="F89" s="21">
        <f>IF(OR($A89="",$B89="",$C89=""),"",B89*'MPTO_working_3-way'!$I88)</f>
        <v>4.1194491403125388</v>
      </c>
      <c r="G89" s="22">
        <f>IF(OR($A89="",$B89="",$C89=""),"",C89*'MPTO_working_3-way'!$I88)</f>
        <v>1.6603902147178091</v>
      </c>
      <c r="H89" s="17">
        <f>IF(OR($A89="",$B89="",$C89=""),"",'MPTO_working_3-way'!E88)</f>
        <v>6.8537047912807871</v>
      </c>
      <c r="I89" s="21">
        <f>IF(OR($A89="",$B89="",$C89=""),"",'MPTO_working_3-way'!F88)</f>
        <v>4.1991738729974024</v>
      </c>
      <c r="J89" s="22">
        <f>IF(OR($A89="",$B89="",$C89=""),"",'MPTO_working_3-way'!G88)</f>
        <v>1.6235046285618138</v>
      </c>
      <c r="K89" s="17">
        <f>IF(OR($A89="",$B89="",$C89=""),"",'OddsRatio_working_3-way'!H88)</f>
        <v>6.6354483294920827</v>
      </c>
      <c r="L89" s="21">
        <f>IF(OR($A89="",$B89="",$C89=""),"",'OddsRatio_working_3-way'!I88)</f>
        <v>4.2014609186997829</v>
      </c>
      <c r="M89" s="22">
        <f>IF(OR($A89="",$B89="",$C89=""),"",'OddsRatio_working_3-way'!J88)</f>
        <v>1.6359066208376281</v>
      </c>
      <c r="N89" s="23">
        <f t="shared" si="29"/>
        <v>15.498103273979321</v>
      </c>
      <c r="O89" s="24">
        <f t="shared" si="30"/>
        <v>24.275090332202304</v>
      </c>
      <c r="P89" s="24">
        <f t="shared" si="31"/>
        <v>60.226806393818364</v>
      </c>
      <c r="Q89" t="s">
        <v>297</v>
      </c>
      <c r="R89" t="s">
        <v>298</v>
      </c>
      <c r="S89" s="48" t="s">
        <v>467</v>
      </c>
      <c r="T89" s="35">
        <v>100</v>
      </c>
      <c r="U89" s="35">
        <f t="shared" si="32"/>
        <v>50.980392156862742</v>
      </c>
      <c r="V89" s="35">
        <f t="shared" si="33"/>
        <v>72.14484679665739</v>
      </c>
      <c r="W89" s="35">
        <f t="shared" si="34"/>
        <v>74.619289340101517</v>
      </c>
      <c r="X89" s="35">
        <f t="shared" si="35"/>
        <v>53.235863863241093</v>
      </c>
      <c r="Y89" s="35">
        <f t="shared" si="36"/>
        <v>74.40031850303572</v>
      </c>
      <c r="Z89" s="35">
        <f t="shared" si="37"/>
        <v>76.874761046479875</v>
      </c>
      <c r="AA89" s="35">
        <f t="shared" si="38"/>
        <v>-2.2554717063783514</v>
      </c>
      <c r="AB89" s="35">
        <f t="shared" si="39"/>
        <v>-2.2554717063783301</v>
      </c>
      <c r="AC89" s="35">
        <f t="shared" si="40"/>
        <v>-2.2554717063783585</v>
      </c>
      <c r="AF89">
        <v>2.0499999999999998</v>
      </c>
      <c r="AG89">
        <v>1.79</v>
      </c>
      <c r="AJ89" t="s">
        <v>482</v>
      </c>
    </row>
    <row r="90" spans="1:36" ht="15" x14ac:dyDescent="0.25">
      <c r="A90">
        <v>2.04</v>
      </c>
      <c r="B90">
        <v>3.59</v>
      </c>
      <c r="C90">
        <v>3.94</v>
      </c>
      <c r="D90" s="20">
        <f t="shared" si="28"/>
        <v>2.2554717063783425E-2</v>
      </c>
      <c r="E90" s="17">
        <f>IF(OR($A90="",$B90="",$C90=""),"",A90*'MPTO_working_3-way'!$I89)</f>
        <v>2.0860116228101182</v>
      </c>
      <c r="F90" s="21">
        <f>IF(OR($A90="",$B90="",$C90=""),"",B90*'MPTO_working_3-way'!$I89)</f>
        <v>3.6709714342589823</v>
      </c>
      <c r="G90" s="22">
        <f>IF(OR($A90="",$B90="",$C90=""),"",C90*'MPTO_working_3-way'!$I89)</f>
        <v>4.0288655852313067</v>
      </c>
      <c r="H90" s="17">
        <f>IF(OR($A90="",$B90="",$C90=""),"",'MPTO_working_3-way'!E89)</f>
        <v>2.0717752470718702</v>
      </c>
      <c r="I90" s="21">
        <f>IF(OR($A90="",$B90="",$C90=""),"",'MPTO_working_3-way'!F89)</f>
        <v>3.6895836260053705</v>
      </c>
      <c r="J90" s="22">
        <f>IF(OR($A90="",$B90="",$C90=""),"",'MPTO_working_3-way'!G89)</f>
        <v>4.0602728407300868</v>
      </c>
      <c r="K90" s="17">
        <f>IF(OR($A90="",$B90="",$C90=""),"",'OddsRatio_working_3-way'!H89)</f>
        <v>2.0774897123402534</v>
      </c>
      <c r="L90" s="21">
        <f>IF(OR($A90="",$B90="",$C90=""),"",'OddsRatio_working_3-way'!I89)</f>
        <v>3.6833638028473601</v>
      </c>
      <c r="M90" s="22">
        <f>IF(OR($A90="",$B90="",$C90=""),"",'OddsRatio_working_3-way'!J89)</f>
        <v>4.0459805329618694</v>
      </c>
      <c r="N90" s="23">
        <f t="shared" si="29"/>
        <v>47.938371438835759</v>
      </c>
      <c r="O90" s="24">
        <f t="shared" si="30"/>
        <v>27.24074588724929</v>
      </c>
      <c r="P90" s="24">
        <f t="shared" si="31"/>
        <v>24.820882673914962</v>
      </c>
      <c r="Q90" t="s">
        <v>299</v>
      </c>
      <c r="R90" t="s">
        <v>300</v>
      </c>
      <c r="S90" s="48" t="s">
        <v>467</v>
      </c>
      <c r="T90" s="35">
        <v>100</v>
      </c>
      <c r="U90" s="35">
        <f t="shared" si="32"/>
        <v>29.577464788732396</v>
      </c>
      <c r="V90" s="35">
        <f t="shared" si="33"/>
        <v>79.919678714859444</v>
      </c>
      <c r="W90" s="35">
        <f t="shared" si="34"/>
        <v>87.864077669902912</v>
      </c>
      <c r="X90" s="35">
        <f t="shared" si="35"/>
        <v>32.216243615237651</v>
      </c>
      <c r="Y90" s="35">
        <f t="shared" si="36"/>
        <v>82.558457541364703</v>
      </c>
      <c r="Z90" s="35">
        <f t="shared" si="37"/>
        <v>90.502856496408171</v>
      </c>
      <c r="AA90" s="35">
        <f t="shared" si="38"/>
        <v>-2.6387788265052556</v>
      </c>
      <c r="AB90" s="35">
        <f t="shared" si="39"/>
        <v>-2.6387788265052592</v>
      </c>
      <c r="AC90" s="35">
        <f t="shared" si="40"/>
        <v>-2.6387788265052592</v>
      </c>
      <c r="AF90">
        <v>1.97</v>
      </c>
      <c r="AG90">
        <v>1.93</v>
      </c>
      <c r="AJ90" t="s">
        <v>475</v>
      </c>
    </row>
    <row r="91" spans="1:36" ht="15" x14ac:dyDescent="0.25">
      <c r="A91">
        <v>1.42</v>
      </c>
      <c r="B91">
        <v>4.9800000000000004</v>
      </c>
      <c r="C91">
        <v>8.24</v>
      </c>
      <c r="D91" s="20">
        <f t="shared" si="28"/>
        <v>2.6387788265052503E-2</v>
      </c>
      <c r="E91" s="17">
        <f>IF(OR($A91="",$B91="",$C91=""),"",A91*'MPTO_working_3-way'!$I90)</f>
        <v>1.4574706593363744</v>
      </c>
      <c r="F91" s="21">
        <f>IF(OR($A91="",$B91="",$C91=""),"",B91*'MPTO_working_3-way'!$I90)</f>
        <v>5.1114111855599615</v>
      </c>
      <c r="G91" s="22">
        <f>IF(OR($A91="",$B91="",$C91=""),"",C91*'MPTO_working_3-way'!$I90)</f>
        <v>8.4574353753040334</v>
      </c>
      <c r="H91" s="17">
        <f>IF(OR($A91="",$B91="",$C91=""),"",'MPTO_working_3-way'!E90)</f>
        <v>1.4379604419532037</v>
      </c>
      <c r="I91" s="21">
        <f>IF(OR($A91="",$B91="",$C91=""),"",'MPTO_working_3-way'!F90)</f>
        <v>5.208135765151952</v>
      </c>
      <c r="J91" s="22">
        <f>IF(OR($A91="",$B91="",$C91=""),"",'MPTO_working_3-way'!G90)</f>
        <v>8.883890703059949</v>
      </c>
      <c r="K91" s="17">
        <f>IF(OR($A91="",$B91="",$C91=""),"",'OddsRatio_working_3-way'!H90)</f>
        <v>1.4441052342352878</v>
      </c>
      <c r="L91" s="21">
        <f>IF(OR($A91="",$B91="",$C91=""),"",'OddsRatio_working_3-way'!I90)</f>
        <v>5.2084257910867793</v>
      </c>
      <c r="M91" s="22">
        <f>IF(OR($A91="",$B91="",$C91=""),"",'OddsRatio_working_3-way'!J90)</f>
        <v>8.6555283234844911</v>
      </c>
      <c r="N91" s="23">
        <f t="shared" si="29"/>
        <v>68.612015864204551</v>
      </c>
      <c r="O91" s="24">
        <f t="shared" si="30"/>
        <v>19.564068780556319</v>
      </c>
      <c r="P91" s="24">
        <f t="shared" si="31"/>
        <v>11.823915355239132</v>
      </c>
      <c r="Q91" t="s">
        <v>301</v>
      </c>
      <c r="R91" t="s">
        <v>302</v>
      </c>
      <c r="S91" s="48" t="s">
        <v>467</v>
      </c>
      <c r="T91" s="35">
        <v>100</v>
      </c>
      <c r="U91" s="35">
        <f t="shared" si="32"/>
        <v>73.890339425587456</v>
      </c>
      <c r="V91" s="35">
        <f t="shared" si="33"/>
        <v>72.067039106145245</v>
      </c>
      <c r="W91" s="35">
        <f t="shared" si="34"/>
        <v>51.92307692307692</v>
      </c>
      <c r="X91" s="35">
        <f t="shared" si="35"/>
        <v>76.009883970777821</v>
      </c>
      <c r="Y91" s="35">
        <f t="shared" si="36"/>
        <v>74.186583651335596</v>
      </c>
      <c r="Z91" s="35">
        <f t="shared" si="37"/>
        <v>54.042621468267285</v>
      </c>
      <c r="AA91" s="35">
        <f t="shared" si="38"/>
        <v>-2.1195445451903652</v>
      </c>
      <c r="AB91" s="35">
        <f t="shared" si="39"/>
        <v>-2.119544545190351</v>
      </c>
      <c r="AC91" s="35">
        <f t="shared" si="40"/>
        <v>-2.1195445451903652</v>
      </c>
      <c r="AF91">
        <v>1.69</v>
      </c>
      <c r="AG91">
        <v>2.29</v>
      </c>
      <c r="AJ91" t="s">
        <v>475</v>
      </c>
    </row>
    <row r="92" spans="1:36" ht="15" x14ac:dyDescent="0.25">
      <c r="A92">
        <v>3.83</v>
      </c>
      <c r="B92">
        <v>3.58</v>
      </c>
      <c r="C92">
        <v>2.08</v>
      </c>
      <c r="D92" s="20">
        <f t="shared" si="28"/>
        <v>2.1195445451903439E-2</v>
      </c>
      <c r="E92" s="17">
        <f>IF(OR($A92="",$B92="",$C92=""),"",A92*'MPTO_working_3-way'!$I91)</f>
        <v>3.9111785560807903</v>
      </c>
      <c r="F92" s="21">
        <f>IF(OR($A92="",$B92="",$C92=""),"",B92*'MPTO_working_3-way'!$I91)</f>
        <v>3.6558796947178145</v>
      </c>
      <c r="G92" s="22">
        <f>IF(OR($A92="",$B92="",$C92=""),"",C92*'MPTO_working_3-way'!$I91)</f>
        <v>2.1240865265399593</v>
      </c>
      <c r="H92" s="17">
        <f>IF(OR($A92="",$B92="",$C92=""),"",'MPTO_working_3-way'!E91)</f>
        <v>3.9365203458872604</v>
      </c>
      <c r="I92" s="21">
        <f>IF(OR($A92="",$B92="",$C92=""),"",'MPTO_working_3-way'!F91)</f>
        <v>3.6728994975340323</v>
      </c>
      <c r="J92" s="22">
        <f>IF(OR($A92="",$B92="",$C92=""),"",'MPTO_working_3-way'!G91)</f>
        <v>2.1110225505673466</v>
      </c>
      <c r="K92" s="17">
        <f>IF(OR($A92="",$B92="",$C92=""),"",'OddsRatio_working_3-way'!H91)</f>
        <v>3.9251913515317711</v>
      </c>
      <c r="L92" s="21">
        <f>IF(OR($A92="",$B92="",$C92=""),"",'OddsRatio_working_3-way'!I91)</f>
        <v>3.6667822215377983</v>
      </c>
      <c r="M92" s="22">
        <f>IF(OR($A92="",$B92="",$C92=""),"",'OddsRatio_working_3-way'!J91)</f>
        <v>2.1163274415739619</v>
      </c>
      <c r="N92" s="23">
        <f t="shared" si="29"/>
        <v>25.567740916488695</v>
      </c>
      <c r="O92" s="24">
        <f t="shared" si="30"/>
        <v>27.353197684399916</v>
      </c>
      <c r="P92" s="24">
        <f t="shared" si="31"/>
        <v>47.079061399111396</v>
      </c>
      <c r="Q92" t="s">
        <v>303</v>
      </c>
      <c r="R92" t="s">
        <v>304</v>
      </c>
      <c r="S92" s="48" t="s">
        <v>467</v>
      </c>
      <c r="T92" s="35">
        <v>100</v>
      </c>
      <c r="U92" s="35">
        <f t="shared" si="32"/>
        <v>57.264957264957268</v>
      </c>
      <c r="V92" s="35">
        <f t="shared" si="33"/>
        <v>71.428571428571431</v>
      </c>
      <c r="W92" s="35">
        <f t="shared" si="34"/>
        <v>68.454258675078862</v>
      </c>
      <c r="X92" s="35">
        <f t="shared" si="35"/>
        <v>60.117169896349701</v>
      </c>
      <c r="Y92" s="35">
        <f t="shared" si="36"/>
        <v>74.280784059963878</v>
      </c>
      <c r="Z92" s="35">
        <f t="shared" si="37"/>
        <v>71.306471306471309</v>
      </c>
      <c r="AA92" s="35">
        <f t="shared" si="38"/>
        <v>-2.8522126313924332</v>
      </c>
      <c r="AB92" s="35">
        <f t="shared" si="39"/>
        <v>-2.8522126313924474</v>
      </c>
      <c r="AC92" s="35">
        <f t="shared" si="40"/>
        <v>-2.8522126313924474</v>
      </c>
      <c r="AF92">
        <v>1.84</v>
      </c>
      <c r="AG92">
        <v>2.06</v>
      </c>
      <c r="AJ92" t="s">
        <v>475</v>
      </c>
    </row>
    <row r="93" spans="1:36" ht="15" x14ac:dyDescent="0.25">
      <c r="A93">
        <v>2.34</v>
      </c>
      <c r="B93">
        <v>3.5</v>
      </c>
      <c r="C93">
        <v>3.17</v>
      </c>
      <c r="D93" s="20">
        <f t="shared" si="28"/>
        <v>2.8522126313924367E-2</v>
      </c>
      <c r="E93" s="17">
        <f>IF(OR($A93="",$B93="",$C93=""),"",A93*'MPTO_working_3-way'!$I92)</f>
        <v>2.406741775574583</v>
      </c>
      <c r="F93" s="21">
        <f>IF(OR($A93="",$B93="",$C93=""),"",B93*'MPTO_working_3-way'!$I92)</f>
        <v>3.5998274420987353</v>
      </c>
      <c r="G93" s="22">
        <f>IF(OR($A93="",$B93="",$C93=""),"",C93*'MPTO_working_3-way'!$I92)</f>
        <v>3.26041514041514</v>
      </c>
      <c r="H93" s="17">
        <f>IF(OR($A93="",$B93="",$C93=""),"",'MPTO_working_3-way'!E92)</f>
        <v>2.3932430979120896</v>
      </c>
      <c r="I93" s="21">
        <f>IF(OR($A93="",$B93="",$C93=""),"",'MPTO_working_3-way'!F92)</f>
        <v>3.6204742270916519</v>
      </c>
      <c r="J93" s="22">
        <f>IF(OR($A93="",$B93="",$C93=""),"",'MPTO_working_3-way'!G92)</f>
        <v>3.2685075221888833</v>
      </c>
      <c r="K93" s="17">
        <f>IF(OR($A93="",$B93="",$C93=""),"",'OddsRatio_working_3-way'!H92)</f>
        <v>2.3991505167062828</v>
      </c>
      <c r="L93" s="21">
        <f>IF(OR($A93="",$B93="",$C93=""),"",'OddsRatio_working_3-way'!I92)</f>
        <v>3.6103554416161985</v>
      </c>
      <c r="M93" s="22">
        <f>IF(OR($A93="",$B93="",$C93=""),"",'OddsRatio_working_3-way'!J92)</f>
        <v>3.2657885233228607</v>
      </c>
      <c r="N93" s="23">
        <f t="shared" si="29"/>
        <v>41.54994981799662</v>
      </c>
      <c r="O93" s="24">
        <f t="shared" si="30"/>
        <v>27.779109306889165</v>
      </c>
      <c r="P93" s="24">
        <f t="shared" si="31"/>
        <v>30.670940875114223</v>
      </c>
      <c r="Q93" t="s">
        <v>305</v>
      </c>
      <c r="R93" t="s">
        <v>306</v>
      </c>
      <c r="S93" s="48" t="s">
        <v>467</v>
      </c>
      <c r="T93" s="35">
        <v>100</v>
      </c>
      <c r="U93" s="35">
        <f t="shared" si="32"/>
        <v>63.63636363636364</v>
      </c>
      <c r="V93" s="35">
        <f t="shared" si="33"/>
        <v>69.696969696969703</v>
      </c>
      <c r="W93" s="35">
        <f t="shared" si="34"/>
        <v>63.898916967509031</v>
      </c>
      <c r="X93" s="35">
        <f t="shared" si="35"/>
        <v>66.404113335521274</v>
      </c>
      <c r="Y93" s="35">
        <f t="shared" si="36"/>
        <v>72.464719396127336</v>
      </c>
      <c r="Z93" s="35">
        <f t="shared" si="37"/>
        <v>66.666666666666671</v>
      </c>
      <c r="AA93" s="35">
        <f t="shared" si="38"/>
        <v>-2.7677496991576334</v>
      </c>
      <c r="AB93" s="35">
        <f t="shared" si="39"/>
        <v>-2.7677496991576334</v>
      </c>
      <c r="AC93" s="35">
        <f t="shared" si="40"/>
        <v>-2.7677496991576405</v>
      </c>
      <c r="AF93">
        <v>2.04</v>
      </c>
      <c r="AG93">
        <v>1.86</v>
      </c>
      <c r="AJ93" t="s">
        <v>483</v>
      </c>
    </row>
    <row r="94" spans="1:36" ht="15" x14ac:dyDescent="0.25">
      <c r="A94">
        <v>2.75</v>
      </c>
      <c r="B94">
        <v>3.3</v>
      </c>
      <c r="C94">
        <v>2.77</v>
      </c>
      <c r="D94" s="20">
        <f t="shared" si="28"/>
        <v>2.7677496991576511E-2</v>
      </c>
      <c r="E94" s="17">
        <f>IF(OR($A94="",$B94="",$C94=""),"",A94*'MPTO_working_3-way'!$I93)</f>
        <v>2.8261131167268356</v>
      </c>
      <c r="F94" s="21">
        <f>IF(OR($A94="",$B94="",$C94=""),"",B94*'MPTO_working_3-way'!$I93)</f>
        <v>3.3913357400722024</v>
      </c>
      <c r="G94" s="22">
        <f>IF(OR($A94="",$B94="",$C94=""),"",C94*'MPTO_working_3-way'!$I93)</f>
        <v>2.8466666666666671</v>
      </c>
      <c r="H94" s="17">
        <f>IF(OR($A94="",$B94="",$C94=""),"",'MPTO_working_3-way'!E93)</f>
        <v>2.8215865829817885</v>
      </c>
      <c r="I94" s="21">
        <f>IF(OR($A94="",$B94="",$C94=""),"",'MPTO_working_3-way'!F93)</f>
        <v>3.4036241777336476</v>
      </c>
      <c r="J94" s="22">
        <f>IF(OR($A94="",$B94="",$C94=""),"",'MPTO_working_3-way'!G93)</f>
        <v>2.8426453819840369</v>
      </c>
      <c r="K94" s="17">
        <f>IF(OR($A94="",$B94="",$C94=""),"",'OddsRatio_working_3-way'!H93)</f>
        <v>2.8239332061817968</v>
      </c>
      <c r="L94" s="21">
        <f>IF(OR($A94="",$B94="",$C94=""),"",'OddsRatio_working_3-way'!I93)</f>
        <v>3.3971693566960761</v>
      </c>
      <c r="M94" s="22">
        <f>IF(OR($A94="",$B94="",$C94=""),"",'OddsRatio_working_3-way'!J93)</f>
        <v>2.8447781571095891</v>
      </c>
      <c r="N94" s="23">
        <f t="shared" si="29"/>
        <v>35.384287843304229</v>
      </c>
      <c r="O94" s="24">
        <f t="shared" si="30"/>
        <v>29.48690653608686</v>
      </c>
      <c r="P94" s="24">
        <f t="shared" si="31"/>
        <v>35.128805620608894</v>
      </c>
      <c r="Q94" t="s">
        <v>307</v>
      </c>
      <c r="R94" t="s">
        <v>308</v>
      </c>
      <c r="S94" s="48" t="s">
        <v>467</v>
      </c>
      <c r="T94" s="35">
        <v>100</v>
      </c>
      <c r="U94" s="35">
        <f t="shared" si="32"/>
        <v>48.453608247422686</v>
      </c>
      <c r="V94" s="35">
        <f t="shared" si="33"/>
        <v>71.509971509971507</v>
      </c>
      <c r="W94" s="35">
        <f t="shared" si="34"/>
        <v>77.116704805491992</v>
      </c>
      <c r="X94" s="35">
        <f t="shared" si="35"/>
        <v>51.373323684536501</v>
      </c>
      <c r="Y94" s="35">
        <f t="shared" si="36"/>
        <v>74.429686947085344</v>
      </c>
      <c r="Z94" s="35">
        <f t="shared" si="37"/>
        <v>80.036420242605828</v>
      </c>
      <c r="AA94" s="35">
        <f t="shared" si="38"/>
        <v>-2.9197154371138154</v>
      </c>
      <c r="AB94" s="35">
        <f t="shared" si="39"/>
        <v>-2.9197154371138367</v>
      </c>
      <c r="AC94" s="35">
        <f t="shared" si="40"/>
        <v>-2.9197154371138367</v>
      </c>
      <c r="AF94">
        <v>1.96</v>
      </c>
      <c r="AG94">
        <v>1.93</v>
      </c>
      <c r="AJ94" t="s">
        <v>483</v>
      </c>
    </row>
    <row r="95" spans="1:36" ht="15" x14ac:dyDescent="0.25">
      <c r="A95">
        <v>1.94</v>
      </c>
      <c r="B95">
        <v>3.51</v>
      </c>
      <c r="C95">
        <v>4.37</v>
      </c>
      <c r="D95" s="20">
        <f t="shared" si="28"/>
        <v>2.9197154371138234E-2</v>
      </c>
      <c r="E95" s="17">
        <f>IF(OR($A95="",$B95="",$C95=""),"",A95*'MPTO_working_3-way'!$I94)</f>
        <v>1.9966424794800082</v>
      </c>
      <c r="F95" s="21">
        <f>IF(OR($A95="",$B95="",$C95=""),"",B95*'MPTO_working_3-way'!$I94)</f>
        <v>3.6124820118426948</v>
      </c>
      <c r="G95" s="22">
        <f>IF(OR($A95="",$B95="",$C95=""),"",C95*'MPTO_working_3-way'!$I94)</f>
        <v>4.4975915646018745</v>
      </c>
      <c r="H95" s="17">
        <f>IF(OR($A95="",$B95="",$C95=""),"",'MPTO_working_3-way'!E94)</f>
        <v>1.977333694403459</v>
      </c>
      <c r="I95" s="21">
        <f>IF(OR($A95="",$B95="",$C95=""),"",'MPTO_working_3-way'!F94)</f>
        <v>3.6341448243075862</v>
      </c>
      <c r="J95" s="22">
        <f>IF(OR($A95="",$B95="",$C95=""),"",'MPTO_working_3-way'!G94)</f>
        <v>4.5641141553683351</v>
      </c>
      <c r="K95" s="17">
        <f>IF(OR($A95="",$B95="",$C95=""),"",'OddsRatio_working_3-way'!H94)</f>
        <v>1.9848955587270887</v>
      </c>
      <c r="L95" s="21">
        <f>IF(OR($A95="",$B95="",$C95=""),"",'OddsRatio_working_3-way'!I94)</f>
        <v>3.6298806940478645</v>
      </c>
      <c r="M95" s="22">
        <f>IF(OR($A95="",$B95="",$C95=""),"",'OddsRatio_working_3-way'!J94)</f>
        <v>4.5309553541598833</v>
      </c>
      <c r="N95" s="23">
        <f t="shared" si="29"/>
        <v>50.084079161755248</v>
      </c>
      <c r="O95" s="24">
        <f t="shared" si="30"/>
        <v>27.681798738975839</v>
      </c>
      <c r="P95" s="24">
        <f t="shared" si="31"/>
        <v>22.234122099268916</v>
      </c>
      <c r="Q95" t="s">
        <v>309</v>
      </c>
      <c r="R95" t="s">
        <v>310</v>
      </c>
      <c r="S95" s="48" t="s">
        <v>467</v>
      </c>
      <c r="T95" s="35">
        <v>100</v>
      </c>
      <c r="U95" s="35">
        <f t="shared" si="32"/>
        <v>49.494949494949495</v>
      </c>
      <c r="V95" s="35">
        <f t="shared" si="33"/>
        <v>70.414201183431956</v>
      </c>
      <c r="W95" s="35">
        <f t="shared" si="34"/>
        <v>77.116704805491992</v>
      </c>
      <c r="X95" s="35">
        <f t="shared" si="35"/>
        <v>52.469094011076059</v>
      </c>
      <c r="Y95" s="35">
        <f t="shared" si="36"/>
        <v>73.388345699558528</v>
      </c>
      <c r="Z95" s="35">
        <f t="shared" si="37"/>
        <v>80.090849321618563</v>
      </c>
      <c r="AA95" s="35">
        <f t="shared" si="38"/>
        <v>-2.9741445161265645</v>
      </c>
      <c r="AB95" s="35">
        <f t="shared" si="39"/>
        <v>-2.9741445161265716</v>
      </c>
      <c r="AC95" s="35">
        <f t="shared" si="40"/>
        <v>-2.9741445161265716</v>
      </c>
      <c r="AF95">
        <v>1.99</v>
      </c>
      <c r="AG95">
        <v>1.9</v>
      </c>
      <c r="AJ95" t="s">
        <v>483</v>
      </c>
    </row>
    <row r="96" spans="1:36" ht="15" x14ac:dyDescent="0.25">
      <c r="A96">
        <v>1.98</v>
      </c>
      <c r="B96">
        <v>3.38</v>
      </c>
      <c r="C96">
        <v>4.37</v>
      </c>
      <c r="D96" s="20">
        <f t="shared" si="28"/>
        <v>2.9741445161265645E-2</v>
      </c>
      <c r="E96" s="17">
        <f>IF(OR($A96="",$B96="",$C96=""),"",A96*'MPTO_working_3-way'!$I95)</f>
        <v>2.0388880614193061</v>
      </c>
      <c r="F96" s="21">
        <f>IF(OR($A96="",$B96="",$C96=""),"",B96*'MPTO_working_3-way'!$I95)</f>
        <v>3.4805260846450778</v>
      </c>
      <c r="G96" s="22">
        <f>IF(OR($A96="",$B96="",$C96=""),"",C96*'MPTO_working_3-way'!$I95)</f>
        <v>4.4999701153547313</v>
      </c>
      <c r="H96" s="17">
        <f>IF(OR($A96="",$B96="",$C96=""),"",'MPTO_working_3-way'!E95)</f>
        <v>2.0196443127786878</v>
      </c>
      <c r="I96" s="21">
        <f>IF(OR($A96="",$B96="",$C96=""),"",'MPTO_working_3-way'!F95)</f>
        <v>3.4971861434244951</v>
      </c>
      <c r="J96" s="22">
        <f>IF(OR($A96="",$B96="",$C96=""),"",'MPTO_working_3-way'!G95)</f>
        <v>4.5678966864208705</v>
      </c>
      <c r="K96" s="17">
        <f>IF(OR($A96="",$B96="",$C96=""),"",'OddsRatio_working_3-way'!H95)</f>
        <v>2.0273356971633398</v>
      </c>
      <c r="L96" s="21">
        <f>IF(OR($A96="",$B96="",$C96=""),"",'OddsRatio_working_3-way'!I95)</f>
        <v>3.4949581216823957</v>
      </c>
      <c r="M96" s="22">
        <f>IF(OR($A96="",$B96="",$C96=""),"",'OddsRatio_working_3-way'!J95)</f>
        <v>4.5327768361637304</v>
      </c>
      <c r="N96" s="23">
        <f t="shared" si="29"/>
        <v>49.046341431019137</v>
      </c>
      <c r="O96" s="24">
        <f t="shared" si="30"/>
        <v>28.731288767283402</v>
      </c>
      <c r="P96" s="24">
        <f t="shared" si="31"/>
        <v>22.222369801697457</v>
      </c>
      <c r="Q96" t="s">
        <v>311</v>
      </c>
      <c r="R96" t="s">
        <v>312</v>
      </c>
      <c r="S96" s="48" t="s">
        <v>467</v>
      </c>
      <c r="T96" s="35">
        <v>100</v>
      </c>
      <c r="U96" s="35">
        <f t="shared" si="32"/>
        <v>43.820224719101127</v>
      </c>
      <c r="V96" s="35">
        <f t="shared" si="33"/>
        <v>71.910112359550567</v>
      </c>
      <c r="W96" s="35">
        <f t="shared" si="34"/>
        <v>81.308411214953281</v>
      </c>
      <c r="X96" s="35">
        <f t="shared" si="35"/>
        <v>46.781476425496173</v>
      </c>
      <c r="Y96" s="35">
        <f t="shared" si="36"/>
        <v>74.871364065945613</v>
      </c>
      <c r="Z96" s="35">
        <f t="shared" si="37"/>
        <v>84.269662921348328</v>
      </c>
      <c r="AA96" s="35">
        <f t="shared" si="38"/>
        <v>-2.9612517063950463</v>
      </c>
      <c r="AB96" s="35">
        <f t="shared" si="39"/>
        <v>-2.9612517063950463</v>
      </c>
      <c r="AC96" s="35">
        <f t="shared" si="40"/>
        <v>-2.9612517063950463</v>
      </c>
      <c r="AF96">
        <v>2.2000000000000002</v>
      </c>
      <c r="AG96">
        <v>1.72</v>
      </c>
      <c r="AJ96" t="s">
        <v>483</v>
      </c>
    </row>
    <row r="97" spans="1:36" ht="15" x14ac:dyDescent="0.25">
      <c r="A97">
        <v>1.78</v>
      </c>
      <c r="B97">
        <v>3.56</v>
      </c>
      <c r="C97">
        <v>5.35</v>
      </c>
      <c r="D97" s="20">
        <f t="shared" si="28"/>
        <v>2.9612517063950516E-2</v>
      </c>
      <c r="E97" s="17">
        <f>IF(OR($A97="",$B97="",$C97=""),"",A97*'MPTO_working_3-way'!$I96)</f>
        <v>1.832710280373832</v>
      </c>
      <c r="F97" s="21">
        <f>IF(OR($A97="",$B97="",$C97=""),"",B97*'MPTO_working_3-way'!$I96)</f>
        <v>3.665420560747664</v>
      </c>
      <c r="G97" s="22">
        <f>IF(OR($A97="",$B97="",$C97=""),"",C97*'MPTO_working_3-way'!$I96)</f>
        <v>5.5084269662921352</v>
      </c>
      <c r="H97" s="17">
        <f>IF(OR($A97="",$B97="",$C97=""),"",'MPTO_working_3-way'!E96)</f>
        <v>1.8118340943683411</v>
      </c>
      <c r="I97" s="21">
        <f>IF(OR($A97="",$B97="",$C97=""),"",'MPTO_working_3-way'!F96)</f>
        <v>3.6896551724137936</v>
      </c>
      <c r="J97" s="22">
        <f>IF(OR($A97="",$B97="",$C97=""),"",'MPTO_working_3-way'!G96)</f>
        <v>5.648279952550415</v>
      </c>
      <c r="K97" s="17">
        <f>IF(OR($A97="",$B97="",$C97=""),"",'OddsRatio_working_3-way'!H96)</f>
        <v>1.8197138053763806</v>
      </c>
      <c r="L97" s="21">
        <f>IF(OR($A97="",$B97="",$C97=""),"",'OddsRatio_working_3-way'!I96)</f>
        <v>3.6903427458506837</v>
      </c>
      <c r="M97" s="22">
        <f>IF(OR($A97="",$B97="",$C97=""),"",'OddsRatio_working_3-way'!J96)</f>
        <v>5.571480837675967</v>
      </c>
      <c r="N97" s="23">
        <f t="shared" si="29"/>
        <v>54.563997960224363</v>
      </c>
      <c r="O97" s="24">
        <f t="shared" si="30"/>
        <v>27.281998980112181</v>
      </c>
      <c r="P97" s="24">
        <f t="shared" si="31"/>
        <v>18.154003059663435</v>
      </c>
      <c r="Q97" t="s">
        <v>313</v>
      </c>
      <c r="R97" t="s">
        <v>314</v>
      </c>
      <c r="S97" s="48" t="s">
        <v>467</v>
      </c>
      <c r="T97" s="35">
        <v>100</v>
      </c>
      <c r="U97" s="35">
        <f t="shared" si="32"/>
        <v>67.845659163987136</v>
      </c>
      <c r="V97" s="35">
        <f t="shared" si="33"/>
        <v>68.454258675078862</v>
      </c>
      <c r="W97" s="35">
        <f t="shared" si="34"/>
        <v>60.9375</v>
      </c>
      <c r="X97" s="35">
        <f t="shared" si="35"/>
        <v>70.608241324921138</v>
      </c>
      <c r="Y97" s="35">
        <f t="shared" si="36"/>
        <v>71.216840836012864</v>
      </c>
      <c r="Z97" s="35">
        <f t="shared" si="37"/>
        <v>63.700082160933988</v>
      </c>
      <c r="AA97" s="35">
        <f t="shared" si="38"/>
        <v>-2.7625821609340022</v>
      </c>
      <c r="AB97" s="35">
        <f t="shared" si="39"/>
        <v>-2.7625821609340022</v>
      </c>
      <c r="AC97" s="35">
        <f t="shared" si="40"/>
        <v>-2.762582160933988</v>
      </c>
      <c r="AF97">
        <v>2.12</v>
      </c>
      <c r="AG97">
        <v>1.78</v>
      </c>
      <c r="AJ97" t="s">
        <v>483</v>
      </c>
    </row>
    <row r="98" spans="1:36" ht="15" x14ac:dyDescent="0.25">
      <c r="A98">
        <v>3.11</v>
      </c>
      <c r="B98">
        <v>3.17</v>
      </c>
      <c r="C98">
        <v>2.56</v>
      </c>
      <c r="D98" s="20">
        <f t="shared" si="28"/>
        <v>2.7625821609339907E-2</v>
      </c>
      <c r="E98" s="17">
        <f>IF(OR($A98="",$B98="",$C98=""),"",A98*'MPTO_working_3-way'!$I97)</f>
        <v>3.195916305205047</v>
      </c>
      <c r="F98" s="21">
        <f>IF(OR($A98="",$B98="",$C98=""),"",B98*'MPTO_working_3-way'!$I97)</f>
        <v>3.2575738545016075</v>
      </c>
      <c r="G98" s="22">
        <f>IF(OR($A98="",$B98="",$C98=""),"",C98*'MPTO_working_3-way'!$I97)</f>
        <v>2.6307221033199104</v>
      </c>
      <c r="H98" s="17">
        <f>IF(OR($A98="",$B98="",$C98=""),"",'MPTO_working_3-way'!E97)</f>
        <v>3.201692530885424</v>
      </c>
      <c r="I98" s="21">
        <f>IF(OR($A98="",$B98="",$C98=""),"",'MPTO_working_3-way'!F97)</f>
        <v>3.265318852702646</v>
      </c>
      <c r="J98" s="22">
        <f>IF(OR($A98="",$B98="",$C98=""),"",'MPTO_working_3-way'!G97)</f>
        <v>2.6218065580954821</v>
      </c>
      <c r="K98" s="17">
        <f>IF(OR($A98="",$B98="",$C98=""),"",'OddsRatio_working_3-way'!H97)</f>
        <v>3.1991271788205831</v>
      </c>
      <c r="L98" s="21">
        <f>IF(OR($A98="",$B98="",$C98=""),"",'OddsRatio_working_3-way'!I97)</f>
        <v>3.2616616009671398</v>
      </c>
      <c r="M98" s="22">
        <f>IF(OR($A98="",$B98="",$C98=""),"",'OddsRatio_working_3-way'!J97)</f>
        <v>2.6258949758104779</v>
      </c>
      <c r="N98" s="23">
        <f t="shared" si="29"/>
        <v>31.289930789844039</v>
      </c>
      <c r="O98" s="24">
        <f t="shared" si="30"/>
        <v>30.697692352181377</v>
      </c>
      <c r="P98" s="24">
        <f t="shared" si="31"/>
        <v>38.012376857974587</v>
      </c>
      <c r="Q98" t="s">
        <v>315</v>
      </c>
      <c r="R98" t="s">
        <v>316</v>
      </c>
      <c r="S98" s="48" t="s">
        <v>467</v>
      </c>
      <c r="T98" s="35">
        <v>100</v>
      </c>
      <c r="U98" s="35">
        <f t="shared" si="32"/>
        <v>74.424552429667528</v>
      </c>
      <c r="V98" s="35">
        <f t="shared" si="33"/>
        <v>72.29916897506925</v>
      </c>
      <c r="W98" s="35">
        <f t="shared" si="34"/>
        <v>50.495049504950494</v>
      </c>
      <c r="X98" s="35">
        <f t="shared" si="35"/>
        <v>77.205781519980249</v>
      </c>
      <c r="Y98" s="35">
        <f t="shared" si="36"/>
        <v>75.080398065381985</v>
      </c>
      <c r="Z98" s="35">
        <f t="shared" si="37"/>
        <v>53.276278595263229</v>
      </c>
      <c r="AA98" s="35">
        <f t="shared" si="38"/>
        <v>-2.7812290903127206</v>
      </c>
      <c r="AB98" s="35">
        <f t="shared" si="39"/>
        <v>-2.7812290903127348</v>
      </c>
      <c r="AC98" s="35">
        <f t="shared" si="40"/>
        <v>-2.7812290903127348</v>
      </c>
      <c r="AF98">
        <v>2.2400000000000002</v>
      </c>
      <c r="AG98">
        <v>1.7</v>
      </c>
      <c r="AJ98" t="s">
        <v>483</v>
      </c>
    </row>
    <row r="99" spans="1:36" ht="15" x14ac:dyDescent="0.25">
      <c r="A99">
        <v>3.91</v>
      </c>
      <c r="B99">
        <v>3.61</v>
      </c>
      <c r="C99">
        <v>2.02</v>
      </c>
      <c r="D99" s="20">
        <f t="shared" si="28"/>
        <v>2.7812290903127312E-2</v>
      </c>
      <c r="E99" s="17">
        <f>IF(OR($A99="",$B99="",$C99=""),"",A99*'MPTO_working_3-way'!$I98)</f>
        <v>4.0187460574312279</v>
      </c>
      <c r="F99" s="21">
        <f>IF(OR($A99="",$B99="",$C99=""),"",B99*'MPTO_working_3-way'!$I98)</f>
        <v>3.7104023701602893</v>
      </c>
      <c r="G99" s="22">
        <f>IF(OR($A99="",$B99="",$C99=""),"",C99*'MPTO_working_3-way'!$I98)</f>
        <v>2.076180827624317</v>
      </c>
      <c r="H99" s="17">
        <f>IF(OR($A99="",$B99="",$C99=""),"",'MPTO_working_3-way'!E98)</f>
        <v>4.0570632095976773</v>
      </c>
      <c r="I99" s="21">
        <f>IF(OR($A99="",$B99="",$C99=""),"",'MPTO_working_3-way'!F98)</f>
        <v>3.7350009837739733</v>
      </c>
      <c r="J99" s="22">
        <f>IF(OR($A99="",$B99="",$C99=""),"",'MPTO_working_3-way'!G98)</f>
        <v>2.0585503542017962</v>
      </c>
      <c r="K99" s="17">
        <f>IF(OR($A99="",$B99="",$C99=""),"",'OddsRatio_working_3-way'!H98)</f>
        <v>4.0399739660330063</v>
      </c>
      <c r="L99" s="21">
        <f>IF(OR($A99="",$B99="",$C99=""),"",'OddsRatio_working_3-way'!I98)</f>
        <v>3.7265745880914594</v>
      </c>
      <c r="M99" s="22">
        <f>IF(OR($A99="",$B99="",$C99=""),"",'OddsRatio_working_3-way'!J98)</f>
        <v>2.0655578850012599</v>
      </c>
      <c r="N99" s="23">
        <f t="shared" si="29"/>
        <v>24.883383665182304</v>
      </c>
      <c r="O99" s="24">
        <f t="shared" si="30"/>
        <v>26.951254883895519</v>
      </c>
      <c r="P99" s="24">
        <f t="shared" si="31"/>
        <v>48.165361450922191</v>
      </c>
      <c r="Q99" t="s">
        <v>317</v>
      </c>
      <c r="R99" t="s">
        <v>318</v>
      </c>
      <c r="S99" s="48" t="s">
        <v>467</v>
      </c>
      <c r="T99" s="35">
        <v>100</v>
      </c>
      <c r="U99" s="35">
        <f t="shared" si="32"/>
        <v>18.699186991869919</v>
      </c>
      <c r="V99" s="35">
        <f t="shared" si="33"/>
        <v>86.48648648648647</v>
      </c>
      <c r="W99" s="35">
        <f t="shared" si="34"/>
        <v>90.85923217550274</v>
      </c>
      <c r="X99" s="35">
        <f t="shared" si="35"/>
        <v>22.654281338010769</v>
      </c>
      <c r="Y99" s="35">
        <f t="shared" si="36"/>
        <v>90.441580832627338</v>
      </c>
      <c r="Z99" s="35">
        <f t="shared" si="37"/>
        <v>94.814326521643594</v>
      </c>
      <c r="AA99" s="35">
        <f t="shared" si="38"/>
        <v>-3.9550943461408501</v>
      </c>
      <c r="AB99" s="35">
        <f t="shared" si="39"/>
        <v>-3.9550943461408679</v>
      </c>
      <c r="AC99" s="35">
        <f t="shared" si="40"/>
        <v>-3.9550943461408536</v>
      </c>
      <c r="AF99">
        <v>1.96</v>
      </c>
      <c r="AG99">
        <v>1.93</v>
      </c>
      <c r="AJ99" t="s">
        <v>483</v>
      </c>
    </row>
    <row r="100" spans="1:36" ht="15" x14ac:dyDescent="0.25">
      <c r="A100">
        <v>1.23</v>
      </c>
      <c r="B100">
        <v>7.4</v>
      </c>
      <c r="C100">
        <v>10.94</v>
      </c>
      <c r="D100" s="20">
        <f t="shared" si="28"/>
        <v>3.9550943461408528E-2</v>
      </c>
      <c r="E100" s="17">
        <f>IF(OR($A100="",$B100="",$C100=""),"",A100*'MPTO_working_3-way'!$I99)</f>
        <v>1.2786476604575325</v>
      </c>
      <c r="F100" s="21">
        <f>IF(OR($A100="",$B100="",$C100=""),"",B100*'MPTO_working_3-way'!$I99)</f>
        <v>7.6926769816144231</v>
      </c>
      <c r="G100" s="22">
        <f>IF(OR($A100="",$B100="",$C100=""),"",C100*'MPTO_working_3-way'!$I99)</f>
        <v>11.372687321467808</v>
      </c>
      <c r="H100" s="17">
        <f>IF(OR($A100="",$B100="",$C100=""),"",'MPTO_working_3-way'!E99)</f>
        <v>1.2502743066495547</v>
      </c>
      <c r="I100" s="21">
        <f>IF(OR($A100="",$B100="",$C100=""),"",'MPTO_working_3-way'!F99)</f>
        <v>8.1999819930014279</v>
      </c>
      <c r="J100" s="22">
        <f>IF(OR($A100="",$B100="",$C100=""),"",'MPTO_working_3-way'!G99)</f>
        <v>12.783795396034181</v>
      </c>
      <c r="K100" s="17">
        <f>IF(OR($A100="",$B100="",$C100=""),"",'OddsRatio_working_3-way'!H99)</f>
        <v>1.2576116096988426</v>
      </c>
      <c r="L100" s="21">
        <f>IF(OR($A100="",$B100="",$C100=""),"",'OddsRatio_working_3-way'!I99)</f>
        <v>8.1683230524895265</v>
      </c>
      <c r="M100" s="22">
        <f>IF(OR($A100="",$B100="",$C100=""),"",'OddsRatio_working_3-way'!J99)</f>
        <v>12.133301740897796</v>
      </c>
      <c r="N100" s="23">
        <f t="shared" si="29"/>
        <v>78.207627552548345</v>
      </c>
      <c r="O100" s="24">
        <f t="shared" si="30"/>
        <v>12.999375931031684</v>
      </c>
      <c r="P100" s="24">
        <f t="shared" si="31"/>
        <v>8.7929965164199704</v>
      </c>
      <c r="Q100" t="s">
        <v>319</v>
      </c>
      <c r="R100" t="s">
        <v>320</v>
      </c>
      <c r="S100" s="48" t="s">
        <v>467</v>
      </c>
      <c r="T100" s="35">
        <v>100</v>
      </c>
      <c r="U100" s="35">
        <f t="shared" si="32"/>
        <v>88.962472406181007</v>
      </c>
      <c r="V100" s="35">
        <f t="shared" si="33"/>
        <v>85.35871156661787</v>
      </c>
      <c r="W100" s="35">
        <f t="shared" si="34"/>
        <v>21.875</v>
      </c>
      <c r="X100" s="35">
        <f t="shared" si="35"/>
        <v>92.766288433382144</v>
      </c>
      <c r="Y100" s="35">
        <f t="shared" si="36"/>
        <v>89.162527593818979</v>
      </c>
      <c r="Z100" s="35">
        <f t="shared" si="37"/>
        <v>25.678816027201123</v>
      </c>
      <c r="AA100" s="35">
        <f t="shared" si="38"/>
        <v>-3.8038160272011368</v>
      </c>
      <c r="AB100" s="35">
        <f t="shared" si="39"/>
        <v>-3.8038160272011083</v>
      </c>
      <c r="AC100" s="35">
        <f t="shared" si="40"/>
        <v>-3.8038160272011226</v>
      </c>
      <c r="AF100">
        <v>1.35</v>
      </c>
      <c r="AG100">
        <v>3.28</v>
      </c>
      <c r="AJ100" t="s">
        <v>484</v>
      </c>
    </row>
    <row r="101" spans="1:36" ht="15" x14ac:dyDescent="0.25">
      <c r="A101">
        <v>9.06</v>
      </c>
      <c r="B101">
        <v>6.83</v>
      </c>
      <c r="C101">
        <v>1.28</v>
      </c>
      <c r="D101" s="20">
        <f t="shared" si="28"/>
        <v>3.8038160272011234E-2</v>
      </c>
      <c r="E101" s="17">
        <f>IF(OR($A101="",$B101="",$C101=""),"",A101*'MPTO_working_3-way'!$I100)</f>
        <v>9.4046257320644226</v>
      </c>
      <c r="F101" s="21">
        <f>IF(OR($A101="",$B101="",$C101=""),"",B101*'MPTO_working_3-way'!$I100)</f>
        <v>7.0898006346578368</v>
      </c>
      <c r="G101" s="22">
        <f>IF(OR($A101="",$B101="",$C101=""),"",C101*'MPTO_working_3-way'!$I100)</f>
        <v>1.3286888451481744</v>
      </c>
      <c r="H101" s="17">
        <f>IF(OR($A101="",$B101="",$C101=""),"",'MPTO_working_3-way'!E100)</f>
        <v>10.235845217077856</v>
      </c>
      <c r="I101" s="21">
        <f>IF(OR($A101="",$B101="",$C101=""),"",'MPTO_working_3-way'!F100)</f>
        <v>7.4775581146233341</v>
      </c>
      <c r="J101" s="22">
        <f>IF(OR($A101="",$B101="",$C101=""),"",'MPTO_working_3-way'!G100)</f>
        <v>1.3011166219079302</v>
      </c>
      <c r="K101" s="17">
        <f>IF(OR($A101="",$B101="",$C101=""),"",'OddsRatio_working_3-way'!H100)</f>
        <v>9.883906667093397</v>
      </c>
      <c r="L101" s="21">
        <f>IF(OR($A101="",$B101="",$C101=""),"",'OddsRatio_working_3-way'!I100)</f>
        <v>7.4259523410861688</v>
      </c>
      <c r="M101" s="22">
        <f>IF(OR($A101="",$B101="",$C101=""),"",'OddsRatio_working_3-way'!J100)</f>
        <v>1.3086220678394727</v>
      </c>
      <c r="N101" s="23">
        <f t="shared" si="29"/>
        <v>10.633065349858304</v>
      </c>
      <c r="O101" s="24">
        <f t="shared" si="30"/>
        <v>14.104768970675877</v>
      </c>
      <c r="P101" s="24">
        <f t="shared" si="31"/>
        <v>75.262165679465809</v>
      </c>
      <c r="Q101" t="s">
        <v>321</v>
      </c>
      <c r="R101" t="s">
        <v>322</v>
      </c>
      <c r="S101" s="48" t="s">
        <v>467</v>
      </c>
      <c r="T101" s="35">
        <v>100</v>
      </c>
      <c r="U101" s="35">
        <f t="shared" si="32"/>
        <v>45.945945945945937</v>
      </c>
      <c r="V101" s="35">
        <f t="shared" si="33"/>
        <v>73.890339425587456</v>
      </c>
      <c r="W101" s="35">
        <f t="shared" si="34"/>
        <v>77.220956719817764</v>
      </c>
      <c r="X101" s="35">
        <f t="shared" si="35"/>
        <v>48.888703854594759</v>
      </c>
      <c r="Y101" s="35">
        <f t="shared" si="36"/>
        <v>76.833097334236271</v>
      </c>
      <c r="Z101" s="35">
        <f t="shared" si="37"/>
        <v>80.163714628466579</v>
      </c>
      <c r="AA101" s="35">
        <f t="shared" si="38"/>
        <v>-2.9427579086488223</v>
      </c>
      <c r="AB101" s="35">
        <f t="shared" si="39"/>
        <v>-2.9427579086488151</v>
      </c>
      <c r="AC101" s="35">
        <f t="shared" si="40"/>
        <v>-2.9427579086488151</v>
      </c>
      <c r="AF101">
        <v>1.35</v>
      </c>
      <c r="AG101">
        <v>3.27</v>
      </c>
      <c r="AJ101" t="s">
        <v>484</v>
      </c>
    </row>
    <row r="102" spans="1:36" ht="15" x14ac:dyDescent="0.25">
      <c r="A102">
        <v>1.85</v>
      </c>
      <c r="B102">
        <v>3.83</v>
      </c>
      <c r="C102">
        <v>4.3899999999999997</v>
      </c>
      <c r="D102" s="20">
        <f t="shared" si="28"/>
        <v>2.9427579086488187E-2</v>
      </c>
      <c r="E102" s="17">
        <f>IF(OR($A102="",$B102="",$C102=""),"",A102*'MPTO_working_3-way'!$I101)</f>
        <v>1.9044410213100031</v>
      </c>
      <c r="F102" s="21">
        <f>IF(OR($A102="",$B102="",$C102=""),"",B102*'MPTO_working_3-way'!$I101)</f>
        <v>3.9427076279012496</v>
      </c>
      <c r="G102" s="22">
        <f>IF(OR($A102="",$B102="",$C102=""),"",C102*'MPTO_working_3-way'!$I101)</f>
        <v>4.5191870721896832</v>
      </c>
      <c r="H102" s="17">
        <f>IF(OR($A102="",$B102="",$C102=""),"",'MPTO_working_3-way'!E101)</f>
        <v>1.8841924538439556</v>
      </c>
      <c r="I102" s="21">
        <f>IF(OR($A102="",$B102="",$C102=""),"",'MPTO_working_3-way'!F101)</f>
        <v>3.9795069287174436</v>
      </c>
      <c r="J102" s="22">
        <f>IF(OR($A102="",$B102="",$C102=""),"",'MPTO_working_3-way'!G101)</f>
        <v>4.5875507499700721</v>
      </c>
      <c r="K102" s="17">
        <f>IF(OR($A102="",$B102="",$C102=""),"",'OddsRatio_working_3-way'!H101)</f>
        <v>1.8917936279496852</v>
      </c>
      <c r="L102" s="21">
        <f>IF(OR($A102="",$B102="",$C102=""),"",'OddsRatio_working_3-way'!I101)</f>
        <v>3.9691481965854196</v>
      </c>
      <c r="M102" s="22">
        <f>IF(OR($A102="",$B102="",$C102=""),"",'OddsRatio_working_3-way'!J101)</f>
        <v>4.5566828220581526</v>
      </c>
      <c r="N102" s="23">
        <f t="shared" si="29"/>
        <v>52.508845840347028</v>
      </c>
      <c r="O102" s="24">
        <f t="shared" si="30"/>
        <v>25.363280627843864</v>
      </c>
      <c r="P102" s="24">
        <f t="shared" si="31"/>
        <v>22.127873531809112</v>
      </c>
      <c r="Q102" t="s">
        <v>323</v>
      </c>
      <c r="R102" t="s">
        <v>324</v>
      </c>
      <c r="S102" s="48" t="s">
        <v>467</v>
      </c>
      <c r="T102" s="35">
        <v>100</v>
      </c>
      <c r="U102" s="35">
        <f t="shared" si="32"/>
        <v>41.520467836257311</v>
      </c>
      <c r="V102" s="35">
        <f t="shared" si="33"/>
        <v>72.899728997289984</v>
      </c>
      <c r="W102" s="35">
        <f t="shared" si="34"/>
        <v>82.394366197183103</v>
      </c>
      <c r="X102" s="35">
        <f t="shared" si="35"/>
        <v>44.705904805526927</v>
      </c>
      <c r="Y102" s="35">
        <f t="shared" si="36"/>
        <v>76.085165966559586</v>
      </c>
      <c r="Z102" s="35">
        <f t="shared" si="37"/>
        <v>85.57980316645272</v>
      </c>
      <c r="AA102" s="35">
        <f t="shared" si="38"/>
        <v>-3.1854369692696167</v>
      </c>
      <c r="AB102" s="35">
        <f t="shared" si="39"/>
        <v>-3.1854369692696025</v>
      </c>
      <c r="AC102" s="35">
        <f t="shared" si="40"/>
        <v>-3.1854369692696167</v>
      </c>
      <c r="AF102">
        <v>1.85</v>
      </c>
      <c r="AG102">
        <v>2.04</v>
      </c>
      <c r="AJ102" t="s">
        <v>484</v>
      </c>
    </row>
    <row r="103" spans="1:36" ht="15" x14ac:dyDescent="0.25">
      <c r="A103">
        <v>1.71</v>
      </c>
      <c r="B103">
        <v>3.69</v>
      </c>
      <c r="C103">
        <v>5.68</v>
      </c>
      <c r="D103" s="20">
        <f t="shared" si="28"/>
        <v>3.1854369692696283E-2</v>
      </c>
      <c r="E103" s="17">
        <f>IF(OR($A103="",$B103="",$C103=""),"",A103*'MPTO_working_3-way'!$I102)</f>
        <v>1.7644709721745107</v>
      </c>
      <c r="F103" s="21">
        <f>IF(OR($A103="",$B103="",$C103=""),"",B103*'MPTO_working_3-way'!$I102)</f>
        <v>3.8075426241660493</v>
      </c>
      <c r="G103" s="22">
        <f>IF(OR($A103="",$B103="",$C103=""),"",C103*'MPTO_working_3-way'!$I102)</f>
        <v>5.860932819854515</v>
      </c>
      <c r="H103" s="17">
        <f>IF(OR($A103="",$B103="",$C103=""),"",'MPTO_working_3-way'!E102)</f>
        <v>1.7416226258639782</v>
      </c>
      <c r="I103" s="21">
        <f>IF(OR($A103="",$B103="",$C103=""),"",'MPTO_working_3-way'!F102)</f>
        <v>3.840473095216971</v>
      </c>
      <c r="J103" s="22">
        <f>IF(OR($A103="",$B103="",$C103=""),"",'MPTO_working_3-way'!G102)</f>
        <v>6.0445526520303092</v>
      </c>
      <c r="K103" s="17">
        <f>IF(OR($A103="",$B103="",$C103=""),"",'OddsRatio_working_3-way'!H102)</f>
        <v>1.7499826690993963</v>
      </c>
      <c r="L103" s="21">
        <f>IF(OR($A103="",$B103="",$C103=""),"",'OddsRatio_working_3-way'!I102)</f>
        <v>3.8414836336301055</v>
      </c>
      <c r="M103" s="22">
        <f>IF(OR($A103="",$B103="",$C103=""),"",'OddsRatio_working_3-way'!J102)</f>
        <v>5.9435477343453149</v>
      </c>
      <c r="N103" s="23">
        <f t="shared" si="29"/>
        <v>56.674210897763501</v>
      </c>
      <c r="O103" s="24">
        <f t="shared" si="30"/>
        <v>26.263658708719667</v>
      </c>
      <c r="P103" s="24">
        <f t="shared" si="31"/>
        <v>17.062130393516828</v>
      </c>
      <c r="Q103" t="s">
        <v>325</v>
      </c>
      <c r="R103" t="s">
        <v>326</v>
      </c>
      <c r="S103" s="48" t="s">
        <v>467</v>
      </c>
      <c r="T103" s="35">
        <v>100</v>
      </c>
      <c r="U103" s="35">
        <f t="shared" si="32"/>
        <v>79.879275653923543</v>
      </c>
      <c r="V103" s="35">
        <f t="shared" si="33"/>
        <v>75.550122249388764</v>
      </c>
      <c r="W103" s="35">
        <f t="shared" si="34"/>
        <v>41.520467836257311</v>
      </c>
      <c r="X103" s="35">
        <f t="shared" si="35"/>
        <v>82.92940991435394</v>
      </c>
      <c r="Y103" s="35">
        <f t="shared" si="36"/>
        <v>78.600256509819147</v>
      </c>
      <c r="Z103" s="35">
        <f t="shared" si="37"/>
        <v>44.570602096687708</v>
      </c>
      <c r="AA103" s="35">
        <f t="shared" si="38"/>
        <v>-3.0501342604303971</v>
      </c>
      <c r="AB103" s="35">
        <f t="shared" si="39"/>
        <v>-3.0501342604303829</v>
      </c>
      <c r="AC103" s="35">
        <f t="shared" si="40"/>
        <v>-3.0501342604303971</v>
      </c>
      <c r="AF103">
        <v>2.1800000000000002</v>
      </c>
      <c r="AG103">
        <v>1.74</v>
      </c>
      <c r="AJ103" t="s">
        <v>476</v>
      </c>
    </row>
    <row r="104" spans="1:36" ht="15" x14ac:dyDescent="0.25">
      <c r="A104">
        <v>4.97</v>
      </c>
      <c r="B104">
        <v>4.09</v>
      </c>
      <c r="C104">
        <v>1.71</v>
      </c>
      <c r="D104" s="20">
        <f t="shared" si="28"/>
        <v>3.0501342604303927E-2</v>
      </c>
      <c r="E104" s="17">
        <f>IF(OR($A104="",$B104="",$C104=""),"",A104*'MPTO_working_3-way'!$I103)</f>
        <v>5.1215916727433903</v>
      </c>
      <c r="F104" s="21">
        <f>IF(OR($A104="",$B104="",$C104=""),"",B104*'MPTO_working_3-way'!$I103)</f>
        <v>4.2147504912516025</v>
      </c>
      <c r="G104" s="22">
        <f>IF(OR($A104="",$B104="",$C104=""),"",C104*'MPTO_working_3-way'!$I103)</f>
        <v>1.7621572958533598</v>
      </c>
      <c r="H104" s="17">
        <f>IF(OR($A104="",$B104="",$C104=""),"",'MPTO_working_3-way'!E103)</f>
        <v>5.2345023209366488</v>
      </c>
      <c r="I104" s="21">
        <f>IF(OR($A104="",$B104="",$C104=""),"",'MPTO_working_3-way'!F103)</f>
        <v>4.2674557330299869</v>
      </c>
      <c r="J104" s="22">
        <f>IF(OR($A104="",$B104="",$C104=""),"",'MPTO_working_3-way'!G103)</f>
        <v>1.7402556767305752</v>
      </c>
      <c r="K104" s="17">
        <f>IF(OR($A104="",$B104="",$C104=""),"",'OddsRatio_working_3-way'!H103)</f>
        <v>5.1827445312041052</v>
      </c>
      <c r="L104" s="21">
        <f>IF(OR($A104="",$B104="",$C104=""),"",'OddsRatio_working_3-way'!I103)</f>
        <v>4.2555870532545805</v>
      </c>
      <c r="M104" s="22">
        <f>IF(OR($A104="",$B104="",$C104=""),"",'OddsRatio_working_3-way'!J103)</f>
        <v>1.7480475106183666</v>
      </c>
      <c r="N104" s="23">
        <f t="shared" si="29"/>
        <v>19.525180137297983</v>
      </c>
      <c r="O104" s="24">
        <f t="shared" si="30"/>
        <v>23.726196890555254</v>
      </c>
      <c r="P104" s="24">
        <f t="shared" si="31"/>
        <v>56.748622972146769</v>
      </c>
      <c r="Q104" t="s">
        <v>327</v>
      </c>
      <c r="R104" t="s">
        <v>328</v>
      </c>
      <c r="S104" s="48" t="s">
        <v>467</v>
      </c>
      <c r="T104" s="35">
        <v>100</v>
      </c>
      <c r="U104" s="35">
        <f t="shared" si="32"/>
        <v>22.480620155038757</v>
      </c>
      <c r="V104" s="35">
        <f t="shared" si="33"/>
        <v>82.847341337907366</v>
      </c>
      <c r="W104" s="35">
        <f t="shared" si="34"/>
        <v>91.36442141623489</v>
      </c>
      <c r="X104" s="35">
        <f t="shared" si="35"/>
        <v>25.788237245857736</v>
      </c>
      <c r="Y104" s="35">
        <f t="shared" si="36"/>
        <v>86.154958428726346</v>
      </c>
      <c r="Z104" s="35">
        <f t="shared" si="37"/>
        <v>94.672038507053855</v>
      </c>
      <c r="AA104" s="35">
        <f t="shared" si="38"/>
        <v>-3.3076170908189795</v>
      </c>
      <c r="AB104" s="35">
        <f t="shared" si="39"/>
        <v>-3.3076170908189795</v>
      </c>
      <c r="AC104" s="35">
        <f t="shared" si="40"/>
        <v>-3.3076170908189653</v>
      </c>
      <c r="AF104">
        <v>1.76</v>
      </c>
      <c r="AG104">
        <v>2.14</v>
      </c>
      <c r="AJ104" t="s">
        <v>476</v>
      </c>
    </row>
    <row r="105" spans="1:36" ht="15" x14ac:dyDescent="0.25">
      <c r="A105">
        <v>1.29</v>
      </c>
      <c r="B105">
        <v>5.83</v>
      </c>
      <c r="C105">
        <v>11.58</v>
      </c>
      <c r="D105" s="20">
        <f t="shared" si="28"/>
        <v>3.3076170908189706E-2</v>
      </c>
      <c r="E105" s="17">
        <f>IF(OR($A105="",$B105="",$C105=""),"",A105*'MPTO_working_3-way'!$I104)</f>
        <v>1.3326682604715647</v>
      </c>
      <c r="F105" s="21">
        <f>IF(OR($A105="",$B105="",$C105=""),"",B105*'MPTO_working_3-way'!$I104)</f>
        <v>6.0228340763947461</v>
      </c>
      <c r="G105" s="22">
        <f>IF(OR($A105="",$B105="",$C105=""),"",C105*'MPTO_working_3-way'!$I104)</f>
        <v>11.963022059116836</v>
      </c>
      <c r="H105" s="17">
        <f>IF(OR($A105="",$B105="",$C105=""),"",'MPTO_working_3-way'!E104)</f>
        <v>1.3086120668414074</v>
      </c>
      <c r="I105" s="21">
        <f>IF(OR($A105="",$B105="",$C105=""),"",'MPTO_working_3-way'!F104)</f>
        <v>6.2304831548886597</v>
      </c>
      <c r="J105" s="22">
        <f>IF(OR($A105="",$B105="",$C105=""),"",'MPTO_working_3-way'!G104)</f>
        <v>13.274853966967768</v>
      </c>
      <c r="K105" s="17">
        <f>IF(OR($A105="",$B105="",$C105=""),"",'OddsRatio_working_3-way'!H104)</f>
        <v>1.3154845552507881</v>
      </c>
      <c r="L105" s="21">
        <f>IF(OR($A105="",$B105="",$C105=""),"",'OddsRatio_working_3-way'!I104)</f>
        <v>6.254449661590705</v>
      </c>
      <c r="M105" s="22">
        <f>IF(OR($A105="",$B105="",$C105=""),"",'OddsRatio_working_3-way'!J104)</f>
        <v>12.509746877770118</v>
      </c>
      <c r="N105" s="23">
        <f t="shared" si="29"/>
        <v>75.03742901824269</v>
      </c>
      <c r="O105" s="24">
        <f t="shared" si="30"/>
        <v>16.603479148118879</v>
      </c>
      <c r="P105" s="24">
        <f t="shared" si="31"/>
        <v>8.3590918336384359</v>
      </c>
      <c r="Q105" t="s">
        <v>329</v>
      </c>
      <c r="R105" t="s">
        <v>330</v>
      </c>
      <c r="S105" s="48" t="s">
        <v>467</v>
      </c>
      <c r="T105" s="35">
        <v>100</v>
      </c>
      <c r="U105" s="35">
        <f t="shared" si="32"/>
        <v>88.63636363636364</v>
      </c>
      <c r="V105" s="35">
        <f t="shared" si="33"/>
        <v>82.486865148861654</v>
      </c>
      <c r="W105" s="35">
        <f t="shared" si="34"/>
        <v>25.373134328358205</v>
      </c>
      <c r="X105" s="35">
        <f t="shared" si="35"/>
        <v>92.140000522780142</v>
      </c>
      <c r="Y105" s="35">
        <f t="shared" si="36"/>
        <v>85.990502035278155</v>
      </c>
      <c r="Z105" s="35">
        <f t="shared" si="37"/>
        <v>28.876771214774717</v>
      </c>
      <c r="AA105" s="35">
        <f t="shared" si="38"/>
        <v>-3.5036368864165013</v>
      </c>
      <c r="AB105" s="35">
        <f t="shared" si="39"/>
        <v>-3.5036368864165013</v>
      </c>
      <c r="AC105" s="35">
        <f t="shared" si="40"/>
        <v>-3.5036368864165119</v>
      </c>
      <c r="AF105">
        <v>1.79</v>
      </c>
      <c r="AG105">
        <v>2.11</v>
      </c>
      <c r="AJ105" t="s">
        <v>476</v>
      </c>
    </row>
    <row r="106" spans="1:36" ht="15" x14ac:dyDescent="0.25">
      <c r="A106">
        <v>8.8000000000000007</v>
      </c>
      <c r="B106">
        <v>5.71</v>
      </c>
      <c r="C106">
        <v>1.34</v>
      </c>
      <c r="D106" s="20">
        <f t="shared" si="28"/>
        <v>3.5036368864165057E-2</v>
      </c>
      <c r="E106" s="17">
        <f>IF(OR($A106="",$B106="",$C106=""),"",A106*'MPTO_working_3-way'!$I105)</f>
        <v>9.1083200460046534</v>
      </c>
      <c r="F106" s="21">
        <f>IF(OR($A106="",$B106="",$C106=""),"",B106*'MPTO_working_3-way'!$I105)</f>
        <v>5.9100576662143824</v>
      </c>
      <c r="G106" s="22">
        <f>IF(OR($A106="",$B106="",$C106=""),"",C106*'MPTO_working_3-way'!$I105)</f>
        <v>1.3869487342779812</v>
      </c>
      <c r="H106" s="17">
        <f>IF(OR($A106="",$B106="",$C106=""),"",'MPTO_working_3-way'!E105)</f>
        <v>9.8080011187116174</v>
      </c>
      <c r="I106" s="21">
        <f>IF(OR($A106="",$B106="",$C106=""),"",'MPTO_working_3-way'!F105)</f>
        <v>6.1179831431884013</v>
      </c>
      <c r="J106" s="22">
        <f>IF(OR($A106="",$B106="",$C106=""),"",'MPTO_working_3-way'!G105)</f>
        <v>1.361303830604889</v>
      </c>
      <c r="K106" s="17">
        <f>IF(OR($A106="",$B106="",$C106=""),"",'OddsRatio_working_3-way'!H105)</f>
        <v>9.4599381325843375</v>
      </c>
      <c r="L106" s="21">
        <f>IF(OR($A106="",$B106="",$C106=""),"",'OddsRatio_working_3-way'!I105)</f>
        <v>6.1085011031374643</v>
      </c>
      <c r="M106" s="22">
        <f>IF(OR($A106="",$B106="",$C106=""),"",'OddsRatio_working_3-way'!J105)</f>
        <v>1.3687665339844457</v>
      </c>
      <c r="N106" s="23">
        <f t="shared" si="29"/>
        <v>10.978973015321833</v>
      </c>
      <c r="O106" s="24">
        <f t="shared" si="30"/>
        <v>16.92030867510195</v>
      </c>
      <c r="P106" s="24">
        <f t="shared" si="31"/>
        <v>72.100718309576223</v>
      </c>
      <c r="Q106" t="s">
        <v>331</v>
      </c>
      <c r="R106" t="s">
        <v>332</v>
      </c>
      <c r="S106" s="48" t="s">
        <v>467</v>
      </c>
      <c r="T106" s="35">
        <v>100</v>
      </c>
      <c r="U106" s="35">
        <f t="shared" si="32"/>
        <v>50.980392156862742</v>
      </c>
      <c r="V106" s="35">
        <f t="shared" si="33"/>
        <v>70.238095238095241</v>
      </c>
      <c r="W106" s="35">
        <f t="shared" si="34"/>
        <v>75.786924939467312</v>
      </c>
      <c r="X106" s="35">
        <f t="shared" si="35"/>
        <v>53.974979822437454</v>
      </c>
      <c r="Y106" s="35">
        <f t="shared" si="36"/>
        <v>73.232682903669939</v>
      </c>
      <c r="Z106" s="35">
        <f t="shared" si="37"/>
        <v>78.78151260504201</v>
      </c>
      <c r="AA106" s="35">
        <f t="shared" si="38"/>
        <v>-2.9945876655747128</v>
      </c>
      <c r="AB106" s="35">
        <f t="shared" si="39"/>
        <v>-2.9945876655746986</v>
      </c>
      <c r="AC106" s="35">
        <f t="shared" si="40"/>
        <v>-2.9945876655746986</v>
      </c>
      <c r="AF106">
        <v>1.5</v>
      </c>
      <c r="AG106">
        <v>2.71</v>
      </c>
      <c r="AJ106" t="s">
        <v>477</v>
      </c>
    </row>
    <row r="107" spans="1:36" ht="15" x14ac:dyDescent="0.25">
      <c r="A107">
        <v>2.04</v>
      </c>
      <c r="B107">
        <v>3.36</v>
      </c>
      <c r="C107">
        <v>4.13</v>
      </c>
      <c r="D107" s="20">
        <f t="shared" si="28"/>
        <v>2.9945876655746995E-2</v>
      </c>
      <c r="E107" s="17">
        <f>IF(OR($A107="",$B107="",$C107=""),"",A107*'MPTO_working_3-way'!$I106)</f>
        <v>2.1010895883777239</v>
      </c>
      <c r="F107" s="21">
        <f>IF(OR($A107="",$B107="",$C107=""),"",B107*'MPTO_working_3-way'!$I106)</f>
        <v>3.4606181455633096</v>
      </c>
      <c r="G107" s="22">
        <f>IF(OR($A107="",$B107="",$C107=""),"",C107*'MPTO_working_3-way'!$I106)</f>
        <v>4.2536764705882346</v>
      </c>
      <c r="H107" s="17">
        <f>IF(OR($A107="",$B107="",$C107=""),"",'MPTO_working_3-way'!E106)</f>
        <v>2.0824044094021108</v>
      </c>
      <c r="I107" s="21">
        <f>IF(OR($A107="",$B107="",$C107=""),"",'MPTO_working_3-way'!F106)</f>
        <v>3.476603119584055</v>
      </c>
      <c r="J107" s="22">
        <f>IF(OR($A107="",$B107="",$C107=""),"",'MPTO_working_3-way'!G106)</f>
        <v>4.3075821872283857</v>
      </c>
      <c r="K107" s="17">
        <f>IF(OR($A107="",$B107="",$C107=""),"",'OddsRatio_working_3-way'!H106)</f>
        <v>2.0899737821146211</v>
      </c>
      <c r="L107" s="21">
        <f>IF(OR($A107="",$B107="",$C107=""),"",'OddsRatio_working_3-way'!I106)</f>
        <v>3.4734020440293327</v>
      </c>
      <c r="M107" s="22">
        <f>IF(OR($A107="",$B107="",$C107=""),"",'OddsRatio_working_3-way'!J106)</f>
        <v>4.2804018634795815</v>
      </c>
      <c r="N107" s="23">
        <f t="shared" si="29"/>
        <v>47.594353212330745</v>
      </c>
      <c r="O107" s="24">
        <f t="shared" si="30"/>
        <v>28.896571593200811</v>
      </c>
      <c r="P107" s="24">
        <f t="shared" si="31"/>
        <v>23.509075194468458</v>
      </c>
      <c r="Q107" t="s">
        <v>333</v>
      </c>
      <c r="R107" t="s">
        <v>334</v>
      </c>
      <c r="S107" s="48" t="s">
        <v>467</v>
      </c>
      <c r="T107" s="35">
        <v>100</v>
      </c>
      <c r="U107" s="35">
        <f t="shared" si="32"/>
        <v>65.397923875432525</v>
      </c>
      <c r="V107" s="35">
        <f t="shared" si="33"/>
        <v>70.501474926253692</v>
      </c>
      <c r="W107" s="35">
        <f t="shared" si="34"/>
        <v>61.240310077519375</v>
      </c>
      <c r="X107" s="35">
        <f t="shared" si="35"/>
        <v>68.258214996226926</v>
      </c>
      <c r="Y107" s="35">
        <f t="shared" si="36"/>
        <v>73.361766047048093</v>
      </c>
      <c r="Z107" s="35">
        <f t="shared" si="37"/>
        <v>64.100601198313782</v>
      </c>
      <c r="AA107" s="35">
        <f t="shared" si="38"/>
        <v>-2.8602911207944004</v>
      </c>
      <c r="AB107" s="35">
        <f t="shared" si="39"/>
        <v>-2.8602911207944004</v>
      </c>
      <c r="AC107" s="35">
        <f t="shared" si="40"/>
        <v>-2.8602911207944075</v>
      </c>
      <c r="AF107">
        <v>2.3199999999999998</v>
      </c>
      <c r="AG107">
        <v>1.66</v>
      </c>
      <c r="AJ107" t="s">
        <v>477</v>
      </c>
    </row>
    <row r="108" spans="1:36" s="35" customFormat="1" ht="15" x14ac:dyDescent="0.25">
      <c r="A108">
        <v>2.89</v>
      </c>
      <c r="B108">
        <v>3.39</v>
      </c>
      <c r="C108">
        <v>2.58</v>
      </c>
      <c r="D108" s="20">
        <f t="shared" si="28"/>
        <v>2.8602911207944004E-2</v>
      </c>
      <c r="E108" s="17">
        <f>IF(OR($A108="",$B108="",$C108=""),"",A108*'MPTO_working_3-way'!$I107)</f>
        <v>2.9726624133909585</v>
      </c>
      <c r="F108" s="21">
        <f>IF(OR($A108="",$B108="",$C108=""),"",B108*'MPTO_working_3-way'!$I107)</f>
        <v>3.4869638689949305</v>
      </c>
      <c r="G108" s="22">
        <f>IF(OR($A108="",$B108="",$C108=""),"",C108*'MPTO_working_3-way'!$I107)</f>
        <v>2.6537955109164955</v>
      </c>
      <c r="H108" s="17">
        <f>IF(OR($A108="",$B108="",$C108=""),"",'MPTO_working_3-way'!E107)</f>
        <v>2.9718878061272118</v>
      </c>
      <c r="I108" s="21">
        <f>IF(OR($A108="",$B108="",$C108=""),"",'MPTO_working_3-way'!F107)</f>
        <v>3.503228875239321</v>
      </c>
      <c r="J108" s="22">
        <f>IF(OR($A108="",$B108="",$C108=""),"",'MPTO_working_3-way'!G107)</f>
        <v>2.6450646319745719</v>
      </c>
      <c r="K108" s="17">
        <f>IF(OR($A108="",$B108="",$C108=""),"",'OddsRatio_working_3-way'!H107)</f>
        <v>2.9728004267193753</v>
      </c>
      <c r="L108" s="21">
        <f>IF(OR($A108="",$B108="",$C108=""),"",'OddsRatio_working_3-way'!I107)</f>
        <v>3.4947053015128606</v>
      </c>
      <c r="M108" s="22">
        <f>IF(OR($A108="",$B108="",$C108=""),"",'OddsRatio_working_3-way'!J107)</f>
        <v>2.6492194043474147</v>
      </c>
      <c r="N108" s="23">
        <f t="shared" si="29"/>
        <v>33.639877689955568</v>
      </c>
      <c r="O108" s="24">
        <f t="shared" si="30"/>
        <v>28.678243812381005</v>
      </c>
      <c r="P108" s="24">
        <f t="shared" si="31"/>
        <v>37.681878497663419</v>
      </c>
      <c r="Q108" t="s">
        <v>335</v>
      </c>
      <c r="R108" t="s">
        <v>336</v>
      </c>
      <c r="S108" s="48" t="s">
        <v>467</v>
      </c>
      <c r="T108" s="35">
        <v>100</v>
      </c>
      <c r="U108" s="35">
        <f t="shared" si="32"/>
        <v>16.666666666666668</v>
      </c>
      <c r="V108" s="35">
        <f t="shared" si="33"/>
        <v>86.013986013985999</v>
      </c>
      <c r="W108" s="35">
        <f t="shared" si="34"/>
        <v>93.585631815266197</v>
      </c>
      <c r="X108" s="35">
        <f t="shared" si="35"/>
        <v>20.40038217074779</v>
      </c>
      <c r="Y108" s="35">
        <f t="shared" si="36"/>
        <v>89.747701518067146</v>
      </c>
      <c r="Z108" s="35">
        <f t="shared" si="37"/>
        <v>97.31934731934733</v>
      </c>
      <c r="AA108" s="35">
        <f t="shared" si="38"/>
        <v>-3.7337155040811218</v>
      </c>
      <c r="AB108" s="35">
        <f t="shared" si="39"/>
        <v>-3.7337155040811467</v>
      </c>
      <c r="AC108" s="35">
        <f t="shared" si="40"/>
        <v>-3.7337155040811325</v>
      </c>
      <c r="AD108" s="36"/>
      <c r="AE108" s="36"/>
      <c r="AF108">
        <v>2.0699999999999998</v>
      </c>
      <c r="AG108">
        <v>1.83</v>
      </c>
      <c r="AH108" s="36"/>
      <c r="AI108" s="36"/>
      <c r="AJ108" t="s">
        <v>477</v>
      </c>
    </row>
    <row r="109" spans="1:36" ht="15" x14ac:dyDescent="0.25">
      <c r="A109">
        <v>1.2</v>
      </c>
      <c r="B109">
        <v>7.15</v>
      </c>
      <c r="C109">
        <v>15.59</v>
      </c>
      <c r="D109" s="20">
        <f t="shared" si="28"/>
        <v>3.7337155040811254E-2</v>
      </c>
      <c r="E109" s="17">
        <f>IF(OR($A109="",$B109="",$C109=""),"",A109*'MPTO_working_3-way'!$I108)</f>
        <v>1.2448045860489734</v>
      </c>
      <c r="F109" s="21">
        <f>IF(OR($A109="",$B109="",$C109=""),"",B109*'MPTO_working_3-way'!$I108)</f>
        <v>7.4169606585418011</v>
      </c>
      <c r="G109" s="22">
        <f>IF(OR($A109="",$B109="",$C109=""),"",C109*'MPTO_working_3-way'!$I108)</f>
        <v>16.172086247086249</v>
      </c>
      <c r="H109" s="17">
        <f>IF(OR($A109="",$B109="",$C109=""),"",'MPTO_working_3-way'!E108)</f>
        <v>1.2181935526175187</v>
      </c>
      <c r="I109" s="21">
        <f>IF(OR($A109="",$B109="",$C109=""),"",'MPTO_working_3-way'!F108)</f>
        <v>7.8484051343935137</v>
      </c>
      <c r="J109" s="22">
        <f>IF(OR($A109="",$B109="",$C109=""),"",'MPTO_working_3-way'!G108)</f>
        <v>19.343121707148953</v>
      </c>
      <c r="K109" s="17">
        <f>IF(OR($A109="",$B109="",$C109=""),"",'OddsRatio_working_3-way'!H108)</f>
        <v>1.2250250295400673</v>
      </c>
      <c r="L109" s="21">
        <f>IF(OR($A109="",$B109="",$C109=""),"",'OddsRatio_working_3-way'!I108)</f>
        <v>7.9195196583570651</v>
      </c>
      <c r="M109" s="22">
        <f>IF(OR($A109="",$B109="",$C109=""),"",'OddsRatio_working_3-way'!J108)</f>
        <v>17.415575904947893</v>
      </c>
      <c r="N109" s="23">
        <f t="shared" si="29"/>
        <v>80.33389426801628</v>
      </c>
      <c r="O109" s="24">
        <f t="shared" si="30"/>
        <v>13.482611625401331</v>
      </c>
      <c r="P109" s="24">
        <f t="shared" si="31"/>
        <v>6.1834941065823941</v>
      </c>
      <c r="Q109" t="s">
        <v>337</v>
      </c>
      <c r="R109" t="s">
        <v>338</v>
      </c>
      <c r="S109" s="48" t="s">
        <v>467</v>
      </c>
      <c r="T109" s="35">
        <v>100</v>
      </c>
      <c r="U109" s="35">
        <f t="shared" si="32"/>
        <v>53.271028037383175</v>
      </c>
      <c r="V109" s="35">
        <f t="shared" si="33"/>
        <v>70.674486803519059</v>
      </c>
      <c r="W109" s="35">
        <f t="shared" si="34"/>
        <v>73.190348525469176</v>
      </c>
      <c r="X109" s="35">
        <f t="shared" si="35"/>
        <v>56.135164671011765</v>
      </c>
      <c r="Y109" s="35">
        <f t="shared" si="36"/>
        <v>73.538623437147649</v>
      </c>
      <c r="Z109" s="35">
        <f t="shared" si="37"/>
        <v>76.054485159097766</v>
      </c>
      <c r="AA109" s="35">
        <f t="shared" si="38"/>
        <v>-2.8641366336285898</v>
      </c>
      <c r="AB109" s="35">
        <f t="shared" si="39"/>
        <v>-2.8641366336285898</v>
      </c>
      <c r="AC109" s="35">
        <f t="shared" si="40"/>
        <v>-2.8641366336285898</v>
      </c>
      <c r="AF109">
        <v>1.58</v>
      </c>
      <c r="AG109">
        <v>2.4700000000000002</v>
      </c>
      <c r="AJ109" t="s">
        <v>477</v>
      </c>
    </row>
    <row r="110" spans="1:36" ht="15" x14ac:dyDescent="0.25">
      <c r="A110">
        <v>2.14</v>
      </c>
      <c r="B110">
        <v>3.41</v>
      </c>
      <c r="C110">
        <v>3.73</v>
      </c>
      <c r="D110" s="20">
        <f t="shared" si="28"/>
        <v>2.8641366336285889E-2</v>
      </c>
      <c r="E110" s="17">
        <f>IF(OR($A110="",$B110="",$C110=""),"",A110*'MPTO_working_3-way'!$I109)</f>
        <v>2.2012925239596521</v>
      </c>
      <c r="F110" s="21">
        <f>IF(OR($A110="",$B110="",$C110=""),"",B110*'MPTO_working_3-way'!$I109)</f>
        <v>3.5076670592067352</v>
      </c>
      <c r="G110" s="22">
        <f>IF(OR($A110="",$B110="",$C110=""),"",C110*'MPTO_working_3-way'!$I109)</f>
        <v>3.8368322964343462</v>
      </c>
      <c r="H110" s="17">
        <f>IF(OR($A110="",$B110="",$C110=""),"",'MPTO_working_3-way'!E109)</f>
        <v>2.1846339087313278</v>
      </c>
      <c r="I110" s="21">
        <f>IF(OR($A110="",$B110="",$C110=""),"",'MPTO_working_3-way'!F109)</f>
        <v>3.5247506777096151</v>
      </c>
      <c r="J110" s="22">
        <f>IF(OR($A110="",$B110="",$C110=""),"",'MPTO_working_3-way'!G109)</f>
        <v>3.8677329303133736</v>
      </c>
      <c r="K110" s="17">
        <f>IF(OR($A110="",$B110="",$C110=""),"",'OddsRatio_working_3-way'!H109)</f>
        <v>2.1915115547752921</v>
      </c>
      <c r="L110" s="21">
        <f>IF(OR($A110="",$B110="",$C110=""),"",'OddsRatio_working_3-way'!I109)</f>
        <v>3.5188972342179428</v>
      </c>
      <c r="M110" s="22">
        <f>IF(OR($A110="",$B110="",$C110=""),"",'OddsRatio_working_3-way'!J109)</f>
        <v>3.8533566180145149</v>
      </c>
      <c r="N110" s="23">
        <f t="shared" si="29"/>
        <v>45.427856094346559</v>
      </c>
      <c r="O110" s="24">
        <f t="shared" si="30"/>
        <v>28.508977138387575</v>
      </c>
      <c r="P110" s="24">
        <f t="shared" si="31"/>
        <v>26.063166767265862</v>
      </c>
      <c r="Q110" t="s">
        <v>339</v>
      </c>
      <c r="R110" t="s">
        <v>340</v>
      </c>
      <c r="S110" s="48" t="s">
        <v>467</v>
      </c>
      <c r="T110" s="35">
        <v>100</v>
      </c>
      <c r="U110" s="35">
        <f t="shared" si="32"/>
        <v>52.38095238095238</v>
      </c>
      <c r="V110" s="35">
        <f t="shared" si="33"/>
        <v>71.264367816091948</v>
      </c>
      <c r="W110" s="35">
        <f t="shared" si="34"/>
        <v>71.83098591549296</v>
      </c>
      <c r="X110" s="35">
        <f t="shared" si="35"/>
        <v>56.904646268415092</v>
      </c>
      <c r="Y110" s="35">
        <f t="shared" si="36"/>
        <v>75.788061703554661</v>
      </c>
      <c r="Z110" s="35">
        <f t="shared" si="37"/>
        <v>76.354679802955658</v>
      </c>
      <c r="AA110" s="35">
        <f t="shared" si="38"/>
        <v>-4.5236938874627128</v>
      </c>
      <c r="AB110" s="35">
        <f t="shared" si="39"/>
        <v>-4.5236938874627128</v>
      </c>
      <c r="AC110" s="35">
        <f t="shared" si="40"/>
        <v>-4.5236938874626986</v>
      </c>
      <c r="AF110">
        <v>2.2000000000000002</v>
      </c>
      <c r="AG110">
        <v>1.73</v>
      </c>
      <c r="AJ110" t="s">
        <v>477</v>
      </c>
    </row>
    <row r="111" spans="1:36" ht="15" x14ac:dyDescent="0.25">
      <c r="A111">
        <v>2.1</v>
      </c>
      <c r="B111">
        <v>3.48</v>
      </c>
      <c r="C111">
        <v>3.55</v>
      </c>
      <c r="D111" s="20">
        <f t="shared" si="28"/>
        <v>4.5236938874626986E-2</v>
      </c>
      <c r="E111" s="17">
        <f>IF(OR($A111="",$B111="",$C111=""),"",A111*'MPTO_working_3-way'!$I110)</f>
        <v>2.1949975716367169</v>
      </c>
      <c r="F111" s="21">
        <f>IF(OR($A111="",$B111="",$C111=""),"",B111*'MPTO_working_3-way'!$I110)</f>
        <v>3.6374245472837017</v>
      </c>
      <c r="G111" s="22">
        <f>IF(OR($A111="",$B111="",$C111=""),"",C111*'MPTO_working_3-way'!$I110)</f>
        <v>3.7105911330049257</v>
      </c>
      <c r="H111" s="17">
        <f>IF(OR($A111="",$B111="",$C111=""),"",'MPTO_working_3-way'!E110)</f>
        <v>2.1686728859464344</v>
      </c>
      <c r="I111" s="21">
        <f>IF(OR($A111="",$B111="",$C111=""),"",'MPTO_working_3-way'!F110)</f>
        <v>3.6727257283615042</v>
      </c>
      <c r="J111" s="22">
        <f>IF(OR($A111="",$B111="",$C111=""),"",'MPTO_working_3-way'!G110)</f>
        <v>3.7507807078417756</v>
      </c>
      <c r="K111" s="17">
        <f>IF(OR($A111="",$B111="",$C111=""),"",'OddsRatio_working_3-way'!H110)</f>
        <v>2.1792982788888589</v>
      </c>
      <c r="L111" s="21">
        <f>IF(OR($A111="",$B111="",$C111=""),"",'OddsRatio_working_3-way'!I110)</f>
        <v>3.6587815742221546</v>
      </c>
      <c r="M111" s="22">
        <f>IF(OR($A111="",$B111="",$C111=""),"",'OddsRatio_working_3-way'!J110)</f>
        <v>3.7338278283332635</v>
      </c>
      <c r="N111" s="23">
        <f t="shared" si="29"/>
        <v>45.558136962053325</v>
      </c>
      <c r="O111" s="24">
        <f t="shared" si="30"/>
        <v>27.491979201239079</v>
      </c>
      <c r="P111" s="24">
        <f t="shared" si="31"/>
        <v>26.949883836707606</v>
      </c>
      <c r="Q111" t="s">
        <v>117</v>
      </c>
      <c r="R111" t="s">
        <v>118</v>
      </c>
      <c r="S111" s="48" t="s">
        <v>467</v>
      </c>
      <c r="T111" s="35">
        <v>100</v>
      </c>
      <c r="U111" s="35">
        <f t="shared" si="32"/>
        <v>42.196531791907518</v>
      </c>
      <c r="V111" s="35">
        <f t="shared" si="33"/>
        <v>75.062344139650875</v>
      </c>
      <c r="W111" s="35">
        <f t="shared" si="34"/>
        <v>77.876106194690252</v>
      </c>
      <c r="X111" s="35">
        <f t="shared" si="35"/>
        <v>47.061549665658866</v>
      </c>
      <c r="Y111" s="35">
        <f t="shared" si="36"/>
        <v>79.927362013402231</v>
      </c>
      <c r="Z111" s="35">
        <f t="shared" si="37"/>
        <v>82.741124068441621</v>
      </c>
      <c r="AA111" s="35">
        <f t="shared" si="38"/>
        <v>-4.8650178737513485</v>
      </c>
      <c r="AB111" s="35">
        <f t="shared" si="39"/>
        <v>-4.8650178737513556</v>
      </c>
      <c r="AC111" s="35">
        <f t="shared" si="40"/>
        <v>-4.8650178737513698</v>
      </c>
      <c r="AF111">
        <v>2.0299999999999998</v>
      </c>
      <c r="AG111">
        <v>1.82</v>
      </c>
      <c r="AJ111" t="s">
        <v>93</v>
      </c>
    </row>
    <row r="112" spans="1:36" ht="15" x14ac:dyDescent="0.25">
      <c r="A112">
        <v>1.73</v>
      </c>
      <c r="B112">
        <v>4.01</v>
      </c>
      <c r="C112">
        <v>4.5199999999999996</v>
      </c>
      <c r="D112" s="20">
        <f t="shared" si="28"/>
        <v>4.8650178737513539E-2</v>
      </c>
      <c r="E112" s="17">
        <f>IF(OR($A112="",$B112="",$C112=""),"",A112*'MPTO_working_3-way'!$I111)</f>
        <v>1.8141648092158984</v>
      </c>
      <c r="F112" s="21">
        <f>IF(OR($A112="",$B112="",$C112=""),"",B112*'MPTO_working_3-way'!$I111)</f>
        <v>4.2050872167374287</v>
      </c>
      <c r="G112" s="22">
        <f>IF(OR($A112="",$B112="",$C112=""),"",C112*'MPTO_working_3-way'!$I111)</f>
        <v>4.7398988078935611</v>
      </c>
      <c r="H112" s="17">
        <f>IF(OR($A112="",$B112="",$C112=""),"",'MPTO_working_3-way'!E111)</f>
        <v>1.7799359910339612</v>
      </c>
      <c r="I112" s="21">
        <f>IF(OR($A112="",$B112="",$C112=""),"",'MPTO_working_3-way'!F111)</f>
        <v>4.2889034096836154</v>
      </c>
      <c r="J112" s="22">
        <f>IF(OR($A112="",$B112="",$C112=""),"",'MPTO_working_3-way'!G111)</f>
        <v>4.8775202998009579</v>
      </c>
      <c r="K112" s="17">
        <f>IF(OR($A112="",$B112="",$C112=""),"",'OddsRatio_working_3-way'!H111)</f>
        <v>1.7919740033635905</v>
      </c>
      <c r="L112" s="21">
        <f>IF(OR($A112="",$B112="",$C112=""),"",'OddsRatio_working_3-way'!I111)</f>
        <v>4.2655366440060396</v>
      </c>
      <c r="M112" s="22">
        <f>IF(OR($A112="",$B112="",$C112=""),"",'OddsRatio_working_3-way'!J111)</f>
        <v>4.8188335504655351</v>
      </c>
      <c r="N112" s="23">
        <f t="shared" si="29"/>
        <v>55.121783584381781</v>
      </c>
      <c r="O112" s="24">
        <f t="shared" si="30"/>
        <v>23.780719601242016</v>
      </c>
      <c r="P112" s="24">
        <f t="shared" si="31"/>
        <v>21.09749681437621</v>
      </c>
      <c r="Q112" t="s">
        <v>341</v>
      </c>
      <c r="R112" t="s">
        <v>342</v>
      </c>
      <c r="S112" s="48" t="s">
        <v>467</v>
      </c>
      <c r="T112" s="35">
        <v>100</v>
      </c>
      <c r="U112" s="35">
        <f t="shared" si="32"/>
        <v>38.650306748466257</v>
      </c>
      <c r="V112" s="35">
        <f t="shared" si="33"/>
        <v>75.062344139650875</v>
      </c>
      <c r="W112" s="35">
        <f t="shared" si="34"/>
        <v>81.203007518796994</v>
      </c>
      <c r="X112" s="35">
        <f t="shared" si="35"/>
        <v>43.734648341552138</v>
      </c>
      <c r="Y112" s="35">
        <f t="shared" si="36"/>
        <v>80.146685732736756</v>
      </c>
      <c r="Z112" s="35">
        <f t="shared" si="37"/>
        <v>86.287349111882875</v>
      </c>
      <c r="AA112" s="35">
        <f t="shared" si="38"/>
        <v>-5.0843415930858811</v>
      </c>
      <c r="AB112" s="35">
        <f t="shared" si="39"/>
        <v>-5.0843415930858811</v>
      </c>
      <c r="AC112" s="35">
        <f t="shared" si="40"/>
        <v>-5.0843415930858811</v>
      </c>
      <c r="AF112">
        <v>1.89</v>
      </c>
      <c r="AG112">
        <v>1.94</v>
      </c>
      <c r="AJ112" t="s">
        <v>93</v>
      </c>
    </row>
    <row r="113" spans="1:36" s="35" customFormat="1" ht="15" x14ac:dyDescent="0.25">
      <c r="A113">
        <v>1.63</v>
      </c>
      <c r="B113">
        <v>4.01</v>
      </c>
      <c r="C113">
        <v>5.32</v>
      </c>
      <c r="D113" s="20">
        <f t="shared" si="28"/>
        <v>5.0843415930858837E-2</v>
      </c>
      <c r="E113" s="17">
        <f>IF(OR($A113="",$B113="",$C113=""),"",A113*'MPTO_working_3-way'!$I112)</f>
        <v>1.7128747679672998</v>
      </c>
      <c r="F113" s="21">
        <f>IF(OR($A113="",$B113="",$C113=""),"",B113*'MPTO_working_3-way'!$I112)</f>
        <v>4.2138820978827436</v>
      </c>
      <c r="G113" s="22">
        <f>IF(OR($A113="",$B113="",$C113=""),"",C113*'MPTO_working_3-way'!$I112)</f>
        <v>5.5904869727521689</v>
      </c>
      <c r="H113" s="17">
        <f>IF(OR($A113="",$B113="",$C113=""),"",'MPTO_working_3-way'!E112)</f>
        <v>1.6763078754053244</v>
      </c>
      <c r="I113" s="21">
        <f>IF(OR($A113="",$B113="",$C113=""),"",'MPTO_working_3-way'!F112)</f>
        <v>4.3023936833603225</v>
      </c>
      <c r="J113" s="22">
        <f>IF(OR($A113="",$B113="",$C113=""),"",'MPTO_working_3-way'!G112)</f>
        <v>5.847196859174721</v>
      </c>
      <c r="K113" s="17">
        <f>IF(OR($A113="",$B113="",$C113=""),"",'OddsRatio_working_3-way'!H112)</f>
        <v>1.6886943119905722</v>
      </c>
      <c r="L113" s="21">
        <f>IF(OR($A113="",$B113="",$C113=""),"",'OddsRatio_working_3-way'!I112)</f>
        <v>4.2904283795105096</v>
      </c>
      <c r="M113" s="22">
        <f>IF(OR($A113="",$B113="",$C113=""),"",'OddsRatio_working_3-way'!J112)</f>
        <v>5.7224752822210645</v>
      </c>
      <c r="N113" s="23">
        <f t="shared" si="29"/>
        <v>58.381384249516302</v>
      </c>
      <c r="O113" s="24">
        <f t="shared" si="30"/>
        <v>23.731086365763481</v>
      </c>
      <c r="P113" s="24">
        <f t="shared" si="31"/>
        <v>17.887529384720217</v>
      </c>
      <c r="Q113" t="s">
        <v>343</v>
      </c>
      <c r="R113" t="s">
        <v>344</v>
      </c>
      <c r="S113" s="48" t="s">
        <v>467</v>
      </c>
      <c r="T113" s="35">
        <v>100</v>
      </c>
      <c r="U113" s="35">
        <f t="shared" si="32"/>
        <v>50</v>
      </c>
      <c r="V113" s="35">
        <f t="shared" si="33"/>
        <v>71.346704871060169</v>
      </c>
      <c r="W113" s="35">
        <f t="shared" si="34"/>
        <v>74.160206718346245</v>
      </c>
      <c r="X113" s="35">
        <f t="shared" si="35"/>
        <v>54.493088410593572</v>
      </c>
      <c r="Y113" s="35">
        <f t="shared" si="36"/>
        <v>75.839793281653741</v>
      </c>
      <c r="Z113" s="35">
        <f t="shared" si="37"/>
        <v>78.653295128939831</v>
      </c>
      <c r="AA113" s="35">
        <f t="shared" si="38"/>
        <v>-4.4930884105935718</v>
      </c>
      <c r="AB113" s="35">
        <f t="shared" si="39"/>
        <v>-4.4930884105935718</v>
      </c>
      <c r="AC113" s="35">
        <f t="shared" si="40"/>
        <v>-4.493088410593586</v>
      </c>
      <c r="AD113" s="36"/>
      <c r="AE113" s="36"/>
      <c r="AF113">
        <v>1.93</v>
      </c>
      <c r="AG113">
        <v>1.91</v>
      </c>
      <c r="AH113" s="36"/>
      <c r="AI113" s="36"/>
      <c r="AJ113" t="s">
        <v>93</v>
      </c>
    </row>
    <row r="114" spans="1:36" ht="15" x14ac:dyDescent="0.25">
      <c r="A114">
        <v>2</v>
      </c>
      <c r="B114">
        <v>3.49</v>
      </c>
      <c r="C114">
        <v>3.87</v>
      </c>
      <c r="D114" s="20">
        <f t="shared" si="28"/>
        <v>4.4930884105935709E-2</v>
      </c>
      <c r="E114" s="17">
        <f>IF(OR($A114="",$B114="",$C114=""),"",A114*'MPTO_working_3-way'!$I113)</f>
        <v>2.0898617682118714</v>
      </c>
      <c r="F114" s="21">
        <f>IF(OR($A114="",$B114="",$C114=""),"",B114*'MPTO_working_3-way'!$I113)</f>
        <v>3.646808785529716</v>
      </c>
      <c r="G114" s="22">
        <f>IF(OR($A114="",$B114="",$C114=""),"",C114*'MPTO_working_3-way'!$I113)</f>
        <v>4.0438825214899712</v>
      </c>
      <c r="H114" s="17">
        <f>IF(OR($A114="",$B114="",$C114=""),"",'MPTO_working_3-way'!E113)</f>
        <v>2.0617577318013902</v>
      </c>
      <c r="I114" s="21">
        <f>IF(OR($A114="",$B114="",$C114=""),"",'MPTO_working_3-way'!F113)</f>
        <v>3.6824818347473225</v>
      </c>
      <c r="J114" s="22">
        <f>IF(OR($A114="",$B114="",$C114=""),"",'MPTO_working_3-way'!G113)</f>
        <v>4.1081094782092933</v>
      </c>
      <c r="K114" s="17">
        <f>IF(OR($A114="",$B114="",$C114=""),"",'OddsRatio_working_3-way'!H113)</f>
        <v>2.0727768528647186</v>
      </c>
      <c r="L114" s="21">
        <f>IF(OR($A114="",$B114="",$C114=""),"",'OddsRatio_working_3-way'!I113)</f>
        <v>3.6712143636331489</v>
      </c>
      <c r="M114" s="22">
        <f>IF(OR($A114="",$B114="",$C114=""),"",'OddsRatio_working_3-way'!J113)</f>
        <v>4.0788695677217426</v>
      </c>
      <c r="N114" s="23">
        <f t="shared" si="29"/>
        <v>47.850054736185761</v>
      </c>
      <c r="O114" s="24">
        <f t="shared" si="30"/>
        <v>27.421234805837109</v>
      </c>
      <c r="P114" s="24">
        <f t="shared" si="31"/>
        <v>24.728710457977137</v>
      </c>
      <c r="Q114" t="s">
        <v>97</v>
      </c>
      <c r="R114" t="s">
        <v>119</v>
      </c>
      <c r="S114" s="48" t="s">
        <v>467</v>
      </c>
      <c r="T114" s="35">
        <v>100</v>
      </c>
      <c r="U114" s="35">
        <f t="shared" si="32"/>
        <v>39.024390243902438</v>
      </c>
      <c r="V114" s="35">
        <f t="shared" si="33"/>
        <v>75.062344139650875</v>
      </c>
      <c r="W114" s="35">
        <f t="shared" si="34"/>
        <v>81.132075471698116</v>
      </c>
      <c r="X114" s="35">
        <f t="shared" si="35"/>
        <v>43.805580388651016</v>
      </c>
      <c r="Y114" s="35">
        <f t="shared" si="36"/>
        <v>79.843534284399453</v>
      </c>
      <c r="Z114" s="35">
        <f t="shared" si="37"/>
        <v>85.913265616446694</v>
      </c>
      <c r="AA114" s="35">
        <f t="shared" si="38"/>
        <v>-4.7811901447485781</v>
      </c>
      <c r="AB114" s="35">
        <f t="shared" si="39"/>
        <v>-4.7811901447485781</v>
      </c>
      <c r="AC114" s="35">
        <f t="shared" si="40"/>
        <v>-4.7811901447485781</v>
      </c>
      <c r="AF114">
        <v>1.99</v>
      </c>
      <c r="AG114">
        <v>1.85</v>
      </c>
      <c r="AJ114" t="s">
        <v>93</v>
      </c>
    </row>
    <row r="115" spans="1:36" ht="15" x14ac:dyDescent="0.25">
      <c r="A115">
        <v>1.64</v>
      </c>
      <c r="B115">
        <v>4.01</v>
      </c>
      <c r="C115">
        <v>5.3</v>
      </c>
      <c r="D115" s="20">
        <f t="shared" si="28"/>
        <v>4.7811901447485816E-2</v>
      </c>
      <c r="E115" s="17">
        <f>IF(OR($A115="",$B115="",$C115=""),"",A115*'MPTO_working_3-way'!$I114)</f>
        <v>1.7184115183738766</v>
      </c>
      <c r="F115" s="21">
        <f>IF(OR($A115="",$B115="",$C115=""),"",B115*'MPTO_working_3-way'!$I114)</f>
        <v>4.201725724804418</v>
      </c>
      <c r="G115" s="22">
        <f>IF(OR($A115="",$B115="",$C115=""),"",C115*'MPTO_working_3-way'!$I114)</f>
        <v>5.5534030776716747</v>
      </c>
      <c r="H115" s="17">
        <f>IF(OR($A115="",$B115="",$C115=""),"",'MPTO_working_3-way'!E114)</f>
        <v>1.6840154015330671</v>
      </c>
      <c r="I115" s="21">
        <f>IF(OR($A115="",$B115="",$C115=""),"",'MPTO_working_3-way'!F114)</f>
        <v>4.2837696112008761</v>
      </c>
      <c r="J115" s="22">
        <f>IF(OR($A115="",$B115="",$C115=""),"",'MPTO_working_3-way'!G114)</f>
        <v>5.7889819473479083</v>
      </c>
      <c r="K115" s="17">
        <f>IF(OR($A115="",$B115="",$C115=""),"",'OddsRatio_working_3-way'!H114)</f>
        <v>1.6957571813091556</v>
      </c>
      <c r="L115" s="21">
        <f>IF(OR($A115="",$B115="",$C115=""),"",'OddsRatio_working_3-way'!I114)</f>
        <v>4.2722329933446215</v>
      </c>
      <c r="M115" s="22">
        <f>IF(OR($A115="",$B115="",$C115=""),"",'OddsRatio_working_3-way'!J114)</f>
        <v>5.6746185619208864</v>
      </c>
      <c r="N115" s="23">
        <f t="shared" si="29"/>
        <v>58.193278461395238</v>
      </c>
      <c r="O115" s="24">
        <f t="shared" si="30"/>
        <v>23.799744807154159</v>
      </c>
      <c r="P115" s="24">
        <f t="shared" si="31"/>
        <v>18.0069767314506</v>
      </c>
      <c r="Q115" t="s">
        <v>345</v>
      </c>
      <c r="R115" t="s">
        <v>346</v>
      </c>
      <c r="S115" s="48" t="s">
        <v>467</v>
      </c>
      <c r="T115" s="35">
        <v>100</v>
      </c>
      <c r="U115" s="35">
        <f t="shared" si="32"/>
        <v>72.602739726027394</v>
      </c>
      <c r="V115" s="35">
        <f t="shared" si="33"/>
        <v>72.602739726027394</v>
      </c>
      <c r="W115" s="35">
        <f t="shared" si="34"/>
        <v>48.186528497409334</v>
      </c>
      <c r="X115" s="35">
        <f t="shared" si="35"/>
        <v>79.210731776563279</v>
      </c>
      <c r="Y115" s="35">
        <f t="shared" si="36"/>
        <v>79.210731776563279</v>
      </c>
      <c r="Z115" s="35">
        <f t="shared" si="37"/>
        <v>54.794520547945204</v>
      </c>
      <c r="AA115" s="35">
        <f t="shared" si="38"/>
        <v>-6.6079920505358842</v>
      </c>
      <c r="AB115" s="35">
        <f t="shared" si="39"/>
        <v>-6.6079920505358842</v>
      </c>
      <c r="AC115" s="35">
        <f t="shared" si="40"/>
        <v>-6.60799205053587</v>
      </c>
      <c r="AF115">
        <v>1.88</v>
      </c>
      <c r="AG115">
        <v>1.96</v>
      </c>
      <c r="AJ115" t="s">
        <v>93</v>
      </c>
    </row>
    <row r="116" spans="1:36" ht="15" x14ac:dyDescent="0.25">
      <c r="A116">
        <v>3.65</v>
      </c>
      <c r="B116">
        <v>3.65</v>
      </c>
      <c r="C116">
        <v>1.93</v>
      </c>
      <c r="D116" s="20">
        <f t="shared" si="28"/>
        <v>6.6079920505358825E-2</v>
      </c>
      <c r="E116" s="17">
        <f>IF(OR($A116="",$B116="",$C116=""),"",A116*'MPTO_working_3-way'!$I115)</f>
        <v>3.8911917098445596</v>
      </c>
      <c r="F116" s="21">
        <f>IF(OR($A116="",$B116="",$C116=""),"",B116*'MPTO_working_3-way'!$I115)</f>
        <v>3.8911917098445596</v>
      </c>
      <c r="G116" s="22">
        <f>IF(OR($A116="",$B116="",$C116=""),"",C116*'MPTO_working_3-way'!$I115)</f>
        <v>2.0575342465753423</v>
      </c>
      <c r="H116" s="17">
        <f>IF(OR($A116="",$B116="",$C116=""),"",'MPTO_working_3-way'!E115)</f>
        <v>3.9691050802892289</v>
      </c>
      <c r="I116" s="21">
        <f>IF(OR($A116="",$B116="",$C116=""),"",'MPTO_working_3-way'!F115)</f>
        <v>3.9691050802892289</v>
      </c>
      <c r="J116" s="22">
        <f>IF(OR($A116="",$B116="",$C116=""),"",'MPTO_working_3-way'!G115)</f>
        <v>2.0156898278410988</v>
      </c>
      <c r="K116" s="17">
        <f>IF(OR($A116="",$B116="",$C116=""),"",'OddsRatio_working_3-way'!H115)</f>
        <v>3.9390417649525395</v>
      </c>
      <c r="L116" s="21">
        <f>IF(OR($A116="",$B116="",$C116=""),"",'OddsRatio_working_3-way'!I115)</f>
        <v>3.9390417649525395</v>
      </c>
      <c r="M116" s="22">
        <f>IF(OR($A116="",$B116="",$C116=""),"",'OddsRatio_working_3-way'!J115)</f>
        <v>2.0314372986437212</v>
      </c>
      <c r="N116" s="23">
        <f t="shared" si="29"/>
        <v>25.699067909454058</v>
      </c>
      <c r="O116" s="24">
        <f t="shared" si="30"/>
        <v>25.699067909454058</v>
      </c>
      <c r="P116" s="24">
        <f t="shared" si="31"/>
        <v>48.601864181091884</v>
      </c>
      <c r="Q116" t="s">
        <v>122</v>
      </c>
      <c r="R116" t="s">
        <v>347</v>
      </c>
      <c r="S116" s="48" t="s">
        <v>467</v>
      </c>
      <c r="T116" s="35">
        <v>100</v>
      </c>
      <c r="U116" s="35">
        <f t="shared" si="32"/>
        <v>42.196531791907518</v>
      </c>
      <c r="V116" s="35">
        <f t="shared" si="33"/>
        <v>74.489795918367349</v>
      </c>
      <c r="W116" s="35">
        <f t="shared" si="34"/>
        <v>76.958525345622121</v>
      </c>
      <c r="X116" s="35">
        <f t="shared" si="35"/>
        <v>48.551678736010537</v>
      </c>
      <c r="Y116" s="35">
        <f t="shared" si="36"/>
        <v>80.844942862470376</v>
      </c>
      <c r="Z116" s="35">
        <f t="shared" si="37"/>
        <v>83.313672289725147</v>
      </c>
      <c r="AA116" s="35">
        <f t="shared" si="38"/>
        <v>-6.3551469441030193</v>
      </c>
      <c r="AB116" s="35">
        <f t="shared" si="39"/>
        <v>-6.3551469441030264</v>
      </c>
      <c r="AC116" s="35">
        <f t="shared" si="40"/>
        <v>-6.3551469441030264</v>
      </c>
      <c r="AF116">
        <v>1.91</v>
      </c>
      <c r="AG116">
        <v>1.91</v>
      </c>
      <c r="AJ116" t="s">
        <v>94</v>
      </c>
    </row>
    <row r="117" spans="1:36" ht="15" x14ac:dyDescent="0.25">
      <c r="A117">
        <v>1.73</v>
      </c>
      <c r="B117">
        <v>3.92</v>
      </c>
      <c r="C117">
        <v>4.34</v>
      </c>
      <c r="D117" s="20">
        <f t="shared" si="28"/>
        <v>6.3551469441030406E-2</v>
      </c>
      <c r="E117" s="17">
        <f>IF(OR($A117="",$B117="",$C117=""),"",A117*'MPTO_working_3-way'!$I116)</f>
        <v>1.8399440421329827</v>
      </c>
      <c r="F117" s="21">
        <f>IF(OR($A117="",$B117="",$C117=""),"",B117*'MPTO_working_3-way'!$I116)</f>
        <v>4.1691217602088395</v>
      </c>
      <c r="G117" s="22">
        <f>IF(OR($A117="",$B117="",$C117=""),"",C117*'MPTO_working_3-way'!$I116)</f>
        <v>4.6158133773740717</v>
      </c>
      <c r="H117" s="17">
        <f>IF(OR($A117="",$B117="",$C117=""),"",'MPTO_working_3-way'!E116)</f>
        <v>1.7958129792858535</v>
      </c>
      <c r="I117" s="21">
        <f>IF(OR($A117="",$B117="",$C117=""),"",'MPTO_working_3-way'!F116)</f>
        <v>4.2749983732078185</v>
      </c>
      <c r="J117" s="22">
        <f>IF(OR($A117="",$B117="",$C117=""),"",'MPTO_working_3-way'!G116)</f>
        <v>4.7794082431289588</v>
      </c>
      <c r="K117" s="17">
        <f>IF(OR($A117="",$B117="",$C117=""),"",'OddsRatio_working_3-way'!H116)</f>
        <v>1.8111295064461947</v>
      </c>
      <c r="L117" s="21">
        <f>IF(OR($A117="",$B117="",$C117=""),"",'OddsRatio_working_3-way'!I116)</f>
        <v>4.2445180257847799</v>
      </c>
      <c r="M117" s="22">
        <f>IF(OR($A117="",$B117="",$C117=""),"",'OddsRatio_working_3-way'!J116)</f>
        <v>4.711195276068894</v>
      </c>
      <c r="N117" s="23">
        <f t="shared" si="29"/>
        <v>54.349478957019528</v>
      </c>
      <c r="O117" s="24">
        <f t="shared" si="30"/>
        <v>23.985866988684641</v>
      </c>
      <c r="P117" s="24">
        <f t="shared" si="31"/>
        <v>21.664654054295806</v>
      </c>
      <c r="Q117" t="s">
        <v>123</v>
      </c>
      <c r="R117" t="s">
        <v>348</v>
      </c>
      <c r="S117" s="48" t="s">
        <v>467</v>
      </c>
      <c r="T117" s="35">
        <v>100</v>
      </c>
      <c r="U117" s="35">
        <f t="shared" si="32"/>
        <v>71.264367816091948</v>
      </c>
      <c r="V117" s="35">
        <f t="shared" si="33"/>
        <v>72.527472527472526</v>
      </c>
      <c r="W117" s="35">
        <f t="shared" si="34"/>
        <v>49.748743718592962</v>
      </c>
      <c r="X117" s="35">
        <f t="shared" si="35"/>
        <v>77.723783753934498</v>
      </c>
      <c r="Y117" s="35">
        <f t="shared" si="36"/>
        <v>78.986888465315076</v>
      </c>
      <c r="Z117" s="35">
        <f t="shared" si="37"/>
        <v>56.208159656435505</v>
      </c>
      <c r="AA117" s="35">
        <f t="shared" si="38"/>
        <v>-6.4594159378425502</v>
      </c>
      <c r="AB117" s="35">
        <f t="shared" si="39"/>
        <v>-6.4594159378425502</v>
      </c>
      <c r="AC117" s="35">
        <f t="shared" si="40"/>
        <v>-6.4594159378425431</v>
      </c>
      <c r="AF117">
        <v>1.75</v>
      </c>
      <c r="AG117">
        <v>2.06</v>
      </c>
      <c r="AJ117" t="s">
        <v>94</v>
      </c>
    </row>
    <row r="118" spans="1:36" ht="15" x14ac:dyDescent="0.25">
      <c r="A118">
        <v>3.48</v>
      </c>
      <c r="B118">
        <v>3.64</v>
      </c>
      <c r="C118">
        <v>1.99</v>
      </c>
      <c r="D118" s="20">
        <f t="shared" si="28"/>
        <v>6.4594159378425386E-2</v>
      </c>
      <c r="E118" s="17">
        <f>IF(OR($A118="",$B118="",$C118=""),"",A118*'MPTO_working_3-way'!$I117)</f>
        <v>3.7047876746369202</v>
      </c>
      <c r="F118" s="21">
        <f>IF(OR($A118="",$B118="",$C118=""),"",B118*'MPTO_working_3-way'!$I117)</f>
        <v>3.8751227401374684</v>
      </c>
      <c r="G118" s="22">
        <f>IF(OR($A118="",$B118="",$C118=""),"",C118*'MPTO_working_3-way'!$I117)</f>
        <v>2.1185423771630667</v>
      </c>
      <c r="H118" s="17">
        <f>IF(OR($A118="",$B118="",$C118=""),"",'MPTO_working_3-way'!E117)</f>
        <v>3.7618743274477708</v>
      </c>
      <c r="I118" s="21">
        <f>IF(OR($A118="",$B118="",$C118=""),"",'MPTO_working_3-way'!F117)</f>
        <v>3.9495424113484647</v>
      </c>
      <c r="J118" s="22">
        <f>IF(OR($A118="",$B118="",$C118=""),"",'MPTO_working_3-way'!G117)</f>
        <v>2.0790834426808562</v>
      </c>
      <c r="K118" s="17">
        <f>IF(OR($A118="",$B118="",$C118=""),"",'OddsRatio_working_3-way'!H117)</f>
        <v>3.7412703768477056</v>
      </c>
      <c r="L118" s="21">
        <f>IF(OR($A118="",$B118="",$C118=""),"",'OddsRatio_working_3-way'!I117)</f>
        <v>3.9181265301927195</v>
      </c>
      <c r="M118" s="22">
        <f>IF(OR($A118="",$B118="",$C118=""),"",'OddsRatio_working_3-way'!J117)</f>
        <v>2.0942974488222696</v>
      </c>
      <c r="N118" s="23">
        <f t="shared" si="29"/>
        <v>26.992100163958867</v>
      </c>
      <c r="O118" s="24">
        <f t="shared" si="30"/>
        <v>25.805634222685946</v>
      </c>
      <c r="P118" s="24">
        <f t="shared" si="31"/>
        <v>47.202265613355202</v>
      </c>
      <c r="Q118" t="s">
        <v>349</v>
      </c>
      <c r="R118" t="s">
        <v>350</v>
      </c>
      <c r="S118" s="48" t="s">
        <v>467</v>
      </c>
      <c r="T118" s="35">
        <v>100</v>
      </c>
      <c r="U118" s="35">
        <f t="shared" si="32"/>
        <v>64.02877697841727</v>
      </c>
      <c r="V118" s="35">
        <f t="shared" si="33"/>
        <v>71.83098591549296</v>
      </c>
      <c r="W118" s="35">
        <f t="shared" si="34"/>
        <v>57.627118644067799</v>
      </c>
      <c r="X118" s="35">
        <f t="shared" si="35"/>
        <v>70.541895440439248</v>
      </c>
      <c r="Y118" s="35">
        <f t="shared" si="36"/>
        <v>78.344104377514938</v>
      </c>
      <c r="Z118" s="35">
        <f t="shared" si="37"/>
        <v>64.140237106089785</v>
      </c>
      <c r="AA118" s="35">
        <f t="shared" si="38"/>
        <v>-6.5131184620219784</v>
      </c>
      <c r="AB118" s="35">
        <f t="shared" si="39"/>
        <v>-6.5131184620219784</v>
      </c>
      <c r="AC118" s="35">
        <f t="shared" si="40"/>
        <v>-6.5131184620219855</v>
      </c>
      <c r="AF118">
        <v>1.81</v>
      </c>
      <c r="AG118">
        <v>2.02</v>
      </c>
      <c r="AJ118" t="s">
        <v>94</v>
      </c>
    </row>
    <row r="119" spans="1:36" ht="15" x14ac:dyDescent="0.25">
      <c r="A119">
        <v>2.78</v>
      </c>
      <c r="B119">
        <v>3.55</v>
      </c>
      <c r="C119">
        <v>2.36</v>
      </c>
      <c r="D119" s="20">
        <f t="shared" si="28"/>
        <v>6.5131184620219829E-2</v>
      </c>
      <c r="E119" s="17">
        <f>IF(OR($A119="",$B119="",$C119=""),"",A119*'MPTO_working_3-way'!$I118)</f>
        <v>2.9610646932442108</v>
      </c>
      <c r="F119" s="21">
        <f>IF(OR($A119="",$B119="",$C119=""),"",B119*'MPTO_working_3-way'!$I118)</f>
        <v>3.7812157054017801</v>
      </c>
      <c r="G119" s="22">
        <f>IF(OR($A119="",$B119="",$C119=""),"",C119*'MPTO_working_3-way'!$I118)</f>
        <v>2.5137095957037188</v>
      </c>
      <c r="H119" s="17">
        <f>IF(OR($A119="",$B119="",$C119=""),"",'MPTO_working_3-way'!E118)</f>
        <v>2.9585638166340913</v>
      </c>
      <c r="I119" s="21">
        <f>IF(OR($A119="",$B119="",$C119=""),"",'MPTO_working_3-way'!F118)</f>
        <v>3.8464534852995573</v>
      </c>
      <c r="J119" s="22">
        <f>IF(OR($A119="",$B119="",$C119=""),"",'MPTO_working_3-way'!G118)</f>
        <v>2.4874482200808545</v>
      </c>
      <c r="K119" s="17">
        <f>IF(OR($A119="",$B119="",$C119=""),"",'OddsRatio_working_3-way'!H118)</f>
        <v>2.9625305296557576</v>
      </c>
      <c r="L119" s="21">
        <f>IF(OR($A119="",$B119="",$C119=""),"",'OddsRatio_working_3-way'!I118)</f>
        <v>3.8114903655180798</v>
      </c>
      <c r="M119" s="22">
        <f>IF(OR($A119="",$B119="",$C119=""),"",'OddsRatio_working_3-way'!J118)</f>
        <v>2.4994615282763091</v>
      </c>
      <c r="N119" s="23">
        <f t="shared" si="29"/>
        <v>33.771636340183328</v>
      </c>
      <c r="O119" s="24">
        <f t="shared" si="30"/>
        <v>26.446520852312581</v>
      </c>
      <c r="P119" s="24">
        <f t="shared" si="31"/>
        <v>39.781842807504091</v>
      </c>
      <c r="Q119" t="s">
        <v>351</v>
      </c>
      <c r="R119" t="s">
        <v>121</v>
      </c>
      <c r="S119" s="48" t="s">
        <v>467</v>
      </c>
      <c r="T119" s="35">
        <v>100</v>
      </c>
      <c r="U119" s="35">
        <f t="shared" si="32"/>
        <v>74.937343358395992</v>
      </c>
      <c r="V119" s="35">
        <f t="shared" si="33"/>
        <v>74.025974025974023</v>
      </c>
      <c r="W119" s="35">
        <f t="shared" si="34"/>
        <v>44.751381215469614</v>
      </c>
      <c r="X119" s="35">
        <f t="shared" si="35"/>
        <v>81.222644758556356</v>
      </c>
      <c r="Y119" s="35">
        <f t="shared" si="36"/>
        <v>80.311275426134401</v>
      </c>
      <c r="Z119" s="35">
        <f t="shared" si="37"/>
        <v>51.036682615629978</v>
      </c>
      <c r="AA119" s="35">
        <f t="shared" si="38"/>
        <v>-6.285301400160364</v>
      </c>
      <c r="AB119" s="35">
        <f t="shared" si="39"/>
        <v>-6.2853014001603782</v>
      </c>
      <c r="AC119" s="35">
        <f t="shared" si="40"/>
        <v>-6.285301400160364</v>
      </c>
      <c r="AF119">
        <v>1.91</v>
      </c>
      <c r="AG119">
        <v>1.91</v>
      </c>
      <c r="AJ119" t="s">
        <v>94</v>
      </c>
    </row>
    <row r="120" spans="1:36" ht="15" x14ac:dyDescent="0.25">
      <c r="A120">
        <v>3.99</v>
      </c>
      <c r="B120">
        <v>3.85</v>
      </c>
      <c r="C120">
        <v>1.81</v>
      </c>
      <c r="D120" s="20">
        <f t="shared" si="28"/>
        <v>6.2853014001603702E-2</v>
      </c>
      <c r="E120" s="17">
        <f>IF(OR($A120="",$B120="",$C120=""),"",A120*'MPTO_working_3-way'!$I119)</f>
        <v>4.2407835258663988</v>
      </c>
      <c r="F120" s="21">
        <f>IF(OR($A120="",$B120="",$C120=""),"",B120*'MPTO_working_3-way'!$I119)</f>
        <v>4.0919841039061744</v>
      </c>
      <c r="G120" s="22">
        <f>IF(OR($A120="",$B120="",$C120=""),"",C120*'MPTO_working_3-way'!$I119)</f>
        <v>1.9237639553429027</v>
      </c>
      <c r="H120" s="17">
        <f>IF(OR($A120="",$B120="",$C120=""),"",'MPTO_working_3-way'!E119)</f>
        <v>4.3539677986879051</v>
      </c>
      <c r="I120" s="21">
        <f>IF(OR($A120="",$B120="",$C120=""),"",'MPTO_working_3-way'!F119)</f>
        <v>4.1877931219897064</v>
      </c>
      <c r="J120" s="22">
        <f>IF(OR($A120="",$B120="",$C120=""),"",'MPTO_working_3-way'!G119)</f>
        <v>1.8813430072886215</v>
      </c>
      <c r="K120" s="17">
        <f>IF(OR($A120="",$B120="",$C120=""),"",'OddsRatio_working_3-way'!H119)</f>
        <v>4.3095989164215869</v>
      </c>
      <c r="L120" s="21">
        <f>IF(OR($A120="",$B120="",$C120=""),"",'OddsRatio_working_3-way'!I119)</f>
        <v>4.1546344186627167</v>
      </c>
      <c r="M120" s="22">
        <f>IF(OR($A120="",$B120="",$C120=""),"",'OddsRatio_working_3-way'!J119)</f>
        <v>1.8965803084620347</v>
      </c>
      <c r="N120" s="23">
        <f t="shared" si="29"/>
        <v>23.580548120425419</v>
      </c>
      <c r="O120" s="24">
        <f t="shared" si="30"/>
        <v>24.438022597531798</v>
      </c>
      <c r="P120" s="24">
        <f t="shared" si="31"/>
        <v>51.981429282042782</v>
      </c>
      <c r="Q120" t="s">
        <v>352</v>
      </c>
      <c r="R120" t="s">
        <v>120</v>
      </c>
      <c r="S120" s="48" t="s">
        <v>467</v>
      </c>
      <c r="T120" s="35">
        <v>100</v>
      </c>
      <c r="U120" s="35">
        <f t="shared" si="32"/>
        <v>43.181818181818187</v>
      </c>
      <c r="V120" s="35">
        <f t="shared" si="33"/>
        <v>72.527472527472526</v>
      </c>
      <c r="W120" s="35">
        <f t="shared" si="34"/>
        <v>81.884057971014499</v>
      </c>
      <c r="X120" s="35">
        <f t="shared" si="35"/>
        <v>45.588469501512982</v>
      </c>
      <c r="Y120" s="35">
        <f t="shared" si="36"/>
        <v>74.934123847167328</v>
      </c>
      <c r="Z120" s="35">
        <f t="shared" si="37"/>
        <v>84.290709290709302</v>
      </c>
      <c r="AA120" s="35">
        <f t="shared" si="38"/>
        <v>-2.4066513196947952</v>
      </c>
      <c r="AB120" s="35">
        <f t="shared" si="39"/>
        <v>-2.4066513196948023</v>
      </c>
      <c r="AC120" s="35">
        <f t="shared" si="40"/>
        <v>-2.4066513196948023</v>
      </c>
      <c r="AF120">
        <v>1.67</v>
      </c>
      <c r="AG120">
        <v>2.19</v>
      </c>
      <c r="AJ120" t="s">
        <v>94</v>
      </c>
    </row>
    <row r="121" spans="1:36" ht="15" x14ac:dyDescent="0.25">
      <c r="A121">
        <v>1.76</v>
      </c>
      <c r="B121">
        <v>3.64</v>
      </c>
      <c r="C121">
        <v>5.52</v>
      </c>
      <c r="D121" s="20">
        <f t="shared" si="28"/>
        <v>2.406651319694797E-2</v>
      </c>
      <c r="E121" s="17">
        <f>IF(OR($A121="",$B121="",$C121=""),"",A121*'MPTO_working_3-way'!$I120)</f>
        <v>1.8023570632266284</v>
      </c>
      <c r="F121" s="21">
        <f>IF(OR($A121="",$B121="",$C121=""),"",B121*'MPTO_working_3-way'!$I120)</f>
        <v>3.7276021080368906</v>
      </c>
      <c r="G121" s="22">
        <f>IF(OR($A121="",$B121="",$C121=""),"",C121*'MPTO_working_3-way'!$I120)</f>
        <v>5.6528471528471522</v>
      </c>
      <c r="H121" s="17">
        <f>IF(OR($A121="",$B121="",$C121=""),"",'MPTO_working_3-way'!E120)</f>
        <v>1.7852053519889033</v>
      </c>
      <c r="I121" s="21">
        <f>IF(OR($A121="",$B121="",$C121=""),"",'MPTO_working_3-way'!F120)</f>
        <v>3.7494876747899806</v>
      </c>
      <c r="J121" s="22">
        <f>IF(OR($A121="",$B121="",$C121=""),"",'MPTO_working_3-way'!G120)</f>
        <v>5.7757646288179165</v>
      </c>
      <c r="K121" s="17">
        <f>IF(OR($A121="",$B121="",$C121=""),"",'OddsRatio_working_3-way'!H120)</f>
        <v>1.7916513958000704</v>
      </c>
      <c r="L121" s="21">
        <f>IF(OR($A121="",$B121="",$C121=""),"",'OddsRatio_working_3-way'!I120)</f>
        <v>3.7499469538318237</v>
      </c>
      <c r="M121" s="22">
        <f>IF(OR($A121="",$B121="",$C121=""),"",'OddsRatio_working_3-way'!J120)</f>
        <v>5.7082425118635758</v>
      </c>
      <c r="N121" s="23">
        <f t="shared" si="29"/>
        <v>55.482901829106659</v>
      </c>
      <c r="O121" s="24">
        <f t="shared" si="30"/>
        <v>26.826897587699921</v>
      </c>
      <c r="P121" s="24">
        <f t="shared" si="31"/>
        <v>17.690200583193427</v>
      </c>
      <c r="Q121" t="s">
        <v>125</v>
      </c>
      <c r="R121" t="s">
        <v>149</v>
      </c>
      <c r="S121" s="48" t="s">
        <v>467</v>
      </c>
      <c r="T121" s="35">
        <v>100</v>
      </c>
      <c r="U121" s="35">
        <f t="shared" si="32"/>
        <v>73.40425531914893</v>
      </c>
      <c r="V121" s="35">
        <f t="shared" si="33"/>
        <v>71.098265895953759</v>
      </c>
      <c r="W121" s="35">
        <f t="shared" si="34"/>
        <v>53.271028037383175</v>
      </c>
      <c r="X121" s="35">
        <f t="shared" si="35"/>
        <v>75.630706066663066</v>
      </c>
      <c r="Y121" s="35">
        <f t="shared" si="36"/>
        <v>73.324716643467895</v>
      </c>
      <c r="Z121" s="35">
        <f t="shared" si="37"/>
        <v>55.497478784897304</v>
      </c>
      <c r="AA121" s="35">
        <f t="shared" si="38"/>
        <v>-2.2264507475141357</v>
      </c>
      <c r="AB121" s="35">
        <f t="shared" si="39"/>
        <v>-2.2264507475141357</v>
      </c>
      <c r="AC121" s="35">
        <f t="shared" si="40"/>
        <v>-2.2264507475141286</v>
      </c>
      <c r="AF121">
        <v>2.29</v>
      </c>
      <c r="AG121">
        <v>1.69</v>
      </c>
      <c r="AJ121" t="s">
        <v>160</v>
      </c>
    </row>
    <row r="122" spans="1:36" ht="15" x14ac:dyDescent="0.25">
      <c r="A122">
        <v>3.76</v>
      </c>
      <c r="B122">
        <v>3.46</v>
      </c>
      <c r="C122">
        <v>2.14</v>
      </c>
      <c r="D122" s="20">
        <f t="shared" si="28"/>
        <v>2.2264507475141304E-2</v>
      </c>
      <c r="E122" s="17">
        <f>IF(OR($A122="",$B122="",$C122=""),"",A122*'MPTO_working_3-way'!$I121)</f>
        <v>3.8437145481065311</v>
      </c>
      <c r="F122" s="21">
        <f>IF(OR($A122="",$B122="",$C122=""),"",B122*'MPTO_working_3-way'!$I121)</f>
        <v>3.537035195863989</v>
      </c>
      <c r="G122" s="22">
        <f>IF(OR($A122="",$B122="",$C122=""),"",C122*'MPTO_working_3-way'!$I121)</f>
        <v>2.1876460459968023</v>
      </c>
      <c r="H122" s="17">
        <f>IF(OR($A122="",$B122="",$C122=""),"",'MPTO_working_3-way'!E121)</f>
        <v>3.867934118958138</v>
      </c>
      <c r="I122" s="21">
        <f>IF(OR($A122="",$B122="",$C122=""),"",'MPTO_working_3-way'!F121)</f>
        <v>3.5511888426820066</v>
      </c>
      <c r="J122" s="22">
        <f>IF(OR($A122="",$B122="",$C122=""),"",'MPTO_working_3-way'!G121)</f>
        <v>2.1745360143199979</v>
      </c>
      <c r="K122" s="17">
        <f>IF(OR($A122="",$B122="",$C122=""),"",'OddsRatio_working_3-way'!H121)</f>
        <v>3.856743696354644</v>
      </c>
      <c r="L122" s="21">
        <f>IF(OR($A122="",$B122="",$C122=""),"",'OddsRatio_working_3-way'!I121)</f>
        <v>3.5462280771856598</v>
      </c>
      <c r="M122" s="22">
        <f>IF(OR($A122="",$B122="",$C122=""),"",'OddsRatio_working_3-way'!J121)</f>
        <v>2.1799593528421357</v>
      </c>
      <c r="N122" s="23">
        <f t="shared" si="29"/>
        <v>26.016500119464236</v>
      </c>
      <c r="O122" s="24">
        <f t="shared" si="30"/>
        <v>28.272266025776165</v>
      </c>
      <c r="P122" s="24">
        <f t="shared" si="31"/>
        <v>45.711233854759598</v>
      </c>
      <c r="Q122" t="s">
        <v>147</v>
      </c>
      <c r="R122" t="s">
        <v>151</v>
      </c>
      <c r="S122" s="48" t="s">
        <v>467</v>
      </c>
      <c r="T122" s="35">
        <v>100</v>
      </c>
      <c r="U122" s="35">
        <f t="shared" si="32"/>
        <v>43.502824858757066</v>
      </c>
      <c r="V122" s="35">
        <f t="shared" si="33"/>
        <v>72.826086956521735</v>
      </c>
      <c r="W122" s="35">
        <f t="shared" si="34"/>
        <v>81.343283582089541</v>
      </c>
      <c r="X122" s="35">
        <f t="shared" si="35"/>
        <v>45.830629461388703</v>
      </c>
      <c r="Y122" s="35">
        <f t="shared" si="36"/>
        <v>75.153891559153379</v>
      </c>
      <c r="Z122" s="35">
        <f t="shared" si="37"/>
        <v>83.671088184721199</v>
      </c>
      <c r="AA122" s="35">
        <f t="shared" si="38"/>
        <v>-2.3278046026316375</v>
      </c>
      <c r="AB122" s="35">
        <f t="shared" si="39"/>
        <v>-2.3278046026316446</v>
      </c>
      <c r="AC122" s="35">
        <f t="shared" si="40"/>
        <v>-2.3278046026316588</v>
      </c>
      <c r="AF122">
        <v>2.15</v>
      </c>
      <c r="AG122">
        <v>1.78</v>
      </c>
      <c r="AJ122" t="s">
        <v>160</v>
      </c>
    </row>
    <row r="123" spans="1:36" ht="15" x14ac:dyDescent="0.25">
      <c r="A123">
        <v>1.77</v>
      </c>
      <c r="B123">
        <v>3.68</v>
      </c>
      <c r="C123">
        <v>5.36</v>
      </c>
      <c r="D123" s="20">
        <f t="shared" si="28"/>
        <v>2.3278046026316446E-2</v>
      </c>
      <c r="E123" s="17">
        <f>IF(OR($A123="",$B123="",$C123=""),"",A123*'MPTO_working_3-way'!$I122)</f>
        <v>1.8112021414665802</v>
      </c>
      <c r="F123" s="21">
        <f>IF(OR($A123="",$B123="",$C123=""),"",B123*'MPTO_working_3-way'!$I122)</f>
        <v>3.7656632093768447</v>
      </c>
      <c r="G123" s="22">
        <f>IF(OR($A123="",$B123="",$C123=""),"",C123*'MPTO_working_3-way'!$I122)</f>
        <v>5.4847703267010566</v>
      </c>
      <c r="H123" s="17">
        <f>IF(OR($A123="",$B123="",$C123=""),"",'MPTO_working_3-way'!E122)</f>
        <v>1.7946477771996208</v>
      </c>
      <c r="I123" s="21">
        <f>IF(OR($A123="",$B123="",$C123=""),"",'MPTO_working_3-way'!F122)</f>
        <v>3.7881689019337341</v>
      </c>
      <c r="J123" s="22">
        <f>IF(OR($A123="",$B123="",$C123=""),"",'MPTO_working_3-way'!G122)</f>
        <v>5.5925967060399522</v>
      </c>
      <c r="K123" s="17">
        <f>IF(OR($A123="",$B123="",$C123=""),"",'OddsRatio_working_3-way'!H122)</f>
        <v>1.8008599691439686</v>
      </c>
      <c r="L123" s="21">
        <f>IF(OR($A123="",$B123="",$C123=""),"",'OddsRatio_working_3-way'!I122)</f>
        <v>3.7874087237738125</v>
      </c>
      <c r="M123" s="22">
        <f>IF(OR($A123="",$B123="",$C123=""),"",'OddsRatio_working_3-way'!J122)</f>
        <v>5.5347395655424716</v>
      </c>
      <c r="N123" s="23">
        <f t="shared" si="29"/>
        <v>55.211948854602852</v>
      </c>
      <c r="O123" s="24">
        <f t="shared" si="30"/>
        <v>26.55574713930627</v>
      </c>
      <c r="P123" s="24">
        <f t="shared" si="31"/>
        <v>18.232304006090867</v>
      </c>
      <c r="Q123" t="s">
        <v>99</v>
      </c>
      <c r="R123" t="s">
        <v>158</v>
      </c>
      <c r="S123" s="48" t="s">
        <v>467</v>
      </c>
      <c r="T123" s="35">
        <v>100</v>
      </c>
      <c r="U123" s="35">
        <f t="shared" si="32"/>
        <v>28.057553956834536</v>
      </c>
      <c r="V123" s="35">
        <f t="shared" si="33"/>
        <v>80.119284294234589</v>
      </c>
      <c r="W123" s="35">
        <f t="shared" si="34"/>
        <v>89.281886387995712</v>
      </c>
      <c r="X123" s="35">
        <f t="shared" si="35"/>
        <v>30.598829317769692</v>
      </c>
      <c r="Y123" s="35">
        <f t="shared" si="36"/>
        <v>82.660559655169763</v>
      </c>
      <c r="Z123" s="35">
        <f t="shared" si="37"/>
        <v>91.823161748930886</v>
      </c>
      <c r="AA123" s="35">
        <f t="shared" si="38"/>
        <v>-2.5412753609351562</v>
      </c>
      <c r="AB123" s="35">
        <f t="shared" si="39"/>
        <v>-2.5412753609351739</v>
      </c>
      <c r="AC123" s="35">
        <f t="shared" si="40"/>
        <v>-2.5412753609351739</v>
      </c>
      <c r="AF123">
        <v>2.25</v>
      </c>
      <c r="AG123">
        <v>1.71</v>
      </c>
      <c r="AJ123" t="s">
        <v>160</v>
      </c>
    </row>
    <row r="124" spans="1:36" ht="15" x14ac:dyDescent="0.25">
      <c r="A124">
        <v>1.39</v>
      </c>
      <c r="B124">
        <v>5.03</v>
      </c>
      <c r="C124">
        <v>9.33</v>
      </c>
      <c r="D124" s="20">
        <f t="shared" si="28"/>
        <v>2.5412753609351579E-2</v>
      </c>
      <c r="E124" s="17">
        <f>IF(OR($A124="",$B124="",$C124=""),"",A124*'MPTO_working_3-way'!$I123)</f>
        <v>1.4253237275169985</v>
      </c>
      <c r="F124" s="21">
        <f>IF(OR($A124="",$B124="",$C124=""),"",B124*'MPTO_working_3-way'!$I123)</f>
        <v>5.1578261506550387</v>
      </c>
      <c r="G124" s="22">
        <f>IF(OR($A124="",$B124="",$C124=""),"",C124*'MPTO_working_3-way'!$I123)</f>
        <v>9.5671009911752503</v>
      </c>
      <c r="H124" s="17">
        <f>IF(OR($A124="",$B124="",$C124=""),"",'MPTO_working_3-way'!E123)</f>
        <v>1.4065616670205632</v>
      </c>
      <c r="I124" s="21">
        <f>IF(OR($A124="",$B124="",$C124=""),"",'MPTO_working_3-way'!F123)</f>
        <v>5.2538602436762245</v>
      </c>
      <c r="J124" s="22">
        <f>IF(OR($A124="",$B124="",$C124=""),"",'MPTO_working_3-way'!G123)</f>
        <v>10.130663448283643</v>
      </c>
      <c r="K124" s="17">
        <f>IF(OR($A124="",$B124="",$C124=""),"",'OddsRatio_working_3-way'!H123)</f>
        <v>1.4124262654723907</v>
      </c>
      <c r="L124" s="21">
        <f>IF(OR($A124="",$B124="",$C124=""),"",'OddsRatio_working_3-way'!I123)</f>
        <v>5.2617380765480366</v>
      </c>
      <c r="M124" s="22">
        <f>IF(OR($A124="",$B124="",$C124=""),"",'OddsRatio_working_3-way'!J123)</f>
        <v>9.8090020291923459</v>
      </c>
      <c r="N124" s="23">
        <f t="shared" si="29"/>
        <v>70.159499957392939</v>
      </c>
      <c r="O124" s="24">
        <f t="shared" si="30"/>
        <v>19.388012910691085</v>
      </c>
      <c r="P124" s="24">
        <f t="shared" si="31"/>
        <v>10.452487131915989</v>
      </c>
      <c r="Q124" t="s">
        <v>131</v>
      </c>
      <c r="R124" t="s">
        <v>128</v>
      </c>
      <c r="S124" s="48" t="s">
        <v>467</v>
      </c>
      <c r="T124" s="35">
        <v>100</v>
      </c>
      <c r="U124" s="35">
        <f t="shared" si="32"/>
        <v>58.15899581589958</v>
      </c>
      <c r="V124" s="35">
        <f t="shared" si="33"/>
        <v>71.014492753623188</v>
      </c>
      <c r="W124" s="35">
        <f t="shared" si="34"/>
        <v>67.532467532467535</v>
      </c>
      <c r="X124" s="35">
        <f t="shared" si="35"/>
        <v>61.453039713909277</v>
      </c>
      <c r="Y124" s="35">
        <f t="shared" si="36"/>
        <v>74.308536651632878</v>
      </c>
      <c r="Z124" s="35">
        <f t="shared" si="37"/>
        <v>70.826511430477225</v>
      </c>
      <c r="AA124" s="35">
        <f t="shared" si="38"/>
        <v>-3.2940438980096971</v>
      </c>
      <c r="AB124" s="35">
        <f t="shared" si="39"/>
        <v>-3.29404389800969</v>
      </c>
      <c r="AC124" s="35">
        <f t="shared" si="40"/>
        <v>-3.29404389800969</v>
      </c>
      <c r="AF124">
        <v>1.61</v>
      </c>
      <c r="AG124">
        <v>2.44</v>
      </c>
      <c r="AJ124" t="s">
        <v>160</v>
      </c>
    </row>
    <row r="125" spans="1:36" ht="15" x14ac:dyDescent="0.25">
      <c r="A125">
        <v>2.39</v>
      </c>
      <c r="B125">
        <v>3.45</v>
      </c>
      <c r="C125">
        <v>3.08</v>
      </c>
      <c r="D125" s="20">
        <f t="shared" si="28"/>
        <v>3.2940438980096909E-2</v>
      </c>
      <c r="E125" s="17">
        <f>IF(OR($A125="",$B125="",$C125=""),"",A125*'MPTO_working_3-way'!$I124)</f>
        <v>2.4687276491624317</v>
      </c>
      <c r="F125" s="21">
        <f>IF(OR($A125="",$B125="",$C125=""),"",B125*'MPTO_working_3-way'!$I124)</f>
        <v>3.5636445144813345</v>
      </c>
      <c r="G125" s="22">
        <f>IF(OR($A125="",$B125="",$C125=""),"",C125*'MPTO_working_3-way'!$I124)</f>
        <v>3.1814565520586986</v>
      </c>
      <c r="H125" s="17">
        <f>IF(OR($A125="",$B125="",$C125=""),"",'MPTO_working_3-way'!E124)</f>
        <v>2.4544099758258637</v>
      </c>
      <c r="I125" s="21">
        <f>IF(OR($A125="",$B125="",$C125=""),"",'MPTO_working_3-way'!F124)</f>
        <v>3.5858368977514044</v>
      </c>
      <c r="J125" s="22">
        <f>IF(OR($A125="",$B125="",$C125=""),"",'MPTO_working_3-way'!G124)</f>
        <v>3.1878080028652791</v>
      </c>
      <c r="K125" s="17">
        <f>IF(OR($A125="",$B125="",$C125=""),"",'OddsRatio_working_3-way'!H124)</f>
        <v>2.4607713610275739</v>
      </c>
      <c r="L125" s="21">
        <f>IF(OR($A125="",$B125="",$C125=""),"",'OddsRatio_working_3-way'!I124)</f>
        <v>3.5747408881421263</v>
      </c>
      <c r="M125" s="22">
        <f>IF(OR($A125="",$B125="",$C125=""),"",'OddsRatio_working_3-way'!J124)</f>
        <v>3.185902468300255</v>
      </c>
      <c r="N125" s="23">
        <f t="shared" si="29"/>
        <v>40.506695841449798</v>
      </c>
      <c r="O125" s="24">
        <f t="shared" si="30"/>
        <v>28.061160307555078</v>
      </c>
      <c r="P125" s="24">
        <f t="shared" si="31"/>
        <v>31.432143850995132</v>
      </c>
      <c r="Q125" t="s">
        <v>353</v>
      </c>
      <c r="R125" t="s">
        <v>354</v>
      </c>
      <c r="S125" s="48" t="s">
        <v>467</v>
      </c>
      <c r="T125" s="35">
        <v>100</v>
      </c>
      <c r="U125" s="35">
        <f t="shared" si="32"/>
        <v>56.521739130434774</v>
      </c>
      <c r="V125" s="35">
        <f t="shared" si="33"/>
        <v>67.741935483870961</v>
      </c>
      <c r="W125" s="35">
        <f t="shared" si="34"/>
        <v>72.527472527472526</v>
      </c>
      <c r="X125" s="35">
        <f t="shared" si="35"/>
        <v>59.730591988656499</v>
      </c>
      <c r="Y125" s="35">
        <f t="shared" si="36"/>
        <v>70.950788342092693</v>
      </c>
      <c r="Z125" s="35">
        <f t="shared" si="37"/>
        <v>75.736325385694258</v>
      </c>
      <c r="AA125" s="35">
        <f t="shared" si="38"/>
        <v>-3.2088528582217251</v>
      </c>
      <c r="AB125" s="35">
        <f t="shared" si="39"/>
        <v>-3.2088528582217322</v>
      </c>
      <c r="AC125" s="35">
        <f t="shared" si="40"/>
        <v>-3.2088528582217322</v>
      </c>
      <c r="AF125">
        <v>2.13</v>
      </c>
      <c r="AG125">
        <v>1.76</v>
      </c>
      <c r="AJ125" t="s">
        <v>478</v>
      </c>
    </row>
    <row r="126" spans="1:36" ht="15" x14ac:dyDescent="0.25">
      <c r="A126">
        <v>2.2999999999999998</v>
      </c>
      <c r="B126">
        <v>3.1</v>
      </c>
      <c r="C126">
        <v>3.64</v>
      </c>
      <c r="D126" s="20">
        <f t="shared" si="28"/>
        <v>3.2088528582217224E-2</v>
      </c>
      <c r="E126" s="17">
        <f>IF(OR($A126="",$B126="",$C126=""),"",A126*'MPTO_working_3-way'!$I125)</f>
        <v>2.3738036157390994</v>
      </c>
      <c r="F126" s="21">
        <f>IF(OR($A126="",$B126="",$C126=""),"",B126*'MPTO_working_3-way'!$I125)</f>
        <v>3.1994744386048737</v>
      </c>
      <c r="G126" s="22">
        <f>IF(OR($A126="",$B126="",$C126=""),"",C126*'MPTO_working_3-way'!$I125)</f>
        <v>3.756802244039271</v>
      </c>
      <c r="H126" s="17">
        <f>IF(OR($A126="",$B126="",$C126=""),"",'MPTO_working_3-way'!E125)</f>
        <v>2.3580098851577262</v>
      </c>
      <c r="I126" s="21">
        <f>IF(OR($A126="",$B126="",$C126=""),"",'MPTO_working_3-way'!F125)</f>
        <v>3.206315477367069</v>
      </c>
      <c r="J126" s="22">
        <f>IF(OR($A126="",$B126="",$C126=""),"",'MPTO_working_3-way'!G125)</f>
        <v>3.7874613274181312</v>
      </c>
      <c r="K126" s="17">
        <f>IF(OR($A126="",$B126="",$C126=""),"",'OddsRatio_working_3-way'!H125)</f>
        <v>2.36490979161217</v>
      </c>
      <c r="L126" s="21">
        <f>IF(OR($A126="",$B126="",$C126=""),"",'OddsRatio_working_3-way'!I125)</f>
        <v>3.2048542787581207</v>
      </c>
      <c r="M126" s="22">
        <f>IF(OR($A126="",$B126="",$C126=""),"",'OddsRatio_working_3-way'!J125)</f>
        <v>3.7718168075816374</v>
      </c>
      <c r="N126" s="23">
        <f t="shared" si="29"/>
        <v>42.126483984170839</v>
      </c>
      <c r="O126" s="24">
        <f t="shared" si="30"/>
        <v>31.255133278578356</v>
      </c>
      <c r="P126" s="24">
        <f t="shared" si="31"/>
        <v>26.618382737250801</v>
      </c>
      <c r="Q126" t="s">
        <v>355</v>
      </c>
      <c r="R126" t="s">
        <v>356</v>
      </c>
      <c r="S126" s="48" t="s">
        <v>467</v>
      </c>
      <c r="T126" s="35">
        <v>100</v>
      </c>
      <c r="U126" s="35">
        <f t="shared" si="32"/>
        <v>56.709956709956707</v>
      </c>
      <c r="V126" s="35">
        <f t="shared" si="33"/>
        <v>69.230769230769241</v>
      </c>
      <c r="W126" s="35">
        <f t="shared" si="34"/>
        <v>70.674486803519059</v>
      </c>
      <c r="X126" s="35">
        <f t="shared" si="35"/>
        <v>60.094743965711707</v>
      </c>
      <c r="Y126" s="35">
        <f t="shared" si="36"/>
        <v>72.615556486524227</v>
      </c>
      <c r="Z126" s="35">
        <f t="shared" si="37"/>
        <v>74.05927405927406</v>
      </c>
      <c r="AA126" s="35">
        <f t="shared" si="38"/>
        <v>-3.3847872557550005</v>
      </c>
      <c r="AB126" s="35">
        <f t="shared" si="39"/>
        <v>-3.3847872557549863</v>
      </c>
      <c r="AC126" s="35">
        <f t="shared" si="40"/>
        <v>-3.3847872557550005</v>
      </c>
      <c r="AF126">
        <v>2.34</v>
      </c>
      <c r="AG126">
        <v>1.63</v>
      </c>
      <c r="AJ126" t="s">
        <v>478</v>
      </c>
    </row>
    <row r="127" spans="1:36" ht="15" x14ac:dyDescent="0.25">
      <c r="A127">
        <v>2.31</v>
      </c>
      <c r="B127">
        <v>3.25</v>
      </c>
      <c r="C127">
        <v>3.41</v>
      </c>
      <c r="D127" s="20">
        <f t="shared" si="28"/>
        <v>3.3847872557549952E-2</v>
      </c>
      <c r="E127" s="17">
        <f>IF(OR($A127="",$B127="",$C127=""),"",A127*'MPTO_working_3-way'!$I126)</f>
        <v>2.3881885856079403</v>
      </c>
      <c r="F127" s="21">
        <f>IF(OR($A127="",$B127="",$C127=""),"",B127*'MPTO_working_3-way'!$I126)</f>
        <v>3.3600055858120372</v>
      </c>
      <c r="G127" s="22">
        <f>IF(OR($A127="",$B127="",$C127=""),"",C127*'MPTO_working_3-way'!$I126)</f>
        <v>3.5254212454212457</v>
      </c>
      <c r="H127" s="17">
        <f>IF(OR($A127="",$B127="",$C127=""),"",'MPTO_working_3-way'!E126)</f>
        <v>2.3718163211577168</v>
      </c>
      <c r="I127" s="21">
        <f>IF(OR($A127="",$B127="",$C127=""),"",'MPTO_working_3-way'!F126)</f>
        <v>3.3737089428733644</v>
      </c>
      <c r="J127" s="22">
        <f>IF(OR($A127="",$B127="",$C127=""),"",'MPTO_working_3-way'!G126)</f>
        <v>3.546445034222657</v>
      </c>
      <c r="K127" s="17">
        <f>IF(OR($A127="",$B127="",$C127=""),"",'OddsRatio_working_3-way'!H126)</f>
        <v>2.3788780808038279</v>
      </c>
      <c r="L127" s="21">
        <f>IF(OR($A127="",$B127="",$C127=""),"",'OddsRatio_working_3-way'!I126)</f>
        <v>3.3683020471821474</v>
      </c>
      <c r="M127" s="22">
        <f>IF(OR($A127="",$B127="",$C127=""),"",'OddsRatio_working_3-way'!J126)</f>
        <v>3.5367146372039899</v>
      </c>
      <c r="N127" s="23">
        <f t="shared" si="29"/>
        <v>41.872740118864556</v>
      </c>
      <c r="O127" s="24">
        <f t="shared" si="30"/>
        <v>29.761855284485268</v>
      </c>
      <c r="P127" s="24">
        <f t="shared" si="31"/>
        <v>28.36540459665018</v>
      </c>
      <c r="Q127" t="s">
        <v>357</v>
      </c>
      <c r="R127" t="s">
        <v>358</v>
      </c>
      <c r="S127" s="48" t="s">
        <v>467</v>
      </c>
      <c r="T127" s="35">
        <v>100</v>
      </c>
      <c r="U127" s="35">
        <f t="shared" si="32"/>
        <v>70.588235294117652</v>
      </c>
      <c r="V127" s="35">
        <f t="shared" si="33"/>
        <v>71.428571428571431</v>
      </c>
      <c r="W127" s="35">
        <f t="shared" si="34"/>
        <v>54.545454545454554</v>
      </c>
      <c r="X127" s="35">
        <f t="shared" si="35"/>
        <v>74.025974025974023</v>
      </c>
      <c r="Y127" s="35">
        <f t="shared" si="36"/>
        <v>74.866310160427801</v>
      </c>
      <c r="Z127" s="35">
        <f t="shared" si="37"/>
        <v>57.983193277310917</v>
      </c>
      <c r="AA127" s="35">
        <f t="shared" si="38"/>
        <v>-3.4377387318563706</v>
      </c>
      <c r="AB127" s="35">
        <f t="shared" si="39"/>
        <v>-3.4377387318563706</v>
      </c>
      <c r="AC127" s="35">
        <f t="shared" si="40"/>
        <v>-3.4377387318563635</v>
      </c>
      <c r="AF127">
        <v>2.16</v>
      </c>
      <c r="AG127">
        <v>1.74</v>
      </c>
      <c r="AJ127" t="s">
        <v>478</v>
      </c>
    </row>
    <row r="128" spans="1:36" ht="15" x14ac:dyDescent="0.25">
      <c r="A128">
        <v>3.4</v>
      </c>
      <c r="B128">
        <v>3.5</v>
      </c>
      <c r="C128">
        <v>2.2000000000000002</v>
      </c>
      <c r="D128" s="20">
        <f t="shared" si="28"/>
        <v>3.4377387318563768E-2</v>
      </c>
      <c r="E128" s="17">
        <f>IF(OR($A128="",$B128="",$C128=""),"",A128*'MPTO_working_3-way'!$I127)</f>
        <v>3.5168831168831165</v>
      </c>
      <c r="F128" s="21">
        <f>IF(OR($A128="",$B128="",$C128=""),"",B128*'MPTO_working_3-way'!$I127)</f>
        <v>3.6203208556149731</v>
      </c>
      <c r="G128" s="22">
        <f>IF(OR($A128="",$B128="",$C128=""),"",C128*'MPTO_working_3-way'!$I127)</f>
        <v>2.2756302521008407</v>
      </c>
      <c r="H128" s="17">
        <f>IF(OR($A128="",$B128="",$C128=""),"",'MPTO_working_3-way'!E127)</f>
        <v>3.5378378378378379</v>
      </c>
      <c r="I128" s="21">
        <f>IF(OR($A128="",$B128="",$C128=""),"",'MPTO_working_3-way'!F127)</f>
        <v>3.6462395543175483</v>
      </c>
      <c r="J128" s="22">
        <f>IF(OR($A128="",$B128="",$C128=""),"",'MPTO_working_3-way'!G127)</f>
        <v>2.2568965517241377</v>
      </c>
      <c r="K128" s="17">
        <f>IF(OR($A128="",$B128="",$C128=""),"",'OddsRatio_working_3-way'!H127)</f>
        <v>3.5294498734969801</v>
      </c>
      <c r="L128" s="21">
        <f>IF(OR($A128="",$B128="",$C128=""),"",'OddsRatio_working_3-way'!I127)</f>
        <v>3.6348436182260202</v>
      </c>
      <c r="M128" s="22">
        <f>IF(OR($A128="",$B128="",$C128=""),"",'OddsRatio_working_3-way'!J127)</f>
        <v>2.2647249367484896</v>
      </c>
      <c r="N128" s="23">
        <f t="shared" si="29"/>
        <v>28.434268833087152</v>
      </c>
      <c r="O128" s="24">
        <f t="shared" si="30"/>
        <v>27.621861152141804</v>
      </c>
      <c r="P128" s="24">
        <f t="shared" si="31"/>
        <v>43.943870014771043</v>
      </c>
      <c r="Q128" t="s">
        <v>359</v>
      </c>
      <c r="R128" t="s">
        <v>360</v>
      </c>
      <c r="S128" s="48" t="s">
        <v>467</v>
      </c>
      <c r="T128" s="35">
        <v>100</v>
      </c>
      <c r="U128" s="35">
        <f t="shared" si="32"/>
        <v>60.474308300395251</v>
      </c>
      <c r="V128" s="35">
        <f t="shared" si="33"/>
        <v>71.83098591549296</v>
      </c>
      <c r="W128" s="35">
        <f t="shared" si="34"/>
        <v>64.285714285714292</v>
      </c>
      <c r="X128" s="35">
        <f t="shared" si="35"/>
        <v>63.883299798792756</v>
      </c>
      <c r="Y128" s="35">
        <f t="shared" si="36"/>
        <v>75.239977413890458</v>
      </c>
      <c r="Z128" s="35">
        <f t="shared" si="37"/>
        <v>67.69470578411179</v>
      </c>
      <c r="AA128" s="35">
        <f t="shared" si="38"/>
        <v>-3.4089914983975049</v>
      </c>
      <c r="AB128" s="35">
        <f t="shared" si="39"/>
        <v>-3.4089914983974978</v>
      </c>
      <c r="AC128" s="35">
        <f t="shared" si="40"/>
        <v>-3.4089914983974978</v>
      </c>
      <c r="AF128">
        <v>2.0299999999999998</v>
      </c>
      <c r="AG128">
        <v>1.85</v>
      </c>
      <c r="AJ128" t="s">
        <v>478</v>
      </c>
    </row>
    <row r="129" spans="1:36" ht="15" x14ac:dyDescent="0.25">
      <c r="A129">
        <v>2.5299999999999998</v>
      </c>
      <c r="B129">
        <v>3.55</v>
      </c>
      <c r="C129">
        <v>2.8</v>
      </c>
      <c r="D129" s="20">
        <f t="shared" si="28"/>
        <v>3.4089914983975067E-2</v>
      </c>
      <c r="E129" s="17">
        <f>IF(OR($A129="",$B129="",$C129=""),"",A129*'MPTO_working_3-way'!$I128)</f>
        <v>2.6162474849094566</v>
      </c>
      <c r="F129" s="21">
        <f>IF(OR($A129="",$B129="",$C129=""),"",B129*'MPTO_working_3-way'!$I128)</f>
        <v>3.6710191981931115</v>
      </c>
      <c r="G129" s="22">
        <f>IF(OR($A129="",$B129="",$C129=""),"",C129*'MPTO_working_3-way'!$I128)</f>
        <v>2.8954517619551301</v>
      </c>
      <c r="H129" s="17">
        <f>IF(OR($A129="",$B129="",$C129=""),"",'MPTO_working_3-way'!E128)</f>
        <v>2.6048883564032357</v>
      </c>
      <c r="I129" s="21">
        <f>IF(OR($A129="",$B129="",$C129=""),"",'MPTO_working_3-way'!F128)</f>
        <v>3.6992257792465693</v>
      </c>
      <c r="J129" s="22">
        <f>IF(OR($A129="",$B129="",$C129=""),"",'MPTO_working_3-way'!G128)</f>
        <v>2.892016007850593</v>
      </c>
      <c r="K129" s="17">
        <f>IF(OR($A129="",$B129="",$C129=""),"",'OddsRatio_working_3-way'!H128)</f>
        <v>2.6103985751478604</v>
      </c>
      <c r="L129" s="21">
        <f>IF(OR($A129="",$B129="",$C129=""),"",'OddsRatio_working_3-way'!I128)</f>
        <v>3.6839976252464344</v>
      </c>
      <c r="M129" s="22">
        <f>IF(OR($A129="",$B129="",$C129=""),"",'OddsRatio_working_3-way'!J128)</f>
        <v>2.8945865589974837</v>
      </c>
      <c r="N129" s="23">
        <f t="shared" si="29"/>
        <v>38.22268366307128</v>
      </c>
      <c r="O129" s="24">
        <f t="shared" si="30"/>
        <v>27.240391455653612</v>
      </c>
      <c r="P129" s="24">
        <f t="shared" si="31"/>
        <v>34.53692488127512</v>
      </c>
      <c r="Q129" t="s">
        <v>361</v>
      </c>
      <c r="R129" t="s">
        <v>362</v>
      </c>
      <c r="S129" s="48" t="s">
        <v>467</v>
      </c>
      <c r="T129" s="35">
        <v>100</v>
      </c>
      <c r="U129" s="35">
        <f t="shared" si="32"/>
        <v>38.271604938271601</v>
      </c>
      <c r="V129" s="35">
        <f t="shared" si="33"/>
        <v>76.30331753554502</v>
      </c>
      <c r="W129" s="35">
        <f t="shared" si="34"/>
        <v>82.238010657193612</v>
      </c>
      <c r="X129" s="35">
        <f t="shared" si="35"/>
        <v>41.458671807261368</v>
      </c>
      <c r="Y129" s="35">
        <f t="shared" si="36"/>
        <v>79.49038440453478</v>
      </c>
      <c r="Z129" s="35">
        <f t="shared" si="37"/>
        <v>85.425077526183372</v>
      </c>
      <c r="AA129" s="35">
        <f t="shared" si="38"/>
        <v>-3.187066868989767</v>
      </c>
      <c r="AB129" s="35">
        <f t="shared" si="39"/>
        <v>-3.1870668689897599</v>
      </c>
      <c r="AC129" s="35">
        <f t="shared" si="40"/>
        <v>-3.1870668689897599</v>
      </c>
      <c r="AF129">
        <v>1.84</v>
      </c>
      <c r="AG129">
        <v>2.06</v>
      </c>
      <c r="AJ129" t="s">
        <v>479</v>
      </c>
    </row>
    <row r="130" spans="1:36" ht="15" x14ac:dyDescent="0.25">
      <c r="A130">
        <v>1.62</v>
      </c>
      <c r="B130">
        <v>4.22</v>
      </c>
      <c r="C130">
        <v>5.63</v>
      </c>
      <c r="D130" s="20">
        <f t="shared" si="28"/>
        <v>3.1870668689897741E-2</v>
      </c>
      <c r="E130" s="17">
        <f>IF(OR($A130="",$B130="",$C130=""),"",A130*'MPTO_working_3-way'!$I129)</f>
        <v>1.6716304832776345</v>
      </c>
      <c r="F130" s="21">
        <f>IF(OR($A130="",$B130="",$C130=""),"",B130*'MPTO_working_3-way'!$I129)</f>
        <v>4.3544942218713683</v>
      </c>
      <c r="G130" s="22">
        <f>IF(OR($A130="",$B130="",$C130=""),"",C130*'MPTO_working_3-way'!$I129)</f>
        <v>5.8094318647241243</v>
      </c>
      <c r="H130" s="17">
        <f>IF(OR($A130="",$B130="",$C130=""),"",'MPTO_working_3-way'!E129)</f>
        <v>1.6483686907069741</v>
      </c>
      <c r="I130" s="21">
        <f>IF(OR($A130="",$B130="",$C130=""),"",'MPTO_working_3-way'!F129)</f>
        <v>4.4180682156110791</v>
      </c>
      <c r="J130" s="22">
        <f>IF(OR($A130="",$B130="",$C130=""),"",'MPTO_working_3-way'!G129)</f>
        <v>5.988155289979554</v>
      </c>
      <c r="K130" s="17">
        <f>IF(OR($A130="",$B130="",$C130=""),"",'OddsRatio_working_3-way'!H129)</f>
        <v>1.6563580134526028</v>
      </c>
      <c r="L130" s="21">
        <f>IF(OR($A130="",$B130="",$C130=""),"",'OddsRatio_working_3-way'!I129)</f>
        <v>4.408827102124806</v>
      </c>
      <c r="M130" s="22">
        <f>IF(OR($A130="",$B130="",$C130=""),"",'OddsRatio_working_3-way'!J129)</f>
        <v>5.9015122617508853</v>
      </c>
      <c r="N130" s="23">
        <f t="shared" si="29"/>
        <v>59.821833234295831</v>
      </c>
      <c r="O130" s="24">
        <f t="shared" si="30"/>
        <v>22.964779582833948</v>
      </c>
      <c r="P130" s="24">
        <f t="shared" si="31"/>
        <v>17.213387182870203</v>
      </c>
      <c r="Q130" t="s">
        <v>363</v>
      </c>
      <c r="R130" t="s">
        <v>364</v>
      </c>
      <c r="S130" s="48" t="s">
        <v>467</v>
      </c>
      <c r="T130" s="35">
        <v>100</v>
      </c>
      <c r="U130" s="35">
        <f t="shared" si="32"/>
        <v>48.717948717948723</v>
      </c>
      <c r="V130" s="35">
        <f t="shared" si="33"/>
        <v>73.614775725593674</v>
      </c>
      <c r="W130" s="35">
        <f t="shared" si="34"/>
        <v>74.747474747474755</v>
      </c>
      <c r="X130" s="35">
        <f t="shared" si="35"/>
        <v>51.637749526931586</v>
      </c>
      <c r="Y130" s="35">
        <f t="shared" si="36"/>
        <v>76.53457653457653</v>
      </c>
      <c r="Z130" s="35">
        <f t="shared" si="37"/>
        <v>77.667275556457625</v>
      </c>
      <c r="AA130" s="35">
        <f t="shared" si="38"/>
        <v>-2.9198008089828633</v>
      </c>
      <c r="AB130" s="35">
        <f t="shared" si="39"/>
        <v>-2.9198008089828562</v>
      </c>
      <c r="AC130" s="35">
        <f t="shared" si="40"/>
        <v>-2.9198008089828704</v>
      </c>
      <c r="AF130">
        <v>1.78</v>
      </c>
      <c r="AG130">
        <v>2.12</v>
      </c>
      <c r="AJ130" t="s">
        <v>479</v>
      </c>
    </row>
    <row r="131" spans="1:36" s="35" customFormat="1" ht="15" x14ac:dyDescent="0.25">
      <c r="A131">
        <v>1.95</v>
      </c>
      <c r="B131">
        <v>3.79</v>
      </c>
      <c r="C131">
        <v>3.96</v>
      </c>
      <c r="D131" s="20">
        <f t="shared" si="28"/>
        <v>2.9198008089828864E-2</v>
      </c>
      <c r="E131" s="17">
        <f>IF(OR($A131="",$B131="",$C131=""),"",A131*'MPTO_working_3-way'!$I130)</f>
        <v>2.0069361157751664</v>
      </c>
      <c r="F131" s="21">
        <f>IF(OR($A131="",$B131="",$C131=""),"",B131*'MPTO_working_3-way'!$I130)</f>
        <v>3.9006604506604514</v>
      </c>
      <c r="G131" s="22">
        <f>IF(OR($A131="",$B131="",$C131=""),"",C131*'MPTO_working_3-way'!$I130)</f>
        <v>4.0756241120357224</v>
      </c>
      <c r="H131" s="17">
        <f>IF(OR($A131="",$B131="",$C131=""),"",'MPTO_working_3-way'!E130)</f>
        <v>1.9877244362097211</v>
      </c>
      <c r="I131" s="21">
        <f>IF(OR($A131="",$B131="",$C131=""),"",'MPTO_working_3-way'!F130)</f>
        <v>3.935155355001104</v>
      </c>
      <c r="J131" s="22">
        <f>IF(OR($A131="",$B131="",$C131=""),"",'MPTO_working_3-way'!G130)</f>
        <v>4.1187419606341997</v>
      </c>
      <c r="K131" s="17">
        <f>IF(OR($A131="",$B131="",$C131=""),"",'OddsRatio_working_3-way'!H130)</f>
        <v>1.9951669302476045</v>
      </c>
      <c r="L131" s="21">
        <f>IF(OR($A131="",$B131="",$C131=""),"",'OddsRatio_working_3-way'!I130)</f>
        <v>3.9226481425166497</v>
      </c>
      <c r="M131" s="22">
        <f>IF(OR($A131="",$B131="",$C131=""),"",'OddsRatio_working_3-way'!J130)</f>
        <v>4.1007306458241155</v>
      </c>
      <c r="N131" s="23">
        <f t="shared" si="29"/>
        <v>49.827196398513976</v>
      </c>
      <c r="O131" s="24">
        <f t="shared" si="30"/>
        <v>25.636684162823816</v>
      </c>
      <c r="P131" s="24">
        <f t="shared" si="31"/>
        <v>24.536119438662183</v>
      </c>
      <c r="Q131" t="s">
        <v>365</v>
      </c>
      <c r="R131" t="s">
        <v>366</v>
      </c>
      <c r="S131" s="48" t="s">
        <v>467</v>
      </c>
      <c r="T131" s="35">
        <v>100</v>
      </c>
      <c r="U131" s="35">
        <f t="shared" si="32"/>
        <v>63.503649635036496</v>
      </c>
      <c r="V131" s="35">
        <f t="shared" si="33"/>
        <v>71.346704871060169</v>
      </c>
      <c r="W131" s="35">
        <f t="shared" si="34"/>
        <v>61.977186311787079</v>
      </c>
      <c r="X131" s="35">
        <f t="shared" si="35"/>
        <v>66.676108817152752</v>
      </c>
      <c r="Y131" s="35">
        <f t="shared" si="36"/>
        <v>74.519164053176439</v>
      </c>
      <c r="Z131" s="35">
        <f t="shared" si="37"/>
        <v>65.149645493903336</v>
      </c>
      <c r="AA131" s="35">
        <f t="shared" si="38"/>
        <v>-3.1724591821162562</v>
      </c>
      <c r="AB131" s="35">
        <f t="shared" si="39"/>
        <v>-3.1724591821162704</v>
      </c>
      <c r="AC131" s="35">
        <f t="shared" si="40"/>
        <v>-3.1724591821162562</v>
      </c>
      <c r="AD131" s="36"/>
      <c r="AE131" s="36"/>
      <c r="AF131">
        <v>1.85</v>
      </c>
      <c r="AG131">
        <v>2.0499999999999998</v>
      </c>
      <c r="AH131" s="36"/>
      <c r="AI131" s="36"/>
      <c r="AJ131" t="s">
        <v>479</v>
      </c>
    </row>
    <row r="132" spans="1:36" ht="15" x14ac:dyDescent="0.25">
      <c r="A132">
        <v>2.74</v>
      </c>
      <c r="B132">
        <v>3.49</v>
      </c>
      <c r="C132">
        <v>2.63</v>
      </c>
      <c r="D132" s="20">
        <f t="shared" ref="D132:D195" si="41">IF(OR($A132="",$B132="",$C132=""),"",(1/A132)+(1/B132)+(1/C132)-1)</f>
        <v>3.1724591821162607E-2</v>
      </c>
      <c r="E132" s="17">
        <f>IF(OR($A132="",$B132="",$C132=""),"",A132*'MPTO_working_3-way'!$I131)</f>
        <v>2.826925381589986</v>
      </c>
      <c r="F132" s="21">
        <f>IF(OR($A132="",$B132="",$C132=""),"",B132*'MPTO_working_3-way'!$I131)</f>
        <v>3.6007188254558575</v>
      </c>
      <c r="G132" s="22">
        <f>IF(OR($A132="",$B132="",$C132=""),"",C132*'MPTO_working_3-way'!$I131)</f>
        <v>2.7134356764896577</v>
      </c>
      <c r="H132" s="17">
        <f>IF(OR($A132="",$B132="",$C132=""),"",'MPTO_working_3-way'!E131)</f>
        <v>2.8217608804289949</v>
      </c>
      <c r="I132" s="21">
        <f>IF(OR($A132="",$B132="",$C132=""),"",'MPTO_working_3-way'!F131)</f>
        <v>3.6237386974467478</v>
      </c>
      <c r="J132" s="22">
        <f>IF(OR($A132="",$B132="",$C132=""),"",'MPTO_working_3-way'!G131)</f>
        <v>2.7052377814536555</v>
      </c>
      <c r="K132" s="17">
        <f>IF(OR($A132="",$B132="",$C132=""),"",'OddsRatio_working_3-way'!H131)</f>
        <v>2.8247781406205297</v>
      </c>
      <c r="L132" s="21">
        <f>IF(OR($A132="",$B132="",$C132=""),"",'OddsRatio_working_3-way'!I131)</f>
        <v>3.6113204426121372</v>
      </c>
      <c r="M132" s="22">
        <f>IF(OR($A132="",$B132="",$C132=""),"",'OddsRatio_working_3-way'!J131)</f>
        <v>2.7094186029950937</v>
      </c>
      <c r="N132" s="23">
        <f t="shared" si="29"/>
        <v>35.374120820888329</v>
      </c>
      <c r="O132" s="24">
        <f t="shared" si="30"/>
        <v>27.772232392330665</v>
      </c>
      <c r="P132" s="24">
        <f t="shared" si="31"/>
        <v>36.853646786780999</v>
      </c>
      <c r="Q132" t="s">
        <v>95</v>
      </c>
      <c r="R132" t="s">
        <v>100</v>
      </c>
      <c r="S132" s="48" t="s">
        <v>468</v>
      </c>
      <c r="T132" s="35">
        <v>100</v>
      </c>
      <c r="U132" s="35">
        <f t="shared" si="32"/>
        <v>28.571428571428573</v>
      </c>
      <c r="V132" s="35">
        <f t="shared" si="33"/>
        <v>80.198019801980209</v>
      </c>
      <c r="W132" s="35">
        <f t="shared" si="34"/>
        <v>85.875706214689274</v>
      </c>
      <c r="X132" s="35">
        <f t="shared" si="35"/>
        <v>33.926273983330532</v>
      </c>
      <c r="Y132" s="35">
        <f t="shared" si="36"/>
        <v>85.552865213882171</v>
      </c>
      <c r="Z132" s="35">
        <f t="shared" si="37"/>
        <v>91.230551626591236</v>
      </c>
      <c r="AA132" s="35">
        <f t="shared" si="38"/>
        <v>-5.3548454119019588</v>
      </c>
      <c r="AB132" s="35">
        <f t="shared" si="39"/>
        <v>-5.3548454119019624</v>
      </c>
      <c r="AC132" s="35">
        <f t="shared" si="40"/>
        <v>-5.3548454119019624</v>
      </c>
      <c r="AF132">
        <v>1.64</v>
      </c>
      <c r="AG132">
        <v>2.34</v>
      </c>
      <c r="AJ132" t="s">
        <v>159</v>
      </c>
    </row>
    <row r="133" spans="1:36" ht="15" x14ac:dyDescent="0.25">
      <c r="A133">
        <v>1.4</v>
      </c>
      <c r="B133">
        <v>5.05</v>
      </c>
      <c r="C133">
        <v>7.08</v>
      </c>
      <c r="D133" s="20">
        <f t="shared" si="41"/>
        <v>5.3548454119019651E-2</v>
      </c>
      <c r="E133" s="17">
        <f>IF(OR($A133="",$B133="",$C133=""),"",A133*'MPTO_working_3-way'!$I132)</f>
        <v>1.4749678357666274</v>
      </c>
      <c r="F133" s="21">
        <f>IF(OR($A133="",$B133="",$C133=""),"",B133*'MPTO_working_3-way'!$I132)</f>
        <v>5.3204196933010488</v>
      </c>
      <c r="G133" s="22">
        <f>IF(OR($A133="",$B133="",$C133=""),"",C133*'MPTO_working_3-way'!$I132)</f>
        <v>7.4591230551626593</v>
      </c>
      <c r="H133" s="17">
        <f>IF(OR($A133="",$B133="",$C133=""),"",'MPTO_working_3-way'!E132)</f>
        <v>1.4358816464846587</v>
      </c>
      <c r="I133" s="21">
        <f>IF(OR($A133="",$B133="",$C133=""),"",'MPTO_working_3-way'!F132)</f>
        <v>5.5503038188027602</v>
      </c>
      <c r="J133" s="22">
        <f>IF(OR($A133="",$B133="",$C133=""),"",'MPTO_working_3-way'!G132)</f>
        <v>8.1041576720490465</v>
      </c>
      <c r="K133" s="17">
        <f>IF(OR($A133="",$B133="",$C133=""),"",'OddsRatio_working_3-way'!H132)</f>
        <v>1.4473296396008335</v>
      </c>
      <c r="L133" s="21">
        <f>IF(OR($A133="",$B133="",$C133=""),"",'OddsRatio_working_3-way'!I132)</f>
        <v>5.5292126009584397</v>
      </c>
      <c r="M133" s="22">
        <f>IF(OR($A133="",$B133="",$C133=""),"",'OddsRatio_working_3-way'!J132)</f>
        <v>7.7994105219326695</v>
      </c>
      <c r="N133" s="23">
        <f t="shared" ref="N133:N196" si="42">(1/E133)* 100</f>
        <v>67.798088592233015</v>
      </c>
      <c r="O133" s="24">
        <f t="shared" ref="O133:O196" si="43">(1/F133)* 100</f>
        <v>18.795509708737864</v>
      </c>
      <c r="P133" s="24">
        <f t="shared" ref="P133:P196" si="44">(1/G133)* 100</f>
        <v>13.406401699029125</v>
      </c>
      <c r="Q133" t="s">
        <v>135</v>
      </c>
      <c r="R133" t="s">
        <v>102</v>
      </c>
      <c r="S133" s="48" t="s">
        <v>468</v>
      </c>
      <c r="T133" s="35">
        <v>100</v>
      </c>
      <c r="U133" s="35">
        <f t="shared" ref="U133:U196" si="45">(1/A134)*((T133*A134)-T133)</f>
        <v>66.555183946488299</v>
      </c>
      <c r="V133" s="35">
        <f t="shared" ref="V133:V196" si="46">(1/B134)*((T133*B134)-T133)</f>
        <v>73.262032085561486</v>
      </c>
      <c r="W133" s="35">
        <f t="shared" ref="W133:W196" si="47">(1/C134)*((T133*C134)-T133)</f>
        <v>55.752212389380524</v>
      </c>
      <c r="X133" s="35">
        <f t="shared" ref="X133:X196" si="48">((1/B134)+(1/C134))*T133</f>
        <v>70.985755525057968</v>
      </c>
      <c r="Y133" s="35">
        <f t="shared" ref="Y133:Y196" si="49">((1/A134)+(1/C134))*T133</f>
        <v>77.692603664131184</v>
      </c>
      <c r="Z133" s="35">
        <f t="shared" ref="Z133:Z196" si="50">((1/A134)+(1/B134))*T133</f>
        <v>60.182783967950201</v>
      </c>
      <c r="AA133" s="35">
        <f t="shared" ref="AA133:AA196" si="51">U133-X133</f>
        <v>-4.4305715785696691</v>
      </c>
      <c r="AB133" s="35">
        <f t="shared" ref="AB133:AB196" si="52">V133-Y133</f>
        <v>-4.4305715785696975</v>
      </c>
      <c r="AC133" s="35">
        <f t="shared" ref="AC133:AC196" si="53">W133-Z133</f>
        <v>-4.4305715785696762</v>
      </c>
      <c r="AF133">
        <v>1.61</v>
      </c>
      <c r="AG133">
        <v>2.35</v>
      </c>
      <c r="AJ133" t="s">
        <v>159</v>
      </c>
    </row>
    <row r="134" spans="1:36" s="35" customFormat="1" ht="15" x14ac:dyDescent="0.25">
      <c r="A134">
        <v>2.99</v>
      </c>
      <c r="B134">
        <v>3.74</v>
      </c>
      <c r="C134">
        <v>2.2599999999999998</v>
      </c>
      <c r="D134" s="20">
        <f t="shared" si="41"/>
        <v>4.4305715785696753E-2</v>
      </c>
      <c r="E134" s="17">
        <f>IF(OR($A134="",$B134="",$C134=""),"",A134*'MPTO_working_3-way'!$I133)</f>
        <v>3.1224740901992334</v>
      </c>
      <c r="F134" s="21">
        <f>IF(OR($A134="",$B134="",$C134=""),"",B134*'MPTO_working_3-way'!$I133)</f>
        <v>3.9057033770385061</v>
      </c>
      <c r="G134" s="22">
        <f>IF(OR($A134="",$B134="",$C134=""),"",C134*'MPTO_working_3-way'!$I133)</f>
        <v>2.3601309176756744</v>
      </c>
      <c r="H134" s="17">
        <f>IF(OR($A134="",$B134="",$C134=""),"",'MPTO_working_3-way'!E133)</f>
        <v>3.1281321536945512</v>
      </c>
      <c r="I134" s="21">
        <f>IF(OR($A134="",$B134="",$C134=""),"",'MPTO_working_3-way'!F133)</f>
        <v>3.9586541186632997</v>
      </c>
      <c r="J134" s="22">
        <f>IF(OR($A134="",$B134="",$C134=""),"",'MPTO_working_3-way'!G133)</f>
        <v>2.3380365828672658</v>
      </c>
      <c r="K134" s="17">
        <f>IF(OR($A134="",$B134="",$C134=""),"",'OddsRatio_working_3-way'!H133)</f>
        <v>3.1284990090360187</v>
      </c>
      <c r="L134" s="21">
        <f>IF(OR($A134="",$B134="",$C134=""),"",'OddsRatio_working_3-way'!I133)</f>
        <v>3.9306971280194434</v>
      </c>
      <c r="M134" s="22">
        <f>IF(OR($A134="",$B134="",$C134=""),"",'OddsRatio_working_3-way'!J133)</f>
        <v>2.3476928398921526</v>
      </c>
      <c r="N134" s="23">
        <f t="shared" si="42"/>
        <v>32.025886239978178</v>
      </c>
      <c r="O134" s="24">
        <f t="shared" si="43"/>
        <v>25.60358284960822</v>
      </c>
      <c r="P134" s="24">
        <f t="shared" si="44"/>
        <v>42.370530910413613</v>
      </c>
      <c r="Q134" t="s">
        <v>137</v>
      </c>
      <c r="R134" t="s">
        <v>133</v>
      </c>
      <c r="S134" s="48" t="s">
        <v>468</v>
      </c>
      <c r="T134" s="35">
        <v>100</v>
      </c>
      <c r="U134" s="35">
        <f t="shared" si="45"/>
        <v>51.92307692307692</v>
      </c>
      <c r="V134" s="35">
        <f t="shared" si="46"/>
        <v>73.614775725593674</v>
      </c>
      <c r="W134" s="35">
        <f t="shared" si="47"/>
        <v>69.879518072289159</v>
      </c>
      <c r="X134" s="35">
        <f t="shared" si="48"/>
        <v>56.505706202117182</v>
      </c>
      <c r="Y134" s="35">
        <f t="shared" si="49"/>
        <v>78.197405004633922</v>
      </c>
      <c r="Z134" s="35">
        <f t="shared" si="50"/>
        <v>74.462147351329406</v>
      </c>
      <c r="AA134" s="35">
        <f t="shared" si="51"/>
        <v>-4.5826292790402618</v>
      </c>
      <c r="AB134" s="35">
        <f t="shared" si="52"/>
        <v>-4.5826292790402476</v>
      </c>
      <c r="AC134" s="35">
        <f t="shared" si="53"/>
        <v>-4.5826292790402476</v>
      </c>
      <c r="AD134" s="36"/>
      <c r="AE134" s="36"/>
      <c r="AF134">
        <v>1.75</v>
      </c>
      <c r="AG134">
        <v>2.11</v>
      </c>
      <c r="AH134" s="36"/>
      <c r="AI134" s="36"/>
      <c r="AJ134" t="s">
        <v>159</v>
      </c>
    </row>
    <row r="135" spans="1:36" ht="15" x14ac:dyDescent="0.25">
      <c r="A135">
        <v>2.08</v>
      </c>
      <c r="B135">
        <v>3.79</v>
      </c>
      <c r="C135">
        <v>3.32</v>
      </c>
      <c r="D135" s="20">
        <f t="shared" si="41"/>
        <v>4.5826292790402512E-2</v>
      </c>
      <c r="E135" s="17">
        <f>IF(OR($A135="",$B135="",$C135=""),"",A135*'MPTO_working_3-way'!$I134)</f>
        <v>2.1753186890040372</v>
      </c>
      <c r="F135" s="21">
        <f>IF(OR($A135="",$B135="",$C135=""),"",B135*'MPTO_working_3-way'!$I134)</f>
        <v>3.9636816496756255</v>
      </c>
      <c r="G135" s="22">
        <f>IF(OR($A135="",$B135="",$C135=""),"",C135*'MPTO_working_3-way'!$I134)</f>
        <v>3.472143292064136</v>
      </c>
      <c r="H135" s="17">
        <f>IF(OR($A135="",$B135="",$C135=""),"",'MPTO_working_3-way'!E134)</f>
        <v>2.1482563255314289</v>
      </c>
      <c r="I135" s="21">
        <f>IF(OR($A135="",$B135="",$C135=""),"",'MPTO_working_3-way'!F134)</f>
        <v>4.0229013828874143</v>
      </c>
      <c r="J135" s="22">
        <f>IF(OR($A135="",$B135="",$C135=""),"",'MPTO_working_3-way'!G134)</f>
        <v>3.4973669750466625</v>
      </c>
      <c r="K135" s="17">
        <f>IF(OR($A135="",$B135="",$C135=""),"",'OddsRatio_working_3-way'!H134)</f>
        <v>2.1591899689290717</v>
      </c>
      <c r="L135" s="21">
        <f>IF(OR($A135="",$B135="",$C135=""),"",'OddsRatio_working_3-way'!I134)</f>
        <v>3.9945740864001</v>
      </c>
      <c r="M135" s="22">
        <f>IF(OR($A135="",$B135="",$C135=""),"",'OddsRatio_working_3-way'!J134)</f>
        <v>3.4901117851068935</v>
      </c>
      <c r="N135" s="23">
        <f t="shared" si="42"/>
        <v>45.970275760277076</v>
      </c>
      <c r="O135" s="24">
        <f t="shared" si="43"/>
        <v>25.229069546537286</v>
      </c>
      <c r="P135" s="24">
        <f t="shared" si="44"/>
        <v>28.800654693185638</v>
      </c>
      <c r="Q135" t="s">
        <v>103</v>
      </c>
      <c r="R135" t="s">
        <v>104</v>
      </c>
      <c r="S135" s="48" t="s">
        <v>468</v>
      </c>
      <c r="T135" s="35">
        <v>100</v>
      </c>
      <c r="U135" s="35">
        <f t="shared" si="45"/>
        <v>77.678571428571431</v>
      </c>
      <c r="V135" s="35">
        <f t="shared" si="46"/>
        <v>71.264367816091948</v>
      </c>
      <c r="W135" s="35">
        <f t="shared" si="47"/>
        <v>48.717948717948723</v>
      </c>
      <c r="X135" s="35">
        <f t="shared" si="48"/>
        <v>80.017683465959337</v>
      </c>
      <c r="Y135" s="35">
        <f t="shared" si="49"/>
        <v>73.603479853479854</v>
      </c>
      <c r="Z135" s="35">
        <f t="shared" si="50"/>
        <v>51.057060755336614</v>
      </c>
      <c r="AA135" s="35">
        <f t="shared" si="51"/>
        <v>-2.3391120373879062</v>
      </c>
      <c r="AB135" s="35">
        <f t="shared" si="52"/>
        <v>-2.3391120373879062</v>
      </c>
      <c r="AC135" s="35">
        <f t="shared" si="53"/>
        <v>-2.339112037387892</v>
      </c>
      <c r="AF135">
        <v>1.65</v>
      </c>
      <c r="AG135">
        <v>2.27</v>
      </c>
      <c r="AJ135" t="s">
        <v>159</v>
      </c>
    </row>
    <row r="136" spans="1:36" ht="15" x14ac:dyDescent="0.25">
      <c r="A136">
        <v>4.4800000000000004</v>
      </c>
      <c r="B136">
        <v>3.48</v>
      </c>
      <c r="C136">
        <v>1.95</v>
      </c>
      <c r="D136" s="20">
        <f t="shared" si="41"/>
        <v>2.3391120373879026E-2</v>
      </c>
      <c r="E136" s="17">
        <f>IF(OR($A136="",$B136="",$C136=""),"",A136*'MPTO_working_3-way'!$I135)</f>
        <v>4.5847922192749788</v>
      </c>
      <c r="F136" s="21">
        <f>IF(OR($A136="",$B136="",$C136=""),"",B136*'MPTO_working_3-way'!$I135)</f>
        <v>3.5614010989010989</v>
      </c>
      <c r="G136" s="22">
        <f>IF(OR($A136="",$B136="",$C136=""),"",C136*'MPTO_working_3-way'!$I135)</f>
        <v>1.9956126847290641</v>
      </c>
      <c r="H136" s="17">
        <f>IF(OR($A136="",$B136="",$C136=""),"",'MPTO_working_3-way'!E135)</f>
        <v>4.6421538687058712</v>
      </c>
      <c r="I136" s="21">
        <f>IF(OR($A136="",$B136="",$C136=""),"",'MPTO_working_3-way'!F135)</f>
        <v>3.5770588401404404</v>
      </c>
      <c r="J136" s="22">
        <f>IF(OR($A136="",$B136="",$C136=""),"",'MPTO_working_3-way'!G135)</f>
        <v>1.980105983315704</v>
      </c>
      <c r="K136" s="17">
        <f>IF(OR($A136="",$B136="",$C136=""),"",'OddsRatio_working_3-way'!H135)</f>
        <v>4.6127834743137175</v>
      </c>
      <c r="L136" s="21">
        <f>IF(OR($A136="",$B136="",$C136=""),"",'OddsRatio_working_3-way'!I135)</f>
        <v>3.5746273035339144</v>
      </c>
      <c r="M136" s="22">
        <f>IF(OR($A136="",$B136="",$C136=""),"",'OddsRatio_working_3-way'!J135)</f>
        <v>1.9862483622408136</v>
      </c>
      <c r="N136" s="23">
        <f t="shared" si="42"/>
        <v>21.811239248659696</v>
      </c>
      <c r="O136" s="24">
        <f t="shared" si="43"/>
        <v>28.078836733906737</v>
      </c>
      <c r="P136" s="24">
        <f t="shared" si="44"/>
        <v>50.109924017433563</v>
      </c>
      <c r="Q136" t="s">
        <v>367</v>
      </c>
      <c r="R136" t="s">
        <v>368</v>
      </c>
      <c r="S136" s="48" t="s">
        <v>468</v>
      </c>
      <c r="T136" s="35">
        <v>100</v>
      </c>
      <c r="U136" s="35">
        <f t="shared" si="45"/>
        <v>43.820224719101127</v>
      </c>
      <c r="V136" s="35">
        <f t="shared" si="46"/>
        <v>74.937343358395992</v>
      </c>
      <c r="W136" s="35">
        <f t="shared" si="47"/>
        <v>78.768577494692153</v>
      </c>
      <c r="X136" s="35">
        <f t="shared" si="48"/>
        <v>46.294079146911862</v>
      </c>
      <c r="Y136" s="35">
        <f t="shared" si="49"/>
        <v>77.411197786206728</v>
      </c>
      <c r="Z136" s="35">
        <f t="shared" si="50"/>
        <v>81.242431922502888</v>
      </c>
      <c r="AA136" s="35">
        <f t="shared" si="51"/>
        <v>-2.4738544278107355</v>
      </c>
      <c r="AB136" s="35">
        <f t="shared" si="52"/>
        <v>-2.4738544278107355</v>
      </c>
      <c r="AC136" s="35">
        <f t="shared" si="53"/>
        <v>-2.4738544278107355</v>
      </c>
      <c r="AF136">
        <v>2.11</v>
      </c>
      <c r="AG136">
        <v>1.8</v>
      </c>
      <c r="AJ136" t="s">
        <v>470</v>
      </c>
    </row>
    <row r="137" spans="1:36" ht="15" x14ac:dyDescent="0.25">
      <c r="A137">
        <v>1.78</v>
      </c>
      <c r="B137">
        <v>3.99</v>
      </c>
      <c r="C137">
        <v>4.71</v>
      </c>
      <c r="D137" s="20">
        <f t="shared" si="41"/>
        <v>2.4738544278107399E-2</v>
      </c>
      <c r="E137" s="17">
        <f>IF(OR($A137="",$B137="",$C137=""),"",A137*'MPTO_working_3-way'!$I136)</f>
        <v>1.8240346088150312</v>
      </c>
      <c r="F137" s="21">
        <f>IF(OR($A137="",$B137="",$C137=""),"",B137*'MPTO_working_3-way'!$I136)</f>
        <v>4.0887067916696491</v>
      </c>
      <c r="G137" s="22">
        <f>IF(OR($A137="",$B137="",$C137=""),"",C137*'MPTO_working_3-way'!$I136)</f>
        <v>4.8265185435498861</v>
      </c>
      <c r="H137" s="17">
        <f>IF(OR($A137="",$B137="",$C137=""),"",'MPTO_working_3-way'!E136)</f>
        <v>1.8065164145441277</v>
      </c>
      <c r="I137" s="21">
        <f>IF(OR($A137="",$B137="",$C137=""),"",'MPTO_working_3-way'!F136)</f>
        <v>4.1257463966865133</v>
      </c>
      <c r="J137" s="22">
        <f>IF(OR($A137="",$B137="",$C137=""),"",'MPTO_working_3-way'!G136)</f>
        <v>4.9003262942414052</v>
      </c>
      <c r="K137" s="17">
        <f>IF(OR($A137="",$B137="",$C137=""),"",'OddsRatio_working_3-way'!H136)</f>
        <v>1.8129504942401273</v>
      </c>
      <c r="L137" s="21">
        <f>IF(OR($A137="",$B137="",$C137=""),"",'OddsRatio_working_3-way'!I136)</f>
        <v>4.1163102279204891</v>
      </c>
      <c r="M137" s="22">
        <f>IF(OR($A137="",$B137="",$C137=""),"",'OddsRatio_working_3-way'!J136)</f>
        <v>4.8667260687575293</v>
      </c>
      <c r="N137" s="23">
        <f t="shared" si="42"/>
        <v>54.823521174833502</v>
      </c>
      <c r="O137" s="24">
        <f t="shared" si="43"/>
        <v>24.457610950176345</v>
      </c>
      <c r="P137" s="24">
        <f t="shared" si="44"/>
        <v>20.718867874990153</v>
      </c>
      <c r="Q137" t="s">
        <v>369</v>
      </c>
      <c r="R137" t="s">
        <v>370</v>
      </c>
      <c r="S137" s="48" t="s">
        <v>468</v>
      </c>
      <c r="T137" s="35">
        <v>100</v>
      </c>
      <c r="U137" s="35">
        <f t="shared" si="45"/>
        <v>33.774834437086092</v>
      </c>
      <c r="V137" s="35">
        <f t="shared" si="46"/>
        <v>78.586723768736618</v>
      </c>
      <c r="W137" s="35">
        <f t="shared" si="47"/>
        <v>84.520123839009301</v>
      </c>
      <c r="X137" s="35">
        <f t="shared" si="48"/>
        <v>36.893152392254095</v>
      </c>
      <c r="Y137" s="35">
        <f t="shared" si="49"/>
        <v>81.705041723904628</v>
      </c>
      <c r="Z137" s="35">
        <f t="shared" si="50"/>
        <v>87.638441794177297</v>
      </c>
      <c r="AA137" s="35">
        <f t="shared" si="51"/>
        <v>-3.1183179551680027</v>
      </c>
      <c r="AB137" s="35">
        <f t="shared" si="52"/>
        <v>-3.1183179551680098</v>
      </c>
      <c r="AC137" s="35">
        <f t="shared" si="53"/>
        <v>-3.1183179551679956</v>
      </c>
      <c r="AF137">
        <v>1.74</v>
      </c>
      <c r="AG137">
        <v>2.21</v>
      </c>
      <c r="AJ137" t="s">
        <v>470</v>
      </c>
    </row>
    <row r="138" spans="1:36" ht="15" x14ac:dyDescent="0.25">
      <c r="A138">
        <v>1.51</v>
      </c>
      <c r="B138">
        <v>4.67</v>
      </c>
      <c r="C138">
        <v>6.46</v>
      </c>
      <c r="D138" s="20">
        <f t="shared" si="41"/>
        <v>3.1183179551680151E-2</v>
      </c>
      <c r="E138" s="17">
        <f>IF(OR($A138="",$B138="",$C138=""),"",A138*'MPTO_working_3-way'!$I137)</f>
        <v>1.5570866011230371</v>
      </c>
      <c r="F138" s="21">
        <f>IF(OR($A138="",$B138="",$C138=""),"",B138*'MPTO_working_3-way'!$I137)</f>
        <v>4.8156254485063466</v>
      </c>
      <c r="G138" s="22">
        <f>IF(OR($A138="",$B138="",$C138=""),"",C138*'MPTO_working_3-way'!$I137)</f>
        <v>6.6614433399038537</v>
      </c>
      <c r="H138" s="17">
        <f>IF(OR($A138="",$B138="",$C138=""),"",'MPTO_working_3-way'!E137)</f>
        <v>1.5340781757171837</v>
      </c>
      <c r="I138" s="21">
        <f>IF(OR($A138="",$B138="",$C138=""),"",'MPTO_working_3-way'!F137)</f>
        <v>4.9082556431386219</v>
      </c>
      <c r="J138" s="22">
        <f>IF(OR($A138="",$B138="",$C138=""),"",'MPTO_working_3-way'!G137)</f>
        <v>6.9249982594006818</v>
      </c>
      <c r="K138" s="17">
        <f>IF(OR($A138="",$B138="",$C138=""),"",'OddsRatio_working_3-way'!H137)</f>
        <v>1.5415604320124234</v>
      </c>
      <c r="L138" s="21">
        <f>IF(OR($A138="",$B138="",$C138=""),"",'OddsRatio_working_3-way'!I137)</f>
        <v>4.8971113440893994</v>
      </c>
      <c r="M138" s="22">
        <f>IF(OR($A138="",$B138="",$C138=""),"",'OddsRatio_working_3-way'!J137)</f>
        <v>6.7978822721330019</v>
      </c>
      <c r="N138" s="23">
        <f t="shared" si="42"/>
        <v>64.222503698815302</v>
      </c>
      <c r="O138" s="24">
        <f t="shared" si="43"/>
        <v>20.765734600687605</v>
      </c>
      <c r="P138" s="24">
        <f t="shared" si="44"/>
        <v>15.011761700497075</v>
      </c>
      <c r="Q138" t="s">
        <v>371</v>
      </c>
      <c r="R138" t="s">
        <v>372</v>
      </c>
      <c r="S138" s="48" t="s">
        <v>468</v>
      </c>
      <c r="T138" s="35">
        <v>100</v>
      </c>
      <c r="U138" s="35">
        <f t="shared" si="45"/>
        <v>52.38095238095238</v>
      </c>
      <c r="V138" s="35">
        <f t="shared" si="46"/>
        <v>72.67759562841529</v>
      </c>
      <c r="W138" s="35">
        <f t="shared" si="47"/>
        <v>72.067039106145245</v>
      </c>
      <c r="X138" s="35">
        <f t="shared" si="48"/>
        <v>55.255365265439437</v>
      </c>
      <c r="Y138" s="35">
        <f t="shared" si="49"/>
        <v>75.552008512902361</v>
      </c>
      <c r="Z138" s="35">
        <f t="shared" si="50"/>
        <v>74.941451990632316</v>
      </c>
      <c r="AA138" s="35">
        <f t="shared" si="51"/>
        <v>-2.8744128844870573</v>
      </c>
      <c r="AB138" s="35">
        <f t="shared" si="52"/>
        <v>-2.8744128844870716</v>
      </c>
      <c r="AC138" s="35">
        <f t="shared" si="53"/>
        <v>-2.8744128844870716</v>
      </c>
      <c r="AF138">
        <v>1.51</v>
      </c>
      <c r="AG138">
        <v>2.66</v>
      </c>
      <c r="AJ138" t="s">
        <v>471</v>
      </c>
    </row>
    <row r="139" spans="1:36" ht="15" x14ac:dyDescent="0.25">
      <c r="A139">
        <v>2.1</v>
      </c>
      <c r="B139">
        <v>3.66</v>
      </c>
      <c r="C139">
        <v>3.58</v>
      </c>
      <c r="D139" s="20">
        <f t="shared" si="41"/>
        <v>2.8744128844870653E-2</v>
      </c>
      <c r="E139" s="17">
        <f>IF(OR($A139="",$B139="",$C139=""),"",A139*'MPTO_working_3-way'!$I138)</f>
        <v>2.1603626705742283</v>
      </c>
      <c r="F139" s="21">
        <f>IF(OR($A139="",$B139="",$C139=""),"",B139*'MPTO_working_3-way'!$I138)</f>
        <v>3.7652035115722269</v>
      </c>
      <c r="G139" s="22">
        <f>IF(OR($A139="",$B139="",$C139=""),"",C139*'MPTO_working_3-way'!$I138)</f>
        <v>3.6829039812646371</v>
      </c>
      <c r="H139" s="17">
        <f>IF(OR($A139="",$B139="",$C139=""),"",'MPTO_working_3-way'!E138)</f>
        <v>2.1431215126223213</v>
      </c>
      <c r="I139" s="21">
        <f>IF(OR($A139="",$B139="",$C139=""),"",'MPTO_working_3-way'!F138)</f>
        <v>3.7930127537094935</v>
      </c>
      <c r="J139" s="22">
        <f>IF(OR($A139="",$B139="",$C139=""),"",'MPTO_working_3-way'!G138)</f>
        <v>3.7071605257626956</v>
      </c>
      <c r="K139" s="17">
        <f>IF(OR($A139="",$B139="",$C139=""),"",'OddsRatio_working_3-way'!H138)</f>
        <v>2.1501302768553932</v>
      </c>
      <c r="L139" s="21">
        <f>IF(OR($A139="",$B139="",$C139=""),"",'OddsRatio_working_3-way'!I138)</f>
        <v>3.7812241240321329</v>
      </c>
      <c r="M139" s="22">
        <f>IF(OR($A139="",$B139="",$C139=""),"",'OddsRatio_working_3-way'!J138)</f>
        <v>3.6975782857153776</v>
      </c>
      <c r="N139" s="23">
        <f t="shared" si="42"/>
        <v>46.288524312179405</v>
      </c>
      <c r="O139" s="24">
        <f t="shared" si="43"/>
        <v>26.5589893594472</v>
      </c>
      <c r="P139" s="24">
        <f t="shared" si="44"/>
        <v>27.152486328373392</v>
      </c>
      <c r="Q139" t="s">
        <v>373</v>
      </c>
      <c r="R139" t="s">
        <v>374</v>
      </c>
      <c r="S139" s="48" t="s">
        <v>468</v>
      </c>
      <c r="T139" s="35">
        <v>100</v>
      </c>
      <c r="U139" s="35">
        <f t="shared" si="45"/>
        <v>57.081545064377686</v>
      </c>
      <c r="V139" s="35">
        <f t="shared" si="46"/>
        <v>73.262032085561486</v>
      </c>
      <c r="W139" s="35">
        <f t="shared" si="47"/>
        <v>66.777408637873762</v>
      </c>
      <c r="X139" s="35">
        <f t="shared" si="48"/>
        <v>59.960559276564737</v>
      </c>
      <c r="Y139" s="35">
        <f t="shared" si="49"/>
        <v>76.141046297748559</v>
      </c>
      <c r="Z139" s="35">
        <f t="shared" si="50"/>
        <v>69.656422850060821</v>
      </c>
      <c r="AA139" s="35">
        <f t="shared" si="51"/>
        <v>-2.8790142121870517</v>
      </c>
      <c r="AB139" s="35">
        <f t="shared" si="52"/>
        <v>-2.879014212187073</v>
      </c>
      <c r="AC139" s="35">
        <f t="shared" si="53"/>
        <v>-2.8790142121870588</v>
      </c>
      <c r="AF139">
        <v>1.79</v>
      </c>
      <c r="AG139">
        <v>2.11</v>
      </c>
      <c r="AJ139" t="s">
        <v>471</v>
      </c>
    </row>
    <row r="140" spans="1:36" ht="15" x14ac:dyDescent="0.25">
      <c r="A140">
        <v>2.33</v>
      </c>
      <c r="B140">
        <v>3.74</v>
      </c>
      <c r="C140">
        <v>3.01</v>
      </c>
      <c r="D140" s="20">
        <f t="shared" si="41"/>
        <v>2.8790142121870588E-2</v>
      </c>
      <c r="E140" s="17">
        <f>IF(OR($A140="",$B140="",$C140=""),"",A140*'MPTO_working_3-way'!$I139)</f>
        <v>2.3970810311439585</v>
      </c>
      <c r="F140" s="21">
        <f>IF(OR($A140="",$B140="",$C140=""),"",B140*'MPTO_working_3-way'!$I139)</f>
        <v>3.8476751315357962</v>
      </c>
      <c r="G140" s="22">
        <f>IF(OR($A140="",$B140="",$C140=""),"",C140*'MPTO_working_3-way'!$I139)</f>
        <v>3.0966583277868303</v>
      </c>
      <c r="H140" s="17">
        <f>IF(OR($A140="",$B140="",$C140=""),"",'MPTO_working_3-way'!E139)</f>
        <v>2.3832912106420676</v>
      </c>
      <c r="I140" s="21">
        <f>IF(OR($A140="",$B140="",$C140=""),"",'MPTO_working_3-way'!F139)</f>
        <v>3.8792322820768437</v>
      </c>
      <c r="J140" s="22">
        <f>IF(OR($A140="",$B140="",$C140=""),"",'MPTO_working_3-way'!G139)</f>
        <v>3.0995334622527149</v>
      </c>
      <c r="K140" s="17">
        <f>IF(OR($A140="",$B140="",$C140=""),"",'OddsRatio_working_3-way'!H139)</f>
        <v>2.3894592751533046</v>
      </c>
      <c r="L140" s="21">
        <f>IF(OR($A140="",$B140="",$C140=""),"",'OddsRatio_working_3-way'!I139)</f>
        <v>3.8624950480601918</v>
      </c>
      <c r="M140" s="22">
        <f>IF(OR($A140="",$B140="",$C140=""),"",'OddsRatio_working_3-way'!J139)</f>
        <v>3.099859506058753</v>
      </c>
      <c r="N140" s="23">
        <f t="shared" si="42"/>
        <v>41.717404919047318</v>
      </c>
      <c r="O140" s="24">
        <f t="shared" si="43"/>
        <v>25.989720176839644</v>
      </c>
      <c r="P140" s="24">
        <f t="shared" si="44"/>
        <v>32.292874904113042</v>
      </c>
      <c r="Q140" t="s">
        <v>375</v>
      </c>
      <c r="R140" t="s">
        <v>376</v>
      </c>
      <c r="S140" s="48" t="s">
        <v>468</v>
      </c>
      <c r="T140" s="35">
        <v>100</v>
      </c>
      <c r="U140" s="35">
        <f t="shared" si="45"/>
        <v>55.156950672645742</v>
      </c>
      <c r="V140" s="35">
        <f t="shared" si="46"/>
        <v>71.098265895953759</v>
      </c>
      <c r="W140" s="35">
        <f t="shared" si="47"/>
        <v>71.509971509971507</v>
      </c>
      <c r="X140" s="35">
        <f t="shared" si="48"/>
        <v>57.391762594074734</v>
      </c>
      <c r="Y140" s="35">
        <f t="shared" si="49"/>
        <v>73.333077817382758</v>
      </c>
      <c r="Z140" s="35">
        <f t="shared" si="50"/>
        <v>73.744783431400506</v>
      </c>
      <c r="AA140" s="35">
        <f t="shared" si="51"/>
        <v>-2.2348119214289923</v>
      </c>
      <c r="AB140" s="35">
        <f t="shared" si="52"/>
        <v>-2.2348119214289994</v>
      </c>
      <c r="AC140" s="35">
        <f t="shared" si="53"/>
        <v>-2.2348119214289994</v>
      </c>
      <c r="AF140">
        <v>1.78</v>
      </c>
      <c r="AG140">
        <v>2.12</v>
      </c>
      <c r="AJ140" t="s">
        <v>471</v>
      </c>
    </row>
    <row r="141" spans="1:36" ht="15" x14ac:dyDescent="0.25">
      <c r="A141">
        <v>2.23</v>
      </c>
      <c r="B141">
        <v>3.46</v>
      </c>
      <c r="C141">
        <v>3.51</v>
      </c>
      <c r="D141" s="20">
        <f t="shared" si="41"/>
        <v>2.234811921429003E-2</v>
      </c>
      <c r="E141" s="17">
        <f>IF(OR($A141="",$B141="",$C141=""),"",A141*'MPTO_working_3-way'!$I140)</f>
        <v>2.2798363058478666</v>
      </c>
      <c r="F141" s="21">
        <f>IF(OR($A141="",$B141="",$C141=""),"",B141*'MPTO_working_3-way'!$I140)</f>
        <v>3.5373244924814435</v>
      </c>
      <c r="G141" s="22">
        <f>IF(OR($A141="",$B141="",$C141=""),"",C141*'MPTO_working_3-way'!$I140)</f>
        <v>3.588441898442158</v>
      </c>
      <c r="H141" s="17">
        <f>IF(OR($A141="",$B141="",$C141=""),"",'MPTO_working_3-way'!E140)</f>
        <v>2.2676707781541192</v>
      </c>
      <c r="I141" s="21">
        <f>IF(OR($A141="",$B141="",$C141=""),"",'MPTO_working_3-way'!F140)</f>
        <v>3.5515403517419375</v>
      </c>
      <c r="J141" s="22">
        <f>IF(OR($A141="",$B141="",$C141=""),"",'MPTO_working_3-way'!G140)</f>
        <v>3.6042411733605988</v>
      </c>
      <c r="K141" s="17">
        <f>IF(OR($A141="",$B141="",$C141=""),"",'OddsRatio_working_3-way'!H140)</f>
        <v>2.2728172830052591</v>
      </c>
      <c r="L141" s="21">
        <f>IF(OR($A141="",$B141="",$C141=""),"",'OddsRatio_working_3-way'!I140)</f>
        <v>3.5456345660105182</v>
      </c>
      <c r="M141" s="22">
        <f>IF(OR($A141="",$B141="",$C141=""),"",'OddsRatio_working_3-way'!J140)</f>
        <v>3.5973751059700807</v>
      </c>
      <c r="N141" s="23">
        <f t="shared" si="42"/>
        <v>43.862798282269743</v>
      </c>
      <c r="O141" s="24">
        <f t="shared" si="43"/>
        <v>28.269953806202754</v>
      </c>
      <c r="P141" s="24">
        <f t="shared" si="44"/>
        <v>27.8672479115275</v>
      </c>
      <c r="Q141" t="s">
        <v>156</v>
      </c>
      <c r="R141" t="s">
        <v>114</v>
      </c>
      <c r="S141" s="48" t="s">
        <v>468</v>
      </c>
      <c r="T141" s="35">
        <v>100</v>
      </c>
      <c r="U141" s="35">
        <f t="shared" si="45"/>
        <v>51.456310679611654</v>
      </c>
      <c r="V141" s="35">
        <f t="shared" si="46"/>
        <v>72.899728997289984</v>
      </c>
      <c r="W141" s="35">
        <f t="shared" si="47"/>
        <v>73.333333333333329</v>
      </c>
      <c r="X141" s="35">
        <f t="shared" si="48"/>
        <v>53.766937669376702</v>
      </c>
      <c r="Y141" s="35">
        <f t="shared" si="49"/>
        <v>75.21035598705501</v>
      </c>
      <c r="Z141" s="35">
        <f t="shared" si="50"/>
        <v>75.643960323098383</v>
      </c>
      <c r="AA141" s="35">
        <f t="shared" si="51"/>
        <v>-2.3106269897650478</v>
      </c>
      <c r="AB141" s="35">
        <f t="shared" si="52"/>
        <v>-2.3106269897650265</v>
      </c>
      <c r="AC141" s="35">
        <f t="shared" si="53"/>
        <v>-2.3106269897650549</v>
      </c>
      <c r="AF141">
        <v>2.02</v>
      </c>
      <c r="AG141">
        <v>1.88</v>
      </c>
      <c r="AJ141" t="s">
        <v>161</v>
      </c>
    </row>
    <row r="142" spans="1:36" ht="15" x14ac:dyDescent="0.25">
      <c r="A142">
        <v>2.06</v>
      </c>
      <c r="B142">
        <v>3.69</v>
      </c>
      <c r="C142">
        <v>3.75</v>
      </c>
      <c r="D142" s="20">
        <f t="shared" si="41"/>
        <v>2.3106269897650522E-2</v>
      </c>
      <c r="E142" s="17">
        <f>IF(OR($A142="",$B142="",$C142=""),"",A142*'MPTO_working_3-way'!$I141)</f>
        <v>2.1075989159891599</v>
      </c>
      <c r="F142" s="21">
        <f>IF(OR($A142="",$B142="",$C142=""),"",B142*'MPTO_working_3-way'!$I141)</f>
        <v>3.7752621359223304</v>
      </c>
      <c r="G142" s="22">
        <f>IF(OR($A142="",$B142="",$C142=""),"",C142*'MPTO_working_3-way'!$I141)</f>
        <v>3.8366485121161893</v>
      </c>
      <c r="H142" s="17">
        <f>IF(OR($A142="",$B142="",$C142=""),"",'MPTO_working_3-way'!E141)</f>
        <v>2.0932115333071422</v>
      </c>
      <c r="I142" s="21">
        <f>IF(OR($A142="",$B142="",$C142=""),"",'MPTO_working_3-way'!F141)</f>
        <v>3.7979401634812042</v>
      </c>
      <c r="J142" s="22">
        <f>IF(OR($A142="",$B142="",$C142=""),"",'MPTO_working_3-way'!G141)</f>
        <v>3.861532000785711</v>
      </c>
      <c r="K142" s="17">
        <f>IF(OR($A142="",$B142="",$C142=""),"",'OddsRatio_working_3-way'!H141)</f>
        <v>2.0990033152540608</v>
      </c>
      <c r="L142" s="21">
        <f>IF(OR($A142="",$B142="",$C142=""),"",'OddsRatio_working_3-way'!I141)</f>
        <v>3.7889801113522861</v>
      </c>
      <c r="M142" s="22">
        <f>IF(OR($A142="",$B142="",$C142=""),"",'OddsRatio_working_3-way'!J141)</f>
        <v>3.851187846177988</v>
      </c>
      <c r="N142" s="23">
        <f t="shared" si="42"/>
        <v>47.447357863660208</v>
      </c>
      <c r="O142" s="24">
        <f t="shared" si="43"/>
        <v>26.488226883235775</v>
      </c>
      <c r="P142" s="24">
        <f t="shared" si="44"/>
        <v>26.064415253104006</v>
      </c>
      <c r="Q142" t="s">
        <v>141</v>
      </c>
      <c r="R142" t="s">
        <v>143</v>
      </c>
      <c r="S142" s="48" t="s">
        <v>468</v>
      </c>
      <c r="T142" s="35">
        <v>100</v>
      </c>
      <c r="U142" s="35">
        <f t="shared" si="45"/>
        <v>83.870967741935488</v>
      </c>
      <c r="V142" s="35">
        <f t="shared" si="46"/>
        <v>76.798143851508115</v>
      </c>
      <c r="W142" s="35">
        <f t="shared" si="47"/>
        <v>36.708860759493668</v>
      </c>
      <c r="X142" s="35">
        <f t="shared" si="48"/>
        <v>86.49299538899821</v>
      </c>
      <c r="Y142" s="35">
        <f t="shared" si="49"/>
        <v>79.420171498570838</v>
      </c>
      <c r="Z142" s="35">
        <f t="shared" si="50"/>
        <v>39.330888406556397</v>
      </c>
      <c r="AA142" s="35">
        <f t="shared" si="51"/>
        <v>-2.6220276470627226</v>
      </c>
      <c r="AB142" s="35">
        <f t="shared" si="52"/>
        <v>-2.6220276470627226</v>
      </c>
      <c r="AC142" s="35">
        <f t="shared" si="53"/>
        <v>-2.6220276470627297</v>
      </c>
      <c r="AF142">
        <v>1.72</v>
      </c>
      <c r="AG142">
        <v>2.23</v>
      </c>
      <c r="AJ142" t="s">
        <v>161</v>
      </c>
    </row>
    <row r="143" spans="1:36" ht="15" x14ac:dyDescent="0.25">
      <c r="A143">
        <v>6.2</v>
      </c>
      <c r="B143">
        <v>4.3099999999999996</v>
      </c>
      <c r="C143">
        <v>1.58</v>
      </c>
      <c r="D143" s="20">
        <f t="shared" si="41"/>
        <v>2.6220276470627191E-2</v>
      </c>
      <c r="E143" s="17">
        <f>IF(OR($A143="",$B143="",$C143=""),"",A143*'MPTO_working_3-way'!$I142)</f>
        <v>6.3625657141178884</v>
      </c>
      <c r="F143" s="21">
        <f>IF(OR($A143="",$B143="",$C143=""),"",B143*'MPTO_working_3-way'!$I142)</f>
        <v>4.423009391588403</v>
      </c>
      <c r="G143" s="22">
        <f>IF(OR($A143="",$B143="",$C143=""),"",C143*'MPTO_working_3-way'!$I142)</f>
        <v>1.6214280368235909</v>
      </c>
      <c r="H143" s="17">
        <f>IF(OR($A143="",$B143="",$C143=""),"",'MPTO_working_3-way'!E142)</f>
        <v>6.5552178926383728</v>
      </c>
      <c r="I143" s="21">
        <f>IF(OR($A143="",$B143="",$C143=""),"",'MPTO_working_3-way'!F142)</f>
        <v>4.4787121795016862</v>
      </c>
      <c r="J143" s="22">
        <f>IF(OR($A143="",$B143="",$C143=""),"",'MPTO_working_3-way'!G142)</f>
        <v>1.602124287999741</v>
      </c>
      <c r="K143" s="17">
        <f>IF(OR($A143="",$B143="",$C143=""),"",'OddsRatio_working_3-way'!H142)</f>
        <v>6.4573852880462779</v>
      </c>
      <c r="L143" s="21">
        <f>IF(OR($A143="",$B143="",$C143=""),"",'OddsRatio_working_3-way'!I142)</f>
        <v>4.473835635275611</v>
      </c>
      <c r="M143" s="22">
        <f>IF(OR($A143="",$B143="",$C143=""),"",'OddsRatio_working_3-way'!J142)</f>
        <v>1.6087083590513158</v>
      </c>
      <c r="N143" s="23">
        <f t="shared" si="42"/>
        <v>15.716930007985635</v>
      </c>
      <c r="O143" s="24">
        <f t="shared" si="43"/>
        <v>22.609040846754279</v>
      </c>
      <c r="P143" s="24">
        <f t="shared" si="44"/>
        <v>61.674029145260093</v>
      </c>
      <c r="Q143" t="s">
        <v>112</v>
      </c>
      <c r="R143" t="s">
        <v>377</v>
      </c>
      <c r="S143" s="48" t="s">
        <v>468</v>
      </c>
      <c r="T143" s="35">
        <v>100</v>
      </c>
      <c r="U143" s="35">
        <f t="shared" si="45"/>
        <v>56.521739130434774</v>
      </c>
      <c r="V143" s="35">
        <f t="shared" si="46"/>
        <v>70.149253731343279</v>
      </c>
      <c r="W143" s="35">
        <f t="shared" si="47"/>
        <v>71.098265895953759</v>
      </c>
      <c r="X143" s="35">
        <f t="shared" si="48"/>
        <v>58.752480372702955</v>
      </c>
      <c r="Y143" s="35">
        <f t="shared" si="49"/>
        <v>72.379994973611474</v>
      </c>
      <c r="Z143" s="35">
        <f t="shared" si="50"/>
        <v>73.329007138221939</v>
      </c>
      <c r="AA143" s="35">
        <f t="shared" si="51"/>
        <v>-2.2307412422681807</v>
      </c>
      <c r="AB143" s="35">
        <f t="shared" si="52"/>
        <v>-2.2307412422681949</v>
      </c>
      <c r="AC143" s="35">
        <f t="shared" si="53"/>
        <v>-2.2307412422681807</v>
      </c>
      <c r="AF143">
        <v>1.75</v>
      </c>
      <c r="AG143">
        <v>2.2000000000000002</v>
      </c>
      <c r="AJ143" t="s">
        <v>161</v>
      </c>
    </row>
    <row r="144" spans="1:36" ht="15" x14ac:dyDescent="0.25">
      <c r="A144">
        <v>2.2999999999999998</v>
      </c>
      <c r="B144">
        <v>3.35</v>
      </c>
      <c r="C144">
        <v>3.46</v>
      </c>
      <c r="D144" s="20">
        <f t="shared" si="41"/>
        <v>2.230741242268186E-2</v>
      </c>
      <c r="E144" s="17">
        <f>IF(OR($A144="",$B144="",$C144=""),"",A144*'MPTO_working_3-way'!$I143)</f>
        <v>2.3513070485721679</v>
      </c>
      <c r="F144" s="21">
        <f>IF(OR($A144="",$B144="",$C144=""),"",B144*'MPTO_working_3-way'!$I143)</f>
        <v>3.4247298316159842</v>
      </c>
      <c r="G144" s="22">
        <f>IF(OR($A144="",$B144="",$C144=""),"",C144*'MPTO_working_3-way'!$I143)</f>
        <v>3.5371836469824793</v>
      </c>
      <c r="H144" s="17">
        <f>IF(OR($A144="",$B144="",$C144=""),"",'MPTO_working_3-way'!E143)</f>
        <v>2.340019837148132</v>
      </c>
      <c r="I144" s="21">
        <f>IF(OR($A144="",$B144="",$C144=""),"",'MPTO_working_3-way'!F143)</f>
        <v>3.4355801076492853</v>
      </c>
      <c r="J144" s="22">
        <f>IF(OR($A144="",$B144="",$C144=""),"",'MPTO_working_3-way'!G143)</f>
        <v>3.5513692091135556</v>
      </c>
      <c r="K144" s="17">
        <f>IF(OR($A144="",$B144="",$C144=""),"",'OddsRatio_working_3-way'!H143)</f>
        <v>2.3448873417216571</v>
      </c>
      <c r="L144" s="21">
        <f>IF(OR($A144="",$B144="",$C144=""),"",'OddsRatio_working_3-way'!I143)</f>
        <v>3.431142502342996</v>
      </c>
      <c r="M144" s="22">
        <f>IF(OR($A144="",$B144="",$C144=""),"",'OddsRatio_working_3-way'!J143)</f>
        <v>3.5449406620271353</v>
      </c>
      <c r="N144" s="23">
        <f t="shared" si="42"/>
        <v>42.529536948704781</v>
      </c>
      <c r="O144" s="24">
        <f t="shared" si="43"/>
        <v>29.199383576722681</v>
      </c>
      <c r="P144" s="24">
        <f t="shared" si="44"/>
        <v>28.271079474572534</v>
      </c>
      <c r="Q144" t="s">
        <v>111</v>
      </c>
      <c r="R144" t="s">
        <v>109</v>
      </c>
      <c r="S144" s="48" t="s">
        <v>468</v>
      </c>
      <c r="T144" s="35">
        <v>100</v>
      </c>
      <c r="U144" s="35">
        <f t="shared" si="45"/>
        <v>52.830188679245275</v>
      </c>
      <c r="V144" s="35">
        <f t="shared" si="46"/>
        <v>72.375690607734811</v>
      </c>
      <c r="W144" s="35">
        <f t="shared" si="47"/>
        <v>72.451790633608823</v>
      </c>
      <c r="X144" s="35">
        <f t="shared" si="48"/>
        <v>55.172518758656388</v>
      </c>
      <c r="Y144" s="35">
        <f t="shared" si="49"/>
        <v>74.718020687145909</v>
      </c>
      <c r="Z144" s="35">
        <f t="shared" si="50"/>
        <v>74.794120713019907</v>
      </c>
      <c r="AA144" s="35">
        <f t="shared" si="51"/>
        <v>-2.3423300794111128</v>
      </c>
      <c r="AB144" s="35">
        <f t="shared" si="52"/>
        <v>-2.3423300794110986</v>
      </c>
      <c r="AC144" s="35">
        <f t="shared" si="53"/>
        <v>-2.3423300794110844</v>
      </c>
      <c r="AF144">
        <v>2.09</v>
      </c>
      <c r="AG144">
        <v>1.83</v>
      </c>
      <c r="AJ144" t="s">
        <v>161</v>
      </c>
    </row>
    <row r="145" spans="1:38" ht="15" x14ac:dyDescent="0.25">
      <c r="A145">
        <v>2.12</v>
      </c>
      <c r="B145">
        <v>3.62</v>
      </c>
      <c r="C145">
        <v>3.63</v>
      </c>
      <c r="D145" s="20">
        <f t="shared" si="41"/>
        <v>2.3423300794110924E-2</v>
      </c>
      <c r="E145" s="17">
        <f>IF(OR($A145="",$B145="",$C145=""),"",A145*'MPTO_working_3-way'!$I144)</f>
        <v>2.1696573976835154</v>
      </c>
      <c r="F145" s="21">
        <f>IF(OR($A145="",$B145="",$C145=""),"",B145*'MPTO_working_3-way'!$I144)</f>
        <v>3.7047923488746815</v>
      </c>
      <c r="G145" s="22">
        <f>IF(OR($A145="",$B145="",$C145=""),"",C145*'MPTO_working_3-way'!$I144)</f>
        <v>3.7150265818826225</v>
      </c>
      <c r="H145" s="17">
        <f>IF(OR($A145="",$B145="",$C145=""),"",'MPTO_working_3-way'!E144)</f>
        <v>2.1556818503066038</v>
      </c>
      <c r="I145" s="21">
        <f>IF(OR($A145="",$B145="",$C145=""),"",'MPTO_working_3-way'!F144)</f>
        <v>3.7252920888183931</v>
      </c>
      <c r="J145" s="22">
        <f>IF(OR($A145="",$B145="",$C145=""),"",'MPTO_working_3-way'!G144)</f>
        <v>3.7358831241189359</v>
      </c>
      <c r="K145" s="17">
        <f>IF(OR($A145="",$B145="",$C145=""),"",'OddsRatio_working_3-way'!H144)</f>
        <v>2.1614092920412764</v>
      </c>
      <c r="L145" s="21">
        <f>IF(OR($A145="",$B145="",$C145=""),"",'OddsRatio_working_3-way'!I144)</f>
        <v>3.7168681653108426</v>
      </c>
      <c r="M145" s="22">
        <f>IF(OR($A145="",$B145="",$C145=""),"",'OddsRatio_working_3-way'!J144)</f>
        <v>3.7272378911326398</v>
      </c>
      <c r="N145" s="23">
        <f t="shared" si="42"/>
        <v>46.090226091348477</v>
      </c>
      <c r="O145" s="24">
        <f t="shared" si="43"/>
        <v>26.992066108745522</v>
      </c>
      <c r="P145" s="24">
        <f t="shared" si="44"/>
        <v>26.917707799906005</v>
      </c>
      <c r="Q145" t="s">
        <v>116</v>
      </c>
      <c r="R145" t="s">
        <v>113</v>
      </c>
      <c r="S145" s="48" t="s">
        <v>468</v>
      </c>
      <c r="T145" s="35">
        <v>100</v>
      </c>
      <c r="U145" s="35">
        <f t="shared" si="45"/>
        <v>53.703703703703695</v>
      </c>
      <c r="V145" s="35">
        <f t="shared" si="46"/>
        <v>71.590909090909093</v>
      </c>
      <c r="W145" s="35">
        <f t="shared" si="47"/>
        <v>71.988795518207283</v>
      </c>
      <c r="X145" s="35">
        <f t="shared" si="48"/>
        <v>56.420295390883624</v>
      </c>
      <c r="Y145" s="35">
        <f t="shared" si="49"/>
        <v>74.307500778089008</v>
      </c>
      <c r="Z145" s="35">
        <f t="shared" si="50"/>
        <v>74.705387205387197</v>
      </c>
      <c r="AA145" s="35">
        <f t="shared" si="51"/>
        <v>-2.7165916871799283</v>
      </c>
      <c r="AB145" s="35">
        <f t="shared" si="52"/>
        <v>-2.7165916871799141</v>
      </c>
      <c r="AC145" s="35">
        <f t="shared" si="53"/>
        <v>-2.7165916871799141</v>
      </c>
      <c r="AF145">
        <v>1.93</v>
      </c>
      <c r="AG145">
        <v>1.98</v>
      </c>
      <c r="AJ145" t="s">
        <v>161</v>
      </c>
    </row>
    <row r="146" spans="1:38" ht="15" x14ac:dyDescent="0.25">
      <c r="A146">
        <v>2.16</v>
      </c>
      <c r="B146">
        <v>3.52</v>
      </c>
      <c r="C146">
        <v>3.57</v>
      </c>
      <c r="D146" s="20">
        <f t="shared" si="41"/>
        <v>2.7165916871799034E-2</v>
      </c>
      <c r="E146" s="17">
        <f>IF(OR($A146="",$B146="",$C146=""),"",A146*'MPTO_working_3-way'!$I145)</f>
        <v>2.2186783804430861</v>
      </c>
      <c r="F146" s="21">
        <f>IF(OR($A146="",$B146="",$C146=""),"",B146*'MPTO_working_3-way'!$I145)</f>
        <v>3.6156240273887326</v>
      </c>
      <c r="G146" s="22">
        <f>IF(OR($A146="",$B146="",$C146=""),"",C146*'MPTO_working_3-way'!$I145)</f>
        <v>3.6669823232323222</v>
      </c>
      <c r="H146" s="17">
        <f>IF(OR($A146="",$B146="",$C146=""),"",'MPTO_working_3-way'!E145)</f>
        <v>2.2030912760149497</v>
      </c>
      <c r="I146" s="21">
        <f>IF(OR($A146="",$B146="",$C146=""),"",'MPTO_working_3-way'!F145)</f>
        <v>3.6358929076615767</v>
      </c>
      <c r="J146" s="22">
        <f>IF(OR($A146="",$B146="",$C146=""),"",'MPTO_working_3-way'!G145)</f>
        <v>3.6892644800995118</v>
      </c>
      <c r="K146" s="17">
        <f>IF(OR($A146="",$B146="",$C146=""),"",'OddsRatio_working_3-way'!H145)</f>
        <v>2.2095450843415003</v>
      </c>
      <c r="L146" s="21">
        <f>IF(OR($A146="",$B146="",$C146=""),"",'OddsRatio_working_3-way'!I145)</f>
        <v>3.6276324246039495</v>
      </c>
      <c r="M146" s="22">
        <f>IF(OR($A146="",$B146="",$C146=""),"",'OddsRatio_working_3-way'!J145)</f>
        <v>3.6797679885841861</v>
      </c>
      <c r="N146" s="23">
        <f t="shared" si="42"/>
        <v>45.071877421020922</v>
      </c>
      <c r="O146" s="24">
        <f t="shared" si="43"/>
        <v>27.657742962899206</v>
      </c>
      <c r="P146" s="24">
        <f t="shared" si="44"/>
        <v>27.270379616079893</v>
      </c>
      <c r="Q146" t="s">
        <v>87</v>
      </c>
      <c r="R146" t="s">
        <v>74</v>
      </c>
      <c r="S146" s="48" t="s">
        <v>468</v>
      </c>
      <c r="T146" s="35">
        <v>100</v>
      </c>
      <c r="U146" s="35">
        <f t="shared" si="45"/>
        <v>56.331877729257641</v>
      </c>
      <c r="V146" s="35">
        <f t="shared" si="46"/>
        <v>69.78851963746223</v>
      </c>
      <c r="W146" s="35">
        <f t="shared" si="47"/>
        <v>71.014492753623188</v>
      </c>
      <c r="X146" s="35">
        <f t="shared" si="48"/>
        <v>59.196987608914576</v>
      </c>
      <c r="Y146" s="35">
        <f t="shared" si="49"/>
        <v>72.653629517119185</v>
      </c>
      <c r="Z146" s="35">
        <f t="shared" si="50"/>
        <v>73.879602633280129</v>
      </c>
      <c r="AA146" s="35">
        <f t="shared" si="51"/>
        <v>-2.8651098796569343</v>
      </c>
      <c r="AB146" s="35">
        <f t="shared" si="52"/>
        <v>-2.8651098796569556</v>
      </c>
      <c r="AC146" s="35">
        <f t="shared" si="53"/>
        <v>-2.8651098796569414</v>
      </c>
      <c r="AF146">
        <v>2.14</v>
      </c>
      <c r="AG146">
        <v>1.78</v>
      </c>
      <c r="AJ146" t="s">
        <v>92</v>
      </c>
    </row>
    <row r="147" spans="1:38" ht="15" x14ac:dyDescent="0.25">
      <c r="A147">
        <v>2.29</v>
      </c>
      <c r="B147">
        <v>3.31</v>
      </c>
      <c r="C147">
        <v>3.45</v>
      </c>
      <c r="D147" s="20">
        <f t="shared" si="41"/>
        <v>2.8651098796569352E-2</v>
      </c>
      <c r="E147" s="17">
        <f>IF(OR($A147="",$B147="",$C147=""),"",A147*'MPTO_working_3-way'!$I146)</f>
        <v>2.3556110162441439</v>
      </c>
      <c r="F147" s="21">
        <f>IF(OR($A147="",$B147="",$C147=""),"",B147*'MPTO_working_3-way'!$I146)</f>
        <v>3.4048351370166445</v>
      </c>
      <c r="G147" s="22">
        <f>IF(OR($A147="",$B147="",$C147=""),"",C147*'MPTO_working_3-way'!$I146)</f>
        <v>3.5488462908481644</v>
      </c>
      <c r="H147" s="17">
        <f>IF(OR($A147="",$B147="",$C147=""),"",'MPTO_working_3-way'!E146)</f>
        <v>2.3412029005121124</v>
      </c>
      <c r="I147" s="21">
        <f>IF(OR($A147="",$B147="",$C147=""),"",'MPTO_working_3-way'!F146)</f>
        <v>3.4180504268534833</v>
      </c>
      <c r="J147" s="22">
        <f>IF(OR($A147="",$B147="",$C147=""),"",'MPTO_working_3-way'!G146)</f>
        <v>3.5675462376744824</v>
      </c>
      <c r="K147" s="17">
        <f>IF(OR($A147="",$B147="",$C147=""),"",'OddsRatio_working_3-way'!H146)</f>
        <v>2.3473908235940955</v>
      </c>
      <c r="L147" s="21">
        <f>IF(OR($A147="",$B147="",$C147=""),"",'OddsRatio_working_3-way'!I146)</f>
        <v>3.4127696143429147</v>
      </c>
      <c r="M147" s="22">
        <f>IF(OR($A147="",$B147="",$C147=""),"",'OddsRatio_working_3-way'!J146)</f>
        <v>3.5589980758182431</v>
      </c>
      <c r="N147" s="23">
        <f t="shared" si="42"/>
        <v>42.451830675950461</v>
      </c>
      <c r="O147" s="24">
        <f t="shared" si="43"/>
        <v>29.369997657983859</v>
      </c>
      <c r="P147" s="24">
        <f t="shared" si="44"/>
        <v>28.178171666065673</v>
      </c>
      <c r="Q147" t="s">
        <v>89</v>
      </c>
      <c r="R147" t="s">
        <v>91</v>
      </c>
      <c r="S147" s="48" t="s">
        <v>468</v>
      </c>
      <c r="T147" s="35">
        <v>100</v>
      </c>
      <c r="U147" s="35">
        <f t="shared" si="45"/>
        <v>77.628635346756155</v>
      </c>
      <c r="V147" s="35">
        <f t="shared" si="46"/>
        <v>75.247524752475243</v>
      </c>
      <c r="W147" s="35">
        <f t="shared" si="47"/>
        <v>44.751381215469614</v>
      </c>
      <c r="X147" s="35">
        <f t="shared" si="48"/>
        <v>80.001094032055136</v>
      </c>
      <c r="Y147" s="35">
        <f t="shared" si="49"/>
        <v>77.619983437774238</v>
      </c>
      <c r="Z147" s="35">
        <f t="shared" si="50"/>
        <v>47.123839900768601</v>
      </c>
      <c r="AA147" s="35">
        <f t="shared" si="51"/>
        <v>-2.3724586852989802</v>
      </c>
      <c r="AB147" s="35">
        <f t="shared" si="52"/>
        <v>-2.3724586852989944</v>
      </c>
      <c r="AC147" s="35">
        <f t="shared" si="53"/>
        <v>-2.3724586852989873</v>
      </c>
      <c r="AD147" s="36"/>
      <c r="AE147" s="36"/>
      <c r="AF147">
        <v>2.2000000000000002</v>
      </c>
      <c r="AG147">
        <v>1.74</v>
      </c>
      <c r="AI147" s="36"/>
      <c r="AJ147" t="s">
        <v>92</v>
      </c>
      <c r="AK147" s="35"/>
      <c r="AL147" s="35"/>
    </row>
    <row r="148" spans="1:38" ht="15" x14ac:dyDescent="0.25">
      <c r="A148">
        <v>4.47</v>
      </c>
      <c r="B148">
        <v>4.04</v>
      </c>
      <c r="C148">
        <v>1.81</v>
      </c>
      <c r="D148" s="20">
        <f t="shared" si="41"/>
        <v>2.3724586852989837E-2</v>
      </c>
      <c r="E148" s="17">
        <f>IF(OR($A148="",$B148="",$C148=""),"",A148*'MPTO_working_3-way'!$I147)</f>
        <v>4.5760489032328646</v>
      </c>
      <c r="F148" s="21">
        <f>IF(OR($A148="",$B148="",$C148=""),"",B148*'MPTO_working_3-way'!$I147)</f>
        <v>4.1358473308860786</v>
      </c>
      <c r="G148" s="22">
        <f>IF(OR($A148="",$B148="",$C148=""),"",C148*'MPTO_working_3-way'!$I147)</f>
        <v>1.8529415022039117</v>
      </c>
      <c r="H148" s="17">
        <f>IF(OR($A148="",$B148="",$C148=""),"",'MPTO_working_3-way'!E147)</f>
        <v>4.6338032508498355</v>
      </c>
      <c r="I148" s="21">
        <f>IF(OR($A148="",$B148="",$C148=""),"",'MPTO_working_3-way'!F147)</f>
        <v>4.1733343184392249</v>
      </c>
      <c r="J148" s="22">
        <f>IF(OR($A148="",$B148="",$C148=""),"",'MPTO_working_3-way'!G147)</f>
        <v>1.8362842683183334</v>
      </c>
      <c r="K148" s="17">
        <f>IF(OR($A148="",$B148="",$C148=""),"",'OddsRatio_working_3-way'!H147)</f>
        <v>4.6090326229716965</v>
      </c>
      <c r="L148" s="21">
        <f>IF(OR($A148="",$B148="",$C148=""),"",'OddsRatio_working_3-way'!I147)</f>
        <v>4.1618037964939356</v>
      </c>
      <c r="M148" s="22">
        <f>IF(OR($A148="",$B148="",$C148=""),"",'OddsRatio_working_3-way'!J147)</f>
        <v>1.842454301039502</v>
      </c>
      <c r="N148" s="23">
        <f t="shared" si="42"/>
        <v>21.85291331335041</v>
      </c>
      <c r="O148" s="24">
        <f t="shared" si="43"/>
        <v>24.178842205612955</v>
      </c>
      <c r="P148" s="24">
        <f t="shared" si="44"/>
        <v>53.968244481036642</v>
      </c>
      <c r="Q148" t="s">
        <v>378</v>
      </c>
      <c r="R148" t="s">
        <v>379</v>
      </c>
      <c r="S148" s="48" t="s">
        <v>468</v>
      </c>
      <c r="T148" s="35">
        <v>100</v>
      </c>
      <c r="U148" s="35">
        <f t="shared" si="45"/>
        <v>57.627118644067799</v>
      </c>
      <c r="V148" s="35">
        <f t="shared" si="46"/>
        <v>70.930232558139537</v>
      </c>
      <c r="W148" s="35">
        <f t="shared" si="47"/>
        <v>69.230769230769241</v>
      </c>
      <c r="X148" s="35">
        <f t="shared" si="48"/>
        <v>59.838998211091244</v>
      </c>
      <c r="Y148" s="35">
        <f t="shared" si="49"/>
        <v>73.142112125162967</v>
      </c>
      <c r="Z148" s="35">
        <f t="shared" si="50"/>
        <v>71.442648797792671</v>
      </c>
      <c r="AA148" s="35">
        <f t="shared" si="51"/>
        <v>-2.2118795670234448</v>
      </c>
      <c r="AB148" s="35">
        <f t="shared" si="52"/>
        <v>-2.2118795670234306</v>
      </c>
      <c r="AC148" s="35">
        <f t="shared" si="53"/>
        <v>-2.2118795670234306</v>
      </c>
      <c r="AD148" s="36"/>
      <c r="AE148" s="36"/>
      <c r="AF148">
        <v>1.74</v>
      </c>
      <c r="AG148">
        <v>2.2000000000000002</v>
      </c>
      <c r="AI148" s="36"/>
      <c r="AJ148" t="s">
        <v>474</v>
      </c>
      <c r="AK148" s="35"/>
      <c r="AL148" s="35"/>
    </row>
    <row r="149" spans="1:38" ht="15" x14ac:dyDescent="0.25">
      <c r="A149">
        <v>2.36</v>
      </c>
      <c r="B149">
        <v>3.44</v>
      </c>
      <c r="C149">
        <v>3.25</v>
      </c>
      <c r="D149" s="20">
        <f t="shared" si="41"/>
        <v>2.2118795670234448E-2</v>
      </c>
      <c r="E149" s="17">
        <f>IF(OR($A149="",$B149="",$C149=""),"",A149*'MPTO_working_3-way'!$I148)</f>
        <v>2.412200357781753</v>
      </c>
      <c r="F149" s="21">
        <f>IF(OR($A149="",$B149="",$C149=""),"",B149*'MPTO_working_3-way'!$I148)</f>
        <v>3.5160886571056063</v>
      </c>
      <c r="G149" s="22">
        <f>IF(OR($A149="",$B149="",$C149=""),"",C149*'MPTO_working_3-way'!$I148)</f>
        <v>3.321886085928262</v>
      </c>
      <c r="H149" s="17">
        <f>IF(OR($A149="",$B149="",$C149=""),"",'MPTO_working_3-way'!E148)</f>
        <v>2.4017914578048574</v>
      </c>
      <c r="I149" s="21">
        <f>IF(OR($A149="",$B149="",$C149=""),"",'MPTO_working_3-way'!F148)</f>
        <v>3.5295187814361646</v>
      </c>
      <c r="J149" s="22">
        <f>IF(OR($A149="",$B149="",$C149=""),"",'MPTO_working_3-way'!G148)</f>
        <v>3.3297884871022569</v>
      </c>
      <c r="K149" s="17">
        <f>IF(OR($A149="",$B149="",$C149=""),"",'OddsRatio_working_3-way'!H148)</f>
        <v>2.4063570242350845</v>
      </c>
      <c r="L149" s="21">
        <f>IF(OR($A149="",$B149="",$C149=""),"",'OddsRatio_working_3-way'!I148)</f>
        <v>3.5231699552452986</v>
      </c>
      <c r="M149" s="22">
        <f>IF(OR($A149="",$B149="",$C149=""),"",'OddsRatio_working_3-way'!J148)</f>
        <v>3.3266936062712795</v>
      </c>
      <c r="N149" s="23">
        <f t="shared" si="42"/>
        <v>41.455926195102414</v>
      </c>
      <c r="O149" s="24">
        <f t="shared" si="43"/>
        <v>28.440693552453983</v>
      </c>
      <c r="P149" s="24">
        <f t="shared" si="44"/>
        <v>30.1033802524436</v>
      </c>
      <c r="Q149" t="s">
        <v>380</v>
      </c>
      <c r="R149" t="s">
        <v>381</v>
      </c>
      <c r="S149" s="48" t="s">
        <v>468</v>
      </c>
      <c r="T149" s="35">
        <v>100</v>
      </c>
      <c r="U149" s="35">
        <f t="shared" si="45"/>
        <v>46.808510638297875</v>
      </c>
      <c r="V149" s="35">
        <f t="shared" si="46"/>
        <v>73.821989528795811</v>
      </c>
      <c r="W149" s="35">
        <f t="shared" si="47"/>
        <v>76.905311778290994</v>
      </c>
      <c r="X149" s="35">
        <f t="shared" si="48"/>
        <v>49.272698692913195</v>
      </c>
      <c r="Y149" s="35">
        <f t="shared" si="49"/>
        <v>76.286177583411131</v>
      </c>
      <c r="Z149" s="35">
        <f t="shared" si="50"/>
        <v>79.369499832906314</v>
      </c>
      <c r="AA149" s="35">
        <f t="shared" si="51"/>
        <v>-2.4641880546153203</v>
      </c>
      <c r="AB149" s="35">
        <f t="shared" si="52"/>
        <v>-2.4641880546153203</v>
      </c>
      <c r="AC149" s="35">
        <f t="shared" si="53"/>
        <v>-2.4641880546153203</v>
      </c>
      <c r="AD149" s="36"/>
      <c r="AE149" s="36"/>
      <c r="AF149">
        <v>2.0299999999999998</v>
      </c>
      <c r="AG149">
        <v>1.88</v>
      </c>
      <c r="AI149" s="36"/>
      <c r="AJ149" t="s">
        <v>474</v>
      </c>
      <c r="AK149" s="35"/>
      <c r="AL149" s="35"/>
    </row>
    <row r="150" spans="1:38" ht="15" x14ac:dyDescent="0.25">
      <c r="A150">
        <v>1.88</v>
      </c>
      <c r="B150">
        <v>3.82</v>
      </c>
      <c r="C150">
        <v>4.33</v>
      </c>
      <c r="D150" s="20">
        <f t="shared" si="41"/>
        <v>2.4641880546153239E-2</v>
      </c>
      <c r="E150" s="17">
        <f>IF(OR($A150="",$B150="",$C150=""),"",A150*'MPTO_working_3-way'!$I149)</f>
        <v>1.9263267354267679</v>
      </c>
      <c r="F150" s="21">
        <f>IF(OR($A150="",$B150="",$C150=""),"",B150*'MPTO_working_3-way'!$I149)</f>
        <v>3.9141319836863051</v>
      </c>
      <c r="G150" s="22">
        <f>IF(OR($A150="",$B150="",$C150=""),"",C150*'MPTO_working_3-way'!$I149)</f>
        <v>4.436699342764844</v>
      </c>
      <c r="H150" s="17">
        <f>IF(OR($A150="",$B150="",$C150=""),"",'MPTO_working_3-way'!E149)</f>
        <v>1.9094867626852787</v>
      </c>
      <c r="I150" s="21">
        <f>IF(OR($A150="",$B150="",$C150=""),"",'MPTO_working_3-way'!F149)</f>
        <v>3.943744153438133</v>
      </c>
      <c r="J150" s="22">
        <f>IF(OR($A150="",$B150="",$C150=""),"",'MPTO_working_3-way'!G149)</f>
        <v>4.4896820409992468</v>
      </c>
      <c r="K150" s="17">
        <f>IF(OR($A150="",$B150="",$C150=""),"",'OddsRatio_working_3-way'!H149)</f>
        <v>1.9158945029923014</v>
      </c>
      <c r="L150" s="21">
        <f>IF(OR($A150="",$B150="",$C150=""),"",'OddsRatio_working_3-way'!I149)</f>
        <v>3.9350255664071478</v>
      </c>
      <c r="M150" s="22">
        <f>IF(OR($A150="",$B150="",$C150=""),"",'OddsRatio_working_3-way'!J149)</f>
        <v>4.4658280624595053</v>
      </c>
      <c r="N150" s="23">
        <f t="shared" si="42"/>
        <v>51.912273323583136</v>
      </c>
      <c r="O150" s="24">
        <f t="shared" si="43"/>
        <v>25.548448651396939</v>
      </c>
      <c r="P150" s="24">
        <f t="shared" si="44"/>
        <v>22.539278025019925</v>
      </c>
      <c r="Q150" t="s">
        <v>382</v>
      </c>
      <c r="R150" t="s">
        <v>383</v>
      </c>
      <c r="S150" s="48" t="s">
        <v>468</v>
      </c>
      <c r="T150" s="35">
        <v>100</v>
      </c>
      <c r="U150" s="35">
        <f t="shared" si="45"/>
        <v>56.140350877192972</v>
      </c>
      <c r="V150" s="35">
        <f t="shared" si="46"/>
        <v>72.752043596730246</v>
      </c>
      <c r="W150" s="35">
        <f t="shared" si="47"/>
        <v>68.847352024922117</v>
      </c>
      <c r="X150" s="35">
        <f t="shared" si="48"/>
        <v>58.400604378347644</v>
      </c>
      <c r="Y150" s="35">
        <f t="shared" si="49"/>
        <v>75.012297097884911</v>
      </c>
      <c r="Z150" s="35">
        <f t="shared" si="50"/>
        <v>71.107605526076782</v>
      </c>
      <c r="AA150" s="35">
        <f t="shared" si="51"/>
        <v>-2.2602535011546721</v>
      </c>
      <c r="AB150" s="35">
        <f t="shared" si="52"/>
        <v>-2.2602535011546649</v>
      </c>
      <c r="AC150" s="35">
        <f t="shared" si="53"/>
        <v>-2.2602535011546649</v>
      </c>
      <c r="AD150" s="36"/>
      <c r="AE150" s="36"/>
      <c r="AF150">
        <v>1.96</v>
      </c>
      <c r="AG150">
        <v>1.94</v>
      </c>
      <c r="AI150" s="36"/>
      <c r="AJ150" t="s">
        <v>474</v>
      </c>
      <c r="AK150" s="35"/>
      <c r="AL150" s="35"/>
    </row>
    <row r="151" spans="1:38" ht="15" x14ac:dyDescent="0.25">
      <c r="A151">
        <v>2.2799999999999998</v>
      </c>
      <c r="B151">
        <v>3.67</v>
      </c>
      <c r="C151">
        <v>3.21</v>
      </c>
      <c r="D151" s="20">
        <f t="shared" si="41"/>
        <v>2.2602535011546632E-2</v>
      </c>
      <c r="E151" s="17">
        <f>IF(OR($A151="",$B151="",$C151=""),"",A151*'MPTO_working_3-way'!$I150)</f>
        <v>2.331533779826326</v>
      </c>
      <c r="F151" s="21">
        <f>IF(OR($A151="",$B151="",$C151=""),"",B151*'MPTO_working_3-way'!$I150)</f>
        <v>3.752951303492376</v>
      </c>
      <c r="G151" s="22">
        <f>IF(OR($A151="",$B151="",$C151=""),"",C151*'MPTO_working_3-way'!$I150)</f>
        <v>3.2825541373870646</v>
      </c>
      <c r="H151" s="17">
        <f>IF(OR($A151="",$B151="",$C151=""),"",'MPTO_working_3-way'!E150)</f>
        <v>2.3198502167669748</v>
      </c>
      <c r="I151" s="21">
        <f>IF(OR($A151="",$B151="",$C151=""),"",'MPTO_working_3-way'!F150)</f>
        <v>3.7743627705569311</v>
      </c>
      <c r="J151" s="22">
        <f>IF(OR($A151="",$B151="",$C151=""),"",'MPTO_working_3-way'!G150)</f>
        <v>3.2895569899299861</v>
      </c>
      <c r="K151" s="17">
        <f>IF(OR($A151="",$B151="",$C151=""),"",'OddsRatio_working_3-way'!H150)</f>
        <v>2.3249108814760611</v>
      </c>
      <c r="L151" s="21">
        <f>IF(OR($A151="",$B151="",$C151=""),"",'OddsRatio_working_3-way'!I150)</f>
        <v>3.7636812918289713</v>
      </c>
      <c r="M151" s="22">
        <f>IF(OR($A151="",$B151="",$C151=""),"",'OddsRatio_working_3-way'!J150)</f>
        <v>3.2875414437985127</v>
      </c>
      <c r="N151" s="23">
        <f t="shared" si="42"/>
        <v>42.890221392138237</v>
      </c>
      <c r="O151" s="24">
        <f t="shared" si="43"/>
        <v>26.645696123726204</v>
      </c>
      <c r="P151" s="24">
        <f t="shared" si="44"/>
        <v>30.464082484135563</v>
      </c>
      <c r="Q151" t="s">
        <v>384</v>
      </c>
      <c r="R151" t="s">
        <v>385</v>
      </c>
      <c r="S151" s="48" t="s">
        <v>468</v>
      </c>
      <c r="T151" s="35">
        <v>100</v>
      </c>
      <c r="U151" s="35">
        <f t="shared" si="45"/>
        <v>59.514170040485837</v>
      </c>
      <c r="V151" s="35">
        <f t="shared" si="46"/>
        <v>71.910112359550567</v>
      </c>
      <c r="W151" s="35">
        <f t="shared" si="47"/>
        <v>66.442953020134226</v>
      </c>
      <c r="X151" s="35">
        <f t="shared" si="48"/>
        <v>61.646934620315207</v>
      </c>
      <c r="Y151" s="35">
        <f t="shared" si="49"/>
        <v>74.042876939379937</v>
      </c>
      <c r="Z151" s="35">
        <f t="shared" si="50"/>
        <v>68.57571759996361</v>
      </c>
      <c r="AA151" s="35">
        <f t="shared" si="51"/>
        <v>-2.1327645798293702</v>
      </c>
      <c r="AB151" s="35">
        <f t="shared" si="52"/>
        <v>-2.1327645798293702</v>
      </c>
      <c r="AC151" s="35">
        <f t="shared" si="53"/>
        <v>-2.1327645798293844</v>
      </c>
      <c r="AD151" s="36"/>
      <c r="AE151" s="36"/>
      <c r="AF151">
        <v>1.85</v>
      </c>
      <c r="AG151">
        <v>2.06</v>
      </c>
      <c r="AI151" s="36"/>
      <c r="AJ151" t="s">
        <v>474</v>
      </c>
      <c r="AK151" s="35"/>
      <c r="AL151" s="35"/>
    </row>
    <row r="152" spans="1:38" ht="15" x14ac:dyDescent="0.25">
      <c r="A152">
        <v>2.4700000000000002</v>
      </c>
      <c r="B152">
        <v>3.56</v>
      </c>
      <c r="C152">
        <v>2.98</v>
      </c>
      <c r="D152" s="20">
        <f t="shared" si="41"/>
        <v>2.1327645798293826E-2</v>
      </c>
      <c r="E152" s="17">
        <f>IF(OR($A152="",$B152="",$C152=""),"",A152*'MPTO_working_3-way'!$I151)</f>
        <v>2.5226792851217859</v>
      </c>
      <c r="F152" s="21">
        <f>IF(OR($A152="",$B152="",$C152=""),"",B152*'MPTO_working_3-way'!$I151)</f>
        <v>3.635926419041926</v>
      </c>
      <c r="G152" s="22">
        <f>IF(OR($A152="",$B152="",$C152=""),"",C152*'MPTO_working_3-way'!$I151)</f>
        <v>3.0435563844789155</v>
      </c>
      <c r="H152" s="17">
        <f>IF(OR($A152="",$B152="",$C152=""),"",'MPTO_working_3-way'!E151)</f>
        <v>2.5141478369130206</v>
      </c>
      <c r="I152" s="21">
        <f>IF(OR($A152="",$B152="",$C152=""),"",'MPTO_working_3-way'!F151)</f>
        <v>3.6524388680057402</v>
      </c>
      <c r="J152" s="22">
        <f>IF(OR($A152="",$B152="",$C152=""),"",'MPTO_working_3-way'!G151)</f>
        <v>3.0444991188477353</v>
      </c>
      <c r="K152" s="17">
        <f>IF(OR($A152="",$B152="",$C152=""),"",'OddsRatio_working_3-way'!H151)</f>
        <v>2.5180914048803285</v>
      </c>
      <c r="L152" s="21">
        <f>IF(OR($A152="",$B152="",$C152=""),"",'OddsRatio_working_3-way'!I151)</f>
        <v>3.6437510180228836</v>
      </c>
      <c r="M152" s="22">
        <f>IF(OR($A152="",$B152="",$C152=""),"",'OddsRatio_working_3-way'!J151)</f>
        <v>3.0447761780020741</v>
      </c>
      <c r="N152" s="23">
        <f t="shared" si="42"/>
        <v>39.640393683722799</v>
      </c>
      <c r="O152" s="24">
        <f t="shared" si="43"/>
        <v>27.503306853594196</v>
      </c>
      <c r="P152" s="24">
        <f t="shared" si="44"/>
        <v>32.856299462682998</v>
      </c>
      <c r="Q152" t="s">
        <v>386</v>
      </c>
      <c r="R152" t="s">
        <v>387</v>
      </c>
      <c r="S152" s="48" t="s">
        <v>468</v>
      </c>
      <c r="T152" s="35">
        <v>100</v>
      </c>
      <c r="U152" s="35">
        <f t="shared" si="45"/>
        <v>47.643979057591622</v>
      </c>
      <c r="V152" s="35">
        <f t="shared" si="46"/>
        <v>72.67759562841529</v>
      </c>
      <c r="W152" s="35">
        <f t="shared" si="47"/>
        <v>77.27272727272728</v>
      </c>
      <c r="X152" s="35">
        <f t="shared" si="48"/>
        <v>50.049677098857423</v>
      </c>
      <c r="Y152" s="35">
        <f t="shared" si="49"/>
        <v>75.083293669681112</v>
      </c>
      <c r="Z152" s="35">
        <f t="shared" si="50"/>
        <v>79.678425313993074</v>
      </c>
      <c r="AA152" s="35">
        <f t="shared" si="51"/>
        <v>-2.4056980412658007</v>
      </c>
      <c r="AB152" s="35">
        <f t="shared" si="52"/>
        <v>-2.405698041265822</v>
      </c>
      <c r="AC152" s="35">
        <f t="shared" si="53"/>
        <v>-2.4056980412657936</v>
      </c>
      <c r="AD152" s="36"/>
      <c r="AE152" s="36"/>
      <c r="AF152">
        <v>1.87</v>
      </c>
      <c r="AG152">
        <v>2.0499999999999998</v>
      </c>
      <c r="AI152" s="36"/>
      <c r="AJ152" t="s">
        <v>474</v>
      </c>
      <c r="AK152" s="35"/>
      <c r="AL152" s="35"/>
    </row>
    <row r="153" spans="1:38" ht="15" x14ac:dyDescent="0.25">
      <c r="A153">
        <v>1.91</v>
      </c>
      <c r="B153">
        <v>3.66</v>
      </c>
      <c r="C153">
        <v>4.4000000000000004</v>
      </c>
      <c r="D153" s="20">
        <f t="shared" si="41"/>
        <v>2.4056980412658024E-2</v>
      </c>
      <c r="E153" s="17">
        <f>IF(OR($A153="",$B153="",$C153=""),"",A153*'MPTO_working_3-way'!$I152)</f>
        <v>1.9559488325881766</v>
      </c>
      <c r="F153" s="21">
        <f>IF(OR($A153="",$B153="",$C153=""),"",B153*'MPTO_working_3-way'!$I152)</f>
        <v>3.7480485483103285</v>
      </c>
      <c r="G153" s="22">
        <f>IF(OR($A153="",$B153="",$C153=""),"",C153*'MPTO_working_3-way'!$I152)</f>
        <v>4.505850713815696</v>
      </c>
      <c r="H153" s="17">
        <f>IF(OR($A153="",$B153="",$C153=""),"",'MPTO_working_3-way'!E152)</f>
        <v>1.9397091232581152</v>
      </c>
      <c r="I153" s="21">
        <f>IF(OR($A153="",$B153="",$C153=""),"",'MPTO_working_3-way'!F152)</f>
        <v>3.7706672594520114</v>
      </c>
      <c r="J153" s="22">
        <f>IF(OR($A153="",$B153="",$C153=""),"",'MPTO_working_3-way'!G152)</f>
        <v>4.5609257487208286</v>
      </c>
      <c r="K153" s="17">
        <f>IF(OR($A153="",$B153="",$C153=""),"",'OddsRatio_working_3-way'!H152)</f>
        <v>1.9459904889968018</v>
      </c>
      <c r="L153" s="21">
        <f>IF(OR($A153="",$B153="",$C153=""),"",'OddsRatio_working_3-way'!I152)</f>
        <v>3.7652029678368066</v>
      </c>
      <c r="M153" s="22">
        <f>IF(OR($A153="",$B153="",$C153=""),"",'OddsRatio_working_3-way'!J152)</f>
        <v>4.5344699588891508</v>
      </c>
      <c r="N153" s="23">
        <f t="shared" si="42"/>
        <v>51.126081794111485</v>
      </c>
      <c r="O153" s="24">
        <f t="shared" si="43"/>
        <v>26.680550881626488</v>
      </c>
      <c r="P153" s="24">
        <f t="shared" si="44"/>
        <v>22.193367324262027</v>
      </c>
      <c r="Q153" t="s">
        <v>388</v>
      </c>
      <c r="R153" t="s">
        <v>389</v>
      </c>
      <c r="S153" s="48" t="s">
        <v>468</v>
      </c>
      <c r="T153" s="35">
        <v>100</v>
      </c>
      <c r="U153" s="35">
        <f t="shared" si="45"/>
        <v>59.514170040485837</v>
      </c>
      <c r="V153" s="35">
        <f t="shared" si="46"/>
        <v>73.262032085561486</v>
      </c>
      <c r="W153" s="35">
        <f t="shared" si="47"/>
        <v>65.03496503496504</v>
      </c>
      <c r="X153" s="35">
        <f t="shared" si="48"/>
        <v>61.703002879473466</v>
      </c>
      <c r="Y153" s="35">
        <f t="shared" si="49"/>
        <v>75.450864924549137</v>
      </c>
      <c r="Z153" s="35">
        <f t="shared" si="50"/>
        <v>67.223797873952677</v>
      </c>
      <c r="AA153" s="35">
        <f t="shared" si="51"/>
        <v>-2.1888328389876293</v>
      </c>
      <c r="AB153" s="35">
        <f t="shared" si="52"/>
        <v>-2.1888328389876506</v>
      </c>
      <c r="AC153" s="35">
        <f t="shared" si="53"/>
        <v>-2.1888328389876364</v>
      </c>
      <c r="AD153" s="36"/>
      <c r="AE153" s="36"/>
      <c r="AF153">
        <v>2.08</v>
      </c>
      <c r="AG153">
        <v>1.84</v>
      </c>
      <c r="AI153" s="36"/>
      <c r="AJ153" t="s">
        <v>474</v>
      </c>
      <c r="AK153" s="35"/>
      <c r="AL153" s="35"/>
    </row>
    <row r="154" spans="1:38" s="35" customFormat="1" ht="15" x14ac:dyDescent="0.25">
      <c r="A154">
        <v>2.4700000000000002</v>
      </c>
      <c r="B154">
        <v>3.74</v>
      </c>
      <c r="C154">
        <v>2.86</v>
      </c>
      <c r="D154" s="20">
        <f t="shared" si="41"/>
        <v>2.188832838987631E-2</v>
      </c>
      <c r="E154" s="17">
        <f>IF(OR($A154="",$B154="",$C154=""),"",A154*'MPTO_working_3-way'!$I153)</f>
        <v>2.5240641711229945</v>
      </c>
      <c r="F154" s="21">
        <f>IF(OR($A154="",$B154="",$C154=""),"",B154*'MPTO_working_3-way'!$I153)</f>
        <v>3.8218623481781377</v>
      </c>
      <c r="G154" s="22">
        <f>IF(OR($A154="",$B154="",$C154=""),"",C154*'MPTO_working_3-way'!$I153)</f>
        <v>2.922600619195046</v>
      </c>
      <c r="H154" s="17">
        <f>IF(OR($A154="",$B154="",$C154=""),"",'MPTO_working_3-way'!E153)</f>
        <v>2.5153297391493763</v>
      </c>
      <c r="I154" s="21">
        <f>IF(OR($A154="",$B154="",$C154=""),"",'MPTO_working_3-way'!F153)</f>
        <v>3.8449180054940482</v>
      </c>
      <c r="J154" s="22">
        <f>IF(OR($A154="",$B154="",$C154=""),"",'MPTO_working_3-way'!G153)</f>
        <v>2.9209511161702393</v>
      </c>
      <c r="K154" s="17">
        <f>IF(OR($A154="",$B154="",$C154=""),"",'OddsRatio_working_3-way'!H153)</f>
        <v>2.5195085120716536</v>
      </c>
      <c r="L154" s="21">
        <f>IF(OR($A154="",$B154="",$C154=""),"",'OddsRatio_working_3-way'!I153)</f>
        <v>3.8322811721607692</v>
      </c>
      <c r="M154" s="22">
        <f>IF(OR($A154="",$B154="",$C154=""),"",'OddsRatio_working_3-way'!J153)</f>
        <v>2.9226434234376018</v>
      </c>
      <c r="N154" s="23">
        <f t="shared" si="42"/>
        <v>39.618644067796609</v>
      </c>
      <c r="O154" s="24">
        <f t="shared" si="43"/>
        <v>26.165254237288131</v>
      </c>
      <c r="P154" s="24">
        <f t="shared" si="44"/>
        <v>34.21610169491526</v>
      </c>
      <c r="Q154" t="s">
        <v>390</v>
      </c>
      <c r="R154" t="s">
        <v>391</v>
      </c>
      <c r="S154" s="48" t="s">
        <v>468</v>
      </c>
      <c r="T154" s="35">
        <v>100</v>
      </c>
      <c r="U154" s="35">
        <f t="shared" si="45"/>
        <v>54.128440366972484</v>
      </c>
      <c r="V154" s="35">
        <f t="shared" si="46"/>
        <v>69.230769230769241</v>
      </c>
      <c r="W154" s="35">
        <f t="shared" si="47"/>
        <v>71.181556195965413</v>
      </c>
      <c r="X154" s="35">
        <f t="shared" si="48"/>
        <v>59.587674573265346</v>
      </c>
      <c r="Y154" s="35">
        <f t="shared" si="49"/>
        <v>74.690003437062103</v>
      </c>
      <c r="Z154" s="35">
        <f t="shared" si="50"/>
        <v>76.64079040225829</v>
      </c>
      <c r="AA154" s="35">
        <f t="shared" si="51"/>
        <v>-5.4592342062928623</v>
      </c>
      <c r="AB154" s="35">
        <f t="shared" si="52"/>
        <v>-5.4592342062928623</v>
      </c>
      <c r="AC154" s="35">
        <f t="shared" si="53"/>
        <v>-5.4592342062928765</v>
      </c>
      <c r="AD154" s="36"/>
      <c r="AE154" s="36"/>
      <c r="AF154">
        <v>1.69</v>
      </c>
      <c r="AG154">
        <v>2.29</v>
      </c>
      <c r="AH154" s="36"/>
      <c r="AI154" s="36"/>
      <c r="AJ154" t="s">
        <v>474</v>
      </c>
    </row>
    <row r="155" spans="1:38" ht="15" x14ac:dyDescent="0.25">
      <c r="A155">
        <v>2.1800000000000002</v>
      </c>
      <c r="B155">
        <v>3.25</v>
      </c>
      <c r="C155">
        <v>3.47</v>
      </c>
      <c r="D155" s="20">
        <f t="shared" si="41"/>
        <v>5.4592342062928623E-2</v>
      </c>
      <c r="E155" s="17">
        <f>IF(OR($A155="",$B155="",$C155=""),"",A155*'MPTO_working_3-way'!$I154)</f>
        <v>2.2990113056971846</v>
      </c>
      <c r="F155" s="21">
        <f>IF(OR($A155="",$B155="",$C155=""),"",B155*'MPTO_working_3-way'!$I154)</f>
        <v>3.427425111704518</v>
      </c>
      <c r="G155" s="22">
        <f>IF(OR($A155="",$B155="",$C155=""),"",C155*'MPTO_working_3-way'!$I154)</f>
        <v>3.6594354269583627</v>
      </c>
      <c r="H155" s="17">
        <f>IF(OR($A155="",$B155="",$C155=""),"",'MPTO_working_3-way'!E154)</f>
        <v>2.2700540314277933</v>
      </c>
      <c r="I155" s="21">
        <f>IF(OR($A155="",$B155="",$C155=""),"",'MPTO_working_3-way'!F154)</f>
        <v>3.4542927595759574</v>
      </c>
      <c r="J155" s="22">
        <f>IF(OR($A155="",$B155="",$C155=""),"",'MPTO_working_3-way'!G154)</f>
        <v>3.7038821665407009</v>
      </c>
      <c r="K155" s="17">
        <f>IF(OR($A155="",$B155="",$C155=""),"",'OddsRatio_working_3-way'!H154)</f>
        <v>2.2820217173080031</v>
      </c>
      <c r="L155" s="21">
        <f>IF(OR($A155="",$B155="",$C155=""),"",'OddsRatio_working_3-way'!I154)</f>
        <v>3.4445329355449203</v>
      </c>
      <c r="M155" s="22">
        <f>IF(OR($A155="",$B155="",$C155=""),"",'OddsRatio_working_3-way'!J154)</f>
        <v>3.6835539336870906</v>
      </c>
      <c r="N155" s="23">
        <f t="shared" si="42"/>
        <v>43.496958780580933</v>
      </c>
      <c r="O155" s="24">
        <f t="shared" si="43"/>
        <v>29.176421582051216</v>
      </c>
      <c r="P155" s="24">
        <f t="shared" si="44"/>
        <v>27.326619637367848</v>
      </c>
      <c r="Q155" t="s">
        <v>392</v>
      </c>
      <c r="R155" t="s">
        <v>393</v>
      </c>
      <c r="S155" s="48" t="s">
        <v>468</v>
      </c>
      <c r="T155" s="35">
        <v>100</v>
      </c>
      <c r="U155" s="35">
        <f t="shared" si="45"/>
        <v>44.751381215469614</v>
      </c>
      <c r="V155" s="35">
        <f t="shared" si="46"/>
        <v>70.501474926253692</v>
      </c>
      <c r="W155" s="35">
        <f t="shared" si="47"/>
        <v>78.991596638655466</v>
      </c>
      <c r="X155" s="35">
        <f t="shared" si="48"/>
        <v>50.506928435090849</v>
      </c>
      <c r="Y155" s="35">
        <f t="shared" si="49"/>
        <v>76.257022145874927</v>
      </c>
      <c r="Z155" s="35">
        <f t="shared" si="50"/>
        <v>84.747143858276701</v>
      </c>
      <c r="AA155" s="35">
        <f t="shared" si="51"/>
        <v>-5.7555472196212349</v>
      </c>
      <c r="AB155" s="35">
        <f t="shared" si="52"/>
        <v>-5.7555472196212349</v>
      </c>
      <c r="AC155" s="35">
        <f t="shared" si="53"/>
        <v>-5.7555472196212349</v>
      </c>
      <c r="AD155" s="36"/>
      <c r="AE155" s="36"/>
      <c r="AF155">
        <v>2.2599999999999998</v>
      </c>
      <c r="AG155">
        <v>1.63</v>
      </c>
      <c r="AI155" s="36"/>
      <c r="AJ155" t="s">
        <v>482</v>
      </c>
      <c r="AK155" s="35"/>
      <c r="AL155" s="35"/>
    </row>
    <row r="156" spans="1:38" ht="15" x14ac:dyDescent="0.25">
      <c r="A156">
        <v>1.81</v>
      </c>
      <c r="B156">
        <v>3.39</v>
      </c>
      <c r="C156">
        <v>4.76</v>
      </c>
      <c r="D156" s="20">
        <f t="shared" si="41"/>
        <v>5.7555472196212376E-2</v>
      </c>
      <c r="E156" s="17">
        <f>IF(OR($A156="",$B156="",$C156=""),"",A156*'MPTO_working_3-way'!$I155)</f>
        <v>1.9141754046751445</v>
      </c>
      <c r="F156" s="21">
        <f>IF(OR($A156="",$B156="",$C156=""),"",B156*'MPTO_working_3-way'!$I155)</f>
        <v>3.5851130507451603</v>
      </c>
      <c r="G156" s="22">
        <f>IF(OR($A156="",$B156="",$C156=""),"",C156*'MPTO_working_3-way'!$I155)</f>
        <v>5.0339640476539707</v>
      </c>
      <c r="H156" s="17">
        <f>IF(OR($A156="",$B156="",$C156=""),"",'MPTO_working_3-way'!E155)</f>
        <v>1.8751135717150915</v>
      </c>
      <c r="I156" s="21">
        <f>IF(OR($A156="",$B156="",$C156=""),"",'MPTO_working_3-way'!F155)</f>
        <v>3.6258145814760243</v>
      </c>
      <c r="J156" s="22">
        <f>IF(OR($A156="",$B156="",$C156=""),"",'MPTO_working_3-way'!G155)</f>
        <v>5.2383755202166791</v>
      </c>
      <c r="K156" s="17">
        <f>IF(OR($A156="",$B156="",$C156=""),"",'OddsRatio_working_3-way'!H155)</f>
        <v>1.8896518161343625</v>
      </c>
      <c r="L156" s="21">
        <f>IF(OR($A156="",$B156="",$C156=""),"",'OddsRatio_working_3-way'!I155)</f>
        <v>3.6250220253841068</v>
      </c>
      <c r="M156" s="22">
        <f>IF(OR($A156="",$B156="",$C156=""),"",'OddsRatio_working_3-way'!J155)</f>
        <v>5.1297417637842022</v>
      </c>
      <c r="N156" s="23">
        <f t="shared" si="42"/>
        <v>52.241816374696882</v>
      </c>
      <c r="O156" s="24">
        <f t="shared" si="43"/>
        <v>27.893123197109542</v>
      </c>
      <c r="P156" s="24">
        <f t="shared" si="44"/>
        <v>19.865060428193566</v>
      </c>
      <c r="Q156" t="s">
        <v>394</v>
      </c>
      <c r="R156" t="s">
        <v>395</v>
      </c>
      <c r="S156" s="48" t="s">
        <v>468</v>
      </c>
      <c r="T156" s="35">
        <v>100</v>
      </c>
      <c r="U156" s="35">
        <f t="shared" si="45"/>
        <v>31.506849315068493</v>
      </c>
      <c r="V156" s="35">
        <f t="shared" si="46"/>
        <v>75.186104218362274</v>
      </c>
      <c r="W156" s="35">
        <f t="shared" si="47"/>
        <v>86.859395532194483</v>
      </c>
      <c r="X156" s="35">
        <f t="shared" si="48"/>
        <v>37.954500249443235</v>
      </c>
      <c r="Y156" s="35">
        <f t="shared" si="49"/>
        <v>81.633755152737024</v>
      </c>
      <c r="Z156" s="35">
        <f t="shared" si="50"/>
        <v>93.307046466569219</v>
      </c>
      <c r="AA156" s="35">
        <f t="shared" si="51"/>
        <v>-6.4476509343747423</v>
      </c>
      <c r="AB156" s="35">
        <f t="shared" si="52"/>
        <v>-6.4476509343747495</v>
      </c>
      <c r="AC156" s="35">
        <f t="shared" si="53"/>
        <v>-6.4476509343747352</v>
      </c>
      <c r="AD156" s="36"/>
      <c r="AE156" s="36"/>
      <c r="AF156">
        <v>2.27</v>
      </c>
      <c r="AG156">
        <v>1.63</v>
      </c>
      <c r="AI156" s="36"/>
      <c r="AJ156" t="s">
        <v>482</v>
      </c>
      <c r="AK156" s="35"/>
      <c r="AL156" s="35"/>
    </row>
    <row r="157" spans="1:38" ht="15" x14ac:dyDescent="0.25">
      <c r="A157">
        <v>1.46</v>
      </c>
      <c r="B157">
        <v>4.03</v>
      </c>
      <c r="C157">
        <v>7.61</v>
      </c>
      <c r="D157" s="20">
        <f t="shared" si="41"/>
        <v>6.4476509343747379E-2</v>
      </c>
      <c r="E157" s="17">
        <f>IF(OR($A157="",$B157="",$C157=""),"",A157*'MPTO_working_3-way'!$I156)</f>
        <v>1.554135703641871</v>
      </c>
      <c r="F157" s="21">
        <f>IF(OR($A157="",$B157="",$C157=""),"",B157*'MPTO_working_3-way'!$I156)</f>
        <v>4.2898403326553023</v>
      </c>
      <c r="G157" s="22">
        <f>IF(OR($A157="",$B157="",$C157=""),"",C157*'MPTO_working_3-way'!$I156)</f>
        <v>8.1006662361059174</v>
      </c>
      <c r="H157" s="17">
        <f>IF(OR($A157="",$B157="",$C157=""),"",'MPTO_working_3-way'!E156)</f>
        <v>1.5072968154395168</v>
      </c>
      <c r="I157" s="21">
        <f>IF(OR($A157="",$B157="",$C157=""),"",'MPTO_working_3-way'!F156)</f>
        <v>4.4121516508983563</v>
      </c>
      <c r="J157" s="22">
        <f>IF(OR($A157="",$B157="",$C157=""),"",'MPTO_working_3-way'!G156)</f>
        <v>9.098032445301941</v>
      </c>
      <c r="K157" s="17">
        <f>IF(OR($A157="",$B157="",$C157=""),"",'OddsRatio_working_3-way'!H156)</f>
        <v>1.5219704690981819</v>
      </c>
      <c r="L157" s="21">
        <f>IF(OR($A157="",$B157="",$C157=""),"",'OddsRatio_working_3-way'!I156)</f>
        <v>4.4381967855815017</v>
      </c>
      <c r="M157" s="22">
        <f>IF(OR($A157="",$B157="",$C157=""),"",'OddsRatio_working_3-way'!J156)</f>
        <v>8.5004886972586551</v>
      </c>
      <c r="N157" s="23">
        <f t="shared" si="42"/>
        <v>64.344445446858884</v>
      </c>
      <c r="O157" s="24">
        <f t="shared" si="43"/>
        <v>23.310890906306188</v>
      </c>
      <c r="P157" s="24">
        <f t="shared" si="44"/>
        <v>12.344663646834947</v>
      </c>
      <c r="Q157" t="s">
        <v>396</v>
      </c>
      <c r="R157" t="s">
        <v>397</v>
      </c>
      <c r="S157" s="48" t="s">
        <v>468</v>
      </c>
      <c r="T157" s="35">
        <v>100</v>
      </c>
      <c r="U157" s="35">
        <f t="shared" si="45"/>
        <v>51.219512195121943</v>
      </c>
      <c r="V157" s="35">
        <f t="shared" si="46"/>
        <v>70.588235294117652</v>
      </c>
      <c r="W157" s="35">
        <f t="shared" si="47"/>
        <v>75.903614457831324</v>
      </c>
      <c r="X157" s="35">
        <f t="shared" si="48"/>
        <v>53.508150248051024</v>
      </c>
      <c r="Y157" s="35">
        <f t="shared" si="49"/>
        <v>72.876873347046725</v>
      </c>
      <c r="Z157" s="35">
        <f t="shared" si="50"/>
        <v>78.192252510760412</v>
      </c>
      <c r="AA157" s="35">
        <f t="shared" si="51"/>
        <v>-2.2886380529290804</v>
      </c>
      <c r="AB157" s="35">
        <f t="shared" si="52"/>
        <v>-2.2886380529290733</v>
      </c>
      <c r="AC157" s="35">
        <f t="shared" si="53"/>
        <v>-2.2886380529290875</v>
      </c>
      <c r="AD157" s="36"/>
      <c r="AE157" s="36"/>
      <c r="AF157">
        <v>2.13</v>
      </c>
      <c r="AG157">
        <v>1.7</v>
      </c>
      <c r="AI157" s="36"/>
      <c r="AJ157" t="s">
        <v>482</v>
      </c>
      <c r="AK157" s="35"/>
      <c r="AL157" s="35"/>
    </row>
    <row r="158" spans="1:38" ht="15" x14ac:dyDescent="0.25">
      <c r="A158">
        <v>2.0499999999999998</v>
      </c>
      <c r="B158">
        <v>3.4</v>
      </c>
      <c r="C158">
        <v>4.1500000000000004</v>
      </c>
      <c r="D158" s="20">
        <f t="shared" si="41"/>
        <v>2.2886380529290706E-2</v>
      </c>
      <c r="E158" s="17">
        <f>IF(OR($A158="",$B158="",$C158=""),"",A158*'MPTO_working_3-way'!$I157)</f>
        <v>2.0969170800850456</v>
      </c>
      <c r="F158" s="21">
        <f>IF(OR($A158="",$B158="",$C158=""),"",B158*'MPTO_working_3-way'!$I157)</f>
        <v>3.4778136937995883</v>
      </c>
      <c r="G158" s="22">
        <f>IF(OR($A158="",$B158="",$C158=""),"",C158*'MPTO_working_3-way'!$I157)</f>
        <v>4.2449784791965568</v>
      </c>
      <c r="H158" s="17">
        <f>IF(OR($A158="",$B158="",$C158=""),"",'MPTO_working_3-way'!E157)</f>
        <v>2.0825693577805509</v>
      </c>
      <c r="I158" s="21">
        <f>IF(OR($A158="",$B158="",$C158=""),"",'MPTO_working_3-way'!F157)</f>
        <v>3.4905371975623978</v>
      </c>
      <c r="J158" s="22">
        <f>IF(OR($A158="",$B158="",$C158=""),"",'MPTO_working_3-way'!G157)</f>
        <v>4.2856825365468199</v>
      </c>
      <c r="K158" s="17">
        <f>IF(OR($A158="",$B158="",$C158=""),"",'OddsRatio_working_3-way'!H157)</f>
        <v>2.0884122020919875</v>
      </c>
      <c r="L158" s="21">
        <f>IF(OR($A158="",$B158="",$C158=""),"",'OddsRatio_working_3-way'!I157)</f>
        <v>3.4877993190674013</v>
      </c>
      <c r="M158" s="22">
        <f>IF(OR($A158="",$B158="",$C158=""),"",'OddsRatio_working_3-way'!J157)</f>
        <v>4.2652366062759635</v>
      </c>
      <c r="N158" s="23">
        <f t="shared" si="42"/>
        <v>47.689057879171962</v>
      </c>
      <c r="O158" s="24">
        <f t="shared" si="43"/>
        <v>28.753696662441914</v>
      </c>
      <c r="P158" s="24">
        <f t="shared" si="44"/>
        <v>23.557245458386141</v>
      </c>
      <c r="Q158" t="s">
        <v>398</v>
      </c>
      <c r="R158" t="s">
        <v>399</v>
      </c>
      <c r="S158" s="48" t="s">
        <v>468</v>
      </c>
      <c r="T158" s="35">
        <v>100</v>
      </c>
      <c r="U158" s="35">
        <f t="shared" si="45"/>
        <v>54.751131221719454</v>
      </c>
      <c r="V158" s="35">
        <f t="shared" si="46"/>
        <v>69.325153374233125</v>
      </c>
      <c r="W158" s="35">
        <f t="shared" si="47"/>
        <v>73.544973544973558</v>
      </c>
      <c r="X158" s="35">
        <f t="shared" si="48"/>
        <v>57.129873080793338</v>
      </c>
      <c r="Y158" s="35">
        <f t="shared" si="49"/>
        <v>71.703895233307009</v>
      </c>
      <c r="Z158" s="35">
        <f t="shared" si="50"/>
        <v>75.923715404047414</v>
      </c>
      <c r="AA158" s="35">
        <f t="shared" si="51"/>
        <v>-2.3787418590738838</v>
      </c>
      <c r="AB158" s="35">
        <f t="shared" si="52"/>
        <v>-2.3787418590738838</v>
      </c>
      <c r="AC158" s="35">
        <f t="shared" si="53"/>
        <v>-2.3787418590738554</v>
      </c>
      <c r="AD158" s="36"/>
      <c r="AE158" s="36"/>
      <c r="AF158">
        <v>2.0699999999999998</v>
      </c>
      <c r="AG158">
        <v>1.85</v>
      </c>
      <c r="AI158" s="36"/>
      <c r="AJ158" t="s">
        <v>475</v>
      </c>
      <c r="AK158" s="35"/>
      <c r="AL158" s="35"/>
    </row>
    <row r="159" spans="1:38" ht="15" x14ac:dyDescent="0.25">
      <c r="A159">
        <v>2.21</v>
      </c>
      <c r="B159">
        <v>3.26</v>
      </c>
      <c r="C159">
        <v>3.78</v>
      </c>
      <c r="D159" s="20">
        <f t="shared" si="41"/>
        <v>2.378741859073874E-2</v>
      </c>
      <c r="E159" s="17">
        <f>IF(OR($A159="",$B159="",$C159=""),"",A159*'MPTO_working_3-way'!$I158)</f>
        <v>2.2625701950855324</v>
      </c>
      <c r="F159" s="21">
        <f>IF(OR($A159="",$B159="",$C159=""),"",B159*'MPTO_working_3-way'!$I158)</f>
        <v>3.3375469846058081</v>
      </c>
      <c r="G159" s="22">
        <f>IF(OR($A159="",$B159="",$C159=""),"",C159*'MPTO_working_3-way'!$I158)</f>
        <v>3.8699164422729924</v>
      </c>
      <c r="H159" s="17">
        <f>IF(OR($A159="",$B159="",$C159=""),"",'MPTO_working_3-way'!E158)</f>
        <v>2.2494174378454446</v>
      </c>
      <c r="I159" s="21">
        <f>IF(OR($A159="",$B159="",$C159=""),"",'MPTO_working_3-way'!F158)</f>
        <v>3.3465037584807282</v>
      </c>
      <c r="J159" s="22">
        <f>IF(OR($A159="",$B159="",$C159=""),"",'MPTO_working_3-way'!G158)</f>
        <v>3.8967953239313124</v>
      </c>
      <c r="K159" s="17">
        <f>IF(OR($A159="",$B159="",$C159=""),"",'OddsRatio_working_3-way'!H158)</f>
        <v>2.2550090771729585</v>
      </c>
      <c r="L159" s="21">
        <f>IF(OR($A159="",$B159="",$C159=""),"",'OddsRatio_working_3-way'!I158)</f>
        <v>3.3440665408354437</v>
      </c>
      <c r="M159" s="22">
        <f>IF(OR($A159="",$B159="",$C159=""),"",'OddsRatio_working_3-way'!J158)</f>
        <v>3.8834092847444839</v>
      </c>
      <c r="N159" s="23">
        <f t="shared" si="42"/>
        <v>44.197523779464305</v>
      </c>
      <c r="O159" s="24">
        <f t="shared" si="43"/>
        <v>29.962125016139908</v>
      </c>
      <c r="P159" s="24">
        <f t="shared" si="44"/>
        <v>25.840351204395795</v>
      </c>
      <c r="Q159" t="s">
        <v>400</v>
      </c>
      <c r="R159" t="s">
        <v>401</v>
      </c>
      <c r="S159" s="48" t="s">
        <v>468</v>
      </c>
      <c r="T159" s="35">
        <v>100</v>
      </c>
      <c r="U159" s="35">
        <f t="shared" si="45"/>
        <v>50</v>
      </c>
      <c r="V159" s="35">
        <f t="shared" si="46"/>
        <v>72.826086956521735</v>
      </c>
      <c r="W159" s="35">
        <f t="shared" si="47"/>
        <v>74.747474747474755</v>
      </c>
      <c r="X159" s="35">
        <f t="shared" si="48"/>
        <v>52.426438296003511</v>
      </c>
      <c r="Y159" s="35">
        <f t="shared" si="49"/>
        <v>75.25252525252526</v>
      </c>
      <c r="Z159" s="35">
        <f t="shared" si="50"/>
        <v>77.173913043478265</v>
      </c>
      <c r="AA159" s="35">
        <f t="shared" si="51"/>
        <v>-2.4264382960035107</v>
      </c>
      <c r="AB159" s="35">
        <f t="shared" si="52"/>
        <v>-2.4264382960035249</v>
      </c>
      <c r="AC159" s="35">
        <f t="shared" si="53"/>
        <v>-2.4264382960035107</v>
      </c>
      <c r="AD159" s="36"/>
      <c r="AE159" s="36"/>
      <c r="AF159">
        <v>2.27</v>
      </c>
      <c r="AG159">
        <v>1.7</v>
      </c>
      <c r="AI159" s="36"/>
      <c r="AJ159" t="s">
        <v>475</v>
      </c>
      <c r="AK159" s="35"/>
      <c r="AL159" s="35"/>
    </row>
    <row r="160" spans="1:38" ht="15" x14ac:dyDescent="0.25">
      <c r="A160">
        <v>2</v>
      </c>
      <c r="B160">
        <v>3.68</v>
      </c>
      <c r="C160">
        <v>3.96</v>
      </c>
      <c r="D160" s="20">
        <f t="shared" si="41"/>
        <v>2.426438296003508E-2</v>
      </c>
      <c r="E160" s="17">
        <f>IF(OR($A160="",$B160="",$C160=""),"",A160*'MPTO_working_3-way'!$I159)</f>
        <v>2.0485287659200702</v>
      </c>
      <c r="F160" s="21">
        <f>IF(OR($A160="",$B160="",$C160=""),"",B160*'MPTO_working_3-way'!$I159)</f>
        <v>3.7692929292929294</v>
      </c>
      <c r="G160" s="22">
        <f>IF(OR($A160="",$B160="",$C160=""),"",C160*'MPTO_working_3-way'!$I159)</f>
        <v>4.0560869565217388</v>
      </c>
      <c r="H160" s="17">
        <f>IF(OR($A160="",$B160="",$C160=""),"",'MPTO_working_3-way'!E159)</f>
        <v>2.0328844580016368</v>
      </c>
      <c r="I160" s="21">
        <f>IF(OR($A160="",$B160="",$C160=""),"",'MPTO_working_3-way'!F159)</f>
        <v>3.7928928373126043</v>
      </c>
      <c r="J160" s="22">
        <f>IF(OR($A160="",$B160="",$C160=""),"",'MPTO_working_3-way'!G159)</f>
        <v>4.0910315915556215</v>
      </c>
      <c r="K160" s="17">
        <f>IF(OR($A160="",$B160="",$C160=""),"",'OddsRatio_working_3-way'!H159)</f>
        <v>2.0390710908575724</v>
      </c>
      <c r="L160" s="21">
        <f>IF(OR($A160="",$B160="",$C160=""),"",'OddsRatio_working_3-way'!I159)</f>
        <v>3.7847105234982941</v>
      </c>
      <c r="M160" s="22">
        <f>IF(OR($A160="",$B160="",$C160=""),"",'OddsRatio_working_3-way'!J159)</f>
        <v>4.0756504289384141</v>
      </c>
      <c r="N160" s="23">
        <f t="shared" si="42"/>
        <v>48.815521492121341</v>
      </c>
      <c r="O160" s="24">
        <f t="shared" si="43"/>
        <v>26.530174723978988</v>
      </c>
      <c r="P160" s="24">
        <f t="shared" si="44"/>
        <v>24.654303783899671</v>
      </c>
      <c r="Q160" t="s">
        <v>402</v>
      </c>
      <c r="R160" t="s">
        <v>403</v>
      </c>
      <c r="S160" s="48" t="s">
        <v>468</v>
      </c>
      <c r="T160" s="35">
        <v>100</v>
      </c>
      <c r="U160" s="35">
        <f t="shared" si="45"/>
        <v>66.101694915254228</v>
      </c>
      <c r="V160" s="35">
        <f t="shared" si="46"/>
        <v>72.29916897506925</v>
      </c>
      <c r="W160" s="35">
        <f t="shared" si="47"/>
        <v>59.514170040485837</v>
      </c>
      <c r="X160" s="35">
        <f t="shared" si="48"/>
        <v>68.186660984444927</v>
      </c>
      <c r="Y160" s="35">
        <f t="shared" si="49"/>
        <v>74.384135044259935</v>
      </c>
      <c r="Z160" s="35">
        <f t="shared" si="50"/>
        <v>61.599136109676508</v>
      </c>
      <c r="AA160" s="35">
        <f t="shared" si="51"/>
        <v>-2.084966069190699</v>
      </c>
      <c r="AB160" s="35">
        <f t="shared" si="52"/>
        <v>-2.0849660691906848</v>
      </c>
      <c r="AC160" s="35">
        <f t="shared" si="53"/>
        <v>-2.0849660691906706</v>
      </c>
      <c r="AD160" s="36"/>
      <c r="AE160" s="36"/>
      <c r="AF160">
        <v>1.78</v>
      </c>
      <c r="AG160">
        <v>2.15</v>
      </c>
      <c r="AI160" s="36"/>
      <c r="AJ160" t="s">
        <v>475</v>
      </c>
      <c r="AK160" s="35"/>
      <c r="AL160" s="35"/>
    </row>
    <row r="161" spans="1:38" ht="15" x14ac:dyDescent="0.25">
      <c r="A161">
        <v>2.95</v>
      </c>
      <c r="B161">
        <v>3.61</v>
      </c>
      <c r="C161">
        <v>2.4700000000000002</v>
      </c>
      <c r="D161" s="20">
        <f t="shared" si="41"/>
        <v>2.0849660691906857E-2</v>
      </c>
      <c r="E161" s="17">
        <f>IF(OR($A161="",$B161="",$C161=""),"",A161*'MPTO_working_3-way'!$I160)</f>
        <v>3.0115064990411256</v>
      </c>
      <c r="F161" s="21">
        <f>IF(OR($A161="",$B161="",$C161=""),"",B161*'MPTO_working_3-way'!$I160)</f>
        <v>3.6852672750977837</v>
      </c>
      <c r="G161" s="22">
        <f>IF(OR($A161="",$B161="",$C161=""),"",C161*'MPTO_working_3-way'!$I160)</f>
        <v>2.5214986619090101</v>
      </c>
      <c r="H161" s="17">
        <f>IF(OR($A161="",$B161="",$C161=""),"",'MPTO_working_3-way'!E160)</f>
        <v>3.0117473450637591</v>
      </c>
      <c r="I161" s="21">
        <f>IF(OR($A161="",$B161="",$C161=""),"",'MPTO_working_3-way'!F160)</f>
        <v>3.7029024593562081</v>
      </c>
      <c r="J161" s="22">
        <f>IF(OR($A161="",$B161="",$C161=""),"",'MPTO_working_3-way'!G160)</f>
        <v>2.5131411352173951</v>
      </c>
      <c r="K161" s="17">
        <f>IF(OR($A161="",$B161="",$C161=""),"",'OddsRatio_working_3-way'!H160)</f>
        <v>3.0123930436034083</v>
      </c>
      <c r="L161" s="21">
        <f>IF(OR($A161="",$B161="",$C161=""),"",'OddsRatio_working_3-way'!I160)</f>
        <v>3.6935106891307163</v>
      </c>
      <c r="M161" s="22">
        <f>IF(OR($A161="",$B161="",$C161=""),"",'OddsRatio_working_3-way'!J160)</f>
        <v>2.5170347559471855</v>
      </c>
      <c r="N161" s="23">
        <f t="shared" si="42"/>
        <v>33.205971838958462</v>
      </c>
      <c r="O161" s="24">
        <f t="shared" si="43"/>
        <v>27.135073940423123</v>
      </c>
      <c r="P161" s="24">
        <f t="shared" si="44"/>
        <v>39.658954220618412</v>
      </c>
      <c r="Q161" t="s">
        <v>404</v>
      </c>
      <c r="R161" t="s">
        <v>405</v>
      </c>
      <c r="S161" s="48" t="s">
        <v>468</v>
      </c>
      <c r="T161" s="35">
        <v>100</v>
      </c>
      <c r="U161" s="35">
        <f t="shared" si="45"/>
        <v>60</v>
      </c>
      <c r="V161" s="35">
        <f t="shared" si="46"/>
        <v>67.741935483870961</v>
      </c>
      <c r="W161" s="35">
        <f t="shared" si="47"/>
        <v>69.512195121951223</v>
      </c>
      <c r="X161" s="35">
        <f t="shared" si="48"/>
        <v>62.745869394177809</v>
      </c>
      <c r="Y161" s="35">
        <f t="shared" si="49"/>
        <v>70.487804878048777</v>
      </c>
      <c r="Z161" s="35">
        <f t="shared" si="50"/>
        <v>72.258064516129039</v>
      </c>
      <c r="AA161" s="35">
        <f t="shared" si="51"/>
        <v>-2.7458693941778094</v>
      </c>
      <c r="AB161" s="35">
        <f t="shared" si="52"/>
        <v>-2.7458693941778165</v>
      </c>
      <c r="AC161" s="35">
        <f t="shared" si="53"/>
        <v>-2.7458693941778165</v>
      </c>
      <c r="AD161" s="36"/>
      <c r="AE161" s="36"/>
      <c r="AF161">
        <v>1.83</v>
      </c>
      <c r="AG161">
        <v>2.0699999999999998</v>
      </c>
      <c r="AI161" s="36"/>
      <c r="AJ161" t="s">
        <v>475</v>
      </c>
      <c r="AK161" s="35"/>
      <c r="AL161" s="35"/>
    </row>
    <row r="162" spans="1:38" ht="15" x14ac:dyDescent="0.25">
      <c r="A162">
        <v>2.5</v>
      </c>
      <c r="B162">
        <v>3.1</v>
      </c>
      <c r="C162">
        <v>3.28</v>
      </c>
      <c r="D162" s="20">
        <f t="shared" si="41"/>
        <v>2.7458693941778245E-2</v>
      </c>
      <c r="E162" s="17">
        <f>IF(OR($A162="",$B162="",$C162=""),"",A162*'MPTO_working_3-way'!$I161)</f>
        <v>2.5686467348544455</v>
      </c>
      <c r="F162" s="21">
        <f>IF(OR($A162="",$B162="",$C162=""),"",B162*'MPTO_working_3-way'!$I161)</f>
        <v>3.1851219512195126</v>
      </c>
      <c r="G162" s="22">
        <f>IF(OR($A162="",$B162="",$C162=""),"",C162*'MPTO_working_3-way'!$I161)</f>
        <v>3.3700645161290326</v>
      </c>
      <c r="H162" s="17">
        <f>IF(OR($A162="",$B162="",$C162=""),"",'MPTO_working_3-way'!E161)</f>
        <v>2.5585452593437563</v>
      </c>
      <c r="I162" s="21">
        <f>IF(OR($A162="",$B162="",$C162=""),"",'MPTO_working_3-way'!F161)</f>
        <v>3.1905279892895999</v>
      </c>
      <c r="J162" s="22">
        <f>IF(OR($A162="",$B162="",$C162=""),"",'MPTO_working_3-way'!G161)</f>
        <v>3.3815182688896779</v>
      </c>
      <c r="K162" s="17">
        <f>IF(OR($A162="",$B162="",$C162=""),"",'OddsRatio_working_3-way'!H161)</f>
        <v>2.5631274926980403</v>
      </c>
      <c r="L162" s="21">
        <f>IF(OR($A162="",$B162="",$C162=""),"",'OddsRatio_working_3-way'!I161)</f>
        <v>3.1883784897772562</v>
      </c>
      <c r="M162" s="22">
        <f>IF(OR($A162="",$B162="",$C162=""),"",'OddsRatio_working_3-way'!J161)</f>
        <v>3.3759537889010214</v>
      </c>
      <c r="N162" s="23">
        <f t="shared" si="42"/>
        <v>38.931005436863465</v>
      </c>
      <c r="O162" s="24">
        <f t="shared" si="43"/>
        <v>31.395972126502791</v>
      </c>
      <c r="P162" s="24">
        <f t="shared" si="44"/>
        <v>29.67302243663374</v>
      </c>
      <c r="Q162" t="s">
        <v>406</v>
      </c>
      <c r="R162" t="s">
        <v>407</v>
      </c>
      <c r="S162" s="48" t="s">
        <v>468</v>
      </c>
      <c r="T162" s="35">
        <v>100</v>
      </c>
      <c r="U162" s="35">
        <f t="shared" si="45"/>
        <v>53.917050691244242</v>
      </c>
      <c r="V162" s="35">
        <f t="shared" si="46"/>
        <v>69.6048632218845</v>
      </c>
      <c r="W162" s="35">
        <f t="shared" si="47"/>
        <v>73.821989528795811</v>
      </c>
      <c r="X162" s="35">
        <f t="shared" si="48"/>
        <v>56.573147249319689</v>
      </c>
      <c r="Y162" s="35">
        <f t="shared" si="49"/>
        <v>72.260959779959947</v>
      </c>
      <c r="Z162" s="35">
        <f t="shared" si="50"/>
        <v>76.478086086871258</v>
      </c>
      <c r="AA162" s="35">
        <f t="shared" si="51"/>
        <v>-2.656096558075447</v>
      </c>
      <c r="AB162" s="35">
        <f t="shared" si="52"/>
        <v>-2.656096558075447</v>
      </c>
      <c r="AC162" s="35">
        <f t="shared" si="53"/>
        <v>-2.656096558075447</v>
      </c>
      <c r="AD162" s="36"/>
      <c r="AE162" s="36"/>
      <c r="AF162">
        <v>2.2400000000000002</v>
      </c>
      <c r="AG162">
        <v>1.7</v>
      </c>
      <c r="AI162" s="36"/>
      <c r="AJ162" t="s">
        <v>483</v>
      </c>
      <c r="AK162" s="35"/>
      <c r="AL162" s="35"/>
    </row>
    <row r="163" spans="1:38" ht="15" x14ac:dyDescent="0.25">
      <c r="A163">
        <v>2.17</v>
      </c>
      <c r="B163">
        <v>3.29</v>
      </c>
      <c r="C163">
        <v>3.82</v>
      </c>
      <c r="D163" s="20">
        <f t="shared" si="41"/>
        <v>2.6560965580754381E-2</v>
      </c>
      <c r="E163" s="17">
        <f>IF(OR($A163="",$B163="",$C163=""),"",A163*'MPTO_working_3-way'!$I162)</f>
        <v>2.2276372953102368</v>
      </c>
      <c r="F163" s="21">
        <f>IF(OR($A163="",$B163="",$C163=""),"",B163*'MPTO_working_3-way'!$I162)</f>
        <v>3.3773855767606817</v>
      </c>
      <c r="G163" s="22">
        <f>IF(OR($A163="",$B163="",$C163=""),"",C163*'MPTO_working_3-way'!$I162)</f>
        <v>3.9214628885184815</v>
      </c>
      <c r="H163" s="17">
        <f>IF(OR($A163="",$B163="",$C163=""),"",'MPTO_working_3-way'!E162)</f>
        <v>2.2125076523107987</v>
      </c>
      <c r="I163" s="21">
        <f>IF(OR($A163="",$B163="",$C163=""),"",'MPTO_working_3-way'!F162)</f>
        <v>3.3887080697152139</v>
      </c>
      <c r="J163" s="22">
        <f>IF(OR($A163="",$B163="",$C163=""),"",'MPTO_working_3-way'!G162)</f>
        <v>3.9537185687929632</v>
      </c>
      <c r="K163" s="17">
        <f>IF(OR($A163="",$B163="",$C163=""),"",'OddsRatio_working_3-way'!H162)</f>
        <v>2.2188578601406945</v>
      </c>
      <c r="L163" s="21">
        <f>IF(OR($A163="",$B163="",$C163=""),"",'OddsRatio_working_3-way'!I162)</f>
        <v>3.3856277775403338</v>
      </c>
      <c r="M163" s="22">
        <f>IF(OR($A163="",$B163="",$C163=""),"",'OddsRatio_working_3-way'!J162)</f>
        <v>3.9377599705955202</v>
      </c>
      <c r="N163" s="23">
        <f t="shared" si="42"/>
        <v>44.890611326415815</v>
      </c>
      <c r="O163" s="24">
        <f t="shared" si="43"/>
        <v>29.608701087635957</v>
      </c>
      <c r="P163" s="24">
        <f t="shared" si="44"/>
        <v>25.500687585948249</v>
      </c>
      <c r="Q163" t="s">
        <v>408</v>
      </c>
      <c r="R163" t="s">
        <v>409</v>
      </c>
      <c r="S163" s="48" t="s">
        <v>468</v>
      </c>
      <c r="T163" s="35">
        <v>100</v>
      </c>
      <c r="U163" s="35">
        <f t="shared" si="45"/>
        <v>86.357435197817196</v>
      </c>
      <c r="V163" s="35">
        <f t="shared" si="46"/>
        <v>81.949458483754512</v>
      </c>
      <c r="W163" s="35">
        <f t="shared" si="47"/>
        <v>28.571428571428573</v>
      </c>
      <c r="X163" s="35">
        <f t="shared" si="48"/>
        <v>89.479112944816919</v>
      </c>
      <c r="Y163" s="35">
        <f t="shared" si="49"/>
        <v>85.071136230754234</v>
      </c>
      <c r="Z163" s="35">
        <f t="shared" si="50"/>
        <v>31.693106318428299</v>
      </c>
      <c r="AA163" s="35">
        <f t="shared" si="51"/>
        <v>-3.1216777469997226</v>
      </c>
      <c r="AB163" s="35">
        <f t="shared" si="52"/>
        <v>-3.1216777469997226</v>
      </c>
      <c r="AC163" s="35">
        <f t="shared" si="53"/>
        <v>-3.1216777469997261</v>
      </c>
      <c r="AD163" s="36"/>
      <c r="AE163" s="36"/>
      <c r="AF163">
        <v>2.09</v>
      </c>
      <c r="AG163">
        <v>1.8</v>
      </c>
      <c r="AI163" s="36"/>
      <c r="AJ163" t="s">
        <v>483</v>
      </c>
      <c r="AK163" s="35"/>
      <c r="AL163" s="35"/>
    </row>
    <row r="164" spans="1:38" ht="15" x14ac:dyDescent="0.25">
      <c r="A164">
        <v>7.33</v>
      </c>
      <c r="B164">
        <v>5.54</v>
      </c>
      <c r="C164">
        <v>1.4</v>
      </c>
      <c r="D164" s="20">
        <f t="shared" si="41"/>
        <v>3.1216777469997403E-2</v>
      </c>
      <c r="E164" s="17">
        <f>IF(OR($A164="",$B164="",$C164=""),"",A164*'MPTO_working_3-way'!$I163)</f>
        <v>7.558818978855081</v>
      </c>
      <c r="F164" s="21">
        <f>IF(OR($A164="",$B164="",$C164=""),"",B164*'MPTO_working_3-way'!$I163)</f>
        <v>5.7129409471837853</v>
      </c>
      <c r="G164" s="22">
        <f>IF(OR($A164="",$B164="",$C164=""),"",C164*'MPTO_working_3-way'!$I163)</f>
        <v>1.4437034884579962</v>
      </c>
      <c r="H164" s="17">
        <f>IF(OR($A164="",$B164="",$C164=""),"",'MPTO_working_3-way'!E163)</f>
        <v>7.9352448765381585</v>
      </c>
      <c r="I164" s="21">
        <f>IF(OR($A164="",$B164="",$C164=""),"",'MPTO_working_3-way'!F163)</f>
        <v>5.8789008964788891</v>
      </c>
      <c r="J164" s="22">
        <f>IF(OR($A164="",$B164="",$C164=""),"",'MPTO_working_3-way'!G163)</f>
        <v>1.4206964638365318</v>
      </c>
      <c r="K164" s="17">
        <f>IF(OR($A164="",$B164="",$C164=""),"",'OddsRatio_working_3-way'!H163)</f>
        <v>7.7678638510169478</v>
      </c>
      <c r="L164" s="21">
        <f>IF(OR($A164="",$B164="",$C164=""),"",'OddsRatio_working_3-way'!I163)</f>
        <v>5.8540445313770864</v>
      </c>
      <c r="M164" s="22">
        <f>IF(OR($A164="",$B164="",$C164=""),"",'OddsRatio_working_3-way'!J163)</f>
        <v>1.4276691217072317</v>
      </c>
      <c r="N164" s="23">
        <f t="shared" si="42"/>
        <v>13.229579948896566</v>
      </c>
      <c r="O164" s="24">
        <f t="shared" si="43"/>
        <v>17.504119318666397</v>
      </c>
      <c r="P164" s="24">
        <f t="shared" si="44"/>
        <v>69.266300732437031</v>
      </c>
      <c r="Q164" t="s">
        <v>410</v>
      </c>
      <c r="R164" t="s">
        <v>411</v>
      </c>
      <c r="S164" s="48" t="s">
        <v>468</v>
      </c>
      <c r="T164" s="35">
        <v>100</v>
      </c>
      <c r="U164" s="35">
        <f t="shared" si="45"/>
        <v>78.165938864628828</v>
      </c>
      <c r="V164" s="35">
        <f t="shared" si="46"/>
        <v>74.554707379134854</v>
      </c>
      <c r="W164" s="35">
        <f t="shared" si="47"/>
        <v>44.134078212290497</v>
      </c>
      <c r="X164" s="35">
        <f t="shared" si="48"/>
        <v>81.311214408574628</v>
      </c>
      <c r="Y164" s="35">
        <f t="shared" si="49"/>
        <v>77.699982923080668</v>
      </c>
      <c r="Z164" s="35">
        <f t="shared" si="50"/>
        <v>47.279353756236318</v>
      </c>
      <c r="AA164" s="35">
        <f t="shared" si="51"/>
        <v>-3.1452755439458002</v>
      </c>
      <c r="AB164" s="35">
        <f t="shared" si="52"/>
        <v>-3.1452755439458144</v>
      </c>
      <c r="AC164" s="35">
        <f t="shared" si="53"/>
        <v>-3.1452755439458215</v>
      </c>
      <c r="AD164" s="36"/>
      <c r="AE164" s="36"/>
      <c r="AF164">
        <v>1.5</v>
      </c>
      <c r="AG164">
        <v>2.69</v>
      </c>
      <c r="AI164" s="36"/>
      <c r="AJ164" t="s">
        <v>484</v>
      </c>
      <c r="AK164" s="35"/>
      <c r="AL164" s="35"/>
    </row>
    <row r="165" spans="1:38" ht="15" x14ac:dyDescent="0.25">
      <c r="A165">
        <v>4.58</v>
      </c>
      <c r="B165">
        <v>3.93</v>
      </c>
      <c r="C165">
        <v>1.79</v>
      </c>
      <c r="D165" s="20">
        <f t="shared" si="41"/>
        <v>3.1452755439458135E-2</v>
      </c>
      <c r="E165" s="17">
        <f>IF(OR($A165="",$B165="",$C165=""),"",A165*'MPTO_working_3-way'!$I164)</f>
        <v>4.7240536199127181</v>
      </c>
      <c r="F165" s="21">
        <f>IF(OR($A165="",$B165="",$C165=""),"",B165*'MPTO_working_3-way'!$I164)</f>
        <v>4.0536093288770703</v>
      </c>
      <c r="G165" s="22">
        <f>IF(OR($A165="",$B165="",$C165=""),"",C165*'MPTO_working_3-way'!$I164)</f>
        <v>1.8463004322366301</v>
      </c>
      <c r="H165" s="17">
        <f>IF(OR($A165="",$B165="",$C165=""),"",'MPTO_working_3-way'!E164)</f>
        <v>4.8110146940434104</v>
      </c>
      <c r="I165" s="21">
        <f>IF(OR($A165="",$B165="",$C165=""),"",'MPTO_working_3-way'!F164)</f>
        <v>4.0988868856945775</v>
      </c>
      <c r="J165" s="22">
        <f>IF(OR($A165="",$B165="",$C165=""),"",'MPTO_working_3-way'!G164)</f>
        <v>1.8242350743965827</v>
      </c>
      <c r="K165" s="17">
        <f>IF(OR($A165="",$B165="",$C165=""),"",'OddsRatio_working_3-way'!H164)</f>
        <v>4.7717939897883292</v>
      </c>
      <c r="L165" s="21">
        <f>IF(OR($A165="",$B165="",$C165=""),"",'OddsRatio_working_3-way'!I164)</f>
        <v>4.0869710586815087</v>
      </c>
      <c r="M165" s="22">
        <f>IF(OR($A165="",$B165="",$C165=""),"",'OddsRatio_working_3-way'!J164)</f>
        <v>1.8323232547298272</v>
      </c>
      <c r="N165" s="23">
        <f t="shared" si="42"/>
        <v>21.168260999088236</v>
      </c>
      <c r="O165" s="24">
        <f t="shared" si="43"/>
        <v>24.669372869166445</v>
      </c>
      <c r="P165" s="24">
        <f t="shared" si="44"/>
        <v>54.162366131745323</v>
      </c>
      <c r="Q165" t="s">
        <v>412</v>
      </c>
      <c r="R165" t="s">
        <v>413</v>
      </c>
      <c r="S165" s="48" t="s">
        <v>468</v>
      </c>
      <c r="T165" s="35">
        <v>100</v>
      </c>
      <c r="U165" s="35">
        <f t="shared" si="45"/>
        <v>89.969909729187563</v>
      </c>
      <c r="V165" s="35">
        <f t="shared" si="46"/>
        <v>81.651376146788976</v>
      </c>
      <c r="W165" s="35">
        <f t="shared" si="47"/>
        <v>25.373134328358205</v>
      </c>
      <c r="X165" s="35">
        <f t="shared" si="48"/>
        <v>92.97548952485279</v>
      </c>
      <c r="Y165" s="35">
        <f t="shared" si="49"/>
        <v>84.656955942454218</v>
      </c>
      <c r="Z165" s="35">
        <f t="shared" si="50"/>
        <v>28.378714124023439</v>
      </c>
      <c r="AA165" s="35">
        <f t="shared" si="51"/>
        <v>-3.005579795665227</v>
      </c>
      <c r="AB165" s="35">
        <f t="shared" si="52"/>
        <v>-3.0055797956652412</v>
      </c>
      <c r="AC165" s="35">
        <f t="shared" si="53"/>
        <v>-3.0055797956652341</v>
      </c>
      <c r="AD165" s="36"/>
      <c r="AE165" s="36"/>
      <c r="AF165">
        <v>1.72</v>
      </c>
      <c r="AG165">
        <v>2.21</v>
      </c>
      <c r="AI165" s="36"/>
      <c r="AJ165" t="s">
        <v>484</v>
      </c>
      <c r="AK165" s="35"/>
      <c r="AL165" s="35"/>
    </row>
    <row r="166" spans="1:38" ht="15" x14ac:dyDescent="0.25">
      <c r="A166">
        <v>9.9700000000000006</v>
      </c>
      <c r="B166">
        <v>5.45</v>
      </c>
      <c r="C166">
        <v>1.34</v>
      </c>
      <c r="D166" s="20">
        <f t="shared" si="41"/>
        <v>3.0055797956652253E-2</v>
      </c>
      <c r="E166" s="17">
        <f>IF(OR($A166="",$B166="",$C166=""),"",A166*'MPTO_working_3-way'!$I165)</f>
        <v>10.269656305627823</v>
      </c>
      <c r="F166" s="21">
        <f>IF(OR($A166="",$B166="",$C166=""),"",B166*'MPTO_working_3-way'!$I165)</f>
        <v>5.6138040988637545</v>
      </c>
      <c r="G166" s="22">
        <f>IF(OR($A166="",$B166="",$C166=""),"",C166*'MPTO_working_3-way'!$I165)</f>
        <v>1.3802747692619142</v>
      </c>
      <c r="H166" s="17">
        <f>IF(OR($A166="",$B166="",$C166=""),"",'MPTO_working_3-way'!E165)</f>
        <v>11.076367820265192</v>
      </c>
      <c r="I166" s="21">
        <f>IF(OR($A166="",$B166="",$C166=""),"",'MPTO_working_3-way'!F165)</f>
        <v>5.7647639901918684</v>
      </c>
      <c r="J166" s="22">
        <f>IF(OR($A166="",$B166="",$C166=""),"",'MPTO_working_3-way'!G165)</f>
        <v>1.3582341895289742</v>
      </c>
      <c r="K166" s="17">
        <f>IF(OR($A166="",$B166="",$C166=""),"",'OddsRatio_working_3-way'!H165)</f>
        <v>10.624387016810793</v>
      </c>
      <c r="L166" s="21">
        <f>IF(OR($A166="",$B166="",$C166=""),"",'OddsRatio_working_3-way'!I165)</f>
        <v>5.7746401588414757</v>
      </c>
      <c r="M166" s="22">
        <f>IF(OR($A166="",$B166="",$C166=""),"",'OddsRatio_working_3-way'!J165)</f>
        <v>1.3648039671923824</v>
      </c>
      <c r="N166" s="23">
        <f t="shared" si="42"/>
        <v>9.7374242159593507</v>
      </c>
      <c r="O166" s="24">
        <f t="shared" si="43"/>
        <v>17.813232923507289</v>
      </c>
      <c r="P166" s="24">
        <f t="shared" si="44"/>
        <v>72.449342860533363</v>
      </c>
      <c r="Q166" t="s">
        <v>414</v>
      </c>
      <c r="R166" t="s">
        <v>415</v>
      </c>
      <c r="S166" s="48" t="s">
        <v>468</v>
      </c>
      <c r="T166" s="35">
        <v>100</v>
      </c>
      <c r="U166" s="35">
        <f t="shared" si="45"/>
        <v>50.248756218905463</v>
      </c>
      <c r="V166" s="35">
        <f t="shared" si="46"/>
        <v>71.346704871060169</v>
      </c>
      <c r="W166" s="35">
        <f t="shared" si="47"/>
        <v>75.429975429975428</v>
      </c>
      <c r="X166" s="35">
        <f t="shared" si="48"/>
        <v>53.223319698964389</v>
      </c>
      <c r="Y166" s="35">
        <f t="shared" si="49"/>
        <v>74.321268351119102</v>
      </c>
      <c r="Z166" s="35">
        <f t="shared" si="50"/>
        <v>78.404538910034361</v>
      </c>
      <c r="AA166" s="35">
        <f t="shared" si="51"/>
        <v>-2.9745634800589258</v>
      </c>
      <c r="AB166" s="35">
        <f t="shared" si="52"/>
        <v>-2.9745634800589329</v>
      </c>
      <c r="AC166" s="35">
        <f t="shared" si="53"/>
        <v>-2.9745634800589329</v>
      </c>
      <c r="AD166" s="36"/>
      <c r="AE166" s="36"/>
      <c r="AF166">
        <v>1.54</v>
      </c>
      <c r="AG166">
        <v>2.59</v>
      </c>
      <c r="AI166" s="36"/>
      <c r="AJ166" t="s">
        <v>484</v>
      </c>
      <c r="AK166" s="35"/>
      <c r="AL166" s="35"/>
    </row>
    <row r="167" spans="1:38" ht="15" x14ac:dyDescent="0.25">
      <c r="A167">
        <v>2.0099999999999998</v>
      </c>
      <c r="B167">
        <v>3.49</v>
      </c>
      <c r="C167">
        <v>4.07</v>
      </c>
      <c r="D167" s="20">
        <f t="shared" si="41"/>
        <v>2.9745634800589338E-2</v>
      </c>
      <c r="E167" s="17">
        <f>IF(OR($A167="",$B167="",$C167=""),"",A167*'MPTO_working_3-way'!$I166)</f>
        <v>2.0697887259491843</v>
      </c>
      <c r="F167" s="21">
        <f>IF(OR($A167="",$B167="",$C167=""),"",B167*'MPTO_working_3-way'!$I166)</f>
        <v>3.5938122654540572</v>
      </c>
      <c r="G167" s="22">
        <f>IF(OR($A167="",$B167="",$C167=""),"",C167*'MPTO_working_3-way'!$I166)</f>
        <v>4.1910647336383988</v>
      </c>
      <c r="H167" s="17">
        <f>IF(OR($A167="",$B167="",$C167=""),"",'MPTO_working_3-way'!E166)</f>
        <v>2.0508730284855656</v>
      </c>
      <c r="I167" s="21">
        <f>IF(OR($A167="",$B167="",$C167=""),"",'MPTO_working_3-way'!F166)</f>
        <v>3.6150971413603687</v>
      </c>
      <c r="J167" s="22">
        <f>IF(OR($A167="",$B167="",$C167=""),"",'MPTO_working_3-way'!G166)</f>
        <v>4.2411512834850917</v>
      </c>
      <c r="K167" s="17">
        <f>IF(OR($A167="",$B167="",$C167=""),"",'OddsRatio_working_3-way'!H166)</f>
        <v>2.0584056114969957</v>
      </c>
      <c r="L167" s="21">
        <f>IF(OR($A167="",$B167="",$C167=""),"",'OddsRatio_working_3-way'!I166)</f>
        <v>3.6093366065619015</v>
      </c>
      <c r="M167" s="22">
        <f>IF(OR($A167="",$B167="",$C167=""),"",'OddsRatio_working_3-way'!J166)</f>
        <v>4.217133888411662</v>
      </c>
      <c r="N167" s="23">
        <f t="shared" si="42"/>
        <v>48.31410991193848</v>
      </c>
      <c r="O167" s="24">
        <f t="shared" si="43"/>
        <v>27.825604848996079</v>
      </c>
      <c r="P167" s="24">
        <f t="shared" si="44"/>
        <v>23.860285239065433</v>
      </c>
      <c r="Q167" t="s">
        <v>416</v>
      </c>
      <c r="R167" t="s">
        <v>417</v>
      </c>
      <c r="S167" s="48" t="s">
        <v>468</v>
      </c>
      <c r="T167" s="35">
        <v>100</v>
      </c>
      <c r="U167" s="35">
        <f t="shared" si="45"/>
        <v>43.181818181818187</v>
      </c>
      <c r="V167" s="35">
        <f t="shared" si="46"/>
        <v>74.619289340101517</v>
      </c>
      <c r="W167" s="35">
        <f t="shared" si="47"/>
        <v>79.209979209979196</v>
      </c>
      <c r="X167" s="35">
        <f t="shared" si="48"/>
        <v>46.170731449919266</v>
      </c>
      <c r="Y167" s="35">
        <f t="shared" si="49"/>
        <v>77.608202608202618</v>
      </c>
      <c r="Z167" s="35">
        <f t="shared" si="50"/>
        <v>82.198892478080296</v>
      </c>
      <c r="AA167" s="35">
        <f t="shared" si="51"/>
        <v>-2.9889132681010793</v>
      </c>
      <c r="AB167" s="35">
        <f t="shared" si="52"/>
        <v>-2.9889132681011006</v>
      </c>
      <c r="AC167" s="35">
        <f t="shared" si="53"/>
        <v>-2.9889132681011006</v>
      </c>
      <c r="AD167" s="36"/>
      <c r="AE167" s="36"/>
      <c r="AF167">
        <v>2.0499999999999998</v>
      </c>
      <c r="AG167">
        <v>1.85</v>
      </c>
      <c r="AI167" s="36"/>
      <c r="AJ167" t="s">
        <v>484</v>
      </c>
      <c r="AK167" s="35"/>
      <c r="AL167" s="35"/>
    </row>
    <row r="168" spans="1:38" ht="15" x14ac:dyDescent="0.25">
      <c r="A168">
        <v>1.76</v>
      </c>
      <c r="B168">
        <v>3.94</v>
      </c>
      <c r="C168">
        <v>4.8099999999999996</v>
      </c>
      <c r="D168" s="20">
        <f t="shared" si="41"/>
        <v>2.9889132681010899E-2</v>
      </c>
      <c r="E168" s="17">
        <f>IF(OR($A168="",$B168="",$C168=""),"",A168*'MPTO_working_3-way'!$I167)</f>
        <v>1.8126048735185791</v>
      </c>
      <c r="F168" s="21">
        <f>IF(OR($A168="",$B168="",$C168=""),"",B168*'MPTO_working_3-way'!$I167)</f>
        <v>4.0577631827631828</v>
      </c>
      <c r="G168" s="22">
        <f>IF(OR($A168="",$B168="",$C168=""),"",C168*'MPTO_working_3-way'!$I167)</f>
        <v>4.9537667281956619</v>
      </c>
      <c r="H168" s="17">
        <f>IF(OR($A168="",$B168="",$C168=""),"",'MPTO_working_3-way'!E167)</f>
        <v>1.7914123398525215</v>
      </c>
      <c r="I168" s="21">
        <f>IF(OR($A168="",$B168="",$C168=""),"",'MPTO_working_3-way'!F167)</f>
        <v>4.1009815464545216</v>
      </c>
      <c r="J168" s="22">
        <f>IF(OR($A168="",$B168="",$C168=""),"",'MPTO_working_3-way'!G167)</f>
        <v>5.0521083632935522</v>
      </c>
      <c r="K168" s="17">
        <f>IF(OR($A168="",$B168="",$C168=""),"",'OddsRatio_working_3-way'!H167)</f>
        <v>1.7991228940423658</v>
      </c>
      <c r="L168" s="21">
        <f>IF(OR($A168="",$B168="",$C168=""),"",'OddsRatio_working_3-way'!I167)</f>
        <v>4.0913438269533637</v>
      </c>
      <c r="M168" s="22">
        <f>IF(OR($A168="",$B168="",$C168=""),"",'OddsRatio_working_3-way'!J167)</f>
        <v>5.0061292451334394</v>
      </c>
      <c r="N168" s="23">
        <f t="shared" si="42"/>
        <v>55.169221632888323</v>
      </c>
      <c r="O168" s="24">
        <f t="shared" si="43"/>
        <v>24.644119308092247</v>
      </c>
      <c r="P168" s="24">
        <f t="shared" si="44"/>
        <v>20.18665905901943</v>
      </c>
      <c r="Q168" t="s">
        <v>418</v>
      </c>
      <c r="R168" t="s">
        <v>419</v>
      </c>
      <c r="S168" s="48" t="s">
        <v>468</v>
      </c>
      <c r="T168" s="35">
        <v>100</v>
      </c>
      <c r="U168" s="35">
        <f t="shared" si="45"/>
        <v>70.588235294117652</v>
      </c>
      <c r="V168" s="35">
        <f t="shared" si="46"/>
        <v>73.614775725593674</v>
      </c>
      <c r="W168" s="35">
        <f t="shared" si="47"/>
        <v>53.051643192488264</v>
      </c>
      <c r="X168" s="35">
        <f t="shared" si="48"/>
        <v>73.333581081918069</v>
      </c>
      <c r="Y168" s="35">
        <f t="shared" si="49"/>
        <v>76.360121513394091</v>
      </c>
      <c r="Z168" s="35">
        <f t="shared" si="50"/>
        <v>55.796988980288688</v>
      </c>
      <c r="AA168" s="35">
        <f t="shared" si="51"/>
        <v>-2.7453457878004173</v>
      </c>
      <c r="AB168" s="35">
        <f t="shared" si="52"/>
        <v>-2.7453457878004173</v>
      </c>
      <c r="AC168" s="35">
        <f t="shared" si="53"/>
        <v>-2.7453457878004244</v>
      </c>
      <c r="AD168" s="36"/>
      <c r="AE168" s="36"/>
      <c r="AF168">
        <v>1.83</v>
      </c>
      <c r="AG168">
        <v>2.06</v>
      </c>
      <c r="AI168" s="36"/>
      <c r="AJ168" t="s">
        <v>484</v>
      </c>
      <c r="AK168" s="35"/>
      <c r="AL168" s="35"/>
    </row>
    <row r="169" spans="1:38" ht="15" x14ac:dyDescent="0.25">
      <c r="A169">
        <v>3.4</v>
      </c>
      <c r="B169">
        <v>3.79</v>
      </c>
      <c r="C169">
        <v>2.13</v>
      </c>
      <c r="D169" s="20">
        <f t="shared" si="41"/>
        <v>2.745345787800435E-2</v>
      </c>
      <c r="E169" s="17">
        <f>IF(OR($A169="",$B169="",$C169=""),"",A169*'MPTO_working_3-way'!$I168)</f>
        <v>3.4933417567852145</v>
      </c>
      <c r="F169" s="21">
        <f>IF(OR($A169="",$B169="",$C169=""),"",B169*'MPTO_working_3-way'!$I168)</f>
        <v>3.8940486053576366</v>
      </c>
      <c r="G169" s="22">
        <f>IF(OR($A169="",$B169="",$C169=""),"",C169*'MPTO_working_3-way'!$I168)</f>
        <v>2.1884758652801493</v>
      </c>
      <c r="H169" s="17">
        <f>IF(OR($A169="",$B169="",$C169=""),"",'MPTO_working_3-way'!E168)</f>
        <v>3.5091844814609936</v>
      </c>
      <c r="I169" s="21">
        <f>IF(OR($A169="",$B169="",$C169=""),"",'MPTO_working_3-way'!F168)</f>
        <v>3.9261708677276137</v>
      </c>
      <c r="J169" s="22">
        <f>IF(OR($A169="",$B169="",$C169=""),"",'MPTO_working_3-way'!G168)</f>
        <v>2.1723432164219112</v>
      </c>
      <c r="K169" s="17">
        <f>IF(OR($A169="",$B169="",$C169=""),"",'OddsRatio_working_3-way'!H168)</f>
        <v>3.5040657847215146</v>
      </c>
      <c r="L169" s="21">
        <f>IF(OR($A169="",$B169="",$C169=""),"",'OddsRatio_working_3-way'!I168)</f>
        <v>3.9109764747387596</v>
      </c>
      <c r="M169" s="22">
        <f>IF(OR($A169="",$B169="",$C169=""),"",'OddsRatio_working_3-way'!J168)</f>
        <v>2.1789976403063793</v>
      </c>
      <c r="N169" s="23">
        <f t="shared" si="42"/>
        <v>28.625885173063082</v>
      </c>
      <c r="O169" s="24">
        <f t="shared" si="43"/>
        <v>25.680213611718855</v>
      </c>
      <c r="P169" s="24">
        <f t="shared" si="44"/>
        <v>45.693901215218055</v>
      </c>
      <c r="Q169" t="s">
        <v>420</v>
      </c>
      <c r="R169" t="s">
        <v>421</v>
      </c>
      <c r="S169" s="48" t="s">
        <v>468</v>
      </c>
      <c r="T169" s="35">
        <v>100</v>
      </c>
      <c r="U169" s="35">
        <f t="shared" si="45"/>
        <v>62.406015037593981</v>
      </c>
      <c r="V169" s="35">
        <f t="shared" si="46"/>
        <v>69.696969696969703</v>
      </c>
      <c r="W169" s="35">
        <f t="shared" si="47"/>
        <v>65.156794425087099</v>
      </c>
      <c r="X169" s="35">
        <f t="shared" si="48"/>
        <v>65.146235877943198</v>
      </c>
      <c r="Y169" s="35">
        <f t="shared" si="49"/>
        <v>72.437190537318898</v>
      </c>
      <c r="Z169" s="35">
        <f t="shared" si="50"/>
        <v>67.897015265436323</v>
      </c>
      <c r="AA169" s="35">
        <f t="shared" si="51"/>
        <v>-2.7402208403492168</v>
      </c>
      <c r="AB169" s="35">
        <f t="shared" si="52"/>
        <v>-2.7402208403491954</v>
      </c>
      <c r="AC169" s="35">
        <f t="shared" si="53"/>
        <v>-2.7402208403492239</v>
      </c>
      <c r="AD169" s="36"/>
      <c r="AE169" s="36"/>
      <c r="AF169">
        <v>1.7</v>
      </c>
      <c r="AG169">
        <v>2.2400000000000002</v>
      </c>
      <c r="AI169" s="36"/>
      <c r="AJ169" t="s">
        <v>484</v>
      </c>
      <c r="AK169" s="35"/>
      <c r="AL169" s="35"/>
    </row>
    <row r="170" spans="1:38" ht="15" x14ac:dyDescent="0.25">
      <c r="A170">
        <v>2.66</v>
      </c>
      <c r="B170">
        <v>3.3</v>
      </c>
      <c r="C170">
        <v>2.87</v>
      </c>
      <c r="D170" s="20">
        <f t="shared" si="41"/>
        <v>2.7402208403492168E-2</v>
      </c>
      <c r="E170" s="17">
        <f>IF(OR($A170="",$B170="",$C170=""),"",A170*'MPTO_working_3-way'!$I169)</f>
        <v>2.7328898743532894</v>
      </c>
      <c r="F170" s="21">
        <f>IF(OR($A170="",$B170="",$C170=""),"",B170*'MPTO_working_3-way'!$I169)</f>
        <v>3.3904272877315238</v>
      </c>
      <c r="G170" s="22">
        <f>IF(OR($A170="",$B170="",$C170=""),"",C170*'MPTO_working_3-way'!$I169)</f>
        <v>2.9486443381180227</v>
      </c>
      <c r="H170" s="17">
        <f>IF(OR($A170="",$B170="",$C170=""),"",'MPTO_working_3-way'!E169)</f>
        <v>2.7262383912654853</v>
      </c>
      <c r="I170" s="21">
        <f>IF(OR($A170="",$B170="",$C170=""),"",'MPTO_working_3-way'!F169)</f>
        <v>3.4025614683062413</v>
      </c>
      <c r="J170" s="22">
        <f>IF(OR($A170="",$B170="",$C170=""),"",'MPTO_working_3-way'!G169)</f>
        <v>2.9472618183207859</v>
      </c>
      <c r="K170" s="17">
        <f>IF(OR($A170="",$B170="",$C170=""),"",'OddsRatio_working_3-way'!H169)</f>
        <v>2.7294618693218404</v>
      </c>
      <c r="L170" s="21">
        <f>IF(OR($A170="",$B170="",$C170=""),"",'OddsRatio_working_3-way'!I169)</f>
        <v>3.3962423490603801</v>
      </c>
      <c r="M170" s="22">
        <f>IF(OR($A170="",$B170="",$C170=""),"",'OddsRatio_working_3-way'!J169)</f>
        <v>2.9482492142360486</v>
      </c>
      <c r="N170" s="23">
        <f t="shared" si="42"/>
        <v>36.591302466464725</v>
      </c>
      <c r="O170" s="24">
        <f t="shared" si="43"/>
        <v>29.494807442665515</v>
      </c>
      <c r="P170" s="24">
        <f t="shared" si="44"/>
        <v>33.913890090869749</v>
      </c>
      <c r="Q170" t="s">
        <v>422</v>
      </c>
      <c r="R170" t="s">
        <v>423</v>
      </c>
      <c r="S170" s="48" t="s">
        <v>468</v>
      </c>
      <c r="T170" s="35">
        <v>100</v>
      </c>
      <c r="U170" s="35">
        <f t="shared" si="45"/>
        <v>50.73891625615763</v>
      </c>
      <c r="V170" s="35">
        <f t="shared" si="46"/>
        <v>70.414201183431956</v>
      </c>
      <c r="W170" s="35">
        <f t="shared" si="47"/>
        <v>75.845410628019309</v>
      </c>
      <c r="X170" s="35">
        <f t="shared" si="48"/>
        <v>53.740388188548728</v>
      </c>
      <c r="Y170" s="35">
        <f t="shared" si="49"/>
        <v>73.41567311582304</v>
      </c>
      <c r="Z170" s="35">
        <f t="shared" si="50"/>
        <v>78.846882560410421</v>
      </c>
      <c r="AA170" s="35">
        <f t="shared" si="51"/>
        <v>-3.0014719323910981</v>
      </c>
      <c r="AB170" s="35">
        <f t="shared" si="52"/>
        <v>-3.0014719323910839</v>
      </c>
      <c r="AC170" s="35">
        <f t="shared" si="53"/>
        <v>-3.0014719323911123</v>
      </c>
      <c r="AD170" s="36"/>
      <c r="AE170" s="36"/>
      <c r="AF170">
        <v>2.2400000000000002</v>
      </c>
      <c r="AG170">
        <v>1.7</v>
      </c>
      <c r="AI170" s="36"/>
      <c r="AJ170" t="s">
        <v>476</v>
      </c>
      <c r="AK170" s="35"/>
      <c r="AL170" s="35"/>
    </row>
    <row r="171" spans="1:38" ht="15" x14ac:dyDescent="0.25">
      <c r="A171">
        <v>2.0299999999999998</v>
      </c>
      <c r="B171">
        <v>3.38</v>
      </c>
      <c r="C171">
        <v>4.1399999999999997</v>
      </c>
      <c r="D171" s="20">
        <f t="shared" si="41"/>
        <v>3.0014719323910866E-2</v>
      </c>
      <c r="E171" s="17">
        <f>IF(OR($A171="",$B171="",$C171=""),"",A171*'MPTO_working_3-way'!$I170)</f>
        <v>2.0909298802275389</v>
      </c>
      <c r="F171" s="21">
        <f>IF(OR($A171="",$B171="",$C171=""),"",B171*'MPTO_working_3-way'!$I170)</f>
        <v>3.4814497513148188</v>
      </c>
      <c r="G171" s="22">
        <f>IF(OR($A171="",$B171="",$C171=""),"",C171*'MPTO_working_3-way'!$I170)</f>
        <v>4.2642609380009908</v>
      </c>
      <c r="H171" s="17">
        <f>IF(OR($A171="",$B171="",$C171=""),"",'MPTO_working_3-way'!E170)</f>
        <v>2.0720839421386379</v>
      </c>
      <c r="I171" s="21">
        <f>IF(OR($A171="",$B171="",$C171=""),"",'MPTO_working_3-way'!F170)</f>
        <v>3.4983005744335922</v>
      </c>
      <c r="J171" s="22">
        <f>IF(OR($A171="",$B171="",$C171=""),"",'MPTO_working_3-way'!G170)</f>
        <v>4.3188897644164204</v>
      </c>
      <c r="K171" s="17">
        <f>IF(OR($A171="",$B171="",$C171=""),"",'OddsRatio_working_3-way'!H170)</f>
        <v>2.0796875815020934</v>
      </c>
      <c r="L171" s="21">
        <f>IF(OR($A171="",$B171="",$C171=""),"",'OddsRatio_working_3-way'!I170)</f>
        <v>3.4948120815291093</v>
      </c>
      <c r="M171" s="22">
        <f>IF(OR($A171="",$B171="",$C171=""),"",'OddsRatio_working_3-way'!J170)</f>
        <v>4.291474763025799</v>
      </c>
      <c r="N171" s="23">
        <f t="shared" si="42"/>
        <v>47.825611439977038</v>
      </c>
      <c r="O171" s="24">
        <f t="shared" si="43"/>
        <v>28.72366604235307</v>
      </c>
      <c r="P171" s="24">
        <f t="shared" si="44"/>
        <v>23.450722517669899</v>
      </c>
      <c r="Q171" t="s">
        <v>424</v>
      </c>
      <c r="R171" t="s">
        <v>425</v>
      </c>
      <c r="S171" s="48" t="s">
        <v>468</v>
      </c>
      <c r="T171" s="35">
        <v>100</v>
      </c>
      <c r="U171" s="35">
        <f t="shared" si="45"/>
        <v>61.538461538461533</v>
      </c>
      <c r="V171" s="35">
        <f t="shared" si="46"/>
        <v>71.590909090909093</v>
      </c>
      <c r="W171" s="35">
        <f t="shared" si="47"/>
        <v>64.157706093189958</v>
      </c>
      <c r="X171" s="35">
        <f t="shared" si="48"/>
        <v>64.251384815900948</v>
      </c>
      <c r="Y171" s="35">
        <f t="shared" si="49"/>
        <v>74.303832368348495</v>
      </c>
      <c r="Z171" s="35">
        <f t="shared" si="50"/>
        <v>66.870629370629374</v>
      </c>
      <c r="AA171" s="35">
        <f t="shared" si="51"/>
        <v>-2.7129232774394154</v>
      </c>
      <c r="AB171" s="35">
        <f t="shared" si="52"/>
        <v>-2.7129232774394012</v>
      </c>
      <c r="AC171" s="35">
        <f t="shared" si="53"/>
        <v>-2.7129232774394154</v>
      </c>
      <c r="AD171" s="36"/>
      <c r="AE171" s="36"/>
      <c r="AF171">
        <v>2.31</v>
      </c>
      <c r="AG171">
        <v>1.67</v>
      </c>
      <c r="AI171" s="36"/>
      <c r="AJ171" t="s">
        <v>476</v>
      </c>
      <c r="AK171" s="35"/>
      <c r="AL171" s="35"/>
    </row>
    <row r="172" spans="1:38" ht="15" x14ac:dyDescent="0.25">
      <c r="A172">
        <v>2.6</v>
      </c>
      <c r="B172">
        <v>3.52</v>
      </c>
      <c r="C172">
        <v>2.79</v>
      </c>
      <c r="D172" s="20">
        <f t="shared" si="41"/>
        <v>2.7129232774394163E-2</v>
      </c>
      <c r="E172" s="17">
        <f>IF(OR($A172="",$B172="",$C172=""),"",A172*'MPTO_working_3-way'!$I171)</f>
        <v>2.670536005213425</v>
      </c>
      <c r="F172" s="21">
        <f>IF(OR($A172="",$B172="",$C172=""),"",B172*'MPTO_working_3-way'!$I171)</f>
        <v>3.6154948993658675</v>
      </c>
      <c r="G172" s="22">
        <f>IF(OR($A172="",$B172="",$C172=""),"",C172*'MPTO_working_3-way'!$I171)</f>
        <v>2.8656905594405599</v>
      </c>
      <c r="H172" s="17">
        <f>IF(OR($A172="",$B172="",$C172=""),"",'MPTO_working_3-way'!E171)</f>
        <v>2.6626031294056807</v>
      </c>
      <c r="I172" s="21">
        <f>IF(OR($A172="",$B172="",$C172=""),"",'MPTO_working_3-way'!F171)</f>
        <v>3.6357312637166537</v>
      </c>
      <c r="J172" s="22">
        <f>IF(OR($A172="",$B172="",$C172=""),"",'MPTO_working_3-way'!G171)</f>
        <v>2.8622141979607889</v>
      </c>
      <c r="K172" s="17">
        <f>IF(OR($A172="",$B172="",$C172=""),"",'OddsRatio_working_3-way'!H171)</f>
        <v>2.6665481748065964</v>
      </c>
      <c r="L172" s="21">
        <f>IF(OR($A172="",$B172="",$C172=""),"",'OddsRatio_working_3-way'!I171)</f>
        <v>3.6248133753203895</v>
      </c>
      <c r="M172" s="22">
        <f>IF(OR($A172="",$B172="",$C172=""),"",'OddsRatio_working_3-way'!J171)</f>
        <v>2.8644507705648801</v>
      </c>
      <c r="N172" s="23">
        <f t="shared" si="42"/>
        <v>37.445666265041858</v>
      </c>
      <c r="O172" s="24">
        <f t="shared" si="43"/>
        <v>27.658730763951372</v>
      </c>
      <c r="P172" s="24">
        <f t="shared" si="44"/>
        <v>34.895602971006753</v>
      </c>
      <c r="Q172" t="s">
        <v>426</v>
      </c>
      <c r="R172" t="s">
        <v>427</v>
      </c>
      <c r="S172" s="48" t="s">
        <v>468</v>
      </c>
      <c r="T172" s="35">
        <v>100</v>
      </c>
      <c r="U172" s="35">
        <f t="shared" si="45"/>
        <v>52.606635071090047</v>
      </c>
      <c r="V172" s="35">
        <f t="shared" si="46"/>
        <v>69.325153374233125</v>
      </c>
      <c r="W172" s="35">
        <f t="shared" si="47"/>
        <v>75.247524752475243</v>
      </c>
      <c r="X172" s="35">
        <f t="shared" si="48"/>
        <v>55.427321873291625</v>
      </c>
      <c r="Y172" s="35">
        <f t="shared" si="49"/>
        <v>72.145840176434703</v>
      </c>
      <c r="Z172" s="35">
        <f t="shared" si="50"/>
        <v>78.068211554676822</v>
      </c>
      <c r="AA172" s="35">
        <f t="shared" si="51"/>
        <v>-2.8206868022015783</v>
      </c>
      <c r="AB172" s="35">
        <f t="shared" si="52"/>
        <v>-2.8206868022015783</v>
      </c>
      <c r="AC172" s="35">
        <f t="shared" si="53"/>
        <v>-2.8206868022015783</v>
      </c>
      <c r="AD172" s="36"/>
      <c r="AE172" s="36"/>
      <c r="AF172">
        <v>2.06</v>
      </c>
      <c r="AG172">
        <v>1.84</v>
      </c>
      <c r="AI172" s="36"/>
      <c r="AJ172" t="s">
        <v>476</v>
      </c>
      <c r="AK172" s="35"/>
      <c r="AL172" s="35"/>
    </row>
    <row r="173" spans="1:38" ht="15" x14ac:dyDescent="0.25">
      <c r="A173">
        <v>2.11</v>
      </c>
      <c r="B173">
        <v>3.26</v>
      </c>
      <c r="C173">
        <v>4.04</v>
      </c>
      <c r="D173" s="20">
        <f t="shared" si="41"/>
        <v>2.8206868022015774E-2</v>
      </c>
      <c r="E173" s="17">
        <f>IF(OR($A173="",$B173="",$C173=""),"",A173*'MPTO_working_3-way'!$I172)</f>
        <v>2.1695164915264531</v>
      </c>
      <c r="F173" s="21">
        <f>IF(OR($A173="",$B173="",$C173=""),"",B173*'MPTO_working_3-way'!$I172)</f>
        <v>3.3519543897517714</v>
      </c>
      <c r="G173" s="22">
        <f>IF(OR($A173="",$B173="",$C173=""),"",C173*'MPTO_working_3-way'!$I172)</f>
        <v>4.1539557468089434</v>
      </c>
      <c r="H173" s="17">
        <f>IF(OR($A173="",$B173="",$C173=""),"",'MPTO_working_3-way'!E172)</f>
        <v>2.1527071931398134</v>
      </c>
      <c r="I173" s="21">
        <f>IF(OR($A173="",$B173="",$C173=""),"",'MPTO_working_3-way'!F172)</f>
        <v>3.3630834281052375</v>
      </c>
      <c r="J173" s="22">
        <f>IF(OR($A173="",$B173="",$C173=""),"",'MPTO_working_3-way'!G172)</f>
        <v>4.199519805214039</v>
      </c>
      <c r="K173" s="17">
        <f>IF(OR($A173="",$B173="",$C173=""),"",'OddsRatio_working_3-way'!H172)</f>
        <v>2.159696106225669</v>
      </c>
      <c r="L173" s="21">
        <f>IF(OR($A173="",$B173="",$C173=""),"",'OddsRatio_working_3-way'!I172)</f>
        <v>3.3611830631261359</v>
      </c>
      <c r="M173" s="22">
        <f>IF(OR($A173="",$B173="",$C173=""),"",'OddsRatio_working_3-way'!J172)</f>
        <v>4.1761046512847138</v>
      </c>
      <c r="N173" s="23">
        <f t="shared" si="42"/>
        <v>46.093219567849822</v>
      </c>
      <c r="O173" s="24">
        <f t="shared" si="43"/>
        <v>29.833341499436539</v>
      </c>
      <c r="P173" s="24">
        <f t="shared" si="44"/>
        <v>24.073438932713646</v>
      </c>
      <c r="Q173" t="s">
        <v>428</v>
      </c>
      <c r="R173" t="s">
        <v>429</v>
      </c>
      <c r="S173" s="48" t="s">
        <v>468</v>
      </c>
      <c r="T173" s="35">
        <v>100</v>
      </c>
      <c r="U173" s="35">
        <f t="shared" si="45"/>
        <v>41.176470588235297</v>
      </c>
      <c r="V173" s="35">
        <f t="shared" si="46"/>
        <v>74.811083123425689</v>
      </c>
      <c r="W173" s="35">
        <f t="shared" si="47"/>
        <v>81.378026070763497</v>
      </c>
      <c r="X173" s="35">
        <f t="shared" si="48"/>
        <v>43.810890805810807</v>
      </c>
      <c r="Y173" s="35">
        <f t="shared" si="49"/>
        <v>77.445503341001213</v>
      </c>
      <c r="Z173" s="35">
        <f t="shared" si="50"/>
        <v>84.012446288339021</v>
      </c>
      <c r="AA173" s="35">
        <f t="shared" si="51"/>
        <v>-2.63442021757551</v>
      </c>
      <c r="AB173" s="35">
        <f t="shared" si="52"/>
        <v>-2.6344202175755242</v>
      </c>
      <c r="AC173" s="35">
        <f t="shared" si="53"/>
        <v>-2.6344202175755242</v>
      </c>
      <c r="AD173" s="36"/>
      <c r="AE173" s="36"/>
      <c r="AF173">
        <v>2.42</v>
      </c>
      <c r="AG173">
        <v>1.61</v>
      </c>
      <c r="AI173" s="36"/>
      <c r="AJ173" t="s">
        <v>476</v>
      </c>
      <c r="AK173" s="35"/>
      <c r="AL173" s="35"/>
    </row>
    <row r="174" spans="1:38" ht="15" x14ac:dyDescent="0.25">
      <c r="A174">
        <v>1.7</v>
      </c>
      <c r="B174">
        <v>3.97</v>
      </c>
      <c r="C174">
        <v>5.37</v>
      </c>
      <c r="D174" s="20">
        <f t="shared" si="41"/>
        <v>2.6344202175755171E-2</v>
      </c>
      <c r="E174" s="17">
        <f>IF(OR($A174="",$B174="",$C174=""),"",A174*'MPTO_working_3-way'!$I173)</f>
        <v>1.7447851436987838</v>
      </c>
      <c r="F174" s="21">
        <f>IF(OR($A174="",$B174="",$C174=""),"",B174*'MPTO_working_3-way'!$I173)</f>
        <v>4.0745864826377485</v>
      </c>
      <c r="G174" s="22">
        <f>IF(OR($A174="",$B174="",$C174=""),"",C174*'MPTO_working_3-way'!$I173)</f>
        <v>5.5114683656838057</v>
      </c>
      <c r="H174" s="17">
        <f>IF(OR($A174="",$B174="",$C174=""),"",'MPTO_working_3-way'!E173)</f>
        <v>1.7257628456779022</v>
      </c>
      <c r="I174" s="21">
        <f>IF(OR($A174="",$B174="",$C174=""),"",'MPTO_working_3-way'!F173)</f>
        <v>4.1134020852572784</v>
      </c>
      <c r="J174" s="22">
        <f>IF(OR($A174="",$B174="",$C174=""),"",'MPTO_working_3-way'!G173)</f>
        <v>5.635760614506462</v>
      </c>
      <c r="K174" s="17">
        <f>IF(OR($A174="",$B174="",$C174=""),"",'OddsRatio_working_3-way'!H173)</f>
        <v>1.7325947168731597</v>
      </c>
      <c r="L174" s="21">
        <f>IF(OR($A174="",$B174="",$C174=""),"",'OddsRatio_working_3-way'!I173)</f>
        <v>4.1082947273046919</v>
      </c>
      <c r="M174" s="22">
        <f>IF(OR($A174="",$B174="",$C174=""),"",'OddsRatio_working_3-way'!J173)</f>
        <v>5.5734841610510131</v>
      </c>
      <c r="N174" s="23">
        <f t="shared" si="42"/>
        <v>57.313647105000683</v>
      </c>
      <c r="O174" s="24">
        <f t="shared" si="43"/>
        <v>24.542367777959985</v>
      </c>
      <c r="P174" s="24">
        <f t="shared" si="44"/>
        <v>18.143985117039321</v>
      </c>
      <c r="Q174" t="s">
        <v>150</v>
      </c>
      <c r="R174" t="s">
        <v>157</v>
      </c>
      <c r="S174" s="48" t="s">
        <v>468</v>
      </c>
      <c r="T174" s="35">
        <v>100</v>
      </c>
      <c r="U174" s="35">
        <f t="shared" si="45"/>
        <v>68.55345911949685</v>
      </c>
      <c r="V174" s="35">
        <f t="shared" si="46"/>
        <v>70.760233918128648</v>
      </c>
      <c r="W174" s="35">
        <f t="shared" si="47"/>
        <v>58.50622406639004</v>
      </c>
      <c r="X174" s="35">
        <f t="shared" si="48"/>
        <v>70.733542015481305</v>
      </c>
      <c r="Y174" s="35">
        <f t="shared" si="49"/>
        <v>72.940316814113103</v>
      </c>
      <c r="Z174" s="35">
        <f t="shared" si="50"/>
        <v>60.686306962374495</v>
      </c>
      <c r="AA174" s="35">
        <f t="shared" si="51"/>
        <v>-2.1800828959844551</v>
      </c>
      <c r="AB174" s="35">
        <f t="shared" si="52"/>
        <v>-2.1800828959844551</v>
      </c>
      <c r="AC174" s="35">
        <f t="shared" si="53"/>
        <v>-2.1800828959844551</v>
      </c>
      <c r="AD174" s="36"/>
      <c r="AE174" s="36"/>
      <c r="AF174">
        <v>2</v>
      </c>
      <c r="AG174">
        <v>1.91</v>
      </c>
      <c r="AI174" s="36"/>
      <c r="AJ174" t="s">
        <v>160</v>
      </c>
      <c r="AK174" s="35"/>
      <c r="AL174" s="35"/>
    </row>
    <row r="175" spans="1:38" ht="15" x14ac:dyDescent="0.25">
      <c r="A175">
        <v>3.18</v>
      </c>
      <c r="B175">
        <v>3.42</v>
      </c>
      <c r="C175">
        <v>2.41</v>
      </c>
      <c r="D175" s="20">
        <f t="shared" si="41"/>
        <v>2.1800828959844587E-2</v>
      </c>
      <c r="E175" s="17">
        <f>IF(OR($A175="",$B175="",$C175=""),"",A175*'MPTO_working_3-way'!$I174)</f>
        <v>3.2493266360923059</v>
      </c>
      <c r="F175" s="21">
        <f>IF(OR($A175="",$B175="",$C175=""),"",B175*'MPTO_working_3-way'!$I174)</f>
        <v>3.4945588350426684</v>
      </c>
      <c r="G175" s="22">
        <f>IF(OR($A175="",$B175="",$C175=""),"",C175*'MPTO_working_3-way'!$I174)</f>
        <v>2.4625399977932254</v>
      </c>
      <c r="H175" s="17">
        <f>IF(OR($A175="",$B175="",$C175=""),"",'MPTO_working_3-way'!E174)</f>
        <v>3.2552245901875527</v>
      </c>
      <c r="I175" s="21">
        <f>IF(OR($A175="",$B175="",$C175=""),"",'MPTO_working_3-way'!F174)</f>
        <v>3.5071633375848954</v>
      </c>
      <c r="J175" s="22">
        <f>IF(OR($A175="",$B175="",$C175=""),"",'MPTO_working_3-way'!G174)</f>
        <v>2.4529594954933645</v>
      </c>
      <c r="K175" s="17">
        <f>IF(OR($A175="",$B175="",$C175=""),"",'OddsRatio_working_3-way'!H174)</f>
        <v>3.2530100111729268</v>
      </c>
      <c r="L175" s="21">
        <f>IF(OR($A175="",$B175="",$C175=""),"",'OddsRatio_working_3-way'!I174)</f>
        <v>3.5010478105681111</v>
      </c>
      <c r="M175" s="22">
        <f>IF(OR($A175="",$B175="",$C175=""),"",'OddsRatio_working_3-way'!J174)</f>
        <v>2.4572220714467097</v>
      </c>
      <c r="N175" s="23">
        <f t="shared" si="42"/>
        <v>30.775607133255662</v>
      </c>
      <c r="O175" s="24">
        <f t="shared" si="43"/>
        <v>28.615915404606145</v>
      </c>
      <c r="P175" s="24">
        <f t="shared" si="44"/>
        <v>40.608477462138183</v>
      </c>
      <c r="Q175" t="s">
        <v>148</v>
      </c>
      <c r="R175" t="s">
        <v>126</v>
      </c>
      <c r="S175" s="48" t="s">
        <v>468</v>
      </c>
      <c r="T175" s="35">
        <v>100</v>
      </c>
      <c r="U175" s="35">
        <f t="shared" si="45"/>
        <v>62.121212121212118</v>
      </c>
      <c r="V175" s="35">
        <f t="shared" si="46"/>
        <v>69.135802469135797</v>
      </c>
      <c r="W175" s="35">
        <f t="shared" si="47"/>
        <v>66.666666666666657</v>
      </c>
      <c r="X175" s="35">
        <f t="shared" si="48"/>
        <v>64.197530864197532</v>
      </c>
      <c r="Y175" s="35">
        <f t="shared" si="49"/>
        <v>71.212121212121218</v>
      </c>
      <c r="Z175" s="35">
        <f t="shared" si="50"/>
        <v>68.742985409652064</v>
      </c>
      <c r="AA175" s="35">
        <f t="shared" si="51"/>
        <v>-2.0763187429854142</v>
      </c>
      <c r="AB175" s="35">
        <f t="shared" si="52"/>
        <v>-2.0763187429854213</v>
      </c>
      <c r="AC175" s="35">
        <f t="shared" si="53"/>
        <v>-2.0763187429854071</v>
      </c>
      <c r="AD175" s="36"/>
      <c r="AE175" s="36"/>
      <c r="AF175">
        <v>2.21</v>
      </c>
      <c r="AG175">
        <v>1.74</v>
      </c>
      <c r="AI175" s="36"/>
      <c r="AJ175" t="s">
        <v>160</v>
      </c>
      <c r="AK175" s="35"/>
      <c r="AL175" s="35"/>
    </row>
    <row r="176" spans="1:38" ht="15" x14ac:dyDescent="0.25">
      <c r="A176">
        <v>2.64</v>
      </c>
      <c r="B176">
        <v>3.24</v>
      </c>
      <c r="C176">
        <v>3</v>
      </c>
      <c r="D176" s="20">
        <f t="shared" si="41"/>
        <v>2.0763187429853946E-2</v>
      </c>
      <c r="E176" s="17">
        <f>IF(OR($A176="",$B176="",$C176=""),"",A176*'MPTO_working_3-way'!$I175)</f>
        <v>2.6948148148148143</v>
      </c>
      <c r="F176" s="21">
        <f>IF(OR($A176="",$B176="",$C176=""),"",B176*'MPTO_working_3-way'!$I175)</f>
        <v>3.3072727272727271</v>
      </c>
      <c r="G176" s="22">
        <f>IF(OR($A176="",$B176="",$C176=""),"",C176*'MPTO_working_3-way'!$I175)</f>
        <v>3.0622895622895618</v>
      </c>
      <c r="H176" s="17">
        <f>IF(OR($A176="",$B176="",$C176=""),"",'MPTO_working_3-way'!E175)</f>
        <v>2.689134808853118</v>
      </c>
      <c r="I176" s="21">
        <f>IF(OR($A176="",$B176="",$C176=""),"",'MPTO_working_3-way'!F175)</f>
        <v>3.3143211407315558</v>
      </c>
      <c r="J176" s="22">
        <f>IF(OR($A176="",$B176="",$C176=""),"",'MPTO_working_3-way'!G175)</f>
        <v>3.0636103151862462</v>
      </c>
      <c r="K176" s="17">
        <f>IF(OR($A176="",$B176="",$C176=""),"",'OddsRatio_working_3-way'!H175)</f>
        <v>2.6918101666040108</v>
      </c>
      <c r="L176" s="21">
        <f>IF(OR($A176="",$B176="",$C176=""),"",'OddsRatio_working_3-way'!I175)</f>
        <v>3.310765105605479</v>
      </c>
      <c r="M176" s="22">
        <f>IF(OR($A176="",$B176="",$C176=""),"",'OddsRatio_working_3-way'!J175)</f>
        <v>3.0631831300048908</v>
      </c>
      <c r="N176" s="23">
        <f t="shared" si="42"/>
        <v>37.108301264431013</v>
      </c>
      <c r="O176" s="24">
        <f t="shared" si="43"/>
        <v>30.236393622869713</v>
      </c>
      <c r="P176" s="24">
        <f t="shared" si="44"/>
        <v>32.655305112699288</v>
      </c>
      <c r="Q176" t="s">
        <v>127</v>
      </c>
      <c r="R176" t="s">
        <v>98</v>
      </c>
      <c r="S176" s="48" t="s">
        <v>468</v>
      </c>
      <c r="T176" s="35">
        <v>100</v>
      </c>
      <c r="U176" s="35">
        <f t="shared" si="45"/>
        <v>27.007299270072991</v>
      </c>
      <c r="V176" s="35">
        <f t="shared" si="46"/>
        <v>81.096408317580341</v>
      </c>
      <c r="W176" s="35">
        <f t="shared" si="47"/>
        <v>89.212513484358155</v>
      </c>
      <c r="X176" s="35">
        <f t="shared" si="48"/>
        <v>29.691078198061515</v>
      </c>
      <c r="Y176" s="35">
        <f t="shared" si="49"/>
        <v>83.780187245568854</v>
      </c>
      <c r="Z176" s="35">
        <f t="shared" si="50"/>
        <v>91.896292412346668</v>
      </c>
      <c r="AA176" s="35">
        <f t="shared" si="51"/>
        <v>-2.6837789279885236</v>
      </c>
      <c r="AB176" s="35">
        <f t="shared" si="52"/>
        <v>-2.6837789279885129</v>
      </c>
      <c r="AC176" s="35">
        <f t="shared" si="53"/>
        <v>-2.6837789279885129</v>
      </c>
      <c r="AD176" s="36"/>
      <c r="AE176" s="36"/>
      <c r="AF176">
        <v>2.2999999999999998</v>
      </c>
      <c r="AG176">
        <v>1.68</v>
      </c>
      <c r="AI176" s="36"/>
      <c r="AJ176" t="s">
        <v>160</v>
      </c>
      <c r="AK176" s="35"/>
      <c r="AL176" s="35"/>
    </row>
    <row r="177" spans="1:38" s="35" customFormat="1" ht="15" x14ac:dyDescent="0.25">
      <c r="A177">
        <v>1.37</v>
      </c>
      <c r="B177">
        <v>5.29</v>
      </c>
      <c r="C177">
        <v>9.27</v>
      </c>
      <c r="D177" s="20">
        <f t="shared" si="41"/>
        <v>2.6837789279885227E-2</v>
      </c>
      <c r="E177" s="17">
        <f>IF(OR($A177="",$B177="",$C177=""),"",A177*'MPTO_working_3-way'!$I176)</f>
        <v>1.4067677713134428</v>
      </c>
      <c r="F177" s="21">
        <f>IF(OR($A177="",$B177="",$C177=""),"",B177*'MPTO_working_3-way'!$I176)</f>
        <v>5.4319719052905926</v>
      </c>
      <c r="G177" s="22">
        <f>IF(OR($A177="",$B177="",$C177=""),"",C177*'MPTO_working_3-way'!$I176)</f>
        <v>9.518786306624536</v>
      </c>
      <c r="H177" s="17">
        <f>IF(OR($A177="",$B177="",$C177=""),"",'MPTO_working_3-way'!E176)</f>
        <v>1.3869989534440721</v>
      </c>
      <c r="I177" s="21">
        <f>IF(OR($A177="",$B177="",$C177=""),"",'MPTO_working_3-way'!F176)</f>
        <v>5.5527795648256566</v>
      </c>
      <c r="J177" s="22">
        <f>IF(OR($A177="",$B177="",$C177=""),"",'MPTO_working_3-way'!G176)</f>
        <v>10.108266059798471</v>
      </c>
      <c r="K177" s="17">
        <f>IF(OR($A177="",$B177="",$C177=""),"",'OddsRatio_working_3-way'!H176)</f>
        <v>1.3930405986886576</v>
      </c>
      <c r="L177" s="21">
        <f>IF(OR($A177="",$B177="",$C177=""),"",'OddsRatio_working_3-way'!I176)</f>
        <v>5.5571464010117291</v>
      </c>
      <c r="M177" s="22">
        <f>IF(OR($A177="",$B177="",$C177=""),"",'OddsRatio_working_3-way'!J176)</f>
        <v>9.7849885166356643</v>
      </c>
      <c r="N177" s="23">
        <f t="shared" si="42"/>
        <v>71.08493813917417</v>
      </c>
      <c r="O177" s="24">
        <f t="shared" si="43"/>
        <v>18.409520841336224</v>
      </c>
      <c r="P177" s="24">
        <f t="shared" si="44"/>
        <v>10.505541019489604</v>
      </c>
      <c r="Q177" t="s">
        <v>152</v>
      </c>
      <c r="R177" t="s">
        <v>124</v>
      </c>
      <c r="S177" s="48" t="s">
        <v>468</v>
      </c>
      <c r="T177" s="35">
        <v>100</v>
      </c>
      <c r="U177" s="35">
        <f t="shared" si="45"/>
        <v>35.897435897435898</v>
      </c>
      <c r="V177" s="35">
        <f t="shared" si="46"/>
        <v>78.354978354978357</v>
      </c>
      <c r="W177" s="35">
        <f t="shared" si="47"/>
        <v>83.164983164983155</v>
      </c>
      <c r="X177" s="35">
        <f t="shared" si="48"/>
        <v>38.48003848003848</v>
      </c>
      <c r="Y177" s="35">
        <f t="shared" si="49"/>
        <v>80.937580937580933</v>
      </c>
      <c r="Z177" s="35">
        <f t="shared" si="50"/>
        <v>85.747585747585745</v>
      </c>
      <c r="AA177" s="35">
        <f t="shared" si="51"/>
        <v>-2.5826025826025827</v>
      </c>
      <c r="AB177" s="35">
        <f t="shared" si="52"/>
        <v>-2.5826025826025756</v>
      </c>
      <c r="AC177" s="35">
        <f t="shared" si="53"/>
        <v>-2.5826025826025898</v>
      </c>
      <c r="AD177" s="36"/>
      <c r="AE177" s="36"/>
      <c r="AF177">
        <v>1.7</v>
      </c>
      <c r="AG177">
        <v>2.2599999999999998</v>
      </c>
      <c r="AH177" s="36"/>
      <c r="AI177" s="36"/>
      <c r="AJ177" t="s">
        <v>160</v>
      </c>
    </row>
    <row r="178" spans="1:38" s="35" customFormat="1" ht="15" x14ac:dyDescent="0.25">
      <c r="A178">
        <v>1.56</v>
      </c>
      <c r="B178">
        <v>4.62</v>
      </c>
      <c r="C178">
        <v>5.94</v>
      </c>
      <c r="D178" s="20">
        <f t="shared" si="41"/>
        <v>2.5826025826025667E-2</v>
      </c>
      <c r="E178" s="17">
        <f>IF(OR($A178="",$B178="",$C178=""),"",A178*'MPTO_working_3-way'!$I177)</f>
        <v>1.6002886002886001</v>
      </c>
      <c r="F178" s="21">
        <f>IF(OR($A178="",$B178="",$C178=""),"",B178*'MPTO_working_3-way'!$I177)</f>
        <v>4.7393162393162385</v>
      </c>
      <c r="G178" s="22">
        <f>IF(OR($A178="",$B178="",$C178=""),"",C178*'MPTO_working_3-way'!$I177)</f>
        <v>6.0934065934065931</v>
      </c>
      <c r="H178" s="17">
        <f>IF(OR($A178="",$B178="",$C178=""),"",'MPTO_working_3-way'!E177)</f>
        <v>1.5812352516722894</v>
      </c>
      <c r="I178" s="21">
        <f>IF(OR($A178="",$B178="",$C178=""),"",'MPTO_working_3-way'!F177)</f>
        <v>4.8113577023498673</v>
      </c>
      <c r="J178" s="22">
        <f>IF(OR($A178="",$B178="",$C178=""),"",'MPTO_working_3-way'!G177)</f>
        <v>6.2601142680667063</v>
      </c>
      <c r="K178" s="17">
        <f>IF(OR($A178="",$B178="",$C178=""),"",'OddsRatio_working_3-way'!H177)</f>
        <v>1.5876057457127932</v>
      </c>
      <c r="L178" s="21">
        <f>IF(OR($A178="",$B178="",$C178=""),"",'OddsRatio_working_3-way'!I177)</f>
        <v>4.7984514276434123</v>
      </c>
      <c r="M178" s="22">
        <f>IF(OR($A178="",$B178="",$C178=""),"",'OddsRatio_working_3-way'!J177)</f>
        <v>6.1835221139664256</v>
      </c>
      <c r="N178" s="23">
        <f t="shared" si="42"/>
        <v>62.488728584310195</v>
      </c>
      <c r="O178" s="24">
        <f t="shared" si="43"/>
        <v>21.100090171325522</v>
      </c>
      <c r="P178" s="24">
        <f t="shared" si="44"/>
        <v>16.411181244364293</v>
      </c>
      <c r="Q178" t="s">
        <v>153</v>
      </c>
      <c r="R178" t="s">
        <v>129</v>
      </c>
      <c r="S178" s="48" t="s">
        <v>468</v>
      </c>
      <c r="T178" s="35">
        <v>100</v>
      </c>
      <c r="U178" s="35">
        <f t="shared" si="45"/>
        <v>49.494949494949495</v>
      </c>
      <c r="V178" s="35">
        <f t="shared" si="46"/>
        <v>72.14484679665739</v>
      </c>
      <c r="W178" s="35">
        <f t="shared" si="47"/>
        <v>74.874371859296474</v>
      </c>
      <c r="X178" s="35">
        <f t="shared" si="48"/>
        <v>52.980781344046136</v>
      </c>
      <c r="Y178" s="35">
        <f t="shared" si="49"/>
        <v>75.630678645754017</v>
      </c>
      <c r="Z178" s="35">
        <f t="shared" si="50"/>
        <v>78.360203708393129</v>
      </c>
      <c r="AA178" s="35">
        <f t="shared" si="51"/>
        <v>-3.4858318490966411</v>
      </c>
      <c r="AB178" s="35">
        <f t="shared" si="52"/>
        <v>-3.4858318490966269</v>
      </c>
      <c r="AC178" s="35">
        <f t="shared" si="53"/>
        <v>-3.4858318490966553</v>
      </c>
      <c r="AD178" s="36"/>
      <c r="AE178" s="36"/>
      <c r="AF178">
        <v>1.63</v>
      </c>
      <c r="AG178">
        <v>2.41</v>
      </c>
      <c r="AH178" s="36"/>
      <c r="AI178" s="36"/>
      <c r="AJ178" t="s">
        <v>160</v>
      </c>
    </row>
    <row r="179" spans="1:38" ht="15" x14ac:dyDescent="0.25">
      <c r="A179">
        <v>1.98</v>
      </c>
      <c r="B179">
        <v>3.59</v>
      </c>
      <c r="C179">
        <v>3.98</v>
      </c>
      <c r="D179" s="20">
        <f t="shared" si="41"/>
        <v>3.4858318490966322E-2</v>
      </c>
      <c r="E179" s="17">
        <f>IF(OR($A179="",$B179="",$C179=""),"",A179*'MPTO_working_3-way'!$I178)</f>
        <v>2.0490194706121132</v>
      </c>
      <c r="F179" s="21">
        <f>IF(OR($A179="",$B179="",$C179=""),"",B179*'MPTO_working_3-way'!$I178)</f>
        <v>3.715141363382569</v>
      </c>
      <c r="G179" s="22">
        <f>IF(OR($A179="",$B179="",$C179=""),"",C179*'MPTO_working_3-way'!$I178)</f>
        <v>4.1187361075940458</v>
      </c>
      <c r="H179" s="17">
        <f>IF(OR($A179="",$B179="",$C179=""),"",'MPTO_working_3-way'!E178)</f>
        <v>2.0266255406481748</v>
      </c>
      <c r="I179" s="21">
        <f>IF(OR($A179="",$B179="",$C179=""),"",'MPTO_working_3-way'!F178)</f>
        <v>3.7462711601959047</v>
      </c>
      <c r="J179" s="22">
        <f>IF(OR($A179="",$B179="",$C179=""),"",'MPTO_working_3-way'!G178)</f>
        <v>4.1729810492802883</v>
      </c>
      <c r="K179" s="17">
        <f>IF(OR($A179="",$B179="",$C179=""),"",'OddsRatio_working_3-way'!H178)</f>
        <v>2.0353891841181677</v>
      </c>
      <c r="L179" s="21">
        <f>IF(OR($A179="",$B179="",$C179=""),"",'OddsRatio_working_3-way'!I178)</f>
        <v>3.7363857008837282</v>
      </c>
      <c r="M179" s="22">
        <f>IF(OR($A179="",$B179="",$C179=""),"",'OddsRatio_working_3-way'!J178)</f>
        <v>4.1484283353797338</v>
      </c>
      <c r="N179" s="23">
        <f t="shared" si="42"/>
        <v>48.803831019783587</v>
      </c>
      <c r="O179" s="24">
        <f t="shared" si="43"/>
        <v>26.91687616132911</v>
      </c>
      <c r="P179" s="24">
        <f t="shared" si="44"/>
        <v>24.279292818887313</v>
      </c>
      <c r="Q179" t="s">
        <v>430</v>
      </c>
      <c r="R179" t="s">
        <v>431</v>
      </c>
      <c r="S179" s="48" t="s">
        <v>468</v>
      </c>
      <c r="T179" s="35">
        <v>100</v>
      </c>
      <c r="U179" s="35">
        <f t="shared" si="45"/>
        <v>61.685823754789276</v>
      </c>
      <c r="V179" s="35">
        <f t="shared" si="46"/>
        <v>67.426710097719877</v>
      </c>
      <c r="W179" s="35">
        <f t="shared" si="47"/>
        <v>66.555183946488299</v>
      </c>
      <c r="X179" s="35">
        <f t="shared" si="48"/>
        <v>66.018105955791839</v>
      </c>
      <c r="Y179" s="35">
        <f t="shared" si="49"/>
        <v>71.758992298722433</v>
      </c>
      <c r="Z179" s="35">
        <f t="shared" si="50"/>
        <v>70.887466147490869</v>
      </c>
      <c r="AA179" s="35">
        <f t="shared" si="51"/>
        <v>-4.3322822010025632</v>
      </c>
      <c r="AB179" s="35">
        <f t="shared" si="52"/>
        <v>-4.3322822010025561</v>
      </c>
      <c r="AC179" s="35">
        <f t="shared" si="53"/>
        <v>-4.3322822010025703</v>
      </c>
      <c r="AD179" s="36"/>
      <c r="AE179" s="36"/>
      <c r="AF179">
        <v>2.0699999999999998</v>
      </c>
      <c r="AG179">
        <v>1.8</v>
      </c>
      <c r="AI179" s="36"/>
      <c r="AJ179" t="s">
        <v>478</v>
      </c>
      <c r="AK179" s="35"/>
      <c r="AL179" s="35"/>
    </row>
    <row r="180" spans="1:38" ht="15" x14ac:dyDescent="0.25">
      <c r="A180">
        <v>2.61</v>
      </c>
      <c r="B180">
        <v>3.07</v>
      </c>
      <c r="C180">
        <v>2.99</v>
      </c>
      <c r="D180" s="20">
        <f t="shared" si="41"/>
        <v>4.3322822010025686E-2</v>
      </c>
      <c r="E180" s="17">
        <f>IF(OR($A180="",$B180="",$C180=""),"",A180*'MPTO_working_3-way'!$I179)</f>
        <v>2.7230725654461669</v>
      </c>
      <c r="F180" s="21">
        <f>IF(OR($A180="",$B180="",$C180=""),"",B180*'MPTO_working_3-way'!$I179)</f>
        <v>3.2030010635707789</v>
      </c>
      <c r="G180" s="22">
        <f>IF(OR($A180="",$B180="",$C180=""),"",C180*'MPTO_working_3-way'!$I179)</f>
        <v>3.119535237809977</v>
      </c>
      <c r="H180" s="17">
        <f>IF(OR($A180="",$B180="",$C180=""),"",'MPTO_working_3-way'!E179)</f>
        <v>2.7122261218907657</v>
      </c>
      <c r="I180" s="21">
        <f>IF(OR($A180="",$B180="",$C180=""),"",'MPTO_working_3-way'!F179)</f>
        <v>3.2124183525058561</v>
      </c>
      <c r="J180" s="22">
        <f>IF(OR($A180="",$B180="",$C180=""),"",'MPTO_working_3-way'!G179)</f>
        <v>3.1249294950955373</v>
      </c>
      <c r="K180" s="17">
        <f>IF(OR($A180="",$B180="",$C180=""),"",'OddsRatio_working_3-way'!H179)</f>
        <v>2.7172497986433117</v>
      </c>
      <c r="L180" s="21">
        <f>IF(OR($A180="",$B180="",$C180=""),"",'OddsRatio_working_3-way'!I179)</f>
        <v>3.2078925982556856</v>
      </c>
      <c r="M180" s="22">
        <f>IF(OR($A180="",$B180="",$C180=""),"",'OddsRatio_working_3-way'!J179)</f>
        <v>3.1225634157144038</v>
      </c>
      <c r="N180" s="23">
        <f t="shared" si="42"/>
        <v>36.723222608507797</v>
      </c>
      <c r="O180" s="24">
        <f t="shared" si="43"/>
        <v>31.220720198112488</v>
      </c>
      <c r="P180" s="24">
        <f t="shared" si="44"/>
        <v>32.056057193379708</v>
      </c>
      <c r="Q180" t="s">
        <v>432</v>
      </c>
      <c r="R180" t="s">
        <v>433</v>
      </c>
      <c r="S180" s="48" t="s">
        <v>468</v>
      </c>
      <c r="T180" s="35">
        <v>100</v>
      </c>
      <c r="U180" s="35">
        <f t="shared" si="45"/>
        <v>48.717948717948723</v>
      </c>
      <c r="V180" s="35">
        <f t="shared" si="46"/>
        <v>67.845659163987136</v>
      </c>
      <c r="W180" s="35">
        <f t="shared" si="47"/>
        <v>78.678038379530932</v>
      </c>
      <c r="X180" s="35">
        <f t="shared" si="48"/>
        <v>53.476302456481939</v>
      </c>
      <c r="Y180" s="35">
        <f t="shared" si="49"/>
        <v>72.604012902520367</v>
      </c>
      <c r="Z180" s="35">
        <f t="shared" si="50"/>
        <v>83.436392118064148</v>
      </c>
      <c r="AA180" s="35">
        <f t="shared" si="51"/>
        <v>-4.7583537385332164</v>
      </c>
      <c r="AB180" s="35">
        <f t="shared" si="52"/>
        <v>-4.7583537385332306</v>
      </c>
      <c r="AC180" s="35">
        <f t="shared" si="53"/>
        <v>-4.7583537385332164</v>
      </c>
      <c r="AD180" s="36"/>
      <c r="AE180" s="36"/>
      <c r="AF180">
        <v>2.64</v>
      </c>
      <c r="AG180">
        <v>1.5</v>
      </c>
      <c r="AI180" s="36"/>
      <c r="AJ180" t="s">
        <v>478</v>
      </c>
      <c r="AK180" s="35"/>
      <c r="AL180" s="35"/>
    </row>
    <row r="181" spans="1:38" s="35" customFormat="1" ht="15" x14ac:dyDescent="0.25">
      <c r="A181">
        <v>1.95</v>
      </c>
      <c r="B181">
        <v>3.11</v>
      </c>
      <c r="C181">
        <v>4.6900000000000004</v>
      </c>
      <c r="D181" s="20">
        <f t="shared" si="41"/>
        <v>4.7583537385332386E-2</v>
      </c>
      <c r="E181" s="17">
        <f>IF(OR($A181="",$B181="",$C181=""),"",A181*'MPTO_working_3-way'!$I180)</f>
        <v>2.0427878979013983</v>
      </c>
      <c r="F181" s="21">
        <f>IF(OR($A181="",$B181="",$C181=""),"",B181*'MPTO_working_3-way'!$I180)</f>
        <v>3.2579848012683836</v>
      </c>
      <c r="G181" s="22">
        <f>IF(OR($A181="",$B181="",$C181=""),"",C181*'MPTO_working_3-way'!$I180)</f>
        <v>4.9131667903372094</v>
      </c>
      <c r="H181" s="17">
        <f>IF(OR($A181="",$B181="",$C181=""),"",'MPTO_working_3-way'!E180)</f>
        <v>2.0122370830037184</v>
      </c>
      <c r="I181" s="21">
        <f>IF(OR($A181="",$B181="",$C181=""),"",'MPTO_working_3-way'!F180)</f>
        <v>3.2713710656764219</v>
      </c>
      <c r="J181" s="22">
        <f>IF(OR($A181="",$B181="",$C181=""),"",'MPTO_working_3-way'!G180)</f>
        <v>5.0669229793994761</v>
      </c>
      <c r="K181" s="17">
        <f>IF(OR($A181="",$B181="",$C181=""),"",'OddsRatio_working_3-way'!H180)</f>
        <v>2.0246274460674361</v>
      </c>
      <c r="L181" s="21">
        <f>IF(OR($A181="",$B181="",$C181=""),"",'OddsRatio_working_3-way'!I180)</f>
        <v>3.2757514854760967</v>
      </c>
      <c r="M181" s="22">
        <f>IF(OR($A181="",$B181="",$C181=""),"",'OddsRatio_working_3-way'!J180)</f>
        <v>4.9798687115672031</v>
      </c>
      <c r="N181" s="23">
        <f t="shared" si="42"/>
        <v>48.952708258518776</v>
      </c>
      <c r="O181" s="24">
        <f t="shared" si="43"/>
        <v>30.693820290711137</v>
      </c>
      <c r="P181" s="24">
        <f t="shared" si="44"/>
        <v>20.353471450770069</v>
      </c>
      <c r="Q181" t="s">
        <v>434</v>
      </c>
      <c r="R181" t="s">
        <v>435</v>
      </c>
      <c r="S181" s="48" t="s">
        <v>468</v>
      </c>
      <c r="T181" s="35">
        <v>100</v>
      </c>
      <c r="U181" s="35">
        <f t="shared" si="45"/>
        <v>61.977186311787079</v>
      </c>
      <c r="V181" s="35">
        <f t="shared" si="46"/>
        <v>65.03496503496504</v>
      </c>
      <c r="W181" s="35">
        <f t="shared" si="47"/>
        <v>68.55345911949685</v>
      </c>
      <c r="X181" s="35">
        <f t="shared" si="48"/>
        <v>66.411575845538124</v>
      </c>
      <c r="Y181" s="35">
        <f t="shared" si="49"/>
        <v>69.469354568716085</v>
      </c>
      <c r="Z181" s="35">
        <f t="shared" si="50"/>
        <v>72.987848653247895</v>
      </c>
      <c r="AA181" s="35">
        <f t="shared" si="51"/>
        <v>-4.4343895337510446</v>
      </c>
      <c r="AB181" s="35">
        <f t="shared" si="52"/>
        <v>-4.4343895337510446</v>
      </c>
      <c r="AC181" s="35">
        <f t="shared" si="53"/>
        <v>-4.4343895337510446</v>
      </c>
      <c r="AD181" s="36"/>
      <c r="AE181" s="36"/>
      <c r="AF181">
        <v>2.57</v>
      </c>
      <c r="AG181">
        <v>1.52</v>
      </c>
      <c r="AH181" s="36"/>
      <c r="AI181" s="36"/>
      <c r="AJ181" t="s">
        <v>478</v>
      </c>
    </row>
    <row r="182" spans="1:38" s="35" customFormat="1" ht="15" x14ac:dyDescent="0.25">
      <c r="A182">
        <v>2.63</v>
      </c>
      <c r="B182">
        <v>2.86</v>
      </c>
      <c r="C182">
        <v>3.18</v>
      </c>
      <c r="D182" s="20">
        <f t="shared" si="41"/>
        <v>4.4343895337510375E-2</v>
      </c>
      <c r="E182" s="17">
        <f>IF(OR($A182="",$B182="",$C182=""),"",A182*'MPTO_working_3-way'!$I181)</f>
        <v>2.7466244447376522</v>
      </c>
      <c r="F182" s="21">
        <f>IF(OR($A182="",$B182="",$C182=""),"",B182*'MPTO_working_3-way'!$I181)</f>
        <v>2.9868235406652794</v>
      </c>
      <c r="G182" s="22">
        <f>IF(OR($A182="",$B182="",$C182=""),"",C182*'MPTO_working_3-way'!$I181)</f>
        <v>3.3210135871732831</v>
      </c>
      <c r="H182" s="17">
        <f>IF(OR($A182="",$B182="",$C182=""),"",'MPTO_working_3-way'!E181)</f>
        <v>2.7363761150018204</v>
      </c>
      <c r="I182" s="21">
        <f>IF(OR($A182="",$B182="",$C182=""),"",'MPTO_working_3-way'!F181)</f>
        <v>2.9862419247255998</v>
      </c>
      <c r="J182" s="22">
        <f>IF(OR($A182="",$B182="",$C182=""),"",'MPTO_working_3-way'!G181)</f>
        <v>3.3368469179144085</v>
      </c>
      <c r="K182" s="17">
        <f>IF(OR($A182="",$B182="",$C182=""),"",'OddsRatio_working_3-way'!H181)</f>
        <v>2.7412410873516522</v>
      </c>
      <c r="L182" s="21">
        <f>IF(OR($A182="",$B182="",$C182=""),"",'OddsRatio_working_3-way'!I181)</f>
        <v>2.9869376824994318</v>
      </c>
      <c r="M182" s="22">
        <f>IF(OR($A182="",$B182="",$C182=""),"",'OddsRatio_working_3-way'!J181)</f>
        <v>3.3287764235746029</v>
      </c>
      <c r="N182" s="23">
        <f t="shared" si="42"/>
        <v>36.408326661329063</v>
      </c>
      <c r="O182" s="24">
        <f t="shared" si="43"/>
        <v>33.480384307445959</v>
      </c>
      <c r="P182" s="24">
        <f t="shared" si="44"/>
        <v>30.111289031224981</v>
      </c>
      <c r="Q182" t="s">
        <v>436</v>
      </c>
      <c r="R182" t="s">
        <v>437</v>
      </c>
      <c r="S182" s="48" t="s">
        <v>468</v>
      </c>
      <c r="T182" s="35">
        <v>100</v>
      </c>
      <c r="U182" s="35">
        <f t="shared" si="45"/>
        <v>43.502824858757066</v>
      </c>
      <c r="V182" s="35">
        <f t="shared" si="46"/>
        <v>71.181556195965413</v>
      </c>
      <c r="W182" s="35">
        <f t="shared" si="47"/>
        <v>80.582524271844662</v>
      </c>
      <c r="X182" s="35">
        <f t="shared" si="48"/>
        <v>48.235919532189918</v>
      </c>
      <c r="Y182" s="35">
        <f t="shared" si="49"/>
        <v>75.914650869398287</v>
      </c>
      <c r="Z182" s="35">
        <f t="shared" si="50"/>
        <v>85.315618945277521</v>
      </c>
      <c r="AA182" s="35">
        <f t="shared" si="51"/>
        <v>-4.7330946734328521</v>
      </c>
      <c r="AB182" s="35">
        <f t="shared" si="52"/>
        <v>-4.7330946734328734</v>
      </c>
      <c r="AC182" s="35">
        <f t="shared" si="53"/>
        <v>-4.7330946734328592</v>
      </c>
      <c r="AD182" s="36"/>
      <c r="AE182" s="36"/>
      <c r="AF182">
        <v>2.8</v>
      </c>
      <c r="AG182">
        <v>1.44</v>
      </c>
      <c r="AH182" s="36"/>
      <c r="AI182" s="36"/>
      <c r="AJ182" t="s">
        <v>478</v>
      </c>
    </row>
    <row r="183" spans="1:38" ht="15" x14ac:dyDescent="0.25">
      <c r="A183">
        <v>1.77</v>
      </c>
      <c r="B183">
        <v>3.47</v>
      </c>
      <c r="C183">
        <v>5.15</v>
      </c>
      <c r="D183" s="20">
        <f t="shared" si="41"/>
        <v>4.7330946734328583E-2</v>
      </c>
      <c r="E183" s="17">
        <f>IF(OR($A183="",$B183="",$C183=""),"",A183*'MPTO_working_3-way'!$I182)</f>
        <v>1.8537757757197617</v>
      </c>
      <c r="F183" s="21">
        <f>IF(OR($A183="",$B183="",$C183=""),"",B183*'MPTO_working_3-way'!$I182)</f>
        <v>3.6342383851681204</v>
      </c>
      <c r="G183" s="22">
        <f>IF(OR($A183="",$B183="",$C183=""),"",C183*'MPTO_working_3-way'!$I182)</f>
        <v>5.3937543756817927</v>
      </c>
      <c r="H183" s="17">
        <f>IF(OR($A183="",$B183="",$C183=""),"",'MPTO_working_3-way'!E182)</f>
        <v>1.8208476412030958</v>
      </c>
      <c r="I183" s="21">
        <f>IF(OR($A183="",$B183="",$C183=""),"",'MPTO_working_3-way'!F182)</f>
        <v>3.6709714757236971</v>
      </c>
      <c r="J183" s="22">
        <f>IF(OR($A183="",$B183="",$C183=""),"",'MPTO_working_3-way'!G182)</f>
        <v>5.6054510757987162</v>
      </c>
      <c r="K183" s="17">
        <f>IF(OR($A183="",$B183="",$C183=""),"",'OddsRatio_working_3-way'!H182)</f>
        <v>1.8330596280791354</v>
      </c>
      <c r="L183" s="21">
        <f>IF(OR($A183="",$B183="",$C183=""),"",'OddsRatio_working_3-way'!I182)</f>
        <v>3.6722821835785244</v>
      </c>
      <c r="M183" s="22">
        <f>IF(OR($A183="",$B183="",$C183=""),"",'OddsRatio_working_3-way'!J182)</f>
        <v>5.4898668266602737</v>
      </c>
      <c r="N183" s="23">
        <f t="shared" si="42"/>
        <v>53.943956604553868</v>
      </c>
      <c r="O183" s="24">
        <f t="shared" si="43"/>
        <v>27.516081610968396</v>
      </c>
      <c r="P183" s="24">
        <f t="shared" si="44"/>
        <v>18.539961784477736</v>
      </c>
      <c r="Q183" t="s">
        <v>438</v>
      </c>
      <c r="R183" t="s">
        <v>439</v>
      </c>
      <c r="S183" s="48" t="s">
        <v>468</v>
      </c>
      <c r="T183" s="35">
        <v>100</v>
      </c>
      <c r="U183" s="35">
        <f t="shared" si="45"/>
        <v>55.357142857142868</v>
      </c>
      <c r="V183" s="35">
        <f t="shared" si="46"/>
        <v>71.988795518207283</v>
      </c>
      <c r="W183" s="35">
        <f t="shared" si="47"/>
        <v>69.879518072289159</v>
      </c>
      <c r="X183" s="35">
        <f t="shared" si="48"/>
        <v>58.131686409503573</v>
      </c>
      <c r="Y183" s="35">
        <f t="shared" si="49"/>
        <v>74.76333907056798</v>
      </c>
      <c r="Z183" s="35">
        <f t="shared" si="50"/>
        <v>72.654061624649856</v>
      </c>
      <c r="AA183" s="35">
        <f t="shared" si="51"/>
        <v>-2.7745435523607043</v>
      </c>
      <c r="AB183" s="35">
        <f t="shared" si="52"/>
        <v>-2.7745435523606972</v>
      </c>
      <c r="AC183" s="35">
        <f t="shared" si="53"/>
        <v>-2.7745435523606972</v>
      </c>
      <c r="AD183" s="36"/>
      <c r="AE183" s="36"/>
      <c r="AF183">
        <v>2.23</v>
      </c>
      <c r="AG183">
        <v>1.67</v>
      </c>
      <c r="AI183" s="36"/>
      <c r="AJ183" t="s">
        <v>478</v>
      </c>
      <c r="AK183" s="35"/>
      <c r="AL183" s="35"/>
    </row>
    <row r="184" spans="1:38" ht="15" x14ac:dyDescent="0.25">
      <c r="A184">
        <v>2.2400000000000002</v>
      </c>
      <c r="B184">
        <v>3.57</v>
      </c>
      <c r="C184">
        <v>3.32</v>
      </c>
      <c r="D184" s="20">
        <f t="shared" si="41"/>
        <v>2.7745435523607087E-2</v>
      </c>
      <c r="E184" s="17">
        <f>IF(OR($A184="",$B184="",$C184=""),"",A184*'MPTO_working_3-way'!$I183)</f>
        <v>2.3021497755728801</v>
      </c>
      <c r="F184" s="21">
        <f>IF(OR($A184="",$B184="",$C184=""),"",B184*'MPTO_working_3-way'!$I183)</f>
        <v>3.6690512048192772</v>
      </c>
      <c r="G184" s="22">
        <f>IF(OR($A184="",$B184="",$C184=""),"",C184*'MPTO_working_3-way'!$I183)</f>
        <v>3.4121148459383752</v>
      </c>
      <c r="H184" s="17">
        <f>IF(OR($A184="",$B184="",$C184=""),"",'MPTO_working_3-way'!E183)</f>
        <v>2.2873868599990996</v>
      </c>
      <c r="I184" s="21">
        <f>IF(OR($A184="",$B184="",$C184=""),"",'MPTO_working_3-way'!F183)</f>
        <v>3.6918955680266636</v>
      </c>
      <c r="J184" s="22">
        <f>IF(OR($A184="",$B184="",$C184=""),"",'MPTO_working_3-way'!G183)</f>
        <v>3.4251696584675106</v>
      </c>
      <c r="K184" s="17">
        <f>IF(OR($A184="",$B184="",$C184=""),"",'OddsRatio_working_3-way'!H183)</f>
        <v>2.293655371249431</v>
      </c>
      <c r="L184" s="21">
        <f>IF(OR($A184="",$B184="",$C184=""),"",'OddsRatio_working_3-way'!I183)</f>
        <v>3.6812050839605139</v>
      </c>
      <c r="M184" s="22">
        <f>IF(OR($A184="",$B184="",$C184=""),"",'OddsRatio_working_3-way'!J183)</f>
        <v>3.420387468789257</v>
      </c>
      <c r="N184" s="23">
        <f t="shared" si="42"/>
        <v>43.43766033863519</v>
      </c>
      <c r="O184" s="24">
        <f t="shared" si="43"/>
        <v>27.255002565418163</v>
      </c>
      <c r="P184" s="24">
        <f t="shared" si="44"/>
        <v>29.307337095946639</v>
      </c>
      <c r="Q184" t="s">
        <v>440</v>
      </c>
      <c r="R184" t="s">
        <v>441</v>
      </c>
      <c r="S184" s="48" t="s">
        <v>468</v>
      </c>
      <c r="T184" s="35">
        <v>100</v>
      </c>
      <c r="U184" s="35">
        <f t="shared" si="45"/>
        <v>54.751131221719454</v>
      </c>
      <c r="V184" s="35">
        <f t="shared" si="46"/>
        <v>71.910112359550567</v>
      </c>
      <c r="W184" s="35">
        <f t="shared" si="47"/>
        <v>70.501474926253692</v>
      </c>
      <c r="X184" s="35">
        <f t="shared" si="48"/>
        <v>57.588412714195748</v>
      </c>
      <c r="Y184" s="35">
        <f t="shared" si="49"/>
        <v>74.74739385202686</v>
      </c>
      <c r="Z184" s="35">
        <f t="shared" si="50"/>
        <v>73.338756418729972</v>
      </c>
      <c r="AA184" s="35">
        <f t="shared" si="51"/>
        <v>-2.8372814924762935</v>
      </c>
      <c r="AB184" s="35">
        <f t="shared" si="52"/>
        <v>-2.8372814924762935</v>
      </c>
      <c r="AC184" s="35">
        <f t="shared" si="53"/>
        <v>-2.8372814924762793</v>
      </c>
      <c r="AD184" s="36"/>
      <c r="AE184" s="36"/>
      <c r="AF184">
        <v>1.73</v>
      </c>
      <c r="AG184">
        <v>2.2000000000000002</v>
      </c>
      <c r="AI184" s="36"/>
      <c r="AJ184" t="s">
        <v>479</v>
      </c>
      <c r="AK184" s="35"/>
      <c r="AL184" s="35"/>
    </row>
    <row r="185" spans="1:38" s="35" customFormat="1" ht="17.25" customHeight="1" x14ac:dyDescent="0.25">
      <c r="A185">
        <v>2.21</v>
      </c>
      <c r="B185">
        <v>3.56</v>
      </c>
      <c r="C185">
        <v>3.39</v>
      </c>
      <c r="D185" s="20">
        <f t="shared" si="41"/>
        <v>2.8372814924762846E-2</v>
      </c>
      <c r="E185" s="17">
        <f>IF(OR($A185="",$B185="",$C185=""),"",A185*'MPTO_working_3-way'!$I184)</f>
        <v>2.2727039209837256</v>
      </c>
      <c r="F185" s="21">
        <f>IF(OR($A185="",$B185="",$C185=""),"",B185*'MPTO_working_3-way'!$I184)</f>
        <v>3.6610072211321558</v>
      </c>
      <c r="G185" s="22">
        <f>IF(OR($A185="",$B185="",$C185=""),"",C185*'MPTO_working_3-way'!$I184)</f>
        <v>3.4861838425949463</v>
      </c>
      <c r="H185" s="17">
        <f>IF(OR($A185="",$B185="",$C185=""),"",'MPTO_working_3-way'!E184)</f>
        <v>2.2571779696857948</v>
      </c>
      <c r="I185" s="21">
        <f>IF(OR($A185="",$B185="",$C185=""),"",'MPTO_working_3-way'!F184)</f>
        <v>3.6840381520960204</v>
      </c>
      <c r="J185" s="22">
        <f>IF(OR($A185="",$B185="",$C185=""),"",'MPTO_working_3-way'!G184)</f>
        <v>3.5022878339130976</v>
      </c>
      <c r="K185" s="17">
        <f>IF(OR($A185="",$B185="",$C185=""),"",'OddsRatio_working_3-way'!H184)</f>
        <v>2.263703487327787</v>
      </c>
      <c r="L185" s="21">
        <f>IF(OR($A185="",$B185="",$C185=""),"",'OddsRatio_working_3-way'!I184)</f>
        <v>3.6736206012885413</v>
      </c>
      <c r="M185" s="22">
        <f>IF(OR($A185="",$B185="",$C185=""),"",'OddsRatio_working_3-way'!J184)</f>
        <v>3.4960754832342249</v>
      </c>
      <c r="N185" s="23">
        <f t="shared" si="42"/>
        <v>44.000452094400238</v>
      </c>
      <c r="O185" s="24">
        <f t="shared" si="43"/>
        <v>27.314887395681041</v>
      </c>
      <c r="P185" s="24">
        <f t="shared" si="44"/>
        <v>28.684660509918736</v>
      </c>
      <c r="Q185" t="s">
        <v>442</v>
      </c>
      <c r="R185" t="s">
        <v>443</v>
      </c>
      <c r="S185" s="48" t="s">
        <v>468</v>
      </c>
      <c r="T185" s="35">
        <v>100</v>
      </c>
      <c r="U185" s="35">
        <f t="shared" si="45"/>
        <v>36.30573248407643</v>
      </c>
      <c r="V185" s="35">
        <f t="shared" si="46"/>
        <v>78.213507625272342</v>
      </c>
      <c r="W185" s="35">
        <f t="shared" si="47"/>
        <v>82.30088495575221</v>
      </c>
      <c r="X185" s="35">
        <f t="shared" si="48"/>
        <v>39.485607418975455</v>
      </c>
      <c r="Y185" s="35">
        <f t="shared" si="49"/>
        <v>81.393382560171347</v>
      </c>
      <c r="Z185" s="35">
        <f t="shared" si="50"/>
        <v>85.480759890651242</v>
      </c>
      <c r="AA185" s="35">
        <f t="shared" si="51"/>
        <v>-3.1798749348990256</v>
      </c>
      <c r="AB185" s="35">
        <f t="shared" si="52"/>
        <v>-3.1798749348990043</v>
      </c>
      <c r="AC185" s="35">
        <f t="shared" si="53"/>
        <v>-3.1798749348990327</v>
      </c>
      <c r="AD185" s="36"/>
      <c r="AE185" s="36"/>
      <c r="AF185">
        <v>1.78</v>
      </c>
      <c r="AG185">
        <v>2.12</v>
      </c>
      <c r="AH185" s="36"/>
      <c r="AI185" s="36"/>
      <c r="AJ185" t="s">
        <v>479</v>
      </c>
    </row>
    <row r="186" spans="1:38" s="35" customFormat="1" ht="15" x14ac:dyDescent="0.25">
      <c r="A186">
        <v>1.57</v>
      </c>
      <c r="B186">
        <v>4.59</v>
      </c>
      <c r="C186">
        <v>5.65</v>
      </c>
      <c r="D186" s="20">
        <f t="shared" si="41"/>
        <v>3.1798749348990185E-2</v>
      </c>
      <c r="E186" s="17">
        <f>IF(OR($A186="",$B186="",$C186=""),"",A186*'MPTO_working_3-way'!$I185)</f>
        <v>1.6199240364779146</v>
      </c>
      <c r="F186" s="21">
        <f>IF(OR($A186="",$B186="",$C186=""),"",B186*'MPTO_working_3-way'!$I185)</f>
        <v>4.7359562595118652</v>
      </c>
      <c r="G186" s="22">
        <f>IF(OR($A186="",$B186="",$C186=""),"",C186*'MPTO_working_3-way'!$I185)</f>
        <v>5.8296629338217949</v>
      </c>
      <c r="H186" s="17">
        <f>IF(OR($A186="",$B186="",$C186=""),"",'MPTO_working_3-way'!E185)</f>
        <v>1.5965690572851376</v>
      </c>
      <c r="I186" s="21">
        <f>IF(OR($A186="",$B186="",$C186=""),"",'MPTO_working_3-way'!F185)</f>
        <v>4.8247333440113565</v>
      </c>
      <c r="J186" s="22">
        <f>IF(OR($A186="",$B186="",$C186=""),"",'MPTO_working_3-way'!G185)</f>
        <v>6.0099199500890448</v>
      </c>
      <c r="K186" s="17">
        <f>IF(OR($A186="",$B186="",$C186=""),"",'OddsRatio_working_3-way'!H185)</f>
        <v>1.6043403815196791</v>
      </c>
      <c r="L186" s="21">
        <f>IF(OR($A186="",$B186="",$C186=""),"",'OddsRatio_working_3-way'!I185)</f>
        <v>4.8062841572906088</v>
      </c>
      <c r="M186" s="22">
        <f>IF(OR($A186="",$B186="",$C186=""),"",'OddsRatio_working_3-way'!J185)</f>
        <v>5.9301452176605398</v>
      </c>
      <c r="N186" s="23">
        <f t="shared" si="42"/>
        <v>61.731289707524105</v>
      </c>
      <c r="O186" s="24">
        <f t="shared" si="43"/>
        <v>21.115059878172733</v>
      </c>
      <c r="P186" s="24">
        <f t="shared" si="44"/>
        <v>17.153650414303158</v>
      </c>
      <c r="Q186" t="s">
        <v>444</v>
      </c>
      <c r="R186" t="s">
        <v>445</v>
      </c>
      <c r="S186" s="48" t="s">
        <v>468</v>
      </c>
      <c r="T186" s="35">
        <v>100</v>
      </c>
      <c r="U186" s="35">
        <f t="shared" si="45"/>
        <v>37.106918238993707</v>
      </c>
      <c r="V186" s="35">
        <f t="shared" si="46"/>
        <v>75.728155339805824</v>
      </c>
      <c r="W186" s="35">
        <f t="shared" si="47"/>
        <v>84.686064318529858</v>
      </c>
      <c r="X186" s="35">
        <f t="shared" si="48"/>
        <v>39.585780341664311</v>
      </c>
      <c r="Y186" s="35">
        <f t="shared" si="49"/>
        <v>78.207017442476428</v>
      </c>
      <c r="Z186" s="35">
        <f t="shared" si="50"/>
        <v>87.164926421200462</v>
      </c>
      <c r="AA186" s="35">
        <f t="shared" si="51"/>
        <v>-2.4788621026706039</v>
      </c>
      <c r="AB186" s="35">
        <f t="shared" si="52"/>
        <v>-2.4788621026706039</v>
      </c>
      <c r="AC186" s="35">
        <f t="shared" si="53"/>
        <v>-2.4788621026706039</v>
      </c>
      <c r="AD186" s="36"/>
      <c r="AE186" s="36"/>
      <c r="AF186">
        <v>1.65</v>
      </c>
      <c r="AG186">
        <v>2.33</v>
      </c>
      <c r="AH186" s="36"/>
      <c r="AI186" s="36"/>
      <c r="AJ186" t="s">
        <v>479</v>
      </c>
    </row>
    <row r="187" spans="1:38" ht="15" x14ac:dyDescent="0.25">
      <c r="A187">
        <v>1.59</v>
      </c>
      <c r="B187">
        <v>4.12</v>
      </c>
      <c r="C187">
        <v>6.53</v>
      </c>
      <c r="D187" s="20">
        <f t="shared" si="41"/>
        <v>2.4788621026706092E-2</v>
      </c>
      <c r="E187" s="17">
        <f>IF(OR($A187="",$B187="",$C187=""),"",A187*'MPTO_working_3-way'!$I186)</f>
        <v>1.6294139074324627</v>
      </c>
      <c r="F187" s="21">
        <f>IF(OR($A187="",$B187="",$C187=""),"",B187*'MPTO_working_3-way'!$I186)</f>
        <v>4.2221291186300292</v>
      </c>
      <c r="G187" s="22">
        <f>IF(OR($A187="",$B187="",$C187=""),"",C187*'MPTO_working_3-way'!$I186)</f>
        <v>6.6918696953043915</v>
      </c>
      <c r="H187" s="17">
        <f>IF(OR($A187="",$B187="",$C187=""),"",'MPTO_working_3-way'!E186)</f>
        <v>1.6111674684870481</v>
      </c>
      <c r="I187" s="21">
        <f>IF(OR($A187="",$B187="",$C187=""),"",'MPTO_working_3-way'!F186)</f>
        <v>4.2652003853797646</v>
      </c>
      <c r="J187" s="22">
        <f>IF(OR($A187="",$B187="",$C187=""),"",'MPTO_working_3-way'!G186)</f>
        <v>6.9024314942794831</v>
      </c>
      <c r="K187" s="17">
        <f>IF(OR($A187="",$B187="",$C187=""),"",'OddsRatio_working_3-way'!H186)</f>
        <v>1.6175062192878111</v>
      </c>
      <c r="L187" s="21">
        <f>IF(OR($A187="",$B187="",$C187=""),"",'OddsRatio_working_3-way'!I186)</f>
        <v>4.2654566172507993</v>
      </c>
      <c r="M187" s="22">
        <f>IF(OR($A187="",$B187="",$C187=""),"",'OddsRatio_working_3-way'!J186)</f>
        <v>6.7878125299349108</v>
      </c>
      <c r="N187" s="23">
        <f t="shared" si="42"/>
        <v>61.371760449482281</v>
      </c>
      <c r="O187" s="24">
        <f t="shared" si="43"/>
        <v>23.684732794824473</v>
      </c>
      <c r="P187" s="24">
        <f t="shared" si="44"/>
        <v>14.943506755693234</v>
      </c>
      <c r="Q187" t="s">
        <v>142</v>
      </c>
      <c r="R187" t="s">
        <v>108</v>
      </c>
      <c r="S187" s="48" t="s">
        <v>469</v>
      </c>
      <c r="T187" s="35">
        <v>100</v>
      </c>
      <c r="U187" s="35">
        <f t="shared" si="45"/>
        <v>50</v>
      </c>
      <c r="V187" s="35">
        <f t="shared" si="46"/>
        <v>71.014492753623188</v>
      </c>
      <c r="W187" s="35">
        <f t="shared" si="47"/>
        <v>74.489795918367349</v>
      </c>
      <c r="X187" s="35">
        <f t="shared" si="48"/>
        <v>54.495711328009463</v>
      </c>
      <c r="Y187" s="35">
        <f t="shared" si="49"/>
        <v>75.510204081632651</v>
      </c>
      <c r="Z187" s="35">
        <f t="shared" si="50"/>
        <v>78.985507246376812</v>
      </c>
      <c r="AA187" s="35">
        <f t="shared" si="51"/>
        <v>-4.4957113280094632</v>
      </c>
      <c r="AB187" s="35">
        <f t="shared" si="52"/>
        <v>-4.4957113280094632</v>
      </c>
      <c r="AC187" s="35">
        <f t="shared" si="53"/>
        <v>-4.4957113280094632</v>
      </c>
      <c r="AD187" s="36"/>
      <c r="AE187" s="36"/>
      <c r="AF187">
        <v>2.08</v>
      </c>
      <c r="AG187">
        <v>1.84</v>
      </c>
      <c r="AH187" s="41"/>
      <c r="AI187" s="36"/>
      <c r="AJ187" t="s">
        <v>161</v>
      </c>
      <c r="AK187" s="35"/>
      <c r="AL187" s="35"/>
    </row>
    <row r="188" spans="1:38" s="35" customFormat="1" ht="15" x14ac:dyDescent="0.25">
      <c r="A188">
        <v>2</v>
      </c>
      <c r="B188">
        <v>3.45</v>
      </c>
      <c r="C188">
        <v>3.92</v>
      </c>
      <c r="D188" s="20">
        <f t="shared" si="41"/>
        <v>4.4957113280094552E-2</v>
      </c>
      <c r="E188" s="17">
        <f>IF(OR($A188="",$B188="",$C188=""),"",A188*'MPTO_working_3-way'!$I187)</f>
        <v>2.0899142265601891</v>
      </c>
      <c r="F188" s="21">
        <f>IF(OR($A188="",$B188="",$C188=""),"",B188*'MPTO_working_3-way'!$I187)</f>
        <v>3.6051020408163263</v>
      </c>
      <c r="G188" s="22">
        <f>IF(OR($A188="",$B188="",$C188=""),"",C188*'MPTO_working_3-way'!$I187)</f>
        <v>4.0962318840579703</v>
      </c>
      <c r="H188" s="17">
        <f>IF(OR($A188="",$B188="",$C188=""),"",'MPTO_working_3-way'!E187)</f>
        <v>2.061794897855473</v>
      </c>
      <c r="I188" s="21">
        <f>IF(OR($A188="",$B188="",$C188=""),"",'MPTO_working_3-way'!F187)</f>
        <v>3.6380918220946916</v>
      </c>
      <c r="J188" s="22">
        <f>IF(OR($A188="",$B188="",$C188=""),"",'MPTO_working_3-way'!G187)</f>
        <v>4.1646479162389642</v>
      </c>
      <c r="K188" s="17">
        <f>IF(OR($A188="",$B188="",$C188=""),"",'OddsRatio_working_3-way'!H187)</f>
        <v>2.0728434777818547</v>
      </c>
      <c r="L188" s="21">
        <f>IF(OR($A188="",$B188="",$C188=""),"",'OddsRatio_working_3-way'!I187)</f>
        <v>3.6284665205655431</v>
      </c>
      <c r="M188" s="22">
        <f>IF(OR($A188="",$B188="",$C188=""),"",'OddsRatio_working_3-way'!J187)</f>
        <v>4.1327029551230146</v>
      </c>
      <c r="N188" s="23">
        <f t="shared" si="42"/>
        <v>47.848853665440139</v>
      </c>
      <c r="O188" s="24">
        <f t="shared" si="43"/>
        <v>27.738465893008772</v>
      </c>
      <c r="P188" s="24">
        <f t="shared" si="44"/>
        <v>24.412680441551093</v>
      </c>
      <c r="Q188" t="s">
        <v>446</v>
      </c>
      <c r="R188" t="s">
        <v>447</v>
      </c>
      <c r="S188" s="48" t="s">
        <v>469</v>
      </c>
      <c r="T188" s="35">
        <v>100</v>
      </c>
      <c r="U188" s="35">
        <f t="shared" si="45"/>
        <v>87.714987714987714</v>
      </c>
      <c r="V188" s="35">
        <f t="shared" si="46"/>
        <v>76.958525345622121</v>
      </c>
      <c r="W188" s="35">
        <f t="shared" si="47"/>
        <v>29.078014184397166</v>
      </c>
      <c r="X188" s="35">
        <f t="shared" si="48"/>
        <v>93.963460469980717</v>
      </c>
      <c r="Y188" s="35">
        <f t="shared" si="49"/>
        <v>83.206998100615124</v>
      </c>
      <c r="Z188" s="35">
        <f t="shared" si="50"/>
        <v>35.326486939390165</v>
      </c>
      <c r="AA188" s="35">
        <f t="shared" si="51"/>
        <v>-6.2484727549930028</v>
      </c>
      <c r="AB188" s="35">
        <f t="shared" si="52"/>
        <v>-6.2484727549930028</v>
      </c>
      <c r="AC188" s="35">
        <f t="shared" si="53"/>
        <v>-6.2484727549929993</v>
      </c>
      <c r="AD188" s="36"/>
      <c r="AE188" s="36"/>
      <c r="AF188">
        <v>2.13</v>
      </c>
      <c r="AG188">
        <v>1.74</v>
      </c>
      <c r="AH188" s="41"/>
      <c r="AI188" s="36"/>
      <c r="AJ188" t="s">
        <v>481</v>
      </c>
    </row>
    <row r="189" spans="1:38" ht="15" x14ac:dyDescent="0.25">
      <c r="A189">
        <v>8.14</v>
      </c>
      <c r="B189">
        <v>4.34</v>
      </c>
      <c r="C189">
        <v>1.41</v>
      </c>
      <c r="D189" s="20">
        <f t="shared" si="41"/>
        <v>6.2484727549930064E-2</v>
      </c>
      <c r="E189" s="17">
        <f>IF(OR($A189="",$B189="",$C189=""),"",A189*'MPTO_working_3-way'!$I188)</f>
        <v>8.6486256822564318</v>
      </c>
      <c r="F189" s="21">
        <f>IF(OR($A189="",$B189="",$C189=""),"",B189*'MPTO_working_3-way'!$I188)</f>
        <v>4.6111837175666963</v>
      </c>
      <c r="G189" s="22">
        <f>IF(OR($A189="",$B189="",$C189=""),"",C189*'MPTO_working_3-way'!$I188)</f>
        <v>1.4981034658454013</v>
      </c>
      <c r="H189" s="17">
        <f>IF(OR($A189="",$B189="",$C189=""),"",'MPTO_working_3-way'!E188)</f>
        <v>9.8018189503202109</v>
      </c>
      <c r="I189" s="21">
        <f>IF(OR($A189="",$B189="",$C189=""),"",'MPTO_working_3-way'!F188)</f>
        <v>4.7712995864968892</v>
      </c>
      <c r="J189" s="22">
        <f>IF(OR($A189="",$B189="",$C189=""),"",'MPTO_working_3-way'!G188)</f>
        <v>1.4526615044129929</v>
      </c>
      <c r="K189" s="17">
        <f>IF(OR($A189="",$B189="",$C189=""),"",'OddsRatio_working_3-way'!H188)</f>
        <v>9.1208653819487715</v>
      </c>
      <c r="L189" s="21">
        <f>IF(OR($A189="",$B189="",$C189=""),"",'OddsRatio_working_3-way'!I188)</f>
        <v>4.7988361870740759</v>
      </c>
      <c r="M189" s="22">
        <f>IF(OR($A189="",$B189="",$C189=""),"",'OddsRatio_working_3-way'!J188)</f>
        <v>1.4663242026049017</v>
      </c>
      <c r="N189" s="23">
        <f t="shared" si="42"/>
        <v>11.562530704174254</v>
      </c>
      <c r="O189" s="24">
        <f t="shared" si="43"/>
        <v>21.68640551428075</v>
      </c>
      <c r="P189" s="24">
        <f t="shared" si="44"/>
        <v>66.751063781545</v>
      </c>
      <c r="Q189" t="s">
        <v>448</v>
      </c>
      <c r="R189" t="s">
        <v>449</v>
      </c>
      <c r="S189" s="48" t="s">
        <v>469</v>
      </c>
      <c r="T189" s="35">
        <v>100</v>
      </c>
      <c r="U189" s="35">
        <f t="shared" si="45"/>
        <v>54.128440366972484</v>
      </c>
      <c r="V189" s="35">
        <f t="shared" si="46"/>
        <v>68.152866242038215</v>
      </c>
      <c r="W189" s="35">
        <f t="shared" si="47"/>
        <v>72.14484679665739</v>
      </c>
      <c r="X189" s="35">
        <f t="shared" si="48"/>
        <v>59.702286961304395</v>
      </c>
      <c r="Y189" s="35">
        <f t="shared" si="49"/>
        <v>73.72671283637014</v>
      </c>
      <c r="Z189" s="35">
        <f t="shared" si="50"/>
        <v>77.718693390989301</v>
      </c>
      <c r="AA189" s="35">
        <f t="shared" si="51"/>
        <v>-5.5738465943319113</v>
      </c>
      <c r="AB189" s="35">
        <f t="shared" si="52"/>
        <v>-5.5738465943319255</v>
      </c>
      <c r="AC189" s="35">
        <f t="shared" si="53"/>
        <v>-5.5738465943319113</v>
      </c>
      <c r="AD189" s="36"/>
      <c r="AE189" s="36"/>
      <c r="AF189">
        <v>1.99</v>
      </c>
      <c r="AG189">
        <v>1.82</v>
      </c>
      <c r="AH189" s="41"/>
      <c r="AI189" s="36"/>
      <c r="AJ189" t="s">
        <v>482</v>
      </c>
      <c r="AK189" s="35"/>
      <c r="AL189" s="35"/>
    </row>
    <row r="190" spans="1:38" ht="15" x14ac:dyDescent="0.25">
      <c r="A190">
        <v>2.1800000000000002</v>
      </c>
      <c r="B190">
        <v>3.14</v>
      </c>
      <c r="C190">
        <v>3.59</v>
      </c>
      <c r="D190" s="20">
        <f t="shared" si="41"/>
        <v>5.5738465943319326E-2</v>
      </c>
      <c r="E190" s="17">
        <f>IF(OR($A190="",$B190="",$C190=""),"",A190*'MPTO_working_3-way'!$I189)</f>
        <v>2.3015098557564362</v>
      </c>
      <c r="F190" s="21">
        <f>IF(OR($A190="",$B190="",$C190=""),"",B190*'MPTO_working_3-way'!$I189)</f>
        <v>3.315018783062023</v>
      </c>
      <c r="G190" s="22">
        <f>IF(OR($A190="",$B190="",$C190=""),"",C190*'MPTO_working_3-way'!$I189)</f>
        <v>3.7901010927365162</v>
      </c>
      <c r="H190" s="17">
        <f>IF(OR($A190="",$B190="",$C190=""),"",'MPTO_working_3-way'!E189)</f>
        <v>2.2720244545838604</v>
      </c>
      <c r="I190" s="21">
        <f>IF(OR($A190="",$B190="",$C190=""),"",'MPTO_working_3-way'!F189)</f>
        <v>3.3345354452340126</v>
      </c>
      <c r="J190" s="22">
        <f>IF(OR($A190="",$B190="",$C190=""),"",'MPTO_working_3-way'!G189)</f>
        <v>3.8465674500106126</v>
      </c>
      <c r="K190" s="17">
        <f>IF(OR($A190="",$B190="",$C190=""),"",'OddsRatio_working_3-way'!H189)</f>
        <v>2.2843018503451762</v>
      </c>
      <c r="L190" s="21">
        <f>IF(OR($A190="",$B190="",$C190=""),"",'OddsRatio_working_3-way'!I189)</f>
        <v>3.3291575929988779</v>
      </c>
      <c r="M190" s="22">
        <f>IF(OR($A190="",$B190="",$C190=""),"",'OddsRatio_working_3-way'!J189)</f>
        <v>3.8189337223678006</v>
      </c>
      <c r="N190" s="23">
        <f t="shared" si="42"/>
        <v>43.449737897008937</v>
      </c>
      <c r="O190" s="24">
        <f t="shared" si="43"/>
        <v>30.165741597286456</v>
      </c>
      <c r="P190" s="24">
        <f t="shared" si="44"/>
        <v>26.384520505704597</v>
      </c>
      <c r="Q190" t="s">
        <v>450</v>
      </c>
      <c r="R190" t="s">
        <v>451</v>
      </c>
      <c r="S190" s="48" t="s">
        <v>469</v>
      </c>
      <c r="T190" s="35">
        <v>100</v>
      </c>
      <c r="U190" s="35">
        <f t="shared" si="45"/>
        <v>60.15936254980079</v>
      </c>
      <c r="V190" s="35">
        <f t="shared" si="46"/>
        <v>70.326409495548958</v>
      </c>
      <c r="W190" s="35">
        <f t="shared" si="47"/>
        <v>67.320261437908499</v>
      </c>
      <c r="X190" s="35">
        <f t="shared" si="48"/>
        <v>62.353329066542543</v>
      </c>
      <c r="Y190" s="35">
        <f t="shared" si="49"/>
        <v>72.520376012290711</v>
      </c>
      <c r="Z190" s="35">
        <f t="shared" si="50"/>
        <v>69.514227954650238</v>
      </c>
      <c r="AA190" s="35">
        <f t="shared" si="51"/>
        <v>-2.193966516741753</v>
      </c>
      <c r="AB190" s="35">
        <f t="shared" si="52"/>
        <v>-2.193966516741753</v>
      </c>
      <c r="AC190" s="35">
        <f t="shared" si="53"/>
        <v>-2.1939665167417388</v>
      </c>
      <c r="AD190" s="36"/>
      <c r="AE190" s="36"/>
      <c r="AF190">
        <v>2.41</v>
      </c>
      <c r="AG190">
        <v>1.56</v>
      </c>
      <c r="AH190" s="41"/>
      <c r="AI190" s="36"/>
      <c r="AJ190" t="s">
        <v>482</v>
      </c>
      <c r="AK190" s="35"/>
      <c r="AL190" s="35"/>
    </row>
    <row r="191" spans="1:38" ht="15" x14ac:dyDescent="0.25">
      <c r="A191">
        <v>2.5099999999999998</v>
      </c>
      <c r="B191">
        <v>3.37</v>
      </c>
      <c r="C191">
        <v>3.06</v>
      </c>
      <c r="D191" s="20">
        <f t="shared" si="41"/>
        <v>2.1939665167417521E-2</v>
      </c>
      <c r="E191" s="17">
        <f>IF(OR($A191="",$B191="",$C191=""),"",A191*'MPTO_working_3-way'!$I190)</f>
        <v>2.5650685595702178</v>
      </c>
      <c r="F191" s="21">
        <f>IF(OR($A191="",$B191="",$C191=""),"",B191*'MPTO_working_3-way'!$I190)</f>
        <v>3.443936671614197</v>
      </c>
      <c r="G191" s="22">
        <f>IF(OR($A191="",$B191="",$C191=""),"",C191*'MPTO_working_3-way'!$I190)</f>
        <v>3.1271353754122977</v>
      </c>
      <c r="H191" s="17">
        <f>IF(OR($A191="",$B191="",$C191=""),"",'MPTO_working_3-way'!E190)</f>
        <v>2.5569355865551406</v>
      </c>
      <c r="I191" s="21">
        <f>IF(OR($A191="",$B191="",$C191=""),"",'MPTO_working_3-way'!F190)</f>
        <v>3.4551542004995834</v>
      </c>
      <c r="J191" s="22">
        <f>IF(OR($A191="",$B191="",$C191=""),"",'MPTO_working_3-way'!G190)</f>
        <v>3.1300455953675361</v>
      </c>
      <c r="K191" s="17">
        <f>IF(OR($A191="",$B191="",$C191=""),"",'OddsRatio_working_3-way'!H190)</f>
        <v>2.5606594996054364</v>
      </c>
      <c r="L191" s="21">
        <f>IF(OR($A191="",$B191="",$C191=""),"",'OddsRatio_working_3-way'!I190)</f>
        <v>3.4495119298442951</v>
      </c>
      <c r="M191" s="22">
        <f>IF(OR($A191="",$B191="",$C191=""),"",'OddsRatio_working_3-way'!J190)</f>
        <v>3.1291116352233108</v>
      </c>
      <c r="N191" s="23">
        <f t="shared" si="42"/>
        <v>38.985312742188533</v>
      </c>
      <c r="O191" s="24">
        <f t="shared" si="43"/>
        <v>29.036538570591457</v>
      </c>
      <c r="P191" s="24">
        <f t="shared" si="44"/>
        <v>31.978148687220003</v>
      </c>
      <c r="Q191" t="s">
        <v>452</v>
      </c>
      <c r="R191" t="s">
        <v>453</v>
      </c>
      <c r="S191" s="48" t="s">
        <v>469</v>
      </c>
      <c r="T191" s="35">
        <v>100</v>
      </c>
      <c r="U191" s="35">
        <f t="shared" si="45"/>
        <v>49.748743718592962</v>
      </c>
      <c r="V191" s="35">
        <f t="shared" si="46"/>
        <v>73.333333333333329</v>
      </c>
      <c r="W191" s="35">
        <f t="shared" si="47"/>
        <v>74.489795918367349</v>
      </c>
      <c r="X191" s="35">
        <f t="shared" si="48"/>
        <v>52.176870748299322</v>
      </c>
      <c r="Y191" s="35">
        <f t="shared" si="49"/>
        <v>75.761460363039674</v>
      </c>
      <c r="Z191" s="35">
        <f t="shared" si="50"/>
        <v>76.917922948073695</v>
      </c>
      <c r="AA191" s="35">
        <f t="shared" si="51"/>
        <v>-2.42812702970636</v>
      </c>
      <c r="AB191" s="35">
        <f t="shared" si="52"/>
        <v>-2.4281270297063458</v>
      </c>
      <c r="AC191" s="35">
        <f t="shared" si="53"/>
        <v>-2.4281270297063458</v>
      </c>
      <c r="AD191" s="36"/>
      <c r="AE191" s="36"/>
      <c r="AF191">
        <v>1.98</v>
      </c>
      <c r="AG191">
        <v>1.93</v>
      </c>
      <c r="AH191" s="41"/>
      <c r="AI191" s="36"/>
      <c r="AJ191" t="s">
        <v>475</v>
      </c>
      <c r="AK191" s="35"/>
      <c r="AL191" s="35"/>
    </row>
    <row r="192" spans="1:38" ht="15" x14ac:dyDescent="0.25">
      <c r="A192">
        <v>1.99</v>
      </c>
      <c r="B192">
        <v>3.75</v>
      </c>
      <c r="C192">
        <v>3.92</v>
      </c>
      <c r="D192" s="20">
        <f t="shared" si="41"/>
        <v>2.4281270297063395E-2</v>
      </c>
      <c r="E192" s="17">
        <f>IF(OR($A192="",$B192="",$C192=""),"",A192*'MPTO_working_3-way'!$I191)</f>
        <v>2.0383197278911562</v>
      </c>
      <c r="F192" s="21">
        <f>IF(OR($A192="",$B192="",$C192=""),"",B192*'MPTO_working_3-way'!$I191)</f>
        <v>3.8410547636139878</v>
      </c>
      <c r="G192" s="22">
        <f>IF(OR($A192="",$B192="",$C192=""),"",C192*'MPTO_working_3-way'!$I191)</f>
        <v>4.0151825795644882</v>
      </c>
      <c r="H192" s="17">
        <f>IF(OR($A192="",$B192="",$C192=""),"",'MPTO_working_3-way'!E191)</f>
        <v>2.0225767866567406</v>
      </c>
      <c r="I192" s="21">
        <f>IF(OR($A192="",$B192="",$C192=""),"",'MPTO_working_3-way'!F191)</f>
        <v>3.8673811590817944</v>
      </c>
      <c r="J192" s="22">
        <f>IF(OR($A192="",$B192="",$C192=""),"",'MPTO_working_3-way'!G191)</f>
        <v>4.0484472164301657</v>
      </c>
      <c r="K192" s="17">
        <f>IF(OR($A192="",$B192="",$C192=""),"",'OddsRatio_working_3-way'!H191)</f>
        <v>2.0287748666570402</v>
      </c>
      <c r="L192" s="21">
        <f>IF(OR($A192="",$B192="",$C192=""),"",'OddsRatio_working_3-way'!I191)</f>
        <v>3.8577079629362223</v>
      </c>
      <c r="M192" s="22">
        <f>IF(OR($A192="",$B192="",$C192=""),"",'OddsRatio_working_3-way'!J191)</f>
        <v>4.0343662733722798</v>
      </c>
      <c r="N192" s="23">
        <f t="shared" si="42"/>
        <v>49.060016753828855</v>
      </c>
      <c r="O192" s="24">
        <f t="shared" si="43"/>
        <v>26.034515557365179</v>
      </c>
      <c r="P192" s="24">
        <f t="shared" si="44"/>
        <v>24.905467688805981</v>
      </c>
      <c r="Q192" t="s">
        <v>454</v>
      </c>
      <c r="R192" t="s">
        <v>455</v>
      </c>
      <c r="S192" s="48" t="s">
        <v>469</v>
      </c>
      <c r="T192" s="35">
        <v>100</v>
      </c>
      <c r="U192" s="35">
        <f t="shared" si="45"/>
        <v>65.753424657534239</v>
      </c>
      <c r="V192" s="35">
        <f t="shared" si="46"/>
        <v>67.21311475409837</v>
      </c>
      <c r="W192" s="35">
        <f t="shared" si="47"/>
        <v>63.63636363636364</v>
      </c>
      <c r="X192" s="35">
        <f t="shared" si="48"/>
        <v>69.150521609538004</v>
      </c>
      <c r="Y192" s="35">
        <f t="shared" si="49"/>
        <v>70.610211706102106</v>
      </c>
      <c r="Z192" s="35">
        <f t="shared" si="50"/>
        <v>67.03346058836739</v>
      </c>
      <c r="AA192" s="35">
        <f t="shared" si="51"/>
        <v>-3.3970969520037642</v>
      </c>
      <c r="AB192" s="35">
        <f t="shared" si="52"/>
        <v>-3.3970969520037357</v>
      </c>
      <c r="AC192" s="35">
        <f t="shared" si="53"/>
        <v>-3.3970969520037499</v>
      </c>
      <c r="AD192" s="36"/>
      <c r="AE192" s="36"/>
      <c r="AF192">
        <v>1.74</v>
      </c>
      <c r="AG192">
        <v>2.21</v>
      </c>
      <c r="AH192" s="41"/>
      <c r="AI192" s="36"/>
      <c r="AJ192" t="s">
        <v>475</v>
      </c>
      <c r="AK192" s="35"/>
      <c r="AL192" s="35"/>
    </row>
    <row r="193" spans="1:38" s="35" customFormat="1" ht="15" x14ac:dyDescent="0.25">
      <c r="A193">
        <v>2.92</v>
      </c>
      <c r="B193">
        <v>3.05</v>
      </c>
      <c r="C193">
        <v>2.75</v>
      </c>
      <c r="D193" s="20">
        <f t="shared" si="41"/>
        <v>3.3970969520037642E-2</v>
      </c>
      <c r="E193" s="17">
        <f>IF(OR($A193="",$B193="",$C193=""),"",A193*'MPTO_working_3-way'!$I192)</f>
        <v>3.0191952309985099</v>
      </c>
      <c r="F193" s="21">
        <f>IF(OR($A193="",$B193="",$C193=""),"",B193*'MPTO_working_3-way'!$I192)</f>
        <v>3.1536114570361145</v>
      </c>
      <c r="G193" s="22">
        <f>IF(OR($A193="",$B193="",$C193=""),"",C193*'MPTO_working_3-way'!$I192)</f>
        <v>2.8434201661801035</v>
      </c>
      <c r="H193" s="17">
        <f>IF(OR($A193="",$B193="",$C193=""),"",'MPTO_working_3-way'!E192)</f>
        <v>3.019851626559257</v>
      </c>
      <c r="I193" s="21">
        <f>IF(OR($A193="",$B193="",$C193=""),"",'MPTO_working_3-way'!F192)</f>
        <v>3.1591065439848651</v>
      </c>
      <c r="J193" s="22">
        <f>IF(OR($A193="",$B193="",$C193=""),"",'MPTO_working_3-way'!G192)</f>
        <v>2.8383875453913316</v>
      </c>
      <c r="K193" s="17">
        <f>IF(OR($A193="",$B193="",$C193=""),"",'OddsRatio_working_3-way'!H192)</f>
        <v>3.0196236657888309</v>
      </c>
      <c r="L193" s="21">
        <f>IF(OR($A193="",$B193="",$C193=""),"",'OddsRatio_working_3-way'!I192)</f>
        <v>3.1563690181599484</v>
      </c>
      <c r="M193" s="22">
        <f>IF(OR($A193="",$B193="",$C193=""),"",'OddsRatio_working_3-way'!J192)</f>
        <v>2.8408028203804441</v>
      </c>
      <c r="N193" s="23">
        <f t="shared" si="42"/>
        <v>33.121408967954665</v>
      </c>
      <c r="O193" s="24">
        <f t="shared" si="43"/>
        <v>31.709676782435288</v>
      </c>
      <c r="P193" s="24">
        <f t="shared" si="44"/>
        <v>35.168914249610047</v>
      </c>
      <c r="Q193" t="s">
        <v>456</v>
      </c>
      <c r="R193" t="s">
        <v>457</v>
      </c>
      <c r="S193" s="48" t="s">
        <v>469</v>
      </c>
      <c r="T193" s="35">
        <v>100</v>
      </c>
      <c r="U193" s="35">
        <f t="shared" si="45"/>
        <v>62.264150943396231</v>
      </c>
      <c r="V193" s="35">
        <f t="shared" si="46"/>
        <v>67.532467532467535</v>
      </c>
      <c r="W193" s="35">
        <f t="shared" si="47"/>
        <v>66.996699669967001</v>
      </c>
      <c r="X193" s="35">
        <f t="shared" si="48"/>
        <v>65.470832797565464</v>
      </c>
      <c r="Y193" s="35">
        <f t="shared" si="49"/>
        <v>70.739149386636782</v>
      </c>
      <c r="Z193" s="35">
        <f t="shared" si="50"/>
        <v>70.203381524136248</v>
      </c>
      <c r="AA193" s="35">
        <f t="shared" si="51"/>
        <v>-3.2066818541692328</v>
      </c>
      <c r="AB193" s="35">
        <f t="shared" si="52"/>
        <v>-3.206681854169247</v>
      </c>
      <c r="AC193" s="35">
        <f t="shared" si="53"/>
        <v>-3.206681854169247</v>
      </c>
      <c r="AD193" s="36"/>
      <c r="AE193" s="36"/>
      <c r="AF193">
        <v>2.2200000000000002</v>
      </c>
      <c r="AG193">
        <v>1.7</v>
      </c>
      <c r="AH193" s="41"/>
      <c r="AI193" s="36"/>
      <c r="AJ193" t="s">
        <v>483</v>
      </c>
    </row>
    <row r="194" spans="1:38" s="35" customFormat="1" ht="15" x14ac:dyDescent="0.25">
      <c r="A194">
        <v>2.65</v>
      </c>
      <c r="B194">
        <v>3.08</v>
      </c>
      <c r="C194">
        <v>3.03</v>
      </c>
      <c r="D194" s="20">
        <f t="shared" si="41"/>
        <v>3.2066818541692577E-2</v>
      </c>
      <c r="E194" s="17">
        <f>IF(OR($A194="",$B194="",$C194=""),"",A194*'MPTO_working_3-way'!$I193)</f>
        <v>2.7349770691354851</v>
      </c>
      <c r="F194" s="21">
        <f>IF(OR($A194="",$B194="",$C194=""),"",B194*'MPTO_working_3-way'!$I193)</f>
        <v>3.1787658011084132</v>
      </c>
      <c r="G194" s="22">
        <f>IF(OR($A194="",$B194="",$C194=""),"",C194*'MPTO_working_3-way'!$I193)</f>
        <v>3.1271624601813284</v>
      </c>
      <c r="H194" s="17">
        <f>IF(OR($A194="",$B194="",$C194=""),"",'MPTO_working_3-way'!E193)</f>
        <v>2.7272512733346663</v>
      </c>
      <c r="I194" s="21">
        <f>IF(OR($A194="",$B194="",$C194=""),"",'MPTO_working_3-way'!F193)</f>
        <v>3.1848514689128273</v>
      </c>
      <c r="J194" s="22">
        <f>IF(OR($A194="",$B194="",$C194=""),"",'MPTO_working_3-way'!G193)</f>
        <v>3.1314187843139907</v>
      </c>
      <c r="K194" s="17">
        <f>IF(OR($A194="",$B194="",$C194=""),"",'OddsRatio_working_3-way'!H193)</f>
        <v>2.7308628454012425</v>
      </c>
      <c r="L194" s="21">
        <f>IF(OR($A194="",$B194="",$C194=""),"",'OddsRatio_working_3-way'!I193)</f>
        <v>3.1819361929906576</v>
      </c>
      <c r="M194" s="22">
        <f>IF(OR($A194="",$B194="",$C194=""),"",'OddsRatio_working_3-way'!J193)</f>
        <v>3.1294858037360749</v>
      </c>
      <c r="N194" s="23">
        <f t="shared" si="42"/>
        <v>36.563377853697901</v>
      </c>
      <c r="O194" s="24">
        <f t="shared" si="43"/>
        <v>31.458750426071248</v>
      </c>
      <c r="P194" s="24">
        <f t="shared" si="44"/>
        <v>31.977871720230837</v>
      </c>
      <c r="Q194" t="s">
        <v>458</v>
      </c>
      <c r="R194" t="s">
        <v>459</v>
      </c>
      <c r="S194" s="48" t="s">
        <v>469</v>
      </c>
      <c r="T194" s="35">
        <v>100</v>
      </c>
      <c r="U194" s="35">
        <f t="shared" si="45"/>
        <v>44.134078212290497</v>
      </c>
      <c r="V194" s="35">
        <f t="shared" si="46"/>
        <v>71.751412429378533</v>
      </c>
      <c r="W194" s="35">
        <f t="shared" si="47"/>
        <v>81.549815498154985</v>
      </c>
      <c r="X194" s="35">
        <f t="shared" si="48"/>
        <v>46.69877207246649</v>
      </c>
      <c r="Y194" s="35">
        <f t="shared" si="49"/>
        <v>74.316106289554511</v>
      </c>
      <c r="Z194" s="35">
        <f t="shared" si="50"/>
        <v>84.114509358330963</v>
      </c>
      <c r="AA194" s="35">
        <f t="shared" si="51"/>
        <v>-2.5646938601759928</v>
      </c>
      <c r="AB194" s="35">
        <f t="shared" si="52"/>
        <v>-2.5646938601759786</v>
      </c>
      <c r="AC194" s="35">
        <f t="shared" si="53"/>
        <v>-2.5646938601759786</v>
      </c>
      <c r="AD194" s="36"/>
      <c r="AE194" s="36"/>
      <c r="AF194">
        <v>2.21</v>
      </c>
      <c r="AG194">
        <v>1.71</v>
      </c>
      <c r="AH194" s="41"/>
      <c r="AI194" s="36"/>
      <c r="AJ194" t="s">
        <v>476</v>
      </c>
    </row>
    <row r="195" spans="1:38" ht="15" x14ac:dyDescent="0.25">
      <c r="A195">
        <v>1.79</v>
      </c>
      <c r="B195">
        <v>3.54</v>
      </c>
      <c r="C195">
        <v>5.42</v>
      </c>
      <c r="D195" s="20">
        <f t="shared" si="41"/>
        <v>2.5646938601759706E-2</v>
      </c>
      <c r="E195" s="17">
        <f>IF(OR($A195="",$B195="",$C195=""),"",A195*'MPTO_working_3-way'!$I194)</f>
        <v>1.8359080200971498</v>
      </c>
      <c r="F195" s="21">
        <f>IF(OR($A195="",$B195="",$C195=""),"",B195*'MPTO_working_3-way'!$I194)</f>
        <v>3.6307901626502295</v>
      </c>
      <c r="G195" s="22">
        <f>IF(OR($A195="",$B195="",$C195=""),"",C195*'MPTO_working_3-way'!$I194)</f>
        <v>5.5590064072215375</v>
      </c>
      <c r="H195" s="17">
        <f>IF(OR($A195="",$B195="",$C195=""),"",'MPTO_working_3-way'!E194)</f>
        <v>1.8178174669350009</v>
      </c>
      <c r="I195" s="21">
        <f>IF(OR($A195="",$B195="",$C195=""),"",'MPTO_working_3-way'!F194)</f>
        <v>3.6504757627502729</v>
      </c>
      <c r="J195" s="22">
        <f>IF(OR($A195="",$B195="",$C195=""),"",'MPTO_working_3-way'!G194)</f>
        <v>5.6833402357287524</v>
      </c>
      <c r="K195" s="17">
        <f>IF(OR($A195="",$B195="",$C195=""),"",'OddsRatio_working_3-way'!H194)</f>
        <v>1.8247164877729862</v>
      </c>
      <c r="L195" s="21">
        <f>IF(OR($A195="",$B195="",$C195=""),"",'OddsRatio_working_3-way'!I194)</f>
        <v>3.651620099928333</v>
      </c>
      <c r="M195" s="22">
        <f>IF(OR($A195="",$B195="",$C195=""),"",'OddsRatio_working_3-way'!J194)</f>
        <v>5.614236551843792</v>
      </c>
      <c r="N195" s="23">
        <f t="shared" si="42"/>
        <v>54.468959722017196</v>
      </c>
      <c r="O195" s="24">
        <f t="shared" si="43"/>
        <v>27.542214096726209</v>
      </c>
      <c r="P195" s="24">
        <f t="shared" si="44"/>
        <v>17.988826181256602</v>
      </c>
      <c r="Q195" t="s">
        <v>154</v>
      </c>
      <c r="R195" t="s">
        <v>130</v>
      </c>
      <c r="S195" s="48" t="s">
        <v>469</v>
      </c>
      <c r="T195" s="35">
        <v>100</v>
      </c>
      <c r="U195" s="35">
        <f t="shared" si="45"/>
        <v>54.751131221719454</v>
      </c>
      <c r="V195" s="35">
        <f t="shared" si="46"/>
        <v>67.21311475409837</v>
      </c>
      <c r="W195" s="35">
        <f t="shared" si="47"/>
        <v>73.544973544973558</v>
      </c>
      <c r="X195" s="35">
        <f t="shared" si="48"/>
        <v>59.2419117009281</v>
      </c>
      <c r="Y195" s="35">
        <f t="shared" si="49"/>
        <v>71.703895233307009</v>
      </c>
      <c r="Z195" s="35">
        <f t="shared" si="50"/>
        <v>78.035754024182197</v>
      </c>
      <c r="AA195" s="35">
        <f t="shared" si="51"/>
        <v>-4.4907804792086452</v>
      </c>
      <c r="AB195" s="35">
        <f t="shared" si="52"/>
        <v>-4.4907804792086381</v>
      </c>
      <c r="AC195" s="35">
        <f t="shared" si="53"/>
        <v>-4.4907804792086381</v>
      </c>
      <c r="AD195" s="36"/>
      <c r="AE195" s="36"/>
      <c r="AF195">
        <v>2.39</v>
      </c>
      <c r="AG195">
        <v>1.64</v>
      </c>
      <c r="AH195" s="41"/>
      <c r="AI195" s="36"/>
      <c r="AJ195" t="s">
        <v>160</v>
      </c>
      <c r="AK195" s="35"/>
      <c r="AL195" s="35"/>
    </row>
    <row r="196" spans="1:38" s="35" customFormat="1" ht="15" x14ac:dyDescent="0.25">
      <c r="A196">
        <v>2.21</v>
      </c>
      <c r="B196">
        <v>3.05</v>
      </c>
      <c r="C196">
        <v>3.78</v>
      </c>
      <c r="D196" s="20">
        <f t="shared" ref="D196:D198" si="54">IF(OR($A196="",$B196="",$C196=""),"",(1/A196)+(1/B196)+(1/C196)-1)</f>
        <v>4.4907804792086559E-2</v>
      </c>
      <c r="E196" s="17">
        <f>IF(OR($A196="",$B196="",$C196=""),"",A196*'MPTO_working_3-way'!$I195)</f>
        <v>2.3092462485905112</v>
      </c>
      <c r="F196" s="21">
        <f>IF(OR($A196="",$B196="",$C196=""),"",B196*'MPTO_working_3-way'!$I195)</f>
        <v>3.186968804615864</v>
      </c>
      <c r="G196" s="22">
        <f>IF(OR($A196="",$B196="",$C196=""),"",C196*'MPTO_working_3-way'!$I195)</f>
        <v>3.9497515021140872</v>
      </c>
      <c r="H196" s="17">
        <f>IF(OR($A196="",$B196="",$C196=""),"",'MPTO_working_3-way'!E195)</f>
        <v>2.2856128331398189</v>
      </c>
      <c r="I196" s="21">
        <f>IF(OR($A196="",$B196="",$C196=""),"",'MPTO_working_3-way'!F195)</f>
        <v>3.1959134831474771</v>
      </c>
      <c r="J196" s="22">
        <f>IF(OR($A196="",$B196="",$C196=""),"",'MPTO_working_3-way'!G195)</f>
        <v>4.0067153143868977</v>
      </c>
      <c r="K196" s="17">
        <f>IF(OR($A196="",$B196="",$C196=""),"",'OddsRatio_working_3-way'!H195)</f>
        <v>2.2957385253627316</v>
      </c>
      <c r="L196" s="21">
        <f>IF(OR($A196="",$B196="",$C196=""),"",'OddsRatio_working_3-way'!I195)</f>
        <v>3.1952594851186769</v>
      </c>
      <c r="M196" s="22">
        <f>IF(OR($A196="",$B196="",$C196=""),"",'OddsRatio_working_3-way'!J195)</f>
        <v>3.9769860334780121</v>
      </c>
      <c r="N196" s="23">
        <f t="shared" si="42"/>
        <v>43.304173412011274</v>
      </c>
      <c r="O196" s="24">
        <f t="shared" si="43"/>
        <v>31.37777811165407</v>
      </c>
      <c r="P196" s="24">
        <f t="shared" si="44"/>
        <v>25.318048476334639</v>
      </c>
      <c r="Q196" t="s">
        <v>460</v>
      </c>
      <c r="R196" t="s">
        <v>461</v>
      </c>
      <c r="S196" s="48" t="s">
        <v>469</v>
      </c>
      <c r="T196" s="35">
        <v>100</v>
      </c>
      <c r="U196" s="35">
        <f t="shared" si="45"/>
        <v>58.677685950413228</v>
      </c>
      <c r="V196" s="35">
        <f t="shared" si="46"/>
        <v>69.969969969969966</v>
      </c>
      <c r="W196" s="35">
        <f t="shared" si="47"/>
        <v>68.152866242038215</v>
      </c>
      <c r="X196" s="35">
        <f t="shared" si="48"/>
        <v>61.877163787991819</v>
      </c>
      <c r="Y196" s="35">
        <f t="shared" si="49"/>
        <v>73.169447807548565</v>
      </c>
      <c r="Z196" s="35">
        <f t="shared" si="50"/>
        <v>71.352344079616813</v>
      </c>
      <c r="AA196" s="35">
        <f t="shared" si="51"/>
        <v>-3.1994778375785913</v>
      </c>
      <c r="AB196" s="35">
        <f t="shared" si="52"/>
        <v>-3.1994778375785984</v>
      </c>
      <c r="AC196" s="35">
        <f t="shared" si="53"/>
        <v>-3.1994778375785984</v>
      </c>
      <c r="AD196" s="36"/>
      <c r="AE196" s="36"/>
      <c r="AF196">
        <v>2.67</v>
      </c>
      <c r="AG196">
        <v>1.49</v>
      </c>
      <c r="AH196" s="41"/>
      <c r="AI196" s="36"/>
      <c r="AJ196" t="s">
        <v>478</v>
      </c>
    </row>
    <row r="197" spans="1:38" ht="15" x14ac:dyDescent="0.25">
      <c r="A197">
        <v>2.42</v>
      </c>
      <c r="B197">
        <v>3.33</v>
      </c>
      <c r="C197">
        <v>3.14</v>
      </c>
      <c r="D197" s="20">
        <f t="shared" si="54"/>
        <v>3.1994778375785904E-2</v>
      </c>
      <c r="E197" s="17">
        <f>IF(OR($A197="",$B197="",$C197=""),"",A197*'MPTO_working_3-way'!$I196)</f>
        <v>2.4974273636694018</v>
      </c>
      <c r="F197" s="21">
        <f>IF(OR($A197="",$B197="",$C197=""),"",B197*'MPTO_working_3-way'!$I196)</f>
        <v>3.4365426119913671</v>
      </c>
      <c r="G197" s="22">
        <f>IF(OR($A197="",$B197="",$C197=""),"",C197*'MPTO_working_3-way'!$I196)</f>
        <v>3.2404636040999679</v>
      </c>
      <c r="H197" s="17">
        <f>IF(OR($A197="",$B197="",$C197=""),"",'MPTO_working_3-way'!E196)</f>
        <v>2.4841127675496231</v>
      </c>
      <c r="I197" s="21">
        <f>IF(OR($A197="",$B197="",$C197=""),"",'MPTO_working_3-way'!F196)</f>
        <v>3.4526169424169151</v>
      </c>
      <c r="J197" s="22">
        <f>IF(OR($A197="",$B197="",$C197=""),"",'MPTO_working_3-way'!G196)</f>
        <v>3.2487952257884936</v>
      </c>
      <c r="K197" s="17">
        <f>IF(OR($A197="",$B197="",$C197=""),"",'OddsRatio_working_3-way'!H196)</f>
        <v>2.4900308573421697</v>
      </c>
      <c r="L197" s="21">
        <f>IF(OR($A197="",$B197="",$C197=""),"",'OddsRatio_working_3-way'!I196)</f>
        <v>3.4449097870473624</v>
      </c>
      <c r="M197" s="22">
        <f>IF(OR($A197="",$B197="",$C197=""),"",'OddsRatio_working_3-way'!J196)</f>
        <v>3.2455394610649599</v>
      </c>
      <c r="N197" s="23">
        <f t="shared" ref="N197:N198" si="55">(1/E197)* 100</f>
        <v>40.041204583052512</v>
      </c>
      <c r="O197" s="24">
        <f t="shared" ref="O197:O198" si="56">(1/F197)* 100</f>
        <v>29.09901354083696</v>
      </c>
      <c r="P197" s="24">
        <f t="shared" ref="P197:P198" si="57">(1/G197)* 100</f>
        <v>30.859781876110532</v>
      </c>
      <c r="Q197" t="s">
        <v>462</v>
      </c>
      <c r="R197" t="s">
        <v>463</v>
      </c>
      <c r="S197" s="48" t="s">
        <v>469</v>
      </c>
      <c r="T197" s="35">
        <v>100</v>
      </c>
      <c r="U197" s="35">
        <f t="shared" ref="U197:U198" si="58">(1/A198)*((T197*A198)-T197)</f>
        <v>80.079681274900395</v>
      </c>
      <c r="V197" s="35">
        <f t="shared" ref="V197:V198" si="59">(1/B198)*((T197*B198)-T197)</f>
        <v>76.415094339622627</v>
      </c>
      <c r="W197" s="35">
        <f t="shared" ref="W197:W198" si="60">(1/C198)*((T197*C198)-T197)</f>
        <v>39.759036144578317</v>
      </c>
      <c r="X197" s="35">
        <f t="shared" ref="X197:X198" si="61">((1/B198)+(1/C198))*T197</f>
        <v>83.825869515799042</v>
      </c>
      <c r="Y197" s="35">
        <f t="shared" ref="Y197:Y198" si="62">((1/A198)+(1/C198))*T197</f>
        <v>80.161282580521302</v>
      </c>
      <c r="Z197" s="35">
        <f t="shared" ref="Z197:Z198" si="63">((1/A198)+(1/B198))*T197</f>
        <v>43.505224385476957</v>
      </c>
      <c r="AA197" s="35">
        <f t="shared" ref="AA197:AA198" si="64">U197-X197</f>
        <v>-3.7461882408986469</v>
      </c>
      <c r="AB197" s="35">
        <f t="shared" ref="AB197:AB198" si="65">V197-Y197</f>
        <v>-3.7461882408986753</v>
      </c>
      <c r="AC197" s="35">
        <f t="shared" ref="AC197:AC198" si="66">W197-Z197</f>
        <v>-3.7461882408986398</v>
      </c>
      <c r="AD197" s="36"/>
      <c r="AE197" s="36"/>
      <c r="AF197">
        <v>2.0499999999999998</v>
      </c>
      <c r="AG197">
        <v>1.83</v>
      </c>
      <c r="AH197" s="41"/>
      <c r="AI197" s="36"/>
      <c r="AJ197" t="s">
        <v>479</v>
      </c>
      <c r="AK197" s="35"/>
      <c r="AL197" s="35"/>
    </row>
    <row r="198" spans="1:38" s="35" customFormat="1" ht="15" x14ac:dyDescent="0.25">
      <c r="A198">
        <v>5.0199999999999996</v>
      </c>
      <c r="B198">
        <v>4.24</v>
      </c>
      <c r="C198">
        <v>1.66</v>
      </c>
      <c r="D198" s="20">
        <f t="shared" si="54"/>
        <v>3.7461882408986513E-2</v>
      </c>
      <c r="E198" s="17">
        <f>IF(OR($A198="",$B198="",$C198=""),"",A198*'MPTO_working_3-way'!$I197)</f>
        <v>5.2080586496931121</v>
      </c>
      <c r="F198" s="21">
        <f>IF(OR($A198="",$B198="",$C198=""),"",B198*'MPTO_working_3-way'!$I197)</f>
        <v>4.3988383814141034</v>
      </c>
      <c r="G198" s="22">
        <f>IF(OR($A198="",$B198="",$C198=""),"",C198*'MPTO_working_3-way'!$I197)</f>
        <v>1.7221867247989175</v>
      </c>
      <c r="H198" s="17">
        <f>IF(OR($A198="",$B198="",$C198=""),"",'MPTO_working_3-way'!E197)</f>
        <v>5.3557304807784814</v>
      </c>
      <c r="I198" s="21">
        <f>IF(OR($A198="",$B198="",$C198=""),"",'MPTO_working_3-way'!F197)</f>
        <v>4.4770420368873625</v>
      </c>
      <c r="J198" s="22">
        <f>IF(OR($A198="",$B198="",$C198=""),"",'MPTO_working_3-way'!G197)</f>
        <v>1.6951383677232301</v>
      </c>
      <c r="K198" s="17">
        <f>IF(OR($A198="",$B198="",$C198=""),"",'OddsRatio_working_3-way'!H197)</f>
        <v>5.2908484694409479</v>
      </c>
      <c r="L198" s="21">
        <f>IF(OR($A198="",$B198="",$C198=""),"",'OddsRatio_working_3-way'!I197)</f>
        <v>4.4582957813404667</v>
      </c>
      <c r="M198" s="22">
        <f>IF(OR($A198="",$B198="",$C198=""),"",'OddsRatio_working_3-way'!J197)</f>
        <v>1.7044676591619468</v>
      </c>
      <c r="N198" s="23">
        <f t="shared" si="55"/>
        <v>19.201012647177574</v>
      </c>
      <c r="O198" s="24">
        <f t="shared" si="56"/>
        <v>22.733274407743252</v>
      </c>
      <c r="P198" s="24">
        <f t="shared" si="57"/>
        <v>58.065712945079163</v>
      </c>
      <c r="Q198" t="s">
        <v>464</v>
      </c>
      <c r="R198" t="s">
        <v>465</v>
      </c>
      <c r="S198" s="48" t="s">
        <v>469</v>
      </c>
      <c r="T198" s="35">
        <v>100</v>
      </c>
      <c r="U198" s="35" t="e">
        <f t="shared" si="58"/>
        <v>#DIV/0!</v>
      </c>
      <c r="V198" s="35" t="e">
        <f t="shared" si="59"/>
        <v>#DIV/0!</v>
      </c>
      <c r="W198" s="35" t="e">
        <f t="shared" si="60"/>
        <v>#DIV/0!</v>
      </c>
      <c r="X198" s="35" t="e">
        <f t="shared" si="61"/>
        <v>#DIV/0!</v>
      </c>
      <c r="Y198" s="35" t="e">
        <f t="shared" si="62"/>
        <v>#DIV/0!</v>
      </c>
      <c r="Z198" s="35" t="e">
        <f t="shared" si="63"/>
        <v>#DIV/0!</v>
      </c>
      <c r="AA198" s="35" t="e">
        <f t="shared" si="64"/>
        <v>#DIV/0!</v>
      </c>
      <c r="AB198" s="35" t="e">
        <f t="shared" si="65"/>
        <v>#DIV/0!</v>
      </c>
      <c r="AC198" s="35" t="e">
        <f t="shared" si="66"/>
        <v>#DIV/0!</v>
      </c>
      <c r="AD198" s="36"/>
      <c r="AF198">
        <v>1.68</v>
      </c>
      <c r="AG198">
        <v>2.27</v>
      </c>
      <c r="AH198" s="41"/>
      <c r="AI198" s="36"/>
      <c r="AJ198" t="s">
        <v>479</v>
      </c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2022-10-21T16:23:51Z</dcterms:modified>
</cp:coreProperties>
</file>