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21FC73AC-361B-4738-80EB-13D45206E244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AB7" i="2" s="1"/>
  <c r="Z7" i="2"/>
  <c r="AA7" i="2"/>
  <c r="AC7" i="2"/>
  <c r="U8" i="2"/>
  <c r="V8" i="2"/>
  <c r="W8" i="2"/>
  <c r="X8" i="2"/>
  <c r="Y8" i="2"/>
  <c r="AB8" i="2" s="1"/>
  <c r="Z8" i="2"/>
  <c r="AA8" i="2"/>
  <c r="AC8" i="2"/>
  <c r="U9" i="2"/>
  <c r="V9" i="2"/>
  <c r="W9" i="2"/>
  <c r="X9" i="2"/>
  <c r="Y9" i="2"/>
  <c r="Z9" i="2"/>
  <c r="AC9" i="2" s="1"/>
  <c r="AA9" i="2"/>
  <c r="AB9" i="2"/>
  <c r="U10" i="2"/>
  <c r="V10" i="2"/>
  <c r="W10" i="2"/>
  <c r="X10" i="2"/>
  <c r="Y10" i="2"/>
  <c r="AB10" i="2" s="1"/>
  <c r="Z10" i="2"/>
  <c r="AA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Z20" i="2"/>
  <c r="AA20" i="2"/>
  <c r="AB20" i="2"/>
  <c r="AC20" i="2"/>
  <c r="U21" i="2"/>
  <c r="V21" i="2"/>
  <c r="W21" i="2"/>
  <c r="X21" i="2"/>
  <c r="Y21" i="2"/>
  <c r="Z21" i="2"/>
  <c r="AA21" i="2"/>
  <c r="AB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Y23" i="2"/>
  <c r="Z23" i="2"/>
  <c r="AA23" i="2"/>
  <c r="AB23" i="2"/>
  <c r="AC23" i="2"/>
  <c r="U24" i="2"/>
  <c r="V24" i="2"/>
  <c r="W24" i="2"/>
  <c r="X24" i="2"/>
  <c r="Y24" i="2"/>
  <c r="Z24" i="2"/>
  <c r="AA24" i="2"/>
  <c r="AB24" i="2"/>
  <c r="AC24" i="2"/>
  <c r="U25" i="2"/>
  <c r="V25" i="2"/>
  <c r="W25" i="2"/>
  <c r="X25" i="2"/>
  <c r="Y25" i="2"/>
  <c r="Z25" i="2"/>
  <c r="AA25" i="2"/>
  <c r="AB25" i="2"/>
  <c r="AC25" i="2"/>
  <c r="U26" i="2"/>
  <c r="V26" i="2"/>
  <c r="W26" i="2"/>
  <c r="X26" i="2"/>
  <c r="Y26" i="2"/>
  <c r="Z26" i="2"/>
  <c r="AA26" i="2"/>
  <c r="AB26" i="2"/>
  <c r="AC26" i="2"/>
  <c r="U27" i="2"/>
  <c r="V27" i="2"/>
  <c r="W27" i="2"/>
  <c r="X27" i="2"/>
  <c r="Y27" i="2"/>
  <c r="Z27" i="2"/>
  <c r="AA27" i="2"/>
  <c r="AB27" i="2"/>
  <c r="AC27" i="2"/>
  <c r="U28" i="2"/>
  <c r="V28" i="2"/>
  <c r="W28" i="2"/>
  <c r="X28" i="2"/>
  <c r="Y28" i="2"/>
  <c r="Z28" i="2"/>
  <c r="AA28" i="2"/>
  <c r="AB28" i="2"/>
  <c r="AC28" i="2"/>
  <c r="U29" i="2"/>
  <c r="V29" i="2"/>
  <c r="W29" i="2"/>
  <c r="X29" i="2"/>
  <c r="Y29" i="2"/>
  <c r="Z29" i="2"/>
  <c r="AA29" i="2"/>
  <c r="AB29" i="2"/>
  <c r="AC29" i="2"/>
  <c r="U30" i="2"/>
  <c r="V30" i="2"/>
  <c r="W30" i="2"/>
  <c r="X30" i="2"/>
  <c r="Y30" i="2"/>
  <c r="Z30" i="2"/>
  <c r="AA30" i="2"/>
  <c r="AB30" i="2"/>
  <c r="AC30" i="2"/>
  <c r="U31" i="2"/>
  <c r="V31" i="2"/>
  <c r="W31" i="2"/>
  <c r="X31" i="2"/>
  <c r="Y31" i="2"/>
  <c r="Z31" i="2"/>
  <c r="AA31" i="2"/>
  <c r="AB31" i="2"/>
  <c r="AC31" i="2"/>
  <c r="U32" i="2"/>
  <c r="V32" i="2"/>
  <c r="W32" i="2"/>
  <c r="X32" i="2"/>
  <c r="Y32" i="2"/>
  <c r="Z32" i="2"/>
  <c r="AA32" i="2"/>
  <c r="AB32" i="2"/>
  <c r="AC32" i="2"/>
  <c r="U33" i="2"/>
  <c r="V33" i="2"/>
  <c r="W33" i="2"/>
  <c r="X33" i="2"/>
  <c r="Y33" i="2"/>
  <c r="Z33" i="2"/>
  <c r="AA33" i="2"/>
  <c r="AB33" i="2"/>
  <c r="AC33" i="2"/>
  <c r="U34" i="2"/>
  <c r="V34" i="2"/>
  <c r="W34" i="2"/>
  <c r="X34" i="2"/>
  <c r="Y34" i="2"/>
  <c r="Z34" i="2"/>
  <c r="AA34" i="2"/>
  <c r="AB34" i="2"/>
  <c r="AC34" i="2"/>
  <c r="U35" i="2"/>
  <c r="V35" i="2"/>
  <c r="W35" i="2"/>
  <c r="X35" i="2"/>
  <c r="Y35" i="2"/>
  <c r="Z35" i="2"/>
  <c r="AA35" i="2"/>
  <c r="AB35" i="2"/>
  <c r="AC35" i="2"/>
  <c r="U36" i="2"/>
  <c r="V36" i="2"/>
  <c r="W36" i="2"/>
  <c r="X36" i="2"/>
  <c r="Y36" i="2"/>
  <c r="Z36" i="2"/>
  <c r="AA36" i="2"/>
  <c r="AB36" i="2"/>
  <c r="AC36" i="2"/>
  <c r="U37" i="2"/>
  <c r="V37" i="2"/>
  <c r="W37" i="2"/>
  <c r="X37" i="2"/>
  <c r="Y37" i="2"/>
  <c r="Z37" i="2"/>
  <c r="AA37" i="2"/>
  <c r="AB37" i="2"/>
  <c r="AC37" i="2"/>
  <c r="U38" i="2"/>
  <c r="V38" i="2"/>
  <c r="W38" i="2"/>
  <c r="X38" i="2"/>
  <c r="Y38" i="2"/>
  <c r="Z38" i="2"/>
  <c r="AA38" i="2"/>
  <c r="AB38" i="2"/>
  <c r="AC38" i="2"/>
  <c r="U39" i="2"/>
  <c r="V39" i="2"/>
  <c r="W39" i="2"/>
  <c r="X39" i="2"/>
  <c r="Y39" i="2"/>
  <c r="Z39" i="2"/>
  <c r="AA39" i="2"/>
  <c r="AB39" i="2"/>
  <c r="AC39" i="2"/>
  <c r="U40" i="2"/>
  <c r="V40" i="2"/>
  <c r="W40" i="2"/>
  <c r="X40" i="2"/>
  <c r="Y40" i="2"/>
  <c r="Z40" i="2"/>
  <c r="AA40" i="2"/>
  <c r="AB40" i="2"/>
  <c r="AC40" i="2"/>
  <c r="U41" i="2"/>
  <c r="V41" i="2"/>
  <c r="W41" i="2"/>
  <c r="X41" i="2"/>
  <c r="Y41" i="2"/>
  <c r="Z41" i="2"/>
  <c r="AA41" i="2"/>
  <c r="AB41" i="2"/>
  <c r="AC41" i="2"/>
  <c r="U42" i="2"/>
  <c r="V42" i="2"/>
  <c r="W42" i="2"/>
  <c r="X42" i="2"/>
  <c r="Y42" i="2"/>
  <c r="Z42" i="2"/>
  <c r="AA42" i="2"/>
  <c r="AB42" i="2"/>
  <c r="AC42" i="2"/>
  <c r="U43" i="2"/>
  <c r="V43" i="2"/>
  <c r="W43" i="2"/>
  <c r="X43" i="2"/>
  <c r="Y43" i="2"/>
  <c r="Z43" i="2"/>
  <c r="AA43" i="2"/>
  <c r="AB43" i="2"/>
  <c r="AC43" i="2"/>
  <c r="U44" i="2"/>
  <c r="V44" i="2"/>
  <c r="W44" i="2"/>
  <c r="X44" i="2"/>
  <c r="Y44" i="2"/>
  <c r="Z44" i="2"/>
  <c r="AA44" i="2"/>
  <c r="AB44" i="2"/>
  <c r="AC44" i="2"/>
  <c r="U45" i="2"/>
  <c r="V45" i="2"/>
  <c r="W45" i="2"/>
  <c r="X45" i="2"/>
  <c r="Y45" i="2"/>
  <c r="Z45" i="2"/>
  <c r="AA45" i="2"/>
  <c r="AB45" i="2"/>
  <c r="AC45" i="2"/>
  <c r="U46" i="2"/>
  <c r="V46" i="2"/>
  <c r="W46" i="2"/>
  <c r="X46" i="2"/>
  <c r="Y46" i="2"/>
  <c r="Z46" i="2"/>
  <c r="AA46" i="2"/>
  <c r="AB46" i="2"/>
  <c r="AC46" i="2"/>
  <c r="U47" i="2"/>
  <c r="V47" i="2"/>
  <c r="W47" i="2"/>
  <c r="X47" i="2"/>
  <c r="Y47" i="2"/>
  <c r="Z47" i="2"/>
  <c r="AA47" i="2"/>
  <c r="AB47" i="2"/>
  <c r="AC47" i="2"/>
  <c r="U48" i="2"/>
  <c r="V48" i="2"/>
  <c r="W48" i="2"/>
  <c r="X48" i="2"/>
  <c r="Y48" i="2"/>
  <c r="Z48" i="2"/>
  <c r="AA48" i="2"/>
  <c r="AB48" i="2"/>
  <c r="AC48" i="2"/>
  <c r="U49" i="2"/>
  <c r="V49" i="2"/>
  <c r="W49" i="2"/>
  <c r="X49" i="2"/>
  <c r="Y49" i="2"/>
  <c r="Z49" i="2"/>
  <c r="AA49" i="2"/>
  <c r="AB49" i="2"/>
  <c r="AC49" i="2"/>
  <c r="U50" i="2"/>
  <c r="V50" i="2"/>
  <c r="W50" i="2"/>
  <c r="X50" i="2"/>
  <c r="Y50" i="2"/>
  <c r="Z50" i="2"/>
  <c r="AA50" i="2"/>
  <c r="AB50" i="2"/>
  <c r="AC50" i="2"/>
  <c r="U51" i="2"/>
  <c r="V51" i="2"/>
  <c r="W51" i="2"/>
  <c r="X51" i="2"/>
  <c r="Y51" i="2"/>
  <c r="Z51" i="2"/>
  <c r="AA51" i="2"/>
  <c r="AB51" i="2"/>
  <c r="AC51" i="2"/>
  <c r="U52" i="2"/>
  <c r="V52" i="2"/>
  <c r="W52" i="2"/>
  <c r="X52" i="2"/>
  <c r="Y52" i="2"/>
  <c r="Z52" i="2"/>
  <c r="AA52" i="2"/>
  <c r="AB52" i="2"/>
  <c r="AC52" i="2"/>
  <c r="U53" i="2"/>
  <c r="V53" i="2"/>
  <c r="W53" i="2"/>
  <c r="X53" i="2"/>
  <c r="Y53" i="2"/>
  <c r="AB53" i="2" s="1"/>
  <c r="Z53" i="2"/>
  <c r="AA53" i="2"/>
  <c r="AC53" i="2"/>
  <c r="U54" i="2"/>
  <c r="V54" i="2"/>
  <c r="W54" i="2"/>
  <c r="X54" i="2"/>
  <c r="Y54" i="2"/>
  <c r="Z54" i="2"/>
  <c r="AC54" i="2" s="1"/>
  <c r="AA54" i="2"/>
  <c r="AB54" i="2"/>
  <c r="U55" i="2"/>
  <c r="V55" i="2"/>
  <c r="W55" i="2"/>
  <c r="X55" i="2"/>
  <c r="Y55" i="2"/>
  <c r="Z55" i="2"/>
  <c r="AA55" i="2"/>
  <c r="AB55" i="2"/>
  <c r="AC55" i="2"/>
  <c r="U56" i="2"/>
  <c r="V56" i="2"/>
  <c r="W56" i="2"/>
  <c r="X56" i="2"/>
  <c r="Y56" i="2"/>
  <c r="Z56" i="2"/>
  <c r="AA56" i="2"/>
  <c r="AB56" i="2"/>
  <c r="AC56" i="2"/>
  <c r="U57" i="2"/>
  <c r="V57" i="2"/>
  <c r="W57" i="2"/>
  <c r="X57" i="2"/>
  <c r="Y57" i="2"/>
  <c r="Z57" i="2"/>
  <c r="AA57" i="2"/>
  <c r="AB57" i="2"/>
  <c r="AC57" i="2"/>
  <c r="U58" i="2"/>
  <c r="V58" i="2"/>
  <c r="W58" i="2"/>
  <c r="X58" i="2"/>
  <c r="Y58" i="2"/>
  <c r="Z58" i="2"/>
  <c r="AA58" i="2"/>
  <c r="AB58" i="2"/>
  <c r="AC58" i="2"/>
  <c r="U59" i="2"/>
  <c r="V59" i="2"/>
  <c r="W59" i="2"/>
  <c r="X59" i="2"/>
  <c r="Y59" i="2"/>
  <c r="Z59" i="2"/>
  <c r="AA59" i="2"/>
  <c r="AB59" i="2"/>
  <c r="AC59" i="2"/>
  <c r="U60" i="2"/>
  <c r="V60" i="2"/>
  <c r="W60" i="2"/>
  <c r="X60" i="2"/>
  <c r="Y60" i="2"/>
  <c r="Z60" i="2"/>
  <c r="AA60" i="2"/>
  <c r="AB60" i="2"/>
  <c r="AC60" i="2"/>
  <c r="U61" i="2"/>
  <c r="V61" i="2"/>
  <c r="W61" i="2"/>
  <c r="X61" i="2"/>
  <c r="Y61" i="2"/>
  <c r="Z61" i="2"/>
  <c r="AA61" i="2"/>
  <c r="AB61" i="2"/>
  <c r="AC61" i="2"/>
  <c r="U62" i="2"/>
  <c r="V62" i="2"/>
  <c r="W62" i="2"/>
  <c r="X62" i="2"/>
  <c r="Y62" i="2"/>
  <c r="Z62" i="2"/>
  <c r="AA62" i="2"/>
  <c r="AB62" i="2"/>
  <c r="AC62" i="2"/>
  <c r="U63" i="2"/>
  <c r="V63" i="2"/>
  <c r="W63" i="2"/>
  <c r="X63" i="2"/>
  <c r="Y63" i="2"/>
  <c r="Z63" i="2"/>
  <c r="AA63" i="2"/>
  <c r="AB63" i="2"/>
  <c r="AC63" i="2"/>
  <c r="U64" i="2"/>
  <c r="V64" i="2"/>
  <c r="W64" i="2"/>
  <c r="X64" i="2"/>
  <c r="Y64" i="2"/>
  <c r="Z64" i="2"/>
  <c r="AA64" i="2"/>
  <c r="AB64" i="2"/>
  <c r="AC64" i="2"/>
  <c r="U65" i="2"/>
  <c r="V65" i="2"/>
  <c r="W65" i="2"/>
  <c r="X65" i="2"/>
  <c r="Y65" i="2"/>
  <c r="Z65" i="2"/>
  <c r="AA65" i="2"/>
  <c r="AB65" i="2"/>
  <c r="AC65" i="2"/>
  <c r="U66" i="2"/>
  <c r="V66" i="2"/>
  <c r="W66" i="2"/>
  <c r="X66" i="2"/>
  <c r="Y66" i="2"/>
  <c r="Z66" i="2"/>
  <c r="AA66" i="2"/>
  <c r="AB66" i="2"/>
  <c r="AC66" i="2"/>
  <c r="U67" i="2"/>
  <c r="V67" i="2"/>
  <c r="W67" i="2"/>
  <c r="X67" i="2"/>
  <c r="Y67" i="2"/>
  <c r="Z67" i="2"/>
  <c r="AA67" i="2"/>
  <c r="AB67" i="2"/>
  <c r="AC67" i="2"/>
  <c r="U68" i="2"/>
  <c r="V68" i="2"/>
  <c r="W68" i="2"/>
  <c r="X68" i="2"/>
  <c r="Y68" i="2"/>
  <c r="Z68" i="2"/>
  <c r="AA68" i="2"/>
  <c r="AB68" i="2"/>
  <c r="AC68" i="2"/>
  <c r="U69" i="2"/>
  <c r="V69" i="2"/>
  <c r="W69" i="2"/>
  <c r="X69" i="2"/>
  <c r="Y69" i="2"/>
  <c r="Z69" i="2"/>
  <c r="AA69" i="2"/>
  <c r="AB69" i="2"/>
  <c r="AC69" i="2"/>
  <c r="U70" i="2"/>
  <c r="V70" i="2"/>
  <c r="W70" i="2"/>
  <c r="X70" i="2"/>
  <c r="Y70" i="2"/>
  <c r="Z70" i="2"/>
  <c r="AA70" i="2"/>
  <c r="AB70" i="2"/>
  <c r="AC70" i="2"/>
  <c r="U71" i="2"/>
  <c r="V71" i="2"/>
  <c r="W71" i="2"/>
  <c r="X71" i="2"/>
  <c r="Y71" i="2"/>
  <c r="Z71" i="2"/>
  <c r="AA71" i="2"/>
  <c r="AB71" i="2"/>
  <c r="AC71" i="2"/>
  <c r="U72" i="2"/>
  <c r="V72" i="2"/>
  <c r="W72" i="2"/>
  <c r="X72" i="2"/>
  <c r="Y72" i="2"/>
  <c r="Z72" i="2"/>
  <c r="AA72" i="2"/>
  <c r="AB72" i="2"/>
  <c r="AC72" i="2"/>
  <c r="U73" i="2"/>
  <c r="V73" i="2"/>
  <c r="W73" i="2"/>
  <c r="X73" i="2"/>
  <c r="Y73" i="2"/>
  <c r="Z73" i="2"/>
  <c r="AA73" i="2"/>
  <c r="AB73" i="2"/>
  <c r="AC73" i="2"/>
  <c r="U74" i="2"/>
  <c r="V74" i="2"/>
  <c r="W74" i="2"/>
  <c r="X74" i="2"/>
  <c r="Y74" i="2"/>
  <c r="Z74" i="2"/>
  <c r="AA74" i="2"/>
  <c r="AB74" i="2"/>
  <c r="AC74" i="2"/>
  <c r="U75" i="2"/>
  <c r="V75" i="2"/>
  <c r="W75" i="2"/>
  <c r="X75" i="2"/>
  <c r="Y75" i="2"/>
  <c r="Z75" i="2"/>
  <c r="AA75" i="2"/>
  <c r="AB75" i="2"/>
  <c r="AC75" i="2"/>
  <c r="U76" i="2"/>
  <c r="V76" i="2"/>
  <c r="W76" i="2"/>
  <c r="X76" i="2"/>
  <c r="Y76" i="2"/>
  <c r="Z76" i="2"/>
  <c r="AC76" i="2" s="1"/>
  <c r="AA76" i="2"/>
  <c r="AB76" i="2"/>
  <c r="U77" i="2"/>
  <c r="V77" i="2"/>
  <c r="W77" i="2"/>
  <c r="X77" i="2"/>
  <c r="Y77" i="2"/>
  <c r="AB77" i="2" s="1"/>
  <c r="Z77" i="2"/>
  <c r="AA77" i="2"/>
  <c r="AC77" i="2"/>
  <c r="U78" i="2"/>
  <c r="V78" i="2"/>
  <c r="W78" i="2"/>
  <c r="X78" i="2"/>
  <c r="AA78" i="2" s="1"/>
  <c r="Y78" i="2"/>
  <c r="Z78" i="2"/>
  <c r="AC78" i="2" s="1"/>
  <c r="AB78" i="2"/>
  <c r="U79" i="2"/>
  <c r="V79" i="2"/>
  <c r="W79" i="2"/>
  <c r="X79" i="2"/>
  <c r="Y79" i="2"/>
  <c r="AB79" i="2" s="1"/>
  <c r="Z79" i="2"/>
  <c r="AA79" i="2"/>
  <c r="AC79" i="2"/>
  <c r="U80" i="2"/>
  <c r="V80" i="2"/>
  <c r="W80" i="2"/>
  <c r="X80" i="2"/>
  <c r="AA80" i="2" s="1"/>
  <c r="Y80" i="2"/>
  <c r="Z80" i="2"/>
  <c r="AC80" i="2" s="1"/>
  <c r="AB80" i="2"/>
  <c r="U81" i="2"/>
  <c r="V81" i="2"/>
  <c r="W81" i="2"/>
  <c r="X81" i="2"/>
  <c r="Y81" i="2"/>
  <c r="AB81" i="2" s="1"/>
  <c r="Z81" i="2"/>
  <c r="AA81" i="2"/>
  <c r="AC81" i="2"/>
  <c r="U82" i="2"/>
  <c r="V82" i="2"/>
  <c r="W82" i="2"/>
  <c r="X82" i="2"/>
  <c r="AA82" i="2" s="1"/>
  <c r="Y82" i="2"/>
  <c r="Z82" i="2"/>
  <c r="AC82" i="2" s="1"/>
  <c r="AB82" i="2"/>
  <c r="U83" i="2"/>
  <c r="V83" i="2"/>
  <c r="W83" i="2"/>
  <c r="X83" i="2"/>
  <c r="Y83" i="2"/>
  <c r="AB83" i="2" s="1"/>
  <c r="Z83" i="2"/>
  <c r="AA83" i="2"/>
  <c r="AC83" i="2"/>
  <c r="U84" i="2"/>
  <c r="V84" i="2"/>
  <c r="W84" i="2"/>
  <c r="X84" i="2"/>
  <c r="AA84" i="2" s="1"/>
  <c r="Y84" i="2"/>
  <c r="Z84" i="2"/>
  <c r="AC84" i="2" s="1"/>
  <c r="AB84" i="2"/>
  <c r="U85" i="2"/>
  <c r="V85" i="2"/>
  <c r="W85" i="2"/>
  <c r="X85" i="2"/>
  <c r="Y85" i="2"/>
  <c r="AB85" i="2" s="1"/>
  <c r="Z85" i="2"/>
  <c r="AA85" i="2"/>
  <c r="AC85" i="2"/>
  <c r="U86" i="2"/>
  <c r="V86" i="2"/>
  <c r="W86" i="2"/>
  <c r="X86" i="2"/>
  <c r="AA86" i="2" s="1"/>
  <c r="Y86" i="2"/>
  <c r="Z86" i="2"/>
  <c r="AC86" i="2" s="1"/>
  <c r="AB86" i="2"/>
  <c r="U87" i="2"/>
  <c r="V87" i="2"/>
  <c r="W87" i="2"/>
  <c r="X87" i="2"/>
  <c r="Y87" i="2"/>
  <c r="AB87" i="2" s="1"/>
  <c r="Z87" i="2"/>
  <c r="AA87" i="2"/>
  <c r="AC87" i="2"/>
  <c r="U88" i="2"/>
  <c r="V88" i="2"/>
  <c r="W88" i="2"/>
  <c r="X88" i="2"/>
  <c r="AA88" i="2" s="1"/>
  <c r="Y88" i="2"/>
  <c r="Z88" i="2"/>
  <c r="AC88" i="2" s="1"/>
  <c r="AB88" i="2"/>
  <c r="U89" i="2"/>
  <c r="V89" i="2"/>
  <c r="W89" i="2"/>
  <c r="X89" i="2"/>
  <c r="Y89" i="2"/>
  <c r="AB89" i="2" s="1"/>
  <c r="Z89" i="2"/>
  <c r="AA89" i="2"/>
  <c r="AC89" i="2"/>
  <c r="U90" i="2"/>
  <c r="V90" i="2"/>
  <c r="W90" i="2"/>
  <c r="X90" i="2"/>
  <c r="AA90" i="2" s="1"/>
  <c r="Y90" i="2"/>
  <c r="Z90" i="2"/>
  <c r="AC90" i="2" s="1"/>
  <c r="AB90" i="2"/>
  <c r="U91" i="2"/>
  <c r="V91" i="2"/>
  <c r="W91" i="2"/>
  <c r="X91" i="2"/>
  <c r="Y91" i="2"/>
  <c r="AB91" i="2" s="1"/>
  <c r="Z91" i="2"/>
  <c r="AA91" i="2"/>
  <c r="AC91" i="2"/>
  <c r="U92" i="2"/>
  <c r="V92" i="2"/>
  <c r="W92" i="2"/>
  <c r="X92" i="2"/>
  <c r="AA92" i="2" s="1"/>
  <c r="Y92" i="2"/>
  <c r="Z92" i="2"/>
  <c r="AC92" i="2" s="1"/>
  <c r="AB92" i="2"/>
  <c r="U93" i="2"/>
  <c r="V93" i="2"/>
  <c r="W93" i="2"/>
  <c r="X93" i="2"/>
  <c r="Y93" i="2"/>
  <c r="AB93" i="2" s="1"/>
  <c r="Z93" i="2"/>
  <c r="AA93" i="2"/>
  <c r="AC93" i="2"/>
  <c r="U94" i="2"/>
  <c r="V94" i="2"/>
  <c r="W94" i="2"/>
  <c r="X94" i="2"/>
  <c r="AA94" i="2" s="1"/>
  <c r="Y94" i="2"/>
  <c r="Z94" i="2"/>
  <c r="AC94" i="2" s="1"/>
  <c r="AB94" i="2"/>
  <c r="U95" i="2"/>
  <c r="V95" i="2"/>
  <c r="W95" i="2"/>
  <c r="X95" i="2"/>
  <c r="Y95" i="2"/>
  <c r="AB95" i="2" s="1"/>
  <c r="Z95" i="2"/>
  <c r="AA95" i="2"/>
  <c r="AC95" i="2"/>
  <c r="U96" i="2"/>
  <c r="V96" i="2"/>
  <c r="W96" i="2"/>
  <c r="X96" i="2"/>
  <c r="AA96" i="2" s="1"/>
  <c r="Y96" i="2"/>
  <c r="Z96" i="2"/>
  <c r="AC96" i="2" s="1"/>
  <c r="AB96" i="2"/>
  <c r="U97" i="2"/>
  <c r="V97" i="2"/>
  <c r="W97" i="2"/>
  <c r="X97" i="2"/>
  <c r="Y97" i="2"/>
  <c r="AB97" i="2" s="1"/>
  <c r="Z97" i="2"/>
  <c r="AA97" i="2"/>
  <c r="AC97" i="2"/>
  <c r="U98" i="2"/>
  <c r="V98" i="2"/>
  <c r="W98" i="2"/>
  <c r="X98" i="2"/>
  <c r="AA98" i="2" s="1"/>
  <c r="Y98" i="2"/>
  <c r="Z98" i="2"/>
  <c r="AC98" i="2" s="1"/>
  <c r="AB98" i="2"/>
  <c r="U99" i="2"/>
  <c r="V99" i="2"/>
  <c r="W99" i="2"/>
  <c r="X99" i="2"/>
  <c r="Y99" i="2"/>
  <c r="AB99" i="2" s="1"/>
  <c r="Z99" i="2"/>
  <c r="AA99" i="2"/>
  <c r="AC99" i="2"/>
  <c r="U100" i="2"/>
  <c r="V100" i="2"/>
  <c r="W100" i="2"/>
  <c r="X100" i="2"/>
  <c r="AA100" i="2" s="1"/>
  <c r="Y100" i="2"/>
  <c r="Z100" i="2"/>
  <c r="AC100" i="2" s="1"/>
  <c r="AB100" i="2"/>
  <c r="U101" i="2"/>
  <c r="V101" i="2"/>
  <c r="W101" i="2"/>
  <c r="X101" i="2"/>
  <c r="Y101" i="2"/>
  <c r="AB101" i="2" s="1"/>
  <c r="Z101" i="2"/>
  <c r="AA101" i="2"/>
  <c r="AC101" i="2"/>
  <c r="U102" i="2"/>
  <c r="V102" i="2"/>
  <c r="W102" i="2"/>
  <c r="X102" i="2"/>
  <c r="AA102" i="2" s="1"/>
  <c r="Y102" i="2"/>
  <c r="Z102" i="2"/>
  <c r="AC102" i="2" s="1"/>
  <c r="AB102" i="2"/>
  <c r="U103" i="2"/>
  <c r="V103" i="2"/>
  <c r="W103" i="2"/>
  <c r="X103" i="2"/>
  <c r="Y103" i="2"/>
  <c r="AB103" i="2" s="1"/>
  <c r="Z103" i="2"/>
  <c r="AA103" i="2"/>
  <c r="AC103" i="2"/>
  <c r="U104" i="2"/>
  <c r="V104" i="2"/>
  <c r="W104" i="2"/>
  <c r="X104" i="2"/>
  <c r="AA104" i="2" s="1"/>
  <c r="Y104" i="2"/>
  <c r="Z104" i="2"/>
  <c r="AC104" i="2" s="1"/>
  <c r="AB104" i="2"/>
  <c r="U105" i="2"/>
  <c r="V105" i="2"/>
  <c r="W105" i="2"/>
  <c r="X105" i="2"/>
  <c r="Y105" i="2"/>
  <c r="AB105" i="2" s="1"/>
  <c r="Z105" i="2"/>
  <c r="AA105" i="2"/>
  <c r="AC105" i="2"/>
  <c r="U106" i="2"/>
  <c r="V106" i="2"/>
  <c r="W106" i="2"/>
  <c r="X106" i="2"/>
  <c r="AA106" i="2" s="1"/>
  <c r="Y106" i="2"/>
  <c r="Z106" i="2"/>
  <c r="AC106" i="2" s="1"/>
  <c r="AB106" i="2"/>
  <c r="U107" i="2"/>
  <c r="V107" i="2"/>
  <c r="W107" i="2"/>
  <c r="X107" i="2"/>
  <c r="Y107" i="2"/>
  <c r="AB107" i="2" s="1"/>
  <c r="Z107" i="2"/>
  <c r="AA107" i="2"/>
  <c r="AC107" i="2"/>
  <c r="U108" i="2"/>
  <c r="V108" i="2"/>
  <c r="W108" i="2"/>
  <c r="X108" i="2"/>
  <c r="AA108" i="2" s="1"/>
  <c r="Y108" i="2"/>
  <c r="Z108" i="2"/>
  <c r="AC108" i="2" s="1"/>
  <c r="AB108" i="2"/>
  <c r="U109" i="2"/>
  <c r="V109" i="2"/>
  <c r="W109" i="2"/>
  <c r="X109" i="2"/>
  <c r="Y109" i="2"/>
  <c r="AB109" i="2" s="1"/>
  <c r="Z109" i="2"/>
  <c r="AA109" i="2"/>
  <c r="AC109" i="2"/>
  <c r="U110" i="2"/>
  <c r="V110" i="2"/>
  <c r="W110" i="2"/>
  <c r="X110" i="2"/>
  <c r="AA110" i="2" s="1"/>
  <c r="Y110" i="2"/>
  <c r="Z110" i="2"/>
  <c r="AC110" i="2" s="1"/>
  <c r="AB110" i="2"/>
  <c r="U111" i="2"/>
  <c r="V111" i="2"/>
  <c r="W111" i="2"/>
  <c r="X111" i="2"/>
  <c r="Y111" i="2"/>
  <c r="AB111" i="2" s="1"/>
  <c r="Z111" i="2"/>
  <c r="AA111" i="2"/>
  <c r="AC111" i="2"/>
  <c r="U112" i="2"/>
  <c r="V112" i="2"/>
  <c r="W112" i="2"/>
  <c r="X112" i="2"/>
  <c r="AA112" i="2" s="1"/>
  <c r="Y112" i="2"/>
  <c r="Z112" i="2"/>
  <c r="AC112" i="2" s="1"/>
  <c r="AB112" i="2"/>
  <c r="U113" i="2"/>
  <c r="V113" i="2"/>
  <c r="W113" i="2"/>
  <c r="X113" i="2"/>
  <c r="Y113" i="2"/>
  <c r="AB113" i="2" s="1"/>
  <c r="Z113" i="2"/>
  <c r="AA113" i="2"/>
  <c r="AC113" i="2"/>
  <c r="U114" i="2"/>
  <c r="V114" i="2"/>
  <c r="W114" i="2"/>
  <c r="X114" i="2"/>
  <c r="AA114" i="2" s="1"/>
  <c r="Y114" i="2"/>
  <c r="Z114" i="2"/>
  <c r="AC114" i="2" s="1"/>
  <c r="AB114" i="2"/>
  <c r="U115" i="2"/>
  <c r="V115" i="2"/>
  <c r="W115" i="2"/>
  <c r="X115" i="2"/>
  <c r="Y115" i="2"/>
  <c r="AB115" i="2" s="1"/>
  <c r="Z115" i="2"/>
  <c r="AA115" i="2"/>
  <c r="AC115" i="2"/>
  <c r="U116" i="2"/>
  <c r="V116" i="2"/>
  <c r="W116" i="2"/>
  <c r="X116" i="2"/>
  <c r="AA116" i="2" s="1"/>
  <c r="Y116" i="2"/>
  <c r="Z116" i="2"/>
  <c r="AC116" i="2" s="1"/>
  <c r="AB116" i="2"/>
  <c r="U117" i="2"/>
  <c r="V117" i="2"/>
  <c r="W117" i="2"/>
  <c r="X117" i="2"/>
  <c r="Y117" i="2"/>
  <c r="AB117" i="2" s="1"/>
  <c r="Z117" i="2"/>
  <c r="AA117" i="2"/>
  <c r="AC117" i="2"/>
  <c r="U118" i="2"/>
  <c r="V118" i="2"/>
  <c r="W118" i="2"/>
  <c r="X118" i="2"/>
  <c r="AA118" i="2" s="1"/>
  <c r="Y118" i="2"/>
  <c r="Z118" i="2"/>
  <c r="AC118" i="2" s="1"/>
  <c r="AB118" i="2"/>
  <c r="U119" i="2"/>
  <c r="V119" i="2"/>
  <c r="W119" i="2"/>
  <c r="X119" i="2"/>
  <c r="Y119" i="2"/>
  <c r="AB119" i="2" s="1"/>
  <c r="Z119" i="2"/>
  <c r="AA119" i="2"/>
  <c r="AC119" i="2"/>
  <c r="U120" i="2"/>
  <c r="V120" i="2"/>
  <c r="W120" i="2"/>
  <c r="X120" i="2"/>
  <c r="AA120" i="2" s="1"/>
  <c r="Y120" i="2"/>
  <c r="Z120" i="2"/>
  <c r="AC120" i="2" s="1"/>
  <c r="AB120" i="2"/>
  <c r="U121" i="2"/>
  <c r="V121" i="2"/>
  <c r="W121" i="2"/>
  <c r="X121" i="2"/>
  <c r="Y121" i="2"/>
  <c r="AB121" i="2" s="1"/>
  <c r="Z121" i="2"/>
  <c r="AA121" i="2"/>
  <c r="AC121" i="2"/>
  <c r="U122" i="2"/>
  <c r="V122" i="2"/>
  <c r="W122" i="2"/>
  <c r="X122" i="2"/>
  <c r="AA122" i="2" s="1"/>
  <c r="Y122" i="2"/>
  <c r="Z122" i="2"/>
  <c r="AC122" i="2" s="1"/>
  <c r="AB122" i="2"/>
  <c r="U123" i="2"/>
  <c r="V123" i="2"/>
  <c r="W123" i="2"/>
  <c r="X123" i="2"/>
  <c r="Y123" i="2"/>
  <c r="AB123" i="2" s="1"/>
  <c r="Z123" i="2"/>
  <c r="AA123" i="2"/>
  <c r="AC123" i="2"/>
  <c r="U124" i="2"/>
  <c r="V124" i="2"/>
  <c r="W124" i="2"/>
  <c r="X124" i="2"/>
  <c r="AA124" i="2" s="1"/>
  <c r="Y124" i="2"/>
  <c r="Z124" i="2"/>
  <c r="AC124" i="2" s="1"/>
  <c r="AB124" i="2"/>
  <c r="U125" i="2"/>
  <c r="V125" i="2"/>
  <c r="W125" i="2"/>
  <c r="X125" i="2"/>
  <c r="Y125" i="2"/>
  <c r="AB125" i="2" s="1"/>
  <c r="Z125" i="2"/>
  <c r="AA125" i="2"/>
  <c r="AC125" i="2"/>
  <c r="U126" i="2"/>
  <c r="V126" i="2"/>
  <c r="W126" i="2"/>
  <c r="X126" i="2"/>
  <c r="AA126" i="2" s="1"/>
  <c r="Y126" i="2"/>
  <c r="Z126" i="2"/>
  <c r="AC126" i="2" s="1"/>
  <c r="AB126" i="2"/>
  <c r="U127" i="2"/>
  <c r="V127" i="2"/>
  <c r="W127" i="2"/>
  <c r="X127" i="2"/>
  <c r="Y127" i="2"/>
  <c r="AB127" i="2" s="1"/>
  <c r="Z127" i="2"/>
  <c r="AA127" i="2"/>
  <c r="AC127" i="2"/>
  <c r="U128" i="2"/>
  <c r="V128" i="2"/>
  <c r="W128" i="2"/>
  <c r="X128" i="2"/>
  <c r="AA128" i="2" s="1"/>
  <c r="Y128" i="2"/>
  <c r="Z128" i="2"/>
  <c r="AC128" i="2" s="1"/>
  <c r="AB128" i="2"/>
  <c r="U129" i="2"/>
  <c r="V129" i="2"/>
  <c r="W129" i="2"/>
  <c r="X129" i="2"/>
  <c r="Y129" i="2"/>
  <c r="AB129" i="2" s="1"/>
  <c r="Z129" i="2"/>
  <c r="AA129" i="2"/>
  <c r="AC129" i="2"/>
  <c r="U130" i="2"/>
  <c r="V130" i="2"/>
  <c r="W130" i="2"/>
  <c r="X130" i="2"/>
  <c r="AA130" i="2" s="1"/>
  <c r="Y130" i="2"/>
  <c r="Z130" i="2"/>
  <c r="AC130" i="2" s="1"/>
  <c r="AB130" i="2"/>
  <c r="U131" i="2"/>
  <c r="V131" i="2"/>
  <c r="W131" i="2"/>
  <c r="X131" i="2"/>
  <c r="Y131" i="2"/>
  <c r="AB131" i="2" s="1"/>
  <c r="Z131" i="2"/>
  <c r="AA131" i="2"/>
  <c r="AC131" i="2"/>
  <c r="U132" i="2"/>
  <c r="V132" i="2"/>
  <c r="W132" i="2"/>
  <c r="X132" i="2"/>
  <c r="AA132" i="2" s="1"/>
  <c r="Y132" i="2"/>
  <c r="Z132" i="2"/>
  <c r="AC132" i="2" s="1"/>
  <c r="AB132" i="2"/>
  <c r="U133" i="2"/>
  <c r="V133" i="2"/>
  <c r="W133" i="2"/>
  <c r="X133" i="2"/>
  <c r="Y133" i="2"/>
  <c r="AB133" i="2" s="1"/>
  <c r="Z133" i="2"/>
  <c r="AA133" i="2"/>
  <c r="AC133" i="2"/>
  <c r="U134" i="2"/>
  <c r="V134" i="2"/>
  <c r="W134" i="2"/>
  <c r="X134" i="2"/>
  <c r="AA134" i="2" s="1"/>
  <c r="Y134" i="2"/>
  <c r="Z134" i="2"/>
  <c r="AC134" i="2" s="1"/>
  <c r="AB134" i="2"/>
  <c r="U135" i="2"/>
  <c r="V135" i="2"/>
  <c r="W135" i="2"/>
  <c r="X135" i="2"/>
  <c r="Y135" i="2"/>
  <c r="AB135" i="2" s="1"/>
  <c r="Z135" i="2"/>
  <c r="AA135" i="2"/>
  <c r="AC135" i="2"/>
  <c r="U136" i="2"/>
  <c r="V136" i="2"/>
  <c r="W136" i="2"/>
  <c r="X136" i="2"/>
  <c r="AA136" i="2" s="1"/>
  <c r="Y136" i="2"/>
  <c r="Z136" i="2"/>
  <c r="AC136" i="2" s="1"/>
  <c r="AB136" i="2"/>
  <c r="U137" i="2"/>
  <c r="V137" i="2"/>
  <c r="W137" i="2"/>
  <c r="X137" i="2"/>
  <c r="Y137" i="2"/>
  <c r="AB137" i="2" s="1"/>
  <c r="Z137" i="2"/>
  <c r="AA137" i="2"/>
  <c r="AC137" i="2"/>
  <c r="U138" i="2"/>
  <c r="V138" i="2"/>
  <c r="W138" i="2"/>
  <c r="X138" i="2"/>
  <c r="AA138" i="2" s="1"/>
  <c r="Y138" i="2"/>
  <c r="Z138" i="2"/>
  <c r="AC138" i="2" s="1"/>
  <c r="AB138" i="2"/>
  <c r="U139" i="2"/>
  <c r="V139" i="2"/>
  <c r="W139" i="2"/>
  <c r="X139" i="2"/>
  <c r="Y139" i="2"/>
  <c r="AB139" i="2" s="1"/>
  <c r="Z139" i="2"/>
  <c r="AA139" i="2"/>
  <c r="AC139" i="2"/>
  <c r="U140" i="2"/>
  <c r="V140" i="2"/>
  <c r="W140" i="2"/>
  <c r="X140" i="2"/>
  <c r="AA140" i="2" s="1"/>
  <c r="Y140" i="2"/>
  <c r="Z140" i="2"/>
  <c r="AC140" i="2" s="1"/>
  <c r="AB140" i="2"/>
  <c r="U141" i="2"/>
  <c r="V141" i="2"/>
  <c r="W141" i="2"/>
  <c r="X141" i="2"/>
  <c r="Y141" i="2"/>
  <c r="AB141" i="2" s="1"/>
  <c r="Z141" i="2"/>
  <c r="AA141" i="2"/>
  <c r="AC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X143" i="2"/>
  <c r="Y143" i="2"/>
  <c r="AB143" i="2" s="1"/>
  <c r="Z143" i="2"/>
  <c r="AA143" i="2"/>
  <c r="AC143" i="2"/>
  <c r="U144" i="2"/>
  <c r="V144" i="2"/>
  <c r="W144" i="2"/>
  <c r="X144" i="2"/>
  <c r="AA144" i="2" s="1"/>
  <c r="Y144" i="2"/>
  <c r="Z144" i="2"/>
  <c r="AC144" i="2" s="1"/>
  <c r="AB144" i="2"/>
  <c r="U145" i="2"/>
  <c r="V145" i="2"/>
  <c r="W145" i="2"/>
  <c r="X145" i="2"/>
  <c r="Y145" i="2"/>
  <c r="AB145" i="2" s="1"/>
  <c r="Z145" i="2"/>
  <c r="AA145" i="2"/>
  <c r="AC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X147" i="2"/>
  <c r="Y147" i="2"/>
  <c r="AB147" i="2" s="1"/>
  <c r="Z147" i="2"/>
  <c r="AA147" i="2"/>
  <c r="AC147" i="2"/>
  <c r="U148" i="2"/>
  <c r="V148" i="2"/>
  <c r="W148" i="2"/>
  <c r="X148" i="2"/>
  <c r="AA148" i="2" s="1"/>
  <c r="Y148" i="2"/>
  <c r="Z148" i="2"/>
  <c r="AC148" i="2" s="1"/>
  <c r="AB148" i="2"/>
  <c r="U149" i="2"/>
  <c r="V149" i="2"/>
  <c r="W149" i="2"/>
  <c r="X149" i="2"/>
  <c r="Y149" i="2"/>
  <c r="AB149" i="2" s="1"/>
  <c r="Z149" i="2"/>
  <c r="AA149" i="2"/>
  <c r="AC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X151" i="2"/>
  <c r="Y151" i="2"/>
  <c r="AB151" i="2" s="1"/>
  <c r="Z151" i="2"/>
  <c r="AA151" i="2"/>
  <c r="AC151" i="2"/>
  <c r="U152" i="2"/>
  <c r="V152" i="2"/>
  <c r="W152" i="2"/>
  <c r="X152" i="2"/>
  <c r="AA152" i="2" s="1"/>
  <c r="Y152" i="2"/>
  <c r="Z152" i="2"/>
  <c r="AC152" i="2" s="1"/>
  <c r="AB152" i="2"/>
  <c r="U153" i="2"/>
  <c r="V153" i="2"/>
  <c r="W153" i="2"/>
  <c r="X153" i="2"/>
  <c r="Y153" i="2"/>
  <c r="AB153" i="2" s="1"/>
  <c r="Z153" i="2"/>
  <c r="AA153" i="2"/>
  <c r="AC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X155" i="2"/>
  <c r="Y155" i="2"/>
  <c r="AB155" i="2" s="1"/>
  <c r="Z155" i="2"/>
  <c r="AA155" i="2"/>
  <c r="AC155" i="2"/>
  <c r="U156" i="2"/>
  <c r="V156" i="2"/>
  <c r="W156" i="2"/>
  <c r="X156" i="2"/>
  <c r="AA156" i="2" s="1"/>
  <c r="Y156" i="2"/>
  <c r="Z156" i="2"/>
  <c r="AC156" i="2" s="1"/>
  <c r="AB156" i="2"/>
  <c r="U157" i="2"/>
  <c r="V157" i="2"/>
  <c r="W157" i="2"/>
  <c r="X157" i="2"/>
  <c r="Y157" i="2"/>
  <c r="AB157" i="2" s="1"/>
  <c r="Z157" i="2"/>
  <c r="AA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X159" i="2"/>
  <c r="Y159" i="2"/>
  <c r="AB159" i="2" s="1"/>
  <c r="Z159" i="2"/>
  <c r="AA159" i="2"/>
  <c r="AC159" i="2"/>
  <c r="U160" i="2"/>
  <c r="V160" i="2"/>
  <c r="W160" i="2"/>
  <c r="X160" i="2"/>
  <c r="AA160" i="2" s="1"/>
  <c r="Y160" i="2"/>
  <c r="Z160" i="2"/>
  <c r="AC160" i="2" s="1"/>
  <c r="AB160" i="2"/>
  <c r="U161" i="2"/>
  <c r="V161" i="2"/>
  <c r="W161" i="2"/>
  <c r="X161" i="2"/>
  <c r="Y161" i="2"/>
  <c r="AB161" i="2" s="1"/>
  <c r="Z161" i="2"/>
  <c r="AA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X163" i="2"/>
  <c r="Y163" i="2"/>
  <c r="AB163" i="2" s="1"/>
  <c r="Z163" i="2"/>
  <c r="AA163" i="2"/>
  <c r="AC163" i="2"/>
  <c r="U164" i="2"/>
  <c r="V164" i="2"/>
  <c r="W164" i="2"/>
  <c r="X164" i="2"/>
  <c r="AA164" i="2" s="1"/>
  <c r="Y164" i="2"/>
  <c r="Z164" i="2"/>
  <c r="AC164" i="2" s="1"/>
  <c r="AB164" i="2"/>
  <c r="U165" i="2"/>
  <c r="V165" i="2"/>
  <c r="W165" i="2"/>
  <c r="X165" i="2"/>
  <c r="Y165" i="2"/>
  <c r="AB165" i="2" s="1"/>
  <c r="Z165" i="2"/>
  <c r="AA165" i="2"/>
  <c r="AC165" i="2"/>
  <c r="U166" i="2"/>
  <c r="V166" i="2"/>
  <c r="W166" i="2"/>
  <c r="X166" i="2"/>
  <c r="AA166" i="2" s="1"/>
  <c r="Y166" i="2"/>
  <c r="Z166" i="2"/>
  <c r="AC166" i="2" s="1"/>
  <c r="AB166" i="2"/>
  <c r="U167" i="2"/>
  <c r="V167" i="2"/>
  <c r="W167" i="2"/>
  <c r="X167" i="2"/>
  <c r="Y167" i="2"/>
  <c r="AB167" i="2" s="1"/>
  <c r="Z167" i="2"/>
  <c r="AA167" i="2"/>
  <c r="AC167" i="2"/>
  <c r="U168" i="2"/>
  <c r="V168" i="2"/>
  <c r="W168" i="2"/>
  <c r="X168" i="2"/>
  <c r="AA168" i="2" s="1"/>
  <c r="Y168" i="2"/>
  <c r="Z168" i="2"/>
  <c r="AC168" i="2" s="1"/>
  <c r="AB168" i="2"/>
  <c r="U169" i="2"/>
  <c r="V169" i="2"/>
  <c r="W169" i="2"/>
  <c r="X169" i="2"/>
  <c r="Y169" i="2"/>
  <c r="AB169" i="2" s="1"/>
  <c r="Z169" i="2"/>
  <c r="AA169" i="2"/>
  <c r="AC169" i="2"/>
  <c r="U170" i="2"/>
  <c r="V170" i="2"/>
  <c r="W170" i="2"/>
  <c r="X170" i="2"/>
  <c r="AA170" i="2" s="1"/>
  <c r="Y170" i="2"/>
  <c r="Z170" i="2"/>
  <c r="AC170" i="2" s="1"/>
  <c r="AB170" i="2"/>
  <c r="U171" i="2"/>
  <c r="V171" i="2"/>
  <c r="W171" i="2"/>
  <c r="X171" i="2"/>
  <c r="Y171" i="2"/>
  <c r="AB171" i="2" s="1"/>
  <c r="Z171" i="2"/>
  <c r="AA171" i="2"/>
  <c r="AC171" i="2"/>
  <c r="U172" i="2"/>
  <c r="V172" i="2"/>
  <c r="W172" i="2"/>
  <c r="X172" i="2"/>
  <c r="AA172" i="2" s="1"/>
  <c r="Y172" i="2"/>
  <c r="Z172" i="2"/>
  <c r="AC172" i="2" s="1"/>
  <c r="AB172" i="2"/>
  <c r="U173" i="2"/>
  <c r="V173" i="2"/>
  <c r="W173" i="2"/>
  <c r="X173" i="2"/>
  <c r="Y173" i="2"/>
  <c r="AB173" i="2" s="1"/>
  <c r="Z173" i="2"/>
  <c r="AA173" i="2"/>
  <c r="AC173" i="2"/>
  <c r="U174" i="2"/>
  <c r="V174" i="2"/>
  <c r="W174" i="2"/>
  <c r="X174" i="2"/>
  <c r="AA174" i="2" s="1"/>
  <c r="Y174" i="2"/>
  <c r="Z174" i="2"/>
  <c r="AC174" i="2" s="1"/>
  <c r="AB174" i="2"/>
  <c r="U175" i="2"/>
  <c r="V175" i="2"/>
  <c r="W175" i="2"/>
  <c r="X175" i="2"/>
  <c r="Y175" i="2"/>
  <c r="AB175" i="2" s="1"/>
  <c r="Z175" i="2"/>
  <c r="AA175" i="2"/>
  <c r="AC175" i="2"/>
  <c r="U176" i="2"/>
  <c r="V176" i="2"/>
  <c r="W176" i="2"/>
  <c r="X176" i="2"/>
  <c r="AA176" i="2" s="1"/>
  <c r="Y176" i="2"/>
  <c r="Z176" i="2"/>
  <c r="AC176" i="2" s="1"/>
  <c r="AB176" i="2"/>
  <c r="U177" i="2"/>
  <c r="V177" i="2"/>
  <c r="W177" i="2"/>
  <c r="X177" i="2"/>
  <c r="Y177" i="2"/>
  <c r="AB177" i="2" s="1"/>
  <c r="Z177" i="2"/>
  <c r="AA177" i="2"/>
  <c r="AC177" i="2"/>
  <c r="U178" i="2"/>
  <c r="V178" i="2"/>
  <c r="W178" i="2"/>
  <c r="X178" i="2"/>
  <c r="AA178" i="2" s="1"/>
  <c r="Y178" i="2"/>
  <c r="Z178" i="2"/>
  <c r="AC178" i="2" s="1"/>
  <c r="AB178" i="2"/>
  <c r="U179" i="2"/>
  <c r="V179" i="2"/>
  <c r="W179" i="2"/>
  <c r="X179" i="2"/>
  <c r="Y179" i="2"/>
  <c r="AB179" i="2" s="1"/>
  <c r="Z179" i="2"/>
  <c r="AA179" i="2"/>
  <c r="AC179" i="2"/>
  <c r="U180" i="2"/>
  <c r="V180" i="2"/>
  <c r="W180" i="2"/>
  <c r="X180" i="2"/>
  <c r="AA180" i="2" s="1"/>
  <c r="Y180" i="2"/>
  <c r="Z180" i="2"/>
  <c r="AC180" i="2" s="1"/>
  <c r="AB180" i="2"/>
  <c r="U181" i="2"/>
  <c r="V181" i="2"/>
  <c r="W181" i="2"/>
  <c r="X181" i="2"/>
  <c r="Y181" i="2"/>
  <c r="AB181" i="2" s="1"/>
  <c r="Z181" i="2"/>
  <c r="AA181" i="2"/>
  <c r="AC181" i="2"/>
  <c r="U182" i="2"/>
  <c r="V182" i="2"/>
  <c r="W182" i="2"/>
  <c r="X182" i="2"/>
  <c r="AA182" i="2" s="1"/>
  <c r="Y182" i="2"/>
  <c r="Z182" i="2"/>
  <c r="AC182" i="2" s="1"/>
  <c r="AB182" i="2"/>
  <c r="U183" i="2"/>
  <c r="V183" i="2"/>
  <c r="W183" i="2"/>
  <c r="X183" i="2"/>
  <c r="Y183" i="2"/>
  <c r="AB183" i="2" s="1"/>
  <c r="Z183" i="2"/>
  <c r="AA183" i="2"/>
  <c r="AC183" i="2"/>
  <c r="U184" i="2"/>
  <c r="V184" i="2"/>
  <c r="W184" i="2"/>
  <c r="X184" i="2"/>
  <c r="AA184" i="2" s="1"/>
  <c r="Y184" i="2"/>
  <c r="Z184" i="2"/>
  <c r="AC184" i="2" s="1"/>
  <c r="AB184" i="2"/>
  <c r="U185" i="2"/>
  <c r="V185" i="2"/>
  <c r="W185" i="2"/>
  <c r="X185" i="2"/>
  <c r="Y185" i="2"/>
  <c r="AB185" i="2" s="1"/>
  <c r="Z185" i="2"/>
  <c r="AA185" i="2"/>
  <c r="AC185" i="2"/>
  <c r="U186" i="2"/>
  <c r="V186" i="2"/>
  <c r="W186" i="2"/>
  <c r="X186" i="2"/>
  <c r="AA186" i="2" s="1"/>
  <c r="Y186" i="2"/>
  <c r="Z186" i="2"/>
  <c r="AC186" i="2" s="1"/>
  <c r="AB186" i="2"/>
  <c r="U187" i="2"/>
  <c r="V187" i="2"/>
  <c r="W187" i="2"/>
  <c r="X187" i="2"/>
  <c r="Y187" i="2"/>
  <c r="AB187" i="2" s="1"/>
  <c r="Z187" i="2"/>
  <c r="AA187" i="2"/>
  <c r="AC187" i="2"/>
  <c r="U188" i="2"/>
  <c r="V188" i="2"/>
  <c r="W188" i="2"/>
  <c r="X188" i="2"/>
  <c r="AA188" i="2" s="1"/>
  <c r="Y188" i="2"/>
  <c r="Z188" i="2"/>
  <c r="AC188" i="2" s="1"/>
  <c r="AB188" i="2"/>
  <c r="U189" i="2"/>
  <c r="V189" i="2"/>
  <c r="W189" i="2"/>
  <c r="X189" i="2"/>
  <c r="Y189" i="2"/>
  <c r="AB189" i="2" s="1"/>
  <c r="Z189" i="2"/>
  <c r="AA189" i="2"/>
  <c r="AC189" i="2"/>
  <c r="U190" i="2"/>
  <c r="V190" i="2"/>
  <c r="W190" i="2"/>
  <c r="X190" i="2"/>
  <c r="AA190" i="2" s="1"/>
  <c r="Y190" i="2"/>
  <c r="Z190" i="2"/>
  <c r="AC190" i="2" s="1"/>
  <c r="AB190" i="2"/>
  <c r="U191" i="2"/>
  <c r="V191" i="2"/>
  <c r="W191" i="2"/>
  <c r="X191" i="2"/>
  <c r="Y191" i="2"/>
  <c r="AB191" i="2" s="1"/>
  <c r="Z191" i="2"/>
  <c r="AA191" i="2"/>
  <c r="AC191" i="2"/>
  <c r="U192" i="2"/>
  <c r="V192" i="2"/>
  <c r="W192" i="2"/>
  <c r="X192" i="2"/>
  <c r="AA192" i="2" s="1"/>
  <c r="Y192" i="2"/>
  <c r="Z192" i="2"/>
  <c r="AC192" i="2" s="1"/>
  <c r="AB192" i="2"/>
  <c r="U193" i="2"/>
  <c r="V193" i="2"/>
  <c r="W193" i="2"/>
  <c r="X193" i="2"/>
  <c r="Y193" i="2"/>
  <c r="AB193" i="2" s="1"/>
  <c r="Z193" i="2"/>
  <c r="AA193" i="2"/>
  <c r="AC193" i="2"/>
  <c r="U194" i="2"/>
  <c r="V194" i="2"/>
  <c r="W194" i="2"/>
  <c r="X194" i="2"/>
  <c r="AA194" i="2" s="1"/>
  <c r="Y194" i="2"/>
  <c r="Z194" i="2"/>
  <c r="AC194" i="2" s="1"/>
  <c r="AB19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P8" i="2" s="1"/>
  <c r="H8" i="2"/>
  <c r="I8" i="2"/>
  <c r="J8" i="2"/>
  <c r="K8" i="2"/>
  <c r="L8" i="2"/>
  <c r="M8" i="2"/>
  <c r="O8" i="2"/>
  <c r="E9" i="2"/>
  <c r="N9" i="2" s="1"/>
  <c r="F9" i="2"/>
  <c r="G9" i="2"/>
  <c r="P9" i="2" s="1"/>
  <c r="H9" i="2"/>
  <c r="I9" i="2"/>
  <c r="J9" i="2"/>
  <c r="K9" i="2"/>
  <c r="L9" i="2"/>
  <c r="M9" i="2"/>
  <c r="O9" i="2"/>
  <c r="E10" i="2"/>
  <c r="N10" i="2" s="1"/>
  <c r="F10" i="2"/>
  <c r="G10" i="2"/>
  <c r="P10" i="2" s="1"/>
  <c r="H10" i="2"/>
  <c r="I10" i="2"/>
  <c r="J10" i="2"/>
  <c r="K10" i="2"/>
  <c r="L10" i="2"/>
  <c r="M10" i="2"/>
  <c r="O10" i="2"/>
  <c r="E11" i="2"/>
  <c r="N11" i="2" s="1"/>
  <c r="F11" i="2"/>
  <c r="G11" i="2"/>
  <c r="P11" i="2" s="1"/>
  <c r="H11" i="2"/>
  <c r="I11" i="2"/>
  <c r="J11" i="2"/>
  <c r="K11" i="2"/>
  <c r="L11" i="2"/>
  <c r="M11" i="2"/>
  <c r="O11" i="2"/>
  <c r="E12" i="2"/>
  <c r="N12" i="2" s="1"/>
  <c r="F12" i="2"/>
  <c r="G12" i="2"/>
  <c r="P12" i="2" s="1"/>
  <c r="H12" i="2"/>
  <c r="I12" i="2"/>
  <c r="J12" i="2"/>
  <c r="K12" i="2"/>
  <c r="L12" i="2"/>
  <c r="M12" i="2"/>
  <c r="O12" i="2"/>
  <c r="E13" i="2"/>
  <c r="N13" i="2" s="1"/>
  <c r="F13" i="2"/>
  <c r="G13" i="2"/>
  <c r="P13" i="2" s="1"/>
  <c r="H13" i="2"/>
  <c r="I13" i="2"/>
  <c r="J13" i="2"/>
  <c r="K13" i="2"/>
  <c r="L13" i="2"/>
  <c r="M13" i="2"/>
  <c r="O13" i="2"/>
  <c r="E14" i="2"/>
  <c r="N14" i="2" s="1"/>
  <c r="F14" i="2"/>
  <c r="G14" i="2"/>
  <c r="P14" i="2" s="1"/>
  <c r="H14" i="2"/>
  <c r="I14" i="2"/>
  <c r="J14" i="2"/>
  <c r="K14" i="2"/>
  <c r="L14" i="2"/>
  <c r="M14" i="2"/>
  <c r="O14" i="2"/>
  <c r="E15" i="2"/>
  <c r="N15" i="2" s="1"/>
  <c r="F15" i="2"/>
  <c r="G15" i="2"/>
  <c r="P15" i="2" s="1"/>
  <c r="H15" i="2"/>
  <c r="I15" i="2"/>
  <c r="J15" i="2"/>
  <c r="K15" i="2"/>
  <c r="L15" i="2"/>
  <c r="M15" i="2"/>
  <c r="O15" i="2"/>
  <c r="E16" i="2"/>
  <c r="N16" i="2" s="1"/>
  <c r="F16" i="2"/>
  <c r="G16" i="2"/>
  <c r="P16" i="2" s="1"/>
  <c r="H16" i="2"/>
  <c r="I16" i="2"/>
  <c r="J16" i="2"/>
  <c r="K16" i="2"/>
  <c r="L16" i="2"/>
  <c r="M16" i="2"/>
  <c r="O16" i="2"/>
  <c r="E17" i="2"/>
  <c r="N17" i="2" s="1"/>
  <c r="F17" i="2"/>
  <c r="G17" i="2"/>
  <c r="P17" i="2" s="1"/>
  <c r="H17" i="2"/>
  <c r="I17" i="2"/>
  <c r="J17" i="2"/>
  <c r="K17" i="2"/>
  <c r="L17" i="2"/>
  <c r="M17" i="2"/>
  <c r="O17" i="2"/>
  <c r="E18" i="2"/>
  <c r="N18" i="2" s="1"/>
  <c r="F18" i="2"/>
  <c r="G18" i="2"/>
  <c r="P18" i="2" s="1"/>
  <c r="H18" i="2"/>
  <c r="I18" i="2"/>
  <c r="J18" i="2"/>
  <c r="K18" i="2"/>
  <c r="L18" i="2"/>
  <c r="M18" i="2"/>
  <c r="O18" i="2"/>
  <c r="E19" i="2"/>
  <c r="N19" i="2" s="1"/>
  <c r="F19" i="2"/>
  <c r="G19" i="2"/>
  <c r="P19" i="2" s="1"/>
  <c r="H19" i="2"/>
  <c r="I19" i="2"/>
  <c r="J19" i="2"/>
  <c r="K19" i="2"/>
  <c r="L19" i="2"/>
  <c r="M19" i="2"/>
  <c r="O19" i="2"/>
  <c r="E20" i="2"/>
  <c r="N20" i="2" s="1"/>
  <c r="F20" i="2"/>
  <c r="G20" i="2"/>
  <c r="P20" i="2" s="1"/>
  <c r="H20" i="2"/>
  <c r="I20" i="2"/>
  <c r="J20" i="2"/>
  <c r="K20" i="2"/>
  <c r="L20" i="2"/>
  <c r="M20" i="2"/>
  <c r="O20" i="2"/>
  <c r="E21" i="2"/>
  <c r="N21" i="2" s="1"/>
  <c r="F21" i="2"/>
  <c r="G21" i="2"/>
  <c r="P21" i="2" s="1"/>
  <c r="H21" i="2"/>
  <c r="I21" i="2"/>
  <c r="J21" i="2"/>
  <c r="K21" i="2"/>
  <c r="L21" i="2"/>
  <c r="M21" i="2"/>
  <c r="O21" i="2"/>
  <c r="E22" i="2"/>
  <c r="N22" i="2" s="1"/>
  <c r="F22" i="2"/>
  <c r="G22" i="2"/>
  <c r="P22" i="2" s="1"/>
  <c r="H22" i="2"/>
  <c r="I22" i="2"/>
  <c r="J22" i="2"/>
  <c r="K22" i="2"/>
  <c r="L22" i="2"/>
  <c r="M22" i="2"/>
  <c r="O22" i="2"/>
  <c r="E23" i="2"/>
  <c r="N23" i="2" s="1"/>
  <c r="F23" i="2"/>
  <c r="G23" i="2"/>
  <c r="P23" i="2" s="1"/>
  <c r="H23" i="2"/>
  <c r="I23" i="2"/>
  <c r="J23" i="2"/>
  <c r="K23" i="2"/>
  <c r="L23" i="2"/>
  <c r="M23" i="2"/>
  <c r="O23" i="2"/>
  <c r="E24" i="2"/>
  <c r="N24" i="2" s="1"/>
  <c r="F24" i="2"/>
  <c r="G24" i="2"/>
  <c r="P24" i="2" s="1"/>
  <c r="H24" i="2"/>
  <c r="I24" i="2"/>
  <c r="J24" i="2"/>
  <c r="K24" i="2"/>
  <c r="L24" i="2"/>
  <c r="M24" i="2"/>
  <c r="O24" i="2"/>
  <c r="E25" i="2"/>
  <c r="N25" i="2" s="1"/>
  <c r="F25" i="2"/>
  <c r="G25" i="2"/>
  <c r="P25" i="2" s="1"/>
  <c r="H25" i="2"/>
  <c r="I25" i="2"/>
  <c r="J25" i="2"/>
  <c r="K25" i="2"/>
  <c r="L25" i="2"/>
  <c r="M25" i="2"/>
  <c r="O25" i="2"/>
  <c r="E26" i="2"/>
  <c r="N26" i="2" s="1"/>
  <c r="F26" i="2"/>
  <c r="G26" i="2"/>
  <c r="P26" i="2" s="1"/>
  <c r="H26" i="2"/>
  <c r="I26" i="2"/>
  <c r="J26" i="2"/>
  <c r="K26" i="2"/>
  <c r="L26" i="2"/>
  <c r="M26" i="2"/>
  <c r="O26" i="2"/>
  <c r="E27" i="2"/>
  <c r="N27" i="2" s="1"/>
  <c r="F27" i="2"/>
  <c r="G27" i="2"/>
  <c r="P27" i="2" s="1"/>
  <c r="H27" i="2"/>
  <c r="I27" i="2"/>
  <c r="J27" i="2"/>
  <c r="K27" i="2"/>
  <c r="L27" i="2"/>
  <c r="M27" i="2"/>
  <c r="O27" i="2"/>
  <c r="E28" i="2"/>
  <c r="N28" i="2" s="1"/>
  <c r="F28" i="2"/>
  <c r="G28" i="2"/>
  <c r="P28" i="2" s="1"/>
  <c r="H28" i="2"/>
  <c r="I28" i="2"/>
  <c r="J28" i="2"/>
  <c r="K28" i="2"/>
  <c r="L28" i="2"/>
  <c r="M28" i="2"/>
  <c r="O28" i="2"/>
  <c r="E29" i="2"/>
  <c r="N29" i="2" s="1"/>
  <c r="F29" i="2"/>
  <c r="G29" i="2"/>
  <c r="P29" i="2" s="1"/>
  <c r="H29" i="2"/>
  <c r="I29" i="2"/>
  <c r="J29" i="2"/>
  <c r="K29" i="2"/>
  <c r="L29" i="2"/>
  <c r="M29" i="2"/>
  <c r="O29" i="2"/>
  <c r="E30" i="2"/>
  <c r="N30" i="2" s="1"/>
  <c r="F30" i="2"/>
  <c r="G30" i="2"/>
  <c r="P30" i="2" s="1"/>
  <c r="H30" i="2"/>
  <c r="I30" i="2"/>
  <c r="J30" i="2"/>
  <c r="K30" i="2"/>
  <c r="L30" i="2"/>
  <c r="M30" i="2"/>
  <c r="O30" i="2"/>
  <c r="E31" i="2"/>
  <c r="N31" i="2" s="1"/>
  <c r="F31" i="2"/>
  <c r="G31" i="2"/>
  <c r="P31" i="2" s="1"/>
  <c r="H31" i="2"/>
  <c r="I31" i="2"/>
  <c r="J31" i="2"/>
  <c r="K31" i="2"/>
  <c r="L31" i="2"/>
  <c r="M31" i="2"/>
  <c r="O31" i="2"/>
  <c r="E32" i="2"/>
  <c r="N32" i="2" s="1"/>
  <c r="F32" i="2"/>
  <c r="G32" i="2"/>
  <c r="P32" i="2" s="1"/>
  <c r="H32" i="2"/>
  <c r="I32" i="2"/>
  <c r="J32" i="2"/>
  <c r="K32" i="2"/>
  <c r="L32" i="2"/>
  <c r="M32" i="2"/>
  <c r="O32" i="2"/>
  <c r="E33" i="2"/>
  <c r="N33" i="2" s="1"/>
  <c r="F33" i="2"/>
  <c r="G33" i="2"/>
  <c r="P33" i="2" s="1"/>
  <c r="H33" i="2"/>
  <c r="I33" i="2"/>
  <c r="J33" i="2"/>
  <c r="K33" i="2"/>
  <c r="L33" i="2"/>
  <c r="M33" i="2"/>
  <c r="O33" i="2"/>
  <c r="E34" i="2"/>
  <c r="N34" i="2" s="1"/>
  <c r="F34" i="2"/>
  <c r="G34" i="2"/>
  <c r="P34" i="2" s="1"/>
  <c r="H34" i="2"/>
  <c r="I34" i="2"/>
  <c r="J34" i="2"/>
  <c r="K34" i="2"/>
  <c r="L34" i="2"/>
  <c r="M34" i="2"/>
  <c r="O34" i="2"/>
  <c r="E35" i="2"/>
  <c r="N35" i="2" s="1"/>
  <c r="F35" i="2"/>
  <c r="G35" i="2"/>
  <c r="P35" i="2" s="1"/>
  <c r="H35" i="2"/>
  <c r="I35" i="2"/>
  <c r="J35" i="2"/>
  <c r="K35" i="2"/>
  <c r="L35" i="2"/>
  <c r="M35" i="2"/>
  <c r="O35" i="2"/>
  <c r="E36" i="2"/>
  <c r="N36" i="2" s="1"/>
  <c r="F36" i="2"/>
  <c r="G36" i="2"/>
  <c r="P36" i="2" s="1"/>
  <c r="H36" i="2"/>
  <c r="I36" i="2"/>
  <c r="J36" i="2"/>
  <c r="K36" i="2"/>
  <c r="L36" i="2"/>
  <c r="M36" i="2"/>
  <c r="O36" i="2"/>
  <c r="E37" i="2"/>
  <c r="N37" i="2" s="1"/>
  <c r="F37" i="2"/>
  <c r="G37" i="2"/>
  <c r="P37" i="2" s="1"/>
  <c r="H37" i="2"/>
  <c r="I37" i="2"/>
  <c r="J37" i="2"/>
  <c r="K37" i="2"/>
  <c r="L37" i="2"/>
  <c r="M37" i="2"/>
  <c r="O37" i="2"/>
  <c r="E38" i="2"/>
  <c r="N38" i="2" s="1"/>
  <c r="F38" i="2"/>
  <c r="G38" i="2"/>
  <c r="P38" i="2" s="1"/>
  <c r="H38" i="2"/>
  <c r="I38" i="2"/>
  <c r="J38" i="2"/>
  <c r="K38" i="2"/>
  <c r="L38" i="2"/>
  <c r="M38" i="2"/>
  <c r="O38" i="2"/>
  <c r="E39" i="2"/>
  <c r="N39" i="2" s="1"/>
  <c r="F39" i="2"/>
  <c r="G39" i="2"/>
  <c r="P39" i="2" s="1"/>
  <c r="H39" i="2"/>
  <c r="I39" i="2"/>
  <c r="J39" i="2"/>
  <c r="K39" i="2"/>
  <c r="L39" i="2"/>
  <c r="M39" i="2"/>
  <c r="O39" i="2"/>
  <c r="E40" i="2"/>
  <c r="N40" i="2" s="1"/>
  <c r="F40" i="2"/>
  <c r="G40" i="2"/>
  <c r="P40" i="2" s="1"/>
  <c r="H40" i="2"/>
  <c r="I40" i="2"/>
  <c r="J40" i="2"/>
  <c r="K40" i="2"/>
  <c r="L40" i="2"/>
  <c r="M40" i="2"/>
  <c r="O40" i="2"/>
  <c r="E41" i="2"/>
  <c r="N41" i="2" s="1"/>
  <c r="F41" i="2"/>
  <c r="G41" i="2"/>
  <c r="P41" i="2" s="1"/>
  <c r="H41" i="2"/>
  <c r="I41" i="2"/>
  <c r="J41" i="2"/>
  <c r="K41" i="2"/>
  <c r="L41" i="2"/>
  <c r="M41" i="2"/>
  <c r="O41" i="2"/>
  <c r="E42" i="2"/>
  <c r="N42" i="2" s="1"/>
  <c r="F42" i="2"/>
  <c r="G42" i="2"/>
  <c r="P42" i="2" s="1"/>
  <c r="H42" i="2"/>
  <c r="I42" i="2"/>
  <c r="J42" i="2"/>
  <c r="K42" i="2"/>
  <c r="L42" i="2"/>
  <c r="M42" i="2"/>
  <c r="O42" i="2"/>
  <c r="E43" i="2"/>
  <c r="N43" i="2" s="1"/>
  <c r="F43" i="2"/>
  <c r="G43" i="2"/>
  <c r="P43" i="2" s="1"/>
  <c r="H43" i="2"/>
  <c r="I43" i="2"/>
  <c r="J43" i="2"/>
  <c r="K43" i="2"/>
  <c r="L43" i="2"/>
  <c r="M43" i="2"/>
  <c r="O43" i="2"/>
  <c r="E44" i="2"/>
  <c r="N44" i="2" s="1"/>
  <c r="F44" i="2"/>
  <c r="G44" i="2"/>
  <c r="P44" i="2" s="1"/>
  <c r="H44" i="2"/>
  <c r="I44" i="2"/>
  <c r="J44" i="2"/>
  <c r="K44" i="2"/>
  <c r="L44" i="2"/>
  <c r="M44" i="2"/>
  <c r="O44" i="2"/>
  <c r="E45" i="2"/>
  <c r="N45" i="2" s="1"/>
  <c r="F45" i="2"/>
  <c r="G45" i="2"/>
  <c r="P45" i="2" s="1"/>
  <c r="H45" i="2"/>
  <c r="I45" i="2"/>
  <c r="J45" i="2"/>
  <c r="K45" i="2"/>
  <c r="L45" i="2"/>
  <c r="M45" i="2"/>
  <c r="O45" i="2"/>
  <c r="E46" i="2"/>
  <c r="N46" i="2" s="1"/>
  <c r="F46" i="2"/>
  <c r="G46" i="2"/>
  <c r="P46" i="2" s="1"/>
  <c r="H46" i="2"/>
  <c r="I46" i="2"/>
  <c r="J46" i="2"/>
  <c r="K46" i="2"/>
  <c r="L46" i="2"/>
  <c r="M46" i="2"/>
  <c r="O46" i="2"/>
  <c r="E47" i="2"/>
  <c r="N47" i="2" s="1"/>
  <c r="F47" i="2"/>
  <c r="G47" i="2"/>
  <c r="P47" i="2" s="1"/>
  <c r="H47" i="2"/>
  <c r="I47" i="2"/>
  <c r="J47" i="2"/>
  <c r="K47" i="2"/>
  <c r="L47" i="2"/>
  <c r="M47" i="2"/>
  <c r="O47" i="2"/>
  <c r="E48" i="2"/>
  <c r="N48" i="2" s="1"/>
  <c r="F48" i="2"/>
  <c r="G48" i="2"/>
  <c r="P48" i="2" s="1"/>
  <c r="H48" i="2"/>
  <c r="I48" i="2"/>
  <c r="J48" i="2"/>
  <c r="K48" i="2"/>
  <c r="L48" i="2"/>
  <c r="M48" i="2"/>
  <c r="O48" i="2"/>
  <c r="E49" i="2"/>
  <c r="N49" i="2" s="1"/>
  <c r="F49" i="2"/>
  <c r="G49" i="2"/>
  <c r="P49" i="2" s="1"/>
  <c r="H49" i="2"/>
  <c r="I49" i="2"/>
  <c r="J49" i="2"/>
  <c r="K49" i="2"/>
  <c r="L49" i="2"/>
  <c r="M49" i="2"/>
  <c r="O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G72" i="2"/>
  <c r="H72" i="2"/>
  <c r="I72" i="2"/>
  <c r="J72" i="2"/>
  <c r="K72" i="2"/>
  <c r="L72" i="2"/>
  <c r="M72" i="2"/>
  <c r="N72" i="2"/>
  <c r="O72" i="2"/>
  <c r="P72" i="2"/>
  <c r="E73" i="2"/>
  <c r="F73" i="2"/>
  <c r="G73" i="2"/>
  <c r="H73" i="2"/>
  <c r="I73" i="2"/>
  <c r="J73" i="2"/>
  <c r="K73" i="2"/>
  <c r="L73" i="2"/>
  <c r="M73" i="2"/>
  <c r="N73" i="2"/>
  <c r="O73" i="2"/>
  <c r="P73" i="2"/>
  <c r="E74" i="2"/>
  <c r="F74" i="2"/>
  <c r="G74" i="2"/>
  <c r="H74" i="2"/>
  <c r="I74" i="2"/>
  <c r="J74" i="2"/>
  <c r="K74" i="2"/>
  <c r="L74" i="2"/>
  <c r="M74" i="2"/>
  <c r="N74" i="2"/>
  <c r="O74" i="2"/>
  <c r="P74" i="2"/>
  <c r="E75" i="2"/>
  <c r="F75" i="2"/>
  <c r="G75" i="2"/>
  <c r="H75" i="2"/>
  <c r="I75" i="2"/>
  <c r="J75" i="2"/>
  <c r="K75" i="2"/>
  <c r="L75" i="2"/>
  <c r="M75" i="2"/>
  <c r="N75" i="2"/>
  <c r="O75" i="2"/>
  <c r="P75" i="2"/>
  <c r="E76" i="2"/>
  <c r="F76" i="2"/>
  <c r="G76" i="2"/>
  <c r="H76" i="2"/>
  <c r="I76" i="2"/>
  <c r="J76" i="2"/>
  <c r="K76" i="2"/>
  <c r="L76" i="2"/>
  <c r="M76" i="2"/>
  <c r="N76" i="2"/>
  <c r="O76" i="2"/>
  <c r="P76" i="2"/>
  <c r="E77" i="2"/>
  <c r="F77" i="2"/>
  <c r="G77" i="2"/>
  <c r="H77" i="2"/>
  <c r="I77" i="2"/>
  <c r="J77" i="2"/>
  <c r="K77" i="2"/>
  <c r="L77" i="2"/>
  <c r="M77" i="2"/>
  <c r="N77" i="2"/>
  <c r="O77" i="2"/>
  <c r="P77" i="2"/>
  <c r="E78" i="2"/>
  <c r="F78" i="2"/>
  <c r="G78" i="2"/>
  <c r="H78" i="2"/>
  <c r="I78" i="2"/>
  <c r="J78" i="2"/>
  <c r="K78" i="2"/>
  <c r="L78" i="2"/>
  <c r="M78" i="2"/>
  <c r="N78" i="2"/>
  <c r="O78" i="2"/>
  <c r="P78" i="2"/>
  <c r="E79" i="2"/>
  <c r="F79" i="2"/>
  <c r="G79" i="2"/>
  <c r="H79" i="2"/>
  <c r="I79" i="2"/>
  <c r="J79" i="2"/>
  <c r="K79" i="2"/>
  <c r="L79" i="2"/>
  <c r="M79" i="2"/>
  <c r="N79" i="2"/>
  <c r="O79" i="2"/>
  <c r="P79" i="2"/>
  <c r="E80" i="2"/>
  <c r="F80" i="2"/>
  <c r="G80" i="2"/>
  <c r="H80" i="2"/>
  <c r="I80" i="2"/>
  <c r="J80" i="2"/>
  <c r="K80" i="2"/>
  <c r="L80" i="2"/>
  <c r="M80" i="2"/>
  <c r="N80" i="2"/>
  <c r="O80" i="2"/>
  <c r="P80" i="2"/>
  <c r="E81" i="2"/>
  <c r="F81" i="2"/>
  <c r="G81" i="2"/>
  <c r="H81" i="2"/>
  <c r="I81" i="2"/>
  <c r="J81" i="2"/>
  <c r="K81" i="2"/>
  <c r="L81" i="2"/>
  <c r="M81" i="2"/>
  <c r="N81" i="2"/>
  <c r="O81" i="2"/>
  <c r="P81" i="2"/>
  <c r="E82" i="2"/>
  <c r="F82" i="2"/>
  <c r="G82" i="2"/>
  <c r="H82" i="2"/>
  <c r="I82" i="2"/>
  <c r="J82" i="2"/>
  <c r="K82" i="2"/>
  <c r="L82" i="2"/>
  <c r="M82" i="2"/>
  <c r="N82" i="2"/>
  <c r="O82" i="2"/>
  <c r="P82" i="2"/>
  <c r="E83" i="2"/>
  <c r="F83" i="2"/>
  <c r="G83" i="2"/>
  <c r="H83" i="2"/>
  <c r="I83" i="2"/>
  <c r="J83" i="2"/>
  <c r="K83" i="2"/>
  <c r="L83" i="2"/>
  <c r="M83" i="2"/>
  <c r="N83" i="2"/>
  <c r="O83" i="2"/>
  <c r="P83" i="2"/>
  <c r="E84" i="2"/>
  <c r="F84" i="2"/>
  <c r="G84" i="2"/>
  <c r="H84" i="2"/>
  <c r="I84" i="2"/>
  <c r="J84" i="2"/>
  <c r="K84" i="2"/>
  <c r="L84" i="2"/>
  <c r="M84" i="2"/>
  <c r="N84" i="2"/>
  <c r="O84" i="2"/>
  <c r="P84" i="2"/>
  <c r="E85" i="2"/>
  <c r="F85" i="2"/>
  <c r="G85" i="2"/>
  <c r="H85" i="2"/>
  <c r="I85" i="2"/>
  <c r="J85" i="2"/>
  <c r="K85" i="2"/>
  <c r="L85" i="2"/>
  <c r="M85" i="2"/>
  <c r="N85" i="2"/>
  <c r="O85" i="2"/>
  <c r="P85" i="2"/>
  <c r="E86" i="2"/>
  <c r="F86" i="2"/>
  <c r="G86" i="2"/>
  <c r="H86" i="2"/>
  <c r="I86" i="2"/>
  <c r="J86" i="2"/>
  <c r="K86" i="2"/>
  <c r="L86" i="2"/>
  <c r="M86" i="2"/>
  <c r="N86" i="2"/>
  <c r="O86" i="2"/>
  <c r="P86" i="2"/>
  <c r="E87" i="2"/>
  <c r="F87" i="2"/>
  <c r="G87" i="2"/>
  <c r="H87" i="2"/>
  <c r="I87" i="2"/>
  <c r="J87" i="2"/>
  <c r="K87" i="2"/>
  <c r="L87" i="2"/>
  <c r="M87" i="2"/>
  <c r="N87" i="2"/>
  <c r="O87" i="2"/>
  <c r="P87" i="2"/>
  <c r="E88" i="2"/>
  <c r="F88" i="2"/>
  <c r="G88" i="2"/>
  <c r="H88" i="2"/>
  <c r="I88" i="2"/>
  <c r="J88" i="2"/>
  <c r="K88" i="2"/>
  <c r="L88" i="2"/>
  <c r="M88" i="2"/>
  <c r="N88" i="2"/>
  <c r="O88" i="2"/>
  <c r="P88" i="2"/>
  <c r="E89" i="2"/>
  <c r="F89" i="2"/>
  <c r="G89" i="2"/>
  <c r="H89" i="2"/>
  <c r="I89" i="2"/>
  <c r="J89" i="2"/>
  <c r="K89" i="2"/>
  <c r="L89" i="2"/>
  <c r="M89" i="2"/>
  <c r="N89" i="2"/>
  <c r="O89" i="2"/>
  <c r="P89" i="2"/>
  <c r="E90" i="2"/>
  <c r="F90" i="2"/>
  <c r="G90" i="2"/>
  <c r="H90" i="2"/>
  <c r="I90" i="2"/>
  <c r="J90" i="2"/>
  <c r="K90" i="2"/>
  <c r="L90" i="2"/>
  <c r="M90" i="2"/>
  <c r="N90" i="2"/>
  <c r="O90" i="2"/>
  <c r="P90" i="2"/>
  <c r="E91" i="2"/>
  <c r="F91" i="2"/>
  <c r="G91" i="2"/>
  <c r="H91" i="2"/>
  <c r="I91" i="2"/>
  <c r="J91" i="2"/>
  <c r="K91" i="2"/>
  <c r="L91" i="2"/>
  <c r="M91" i="2"/>
  <c r="N91" i="2"/>
  <c r="O91" i="2"/>
  <c r="P91" i="2"/>
  <c r="E92" i="2"/>
  <c r="F92" i="2"/>
  <c r="G92" i="2"/>
  <c r="H92" i="2"/>
  <c r="I92" i="2"/>
  <c r="J92" i="2"/>
  <c r="K92" i="2"/>
  <c r="L92" i="2"/>
  <c r="M92" i="2"/>
  <c r="N92" i="2"/>
  <c r="O92" i="2"/>
  <c r="P92" i="2"/>
  <c r="E93" i="2"/>
  <c r="F93" i="2"/>
  <c r="G93" i="2"/>
  <c r="H93" i="2"/>
  <c r="I93" i="2"/>
  <c r="J93" i="2"/>
  <c r="K93" i="2"/>
  <c r="L93" i="2"/>
  <c r="M93" i="2"/>
  <c r="N93" i="2"/>
  <c r="O93" i="2"/>
  <c r="P93" i="2"/>
  <c r="E94" i="2"/>
  <c r="F94" i="2"/>
  <c r="G94" i="2"/>
  <c r="H94" i="2"/>
  <c r="I94" i="2"/>
  <c r="J94" i="2"/>
  <c r="K94" i="2"/>
  <c r="L94" i="2"/>
  <c r="M94" i="2"/>
  <c r="N94" i="2"/>
  <c r="O94" i="2"/>
  <c r="P94" i="2"/>
  <c r="E95" i="2"/>
  <c r="F95" i="2"/>
  <c r="G95" i="2"/>
  <c r="H95" i="2"/>
  <c r="I95" i="2"/>
  <c r="J95" i="2"/>
  <c r="K95" i="2"/>
  <c r="L95" i="2"/>
  <c r="M95" i="2"/>
  <c r="N95" i="2"/>
  <c r="O95" i="2"/>
  <c r="P95" i="2"/>
  <c r="E96" i="2"/>
  <c r="F96" i="2"/>
  <c r="G96" i="2"/>
  <c r="H96" i="2"/>
  <c r="I96" i="2"/>
  <c r="J96" i="2"/>
  <c r="K96" i="2"/>
  <c r="L96" i="2"/>
  <c r="M96" i="2"/>
  <c r="N96" i="2"/>
  <c r="O96" i="2"/>
  <c r="P96" i="2"/>
  <c r="E97" i="2"/>
  <c r="F97" i="2"/>
  <c r="G97" i="2"/>
  <c r="H97" i="2"/>
  <c r="I97" i="2"/>
  <c r="J97" i="2"/>
  <c r="K97" i="2"/>
  <c r="L97" i="2"/>
  <c r="M97" i="2"/>
  <c r="N97" i="2"/>
  <c r="O97" i="2"/>
  <c r="P97" i="2"/>
  <c r="E98" i="2"/>
  <c r="F98" i="2"/>
  <c r="O98" i="2" s="1"/>
  <c r="G98" i="2"/>
  <c r="H98" i="2"/>
  <c r="I98" i="2"/>
  <c r="J98" i="2"/>
  <c r="K98" i="2"/>
  <c r="L98" i="2"/>
  <c r="M98" i="2"/>
  <c r="N98" i="2"/>
  <c r="P98" i="2"/>
  <c r="E99" i="2"/>
  <c r="F99" i="2"/>
  <c r="O99" i="2" s="1"/>
  <c r="G99" i="2"/>
  <c r="H99" i="2"/>
  <c r="I99" i="2"/>
  <c r="J99" i="2"/>
  <c r="K99" i="2"/>
  <c r="L99" i="2"/>
  <c r="M99" i="2"/>
  <c r="N99" i="2"/>
  <c r="P99" i="2"/>
  <c r="E100" i="2"/>
  <c r="F100" i="2"/>
  <c r="O100" i="2" s="1"/>
  <c r="G100" i="2"/>
  <c r="H100" i="2"/>
  <c r="I100" i="2"/>
  <c r="J100" i="2"/>
  <c r="K100" i="2"/>
  <c r="L100" i="2"/>
  <c r="M100" i="2"/>
  <c r="N100" i="2"/>
  <c r="P100" i="2"/>
  <c r="E101" i="2"/>
  <c r="F101" i="2"/>
  <c r="O101" i="2" s="1"/>
  <c r="G101" i="2"/>
  <c r="H101" i="2"/>
  <c r="I101" i="2"/>
  <c r="J101" i="2"/>
  <c r="K101" i="2"/>
  <c r="L101" i="2"/>
  <c r="M101" i="2"/>
  <c r="N101" i="2"/>
  <c r="P101" i="2"/>
  <c r="E102" i="2"/>
  <c r="F102" i="2"/>
  <c r="O102" i="2" s="1"/>
  <c r="G102" i="2"/>
  <c r="H102" i="2"/>
  <c r="I102" i="2"/>
  <c r="J102" i="2"/>
  <c r="K102" i="2"/>
  <c r="L102" i="2"/>
  <c r="M102" i="2"/>
  <c r="N102" i="2"/>
  <c r="P102" i="2"/>
  <c r="E103" i="2"/>
  <c r="F103" i="2"/>
  <c r="O103" i="2" s="1"/>
  <c r="G103" i="2"/>
  <c r="H103" i="2"/>
  <c r="I103" i="2"/>
  <c r="J103" i="2"/>
  <c r="K103" i="2"/>
  <c r="L103" i="2"/>
  <c r="M103" i="2"/>
  <c r="N103" i="2"/>
  <c r="P103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88" i="4" l="1"/>
  <c r="E26" i="5"/>
  <c r="F63" i="5"/>
  <c r="S48" i="4"/>
  <c r="U48" i="4" s="1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U181" i="4" s="1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32" i="4" l="1"/>
  <c r="W132" i="4" s="1"/>
  <c r="X132" i="4" s="1"/>
  <c r="Y132" i="4" s="1"/>
  <c r="V71" i="4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G91" i="4" l="1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Z140" i="4"/>
  <c r="AD147" i="4"/>
  <c r="AB147" i="4"/>
  <c r="AI140" i="4"/>
  <c r="AO140" i="4" s="1"/>
  <c r="AU140" i="4" s="1"/>
  <c r="AI120" i="4"/>
  <c r="AH147" i="4"/>
  <c r="AN147" i="4" s="1"/>
  <c r="AT147" i="4" s="1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05" i="4" l="1"/>
  <c r="AW105" i="4" s="1"/>
  <c r="AN104" i="4"/>
  <c r="AT104" i="4" s="1"/>
  <c r="AO182" i="4"/>
  <c r="AU182" i="4" s="1"/>
  <c r="AO147" i="4"/>
  <c r="AU147" i="4" s="1"/>
  <c r="AN91" i="4"/>
  <c r="AT91" i="4" s="1"/>
  <c r="E120" i="4"/>
  <c r="I120" i="4" s="1"/>
  <c r="AN97" i="4"/>
  <c r="AT97" i="4" s="1"/>
  <c r="AL148" i="4"/>
  <c r="AR148" i="4" s="1"/>
  <c r="D148" i="4" s="1"/>
  <c r="H148" i="4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E143" i="4" s="1"/>
  <c r="I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D168" i="4"/>
  <c r="H168" i="4" s="1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E94" i="4"/>
  <c r="I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E148" i="4"/>
  <c r="I148" i="4" s="1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F143" i="4"/>
  <c r="J143" i="4" s="1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62" i="4" l="1"/>
  <c r="AR62" i="4" s="1"/>
  <c r="D155" i="4"/>
  <c r="H155" i="4" s="1"/>
  <c r="G143" i="4"/>
  <c r="G61" i="4"/>
  <c r="G168" i="4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G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F126" i="4" s="1"/>
  <c r="J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G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E126" i="4"/>
  <c r="I126" i="4" s="1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F45" i="4"/>
  <c r="J45" i="4" s="1"/>
  <c r="D45" i="4"/>
  <c r="H45" i="4" s="1"/>
  <c r="AL125" i="4"/>
  <c r="AR125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D137" i="4"/>
  <c r="H137" i="4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8" i="4" l="1"/>
  <c r="F137" i="4"/>
  <c r="J137" i="4" s="1"/>
  <c r="G86" i="4"/>
  <c r="E141" i="4"/>
  <c r="I141" i="4" s="1"/>
  <c r="E45" i="4"/>
  <c r="I45" i="4" s="1"/>
  <c r="G126" i="4"/>
  <c r="G134" i="4"/>
  <c r="F7" i="4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7" i="3"/>
  <c r="D197" i="10"/>
  <c r="D196" i="10"/>
  <c r="D194" i="10"/>
  <c r="D195" i="10"/>
  <c r="D2" i="10"/>
  <c r="D3" i="10"/>
  <c r="D3" i="3"/>
  <c r="D2" i="3"/>
  <c r="D191" i="3"/>
  <c r="D189" i="3"/>
  <c r="D185" i="3"/>
  <c r="D187" i="3"/>
  <c r="D190" i="3"/>
  <c r="D193" i="3"/>
  <c r="D188" i="3"/>
  <c r="D184" i="3"/>
  <c r="D183" i="3"/>
  <c r="D192" i="3"/>
  <c r="D182" i="3"/>
  <c r="D186" i="3"/>
  <c r="D188" i="10"/>
  <c r="D184" i="10"/>
  <c r="D185" i="10"/>
  <c r="D176" i="10"/>
  <c r="D170" i="10"/>
  <c r="D173" i="10"/>
  <c r="D158" i="10"/>
  <c r="D129" i="10"/>
  <c r="D132" i="10"/>
  <c r="D104" i="10"/>
  <c r="D138" i="10"/>
  <c r="D103" i="10"/>
  <c r="D111" i="10"/>
  <c r="D115" i="10"/>
  <c r="D65" i="10"/>
  <c r="D156" i="10"/>
  <c r="D136" i="10"/>
  <c r="D90" i="10"/>
  <c r="D107" i="10"/>
  <c r="D118" i="10"/>
  <c r="D142" i="10"/>
  <c r="D120" i="10"/>
  <c r="D64" i="10"/>
  <c r="D105" i="10"/>
  <c r="D69" i="10"/>
  <c r="D88" i="10"/>
  <c r="D123" i="10"/>
  <c r="D76" i="10"/>
  <c r="D153" i="10"/>
  <c r="D116" i="10"/>
  <c r="D84" i="10"/>
  <c r="D79" i="10"/>
  <c r="D82" i="10"/>
  <c r="D193" i="10"/>
  <c r="D189" i="10"/>
  <c r="D187" i="10"/>
  <c r="D180" i="10"/>
  <c r="D181" i="10"/>
  <c r="D171" i="10"/>
  <c r="D99" i="10"/>
  <c r="D75" i="10"/>
  <c r="D150" i="10"/>
  <c r="D102" i="10"/>
  <c r="D121" i="10"/>
  <c r="D117" i="10"/>
  <c r="D119" i="10"/>
  <c r="D152" i="10"/>
  <c r="D130" i="10"/>
  <c r="D149" i="10"/>
  <c r="D147" i="10"/>
  <c r="D169" i="10"/>
  <c r="D96" i="10"/>
  <c r="D166" i="10"/>
  <c r="D133" i="10"/>
  <c r="D89" i="10"/>
  <c r="D140" i="10"/>
  <c r="D168" i="10"/>
  <c r="D71" i="10"/>
  <c r="D100" i="10"/>
  <c r="D67" i="10"/>
  <c r="D131" i="10"/>
  <c r="D127" i="10"/>
  <c r="D86" i="10"/>
  <c r="D139" i="10"/>
  <c r="D113" i="10"/>
  <c r="D146" i="10"/>
  <c r="D54" i="10"/>
  <c r="D52" i="10"/>
  <c r="D40" i="10"/>
  <c r="D33" i="10"/>
  <c r="D44" i="10"/>
  <c r="D41" i="10"/>
  <c r="D60" i="10"/>
  <c r="D38" i="10"/>
  <c r="D9" i="10"/>
  <c r="D21" i="10"/>
  <c r="D47" i="10"/>
  <c r="D24" i="10"/>
  <c r="D35" i="10"/>
  <c r="D30" i="10"/>
  <c r="D57" i="10"/>
  <c r="D56" i="10"/>
  <c r="D45" i="10"/>
  <c r="D32" i="10"/>
  <c r="D46" i="10"/>
  <c r="D39" i="10"/>
  <c r="D37" i="10"/>
  <c r="D31" i="10"/>
  <c r="D61" i="10"/>
  <c r="D58" i="10"/>
  <c r="D49" i="10"/>
  <c r="D43" i="10"/>
  <c r="D14" i="10"/>
  <c r="D15" i="10"/>
  <c r="D7" i="10"/>
  <c r="D190" i="10"/>
  <c r="D183" i="10"/>
  <c r="D178" i="10"/>
  <c r="D177" i="10"/>
  <c r="D175" i="10"/>
  <c r="D144" i="10"/>
  <c r="D109" i="10"/>
  <c r="D106" i="10"/>
  <c r="D74" i="10"/>
  <c r="D161" i="10"/>
  <c r="D134" i="10"/>
  <c r="D91" i="10"/>
  <c r="D98" i="10"/>
  <c r="D87" i="10"/>
  <c r="D101" i="10"/>
  <c r="D135" i="10"/>
  <c r="D160" i="10"/>
  <c r="D85" i="10"/>
  <c r="D125" i="10"/>
  <c r="D95" i="10"/>
  <c r="D80" i="10"/>
  <c r="D72" i="10"/>
  <c r="D164" i="10"/>
  <c r="D66" i="10"/>
  <c r="D93" i="10"/>
  <c r="D92" i="10"/>
  <c r="D108" i="10"/>
  <c r="D110" i="10"/>
  <c r="D114" i="10"/>
  <c r="D165" i="10"/>
  <c r="D70" i="10"/>
  <c r="D143" i="10"/>
  <c r="D191" i="10"/>
  <c r="D192" i="10"/>
  <c r="D186" i="10"/>
  <c r="D172" i="10"/>
  <c r="D97" i="10"/>
  <c r="D62" i="10"/>
  <c r="D148" i="10"/>
  <c r="D137" i="10"/>
  <c r="D77" i="10"/>
  <c r="D145" i="10"/>
  <c r="D128" i="10"/>
  <c r="D151" i="10"/>
  <c r="D155" i="10"/>
  <c r="D126" i="10"/>
  <c r="D154" i="10"/>
  <c r="D78" i="10"/>
  <c r="D73" i="10"/>
  <c r="D22" i="10"/>
  <c r="D16" i="10"/>
  <c r="D8" i="10"/>
  <c r="D12" i="10"/>
  <c r="D26" i="10"/>
  <c r="D5" i="10"/>
  <c r="D27" i="10"/>
  <c r="D48" i="10"/>
  <c r="D20" i="10"/>
  <c r="D42" i="10"/>
  <c r="D28" i="10"/>
  <c r="D36" i="10"/>
  <c r="D53" i="10"/>
  <c r="D4" i="10"/>
  <c r="D34" i="10"/>
  <c r="D182" i="10"/>
  <c r="D179" i="10"/>
  <c r="D174" i="10"/>
  <c r="D159" i="10"/>
  <c r="D83" i="10"/>
  <c r="D68" i="10"/>
  <c r="D94" i="10"/>
  <c r="D63" i="10"/>
  <c r="D122" i="10"/>
  <c r="D157" i="10"/>
  <c r="D112" i="10"/>
  <c r="D124" i="10"/>
  <c r="D141" i="10"/>
  <c r="D163" i="10"/>
  <c r="D81" i="10"/>
  <c r="D167" i="10"/>
  <c r="D162" i="10"/>
  <c r="D50" i="10"/>
  <c r="D29" i="10"/>
  <c r="D19" i="10"/>
  <c r="D11" i="10"/>
  <c r="D23" i="10"/>
  <c r="D6" i="10"/>
  <c r="D10" i="10"/>
  <c r="D59" i="10"/>
  <c r="D17" i="10"/>
  <c r="D51" i="10"/>
  <c r="D18" i="10"/>
  <c r="D55" i="10"/>
  <c r="D13" i="10"/>
  <c r="D25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9" i="3"/>
  <c r="D178" i="3"/>
  <c r="D170" i="3"/>
  <c r="D158" i="3"/>
  <c r="D77" i="3"/>
  <c r="D113" i="3"/>
  <c r="D140" i="3"/>
  <c r="D99" i="3"/>
  <c r="D100" i="3"/>
  <c r="D152" i="3"/>
  <c r="D119" i="3"/>
  <c r="D115" i="3"/>
  <c r="D111" i="3"/>
  <c r="D135" i="3"/>
  <c r="D75" i="3"/>
  <c r="D144" i="3"/>
  <c r="D121" i="3"/>
  <c r="D98" i="3"/>
  <c r="D132" i="3"/>
  <c r="D106" i="3"/>
  <c r="D128" i="3"/>
  <c r="D94" i="3"/>
  <c r="D156" i="3"/>
  <c r="D107" i="3"/>
  <c r="D71" i="3"/>
  <c r="D65" i="3"/>
  <c r="D149" i="3"/>
  <c r="D69" i="3"/>
  <c r="D97" i="3"/>
  <c r="D147" i="3"/>
  <c r="D176" i="3"/>
  <c r="D174" i="3"/>
  <c r="D163" i="3"/>
  <c r="D84" i="3"/>
  <c r="D164" i="3"/>
  <c r="D151" i="3"/>
  <c r="D141" i="3"/>
  <c r="D112" i="3"/>
  <c r="D145" i="3"/>
  <c r="D86" i="3"/>
  <c r="D120" i="3"/>
  <c r="D165" i="3"/>
  <c r="D74" i="3"/>
  <c r="D126" i="3"/>
  <c r="D109" i="3"/>
  <c r="D103" i="3"/>
  <c r="D67" i="3"/>
  <c r="D172" i="3"/>
  <c r="D139" i="3"/>
  <c r="D148" i="3"/>
  <c r="D168" i="3"/>
  <c r="D134" i="3"/>
  <c r="D79" i="3"/>
  <c r="D66" i="3"/>
  <c r="D96" i="3"/>
  <c r="D102" i="3"/>
  <c r="D68" i="3"/>
  <c r="D70" i="3"/>
  <c r="D167" i="3"/>
  <c r="D129" i="3"/>
  <c r="D56" i="3"/>
  <c r="D55" i="3"/>
  <c r="D16" i="3"/>
  <c r="D5" i="3"/>
  <c r="D13" i="3"/>
  <c r="D36" i="3"/>
  <c r="D45" i="3"/>
  <c r="D14" i="3"/>
  <c r="D57" i="3"/>
  <c r="D25" i="3"/>
  <c r="D50" i="3"/>
  <c r="D49" i="3"/>
  <c r="D42" i="3"/>
  <c r="D34" i="3"/>
  <c r="D38" i="3"/>
  <c r="D61" i="3"/>
  <c r="D37" i="3"/>
  <c r="D11" i="3"/>
  <c r="D39" i="3"/>
  <c r="D32" i="3"/>
  <c r="D15" i="3"/>
  <c r="D44" i="3"/>
  <c r="D60" i="3"/>
  <c r="D8" i="3"/>
  <c r="D6" i="3"/>
  <c r="D19" i="3"/>
  <c r="D41" i="3"/>
  <c r="D53" i="3"/>
  <c r="D7" i="3"/>
  <c r="D177" i="3"/>
  <c r="D175" i="3"/>
  <c r="D173" i="3"/>
  <c r="D91" i="3"/>
  <c r="D123" i="3"/>
  <c r="D62" i="3"/>
  <c r="D161" i="3"/>
  <c r="D101" i="3"/>
  <c r="D78" i="3"/>
  <c r="D155" i="3"/>
  <c r="D125" i="3"/>
  <c r="D80" i="3"/>
  <c r="D159" i="3"/>
  <c r="D122" i="3"/>
  <c r="D87" i="3"/>
  <c r="D154" i="3"/>
  <c r="D162" i="3"/>
  <c r="D114" i="3"/>
  <c r="D136" i="3"/>
  <c r="D169" i="3"/>
  <c r="D76" i="3"/>
  <c r="D153" i="3"/>
  <c r="D95" i="3"/>
  <c r="D92" i="3"/>
  <c r="D118" i="3"/>
  <c r="D110" i="3"/>
  <c r="D160" i="3"/>
  <c r="D131" i="3"/>
  <c r="D73" i="3"/>
  <c r="D142" i="3"/>
  <c r="D181" i="3"/>
  <c r="D171" i="3"/>
  <c r="D150" i="3"/>
  <c r="D137" i="3"/>
  <c r="D117" i="3"/>
  <c r="D83" i="3"/>
  <c r="D127" i="3"/>
  <c r="D85" i="3"/>
  <c r="D104" i="3"/>
  <c r="D63" i="3"/>
  <c r="D93" i="3"/>
  <c r="D116" i="3"/>
  <c r="D180" i="3"/>
  <c r="D105" i="3"/>
  <c r="D72" i="3"/>
  <c r="D89" i="3"/>
  <c r="D124" i="3"/>
  <c r="D130" i="3"/>
  <c r="D88" i="3"/>
  <c r="D58" i="3"/>
  <c r="D31" i="3"/>
  <c r="D52" i="3"/>
  <c r="D48" i="3"/>
  <c r="D28" i="3"/>
  <c r="D24" i="3"/>
  <c r="D47" i="3"/>
  <c r="D21" i="3"/>
  <c r="D30" i="3"/>
  <c r="D20" i="3"/>
  <c r="D35" i="3"/>
  <c r="D54" i="3"/>
  <c r="D40" i="3"/>
  <c r="D17" i="3"/>
  <c r="D10" i="3"/>
  <c r="D133" i="3"/>
  <c r="D146" i="3"/>
  <c r="D108" i="3"/>
  <c r="D82" i="3"/>
  <c r="D81" i="3"/>
  <c r="D90" i="3"/>
  <c r="D166" i="3"/>
  <c r="D157" i="3"/>
  <c r="D138" i="3"/>
  <c r="D143" i="3"/>
  <c r="D64" i="3"/>
  <c r="D29" i="3"/>
  <c r="D46" i="3"/>
  <c r="D9" i="3"/>
  <c r="D18" i="3"/>
  <c r="D27" i="3"/>
  <c r="D33" i="3"/>
  <c r="D4" i="3"/>
  <c r="D51" i="3"/>
  <c r="D26" i="3"/>
  <c r="D43" i="3"/>
  <c r="D59" i="3"/>
  <c r="D23" i="3"/>
  <c r="D12" i="3"/>
  <c r="D22" i="3"/>
  <c r="J22" i="3" l="1"/>
  <c r="F22" i="3"/>
  <c r="I22" i="3"/>
  <c r="K22" i="3"/>
  <c r="H22" i="3"/>
  <c r="H12" i="3"/>
  <c r="J12" i="3"/>
  <c r="K12" i="3"/>
  <c r="I12" i="3"/>
  <c r="F12" i="3"/>
  <c r="F23" i="3"/>
  <c r="K23" i="3"/>
  <c r="H23" i="3"/>
  <c r="J23" i="3"/>
  <c r="I23" i="3"/>
  <c r="H59" i="3"/>
  <c r="J59" i="3"/>
  <c r="K59" i="3"/>
  <c r="F59" i="3"/>
  <c r="I59" i="3"/>
  <c r="J43" i="3"/>
  <c r="I43" i="3"/>
  <c r="H43" i="3"/>
  <c r="K43" i="3"/>
  <c r="F43" i="3"/>
  <c r="K26" i="3"/>
  <c r="H26" i="3"/>
  <c r="I26" i="3"/>
  <c r="J26" i="3"/>
  <c r="F26" i="3"/>
  <c r="F51" i="3"/>
  <c r="K51" i="3"/>
  <c r="J51" i="3"/>
  <c r="I51" i="3"/>
  <c r="H51" i="3"/>
  <c r="J4" i="3"/>
  <c r="I4" i="3"/>
  <c r="K4" i="3"/>
  <c r="F4" i="3"/>
  <c r="H4" i="3"/>
  <c r="I33" i="3"/>
  <c r="J33" i="3"/>
  <c r="K33" i="3"/>
  <c r="H33" i="3"/>
  <c r="F33" i="3"/>
  <c r="J27" i="3"/>
  <c r="K27" i="3"/>
  <c r="I27" i="3"/>
  <c r="F27" i="3"/>
  <c r="H27" i="3"/>
  <c r="K18" i="3"/>
  <c r="I18" i="3"/>
  <c r="J18" i="3"/>
  <c r="F18" i="3"/>
  <c r="H18" i="3"/>
  <c r="K9" i="3"/>
  <c r="J9" i="3"/>
  <c r="H9" i="3"/>
  <c r="F9" i="3"/>
  <c r="I9" i="3"/>
  <c r="I46" i="3"/>
  <c r="H46" i="3"/>
  <c r="K46" i="3"/>
  <c r="J46" i="3"/>
  <c r="F46" i="3"/>
  <c r="I29" i="3"/>
  <c r="H29" i="3"/>
  <c r="J29" i="3"/>
  <c r="K29" i="3"/>
  <c r="F29" i="3"/>
  <c r="F64" i="3"/>
  <c r="I64" i="3"/>
  <c r="K64" i="3"/>
  <c r="H64" i="3"/>
  <c r="J64" i="3"/>
  <c r="F143" i="3"/>
  <c r="I143" i="3"/>
  <c r="J143" i="3"/>
  <c r="K143" i="3"/>
  <c r="H143" i="3"/>
  <c r="F138" i="3"/>
  <c r="H138" i="3"/>
  <c r="J138" i="3"/>
  <c r="I138" i="3"/>
  <c r="K138" i="3"/>
  <c r="K157" i="3"/>
  <c r="I157" i="3"/>
  <c r="F157" i="3"/>
  <c r="H157" i="3"/>
  <c r="J157" i="3"/>
  <c r="J166" i="3"/>
  <c r="H166" i="3"/>
  <c r="F166" i="3"/>
  <c r="K166" i="3"/>
  <c r="I166" i="3"/>
  <c r="J90" i="3"/>
  <c r="H90" i="3"/>
  <c r="F90" i="3"/>
  <c r="K90" i="3"/>
  <c r="I90" i="3"/>
  <c r="H81" i="3"/>
  <c r="I81" i="3"/>
  <c r="F81" i="3"/>
  <c r="J81" i="3"/>
  <c r="K81" i="3"/>
  <c r="K82" i="3"/>
  <c r="J82" i="3"/>
  <c r="F82" i="3"/>
  <c r="H82" i="3"/>
  <c r="I82" i="3"/>
  <c r="J108" i="3"/>
  <c r="K108" i="3"/>
  <c r="I108" i="3"/>
  <c r="H108" i="3"/>
  <c r="F108" i="3"/>
  <c r="K146" i="3"/>
  <c r="F146" i="3"/>
  <c r="J146" i="3"/>
  <c r="H146" i="3"/>
  <c r="I146" i="3"/>
  <c r="F133" i="3"/>
  <c r="I133" i="3"/>
  <c r="H133" i="3"/>
  <c r="K133" i="3"/>
  <c r="J133" i="3"/>
  <c r="H10" i="3"/>
  <c r="I10" i="3"/>
  <c r="F10" i="3"/>
  <c r="K10" i="3"/>
  <c r="J10" i="3"/>
  <c r="H17" i="3"/>
  <c r="J17" i="3"/>
  <c r="F17" i="3"/>
  <c r="K17" i="3"/>
  <c r="I17" i="3"/>
  <c r="J40" i="3"/>
  <c r="K40" i="3"/>
  <c r="H40" i="3"/>
  <c r="F40" i="3"/>
  <c r="I40" i="3"/>
  <c r="H54" i="3"/>
  <c r="I54" i="3"/>
  <c r="K54" i="3"/>
  <c r="F54" i="3"/>
  <c r="J54" i="3"/>
  <c r="K35" i="3"/>
  <c r="I35" i="3"/>
  <c r="J35" i="3"/>
  <c r="F35" i="3"/>
  <c r="H35" i="3"/>
  <c r="I20" i="3"/>
  <c r="K20" i="3"/>
  <c r="H20" i="3"/>
  <c r="J20" i="3"/>
  <c r="F20" i="3"/>
  <c r="H30" i="3"/>
  <c r="K30" i="3"/>
  <c r="F30" i="3"/>
  <c r="J30" i="3"/>
  <c r="I30" i="3"/>
  <c r="H21" i="3"/>
  <c r="I21" i="3"/>
  <c r="K21" i="3"/>
  <c r="F21" i="3"/>
  <c r="J21" i="3"/>
  <c r="H47" i="3"/>
  <c r="J47" i="3"/>
  <c r="K47" i="3"/>
  <c r="F47" i="3"/>
  <c r="I47" i="3"/>
  <c r="K24" i="3"/>
  <c r="F24" i="3"/>
  <c r="H24" i="3"/>
  <c r="J24" i="3"/>
  <c r="I24" i="3"/>
  <c r="I28" i="3"/>
  <c r="K28" i="3"/>
  <c r="J28" i="3"/>
  <c r="F28" i="3"/>
  <c r="H28" i="3"/>
  <c r="J48" i="3"/>
  <c r="F48" i="3"/>
  <c r="I48" i="3"/>
  <c r="K48" i="3"/>
  <c r="H48" i="3"/>
  <c r="I52" i="3"/>
  <c r="F52" i="3"/>
  <c r="K52" i="3"/>
  <c r="J52" i="3"/>
  <c r="H52" i="3"/>
  <c r="F31" i="3"/>
  <c r="K31" i="3"/>
  <c r="J31" i="3"/>
  <c r="H31" i="3"/>
  <c r="I31" i="3"/>
  <c r="I58" i="3"/>
  <c r="K58" i="3"/>
  <c r="H58" i="3"/>
  <c r="F58" i="3"/>
  <c r="J58" i="3"/>
  <c r="I88" i="3"/>
  <c r="K88" i="3"/>
  <c r="F88" i="3"/>
  <c r="J88" i="3"/>
  <c r="H88" i="3"/>
  <c r="H130" i="3"/>
  <c r="F130" i="3"/>
  <c r="I130" i="3"/>
  <c r="J130" i="3"/>
  <c r="K130" i="3"/>
  <c r="H124" i="3"/>
  <c r="J124" i="3"/>
  <c r="K124" i="3"/>
  <c r="I124" i="3"/>
  <c r="F124" i="3"/>
  <c r="H89" i="3"/>
  <c r="K89" i="3"/>
  <c r="I89" i="3"/>
  <c r="F89" i="3"/>
  <c r="J89" i="3"/>
  <c r="K72" i="3"/>
  <c r="H72" i="3"/>
  <c r="J72" i="3"/>
  <c r="F72" i="3"/>
  <c r="I72" i="3"/>
  <c r="J105" i="3"/>
  <c r="I105" i="3"/>
  <c r="K105" i="3"/>
  <c r="F105" i="3"/>
  <c r="H105" i="3"/>
  <c r="F180" i="3"/>
  <c r="J180" i="3"/>
  <c r="I180" i="3"/>
  <c r="H180" i="3"/>
  <c r="K180" i="3"/>
  <c r="I116" i="3"/>
  <c r="K116" i="3"/>
  <c r="F116" i="3"/>
  <c r="H116" i="3"/>
  <c r="J116" i="3"/>
  <c r="H93" i="3"/>
  <c r="F93" i="3"/>
  <c r="J93" i="3"/>
  <c r="I93" i="3"/>
  <c r="K93" i="3"/>
  <c r="F63" i="3"/>
  <c r="K63" i="3"/>
  <c r="J63" i="3"/>
  <c r="H63" i="3"/>
  <c r="I63" i="3"/>
  <c r="K104" i="3"/>
  <c r="F104" i="3"/>
  <c r="I104" i="3"/>
  <c r="H104" i="3"/>
  <c r="J104" i="3"/>
  <c r="F85" i="3"/>
  <c r="H85" i="3"/>
  <c r="I85" i="3"/>
  <c r="J85" i="3"/>
  <c r="K85" i="3"/>
  <c r="J127" i="3"/>
  <c r="H127" i="3"/>
  <c r="K127" i="3"/>
  <c r="F127" i="3"/>
  <c r="I127" i="3"/>
  <c r="K83" i="3"/>
  <c r="I83" i="3"/>
  <c r="H83" i="3"/>
  <c r="F83" i="3"/>
  <c r="J83" i="3"/>
  <c r="J117" i="3"/>
  <c r="K117" i="3"/>
  <c r="F117" i="3"/>
  <c r="I117" i="3"/>
  <c r="H117" i="3"/>
  <c r="J137" i="3"/>
  <c r="I137" i="3"/>
  <c r="H137" i="3"/>
  <c r="F137" i="3"/>
  <c r="K137" i="3"/>
  <c r="H150" i="3"/>
  <c r="J150" i="3"/>
  <c r="K150" i="3"/>
  <c r="I150" i="3"/>
  <c r="F150" i="3"/>
  <c r="F171" i="3"/>
  <c r="K171" i="3"/>
  <c r="I171" i="3"/>
  <c r="H171" i="3"/>
  <c r="J171" i="3"/>
  <c r="I181" i="3"/>
  <c r="H181" i="3"/>
  <c r="F181" i="3"/>
  <c r="J181" i="3"/>
  <c r="K181" i="3"/>
  <c r="K142" i="3"/>
  <c r="I142" i="3"/>
  <c r="H142" i="3"/>
  <c r="F142" i="3"/>
  <c r="J142" i="3"/>
  <c r="K73" i="3"/>
  <c r="H73" i="3"/>
  <c r="J73" i="3"/>
  <c r="F73" i="3"/>
  <c r="I73" i="3"/>
  <c r="J131" i="3"/>
  <c r="H131" i="3"/>
  <c r="K131" i="3"/>
  <c r="I131" i="3"/>
  <c r="F131" i="3"/>
  <c r="I160" i="3"/>
  <c r="K160" i="3"/>
  <c r="H160" i="3"/>
  <c r="F160" i="3"/>
  <c r="J160" i="3"/>
  <c r="I110" i="3"/>
  <c r="H110" i="3"/>
  <c r="K110" i="3"/>
  <c r="F110" i="3"/>
  <c r="J110" i="3"/>
  <c r="H118" i="3"/>
  <c r="I118" i="3"/>
  <c r="F118" i="3"/>
  <c r="J118" i="3"/>
  <c r="K118" i="3"/>
  <c r="K92" i="3"/>
  <c r="J92" i="3"/>
  <c r="F92" i="3"/>
  <c r="I92" i="3"/>
  <c r="H92" i="3"/>
  <c r="F95" i="3"/>
  <c r="J95" i="3"/>
  <c r="K95" i="3"/>
  <c r="I95" i="3"/>
  <c r="H95" i="3"/>
  <c r="J153" i="3"/>
  <c r="F153" i="3"/>
  <c r="I153" i="3"/>
  <c r="K153" i="3"/>
  <c r="H153" i="3"/>
  <c r="I76" i="3"/>
  <c r="H76" i="3"/>
  <c r="J76" i="3"/>
  <c r="K76" i="3"/>
  <c r="F76" i="3"/>
  <c r="F169" i="3"/>
  <c r="J169" i="3"/>
  <c r="K169" i="3"/>
  <c r="H169" i="3"/>
  <c r="I169" i="3"/>
  <c r="F136" i="3"/>
  <c r="J136" i="3"/>
  <c r="H136" i="3"/>
  <c r="K136" i="3"/>
  <c r="I136" i="3"/>
  <c r="J114" i="3"/>
  <c r="I114" i="3"/>
  <c r="F114" i="3"/>
  <c r="K114" i="3"/>
  <c r="H114" i="3"/>
  <c r="H162" i="3"/>
  <c r="J162" i="3"/>
  <c r="K162" i="3"/>
  <c r="I162" i="3"/>
  <c r="F162" i="3"/>
  <c r="K154" i="3"/>
  <c r="I154" i="3"/>
  <c r="J154" i="3"/>
  <c r="H154" i="3"/>
  <c r="F154" i="3"/>
  <c r="J87" i="3"/>
  <c r="F87" i="3"/>
  <c r="H87" i="3"/>
  <c r="K87" i="3"/>
  <c r="I87" i="3"/>
  <c r="F122" i="3"/>
  <c r="H122" i="3"/>
  <c r="K122" i="3"/>
  <c r="J122" i="3"/>
  <c r="I122" i="3"/>
  <c r="F159" i="3"/>
  <c r="I159" i="3"/>
  <c r="K159" i="3"/>
  <c r="H159" i="3"/>
  <c r="J159" i="3"/>
  <c r="I80" i="3"/>
  <c r="F80" i="3"/>
  <c r="J80" i="3"/>
  <c r="K80" i="3"/>
  <c r="H80" i="3"/>
  <c r="H125" i="3"/>
  <c r="I125" i="3"/>
  <c r="F125" i="3"/>
  <c r="K125" i="3"/>
  <c r="J125" i="3"/>
  <c r="H155" i="3"/>
  <c r="I155" i="3"/>
  <c r="K155" i="3"/>
  <c r="J155" i="3"/>
  <c r="F155" i="3"/>
  <c r="J78" i="3"/>
  <c r="K78" i="3"/>
  <c r="H78" i="3"/>
  <c r="I78" i="3"/>
  <c r="F78" i="3"/>
  <c r="K101" i="3"/>
  <c r="H101" i="3"/>
  <c r="I101" i="3"/>
  <c r="F101" i="3"/>
  <c r="J101" i="3"/>
  <c r="F161" i="3"/>
  <c r="I161" i="3"/>
  <c r="J161" i="3"/>
  <c r="K161" i="3"/>
  <c r="H161" i="3"/>
  <c r="J62" i="3"/>
  <c r="H62" i="3"/>
  <c r="K62" i="3"/>
  <c r="F62" i="3"/>
  <c r="I62" i="3"/>
  <c r="H123" i="3"/>
  <c r="I123" i="3"/>
  <c r="K123" i="3"/>
  <c r="J123" i="3"/>
  <c r="F123" i="3"/>
  <c r="I91" i="3"/>
  <c r="H91" i="3"/>
  <c r="F91" i="3"/>
  <c r="K91" i="3"/>
  <c r="J91" i="3"/>
  <c r="F173" i="3"/>
  <c r="I173" i="3"/>
  <c r="J173" i="3"/>
  <c r="H173" i="3"/>
  <c r="K173" i="3"/>
  <c r="J175" i="3"/>
  <c r="F175" i="3"/>
  <c r="K175" i="3"/>
  <c r="H175" i="3"/>
  <c r="I175" i="3"/>
  <c r="J177" i="3"/>
  <c r="I177" i="3"/>
  <c r="K177" i="3"/>
  <c r="F177" i="3"/>
  <c r="H177" i="3"/>
  <c r="I7" i="3"/>
  <c r="J7" i="3"/>
  <c r="K7" i="3"/>
  <c r="F7" i="3"/>
  <c r="H7" i="3"/>
  <c r="J53" i="3"/>
  <c r="K53" i="3"/>
  <c r="I53" i="3"/>
  <c r="F53" i="3"/>
  <c r="H53" i="3"/>
  <c r="H41" i="3"/>
  <c r="J41" i="3"/>
  <c r="I41" i="3"/>
  <c r="F41" i="3"/>
  <c r="K41" i="3"/>
  <c r="H19" i="3"/>
  <c r="F19" i="3"/>
  <c r="I19" i="3"/>
  <c r="J19" i="3"/>
  <c r="K19" i="3"/>
  <c r="K6" i="3"/>
  <c r="J6" i="3"/>
  <c r="H6" i="3"/>
  <c r="F6" i="3"/>
  <c r="I6" i="3"/>
  <c r="I8" i="3"/>
  <c r="H8" i="3"/>
  <c r="J8" i="3"/>
  <c r="F8" i="3"/>
  <c r="K8" i="3"/>
  <c r="I60" i="3"/>
  <c r="K60" i="3"/>
  <c r="J60" i="3"/>
  <c r="F60" i="3"/>
  <c r="H60" i="3"/>
  <c r="F44" i="3"/>
  <c r="H44" i="3"/>
  <c r="J44" i="3"/>
  <c r="I44" i="3"/>
  <c r="K44" i="3"/>
  <c r="K15" i="3"/>
  <c r="H15" i="3"/>
  <c r="I15" i="3"/>
  <c r="F15" i="3"/>
  <c r="J15" i="3"/>
  <c r="I32" i="3"/>
  <c r="J32" i="3"/>
  <c r="F32" i="3"/>
  <c r="H32" i="3"/>
  <c r="K32" i="3"/>
  <c r="J39" i="3"/>
  <c r="F39" i="3"/>
  <c r="H39" i="3"/>
  <c r="K39" i="3"/>
  <c r="I39" i="3"/>
  <c r="I11" i="3"/>
  <c r="H11" i="3"/>
  <c r="J11" i="3"/>
  <c r="K11" i="3"/>
  <c r="F11" i="3"/>
  <c r="J37" i="3"/>
  <c r="F37" i="3"/>
  <c r="H37" i="3"/>
  <c r="K37" i="3"/>
  <c r="I37" i="3"/>
  <c r="J61" i="3"/>
  <c r="H61" i="3"/>
  <c r="F61" i="3"/>
  <c r="K61" i="3"/>
  <c r="I61" i="3"/>
  <c r="H38" i="3"/>
  <c r="J38" i="3"/>
  <c r="I38" i="3"/>
  <c r="K38" i="3"/>
  <c r="F38" i="3"/>
  <c r="J34" i="3"/>
  <c r="F34" i="3"/>
  <c r="K34" i="3"/>
  <c r="I34" i="3"/>
  <c r="H34" i="3"/>
  <c r="F42" i="3"/>
  <c r="H42" i="3"/>
  <c r="J42" i="3"/>
  <c r="K42" i="3"/>
  <c r="I42" i="3"/>
  <c r="F49" i="3"/>
  <c r="K49" i="3"/>
  <c r="J49" i="3"/>
  <c r="H49" i="3"/>
  <c r="I49" i="3"/>
  <c r="F50" i="3"/>
  <c r="H50" i="3"/>
  <c r="J50" i="3"/>
  <c r="K50" i="3"/>
  <c r="I50" i="3"/>
  <c r="I25" i="3"/>
  <c r="K25" i="3"/>
  <c r="F25" i="3"/>
  <c r="J25" i="3"/>
  <c r="H25" i="3"/>
  <c r="K57" i="3"/>
  <c r="H57" i="3"/>
  <c r="F57" i="3"/>
  <c r="J57" i="3"/>
  <c r="I57" i="3"/>
  <c r="H14" i="3"/>
  <c r="I14" i="3"/>
  <c r="K14" i="3"/>
  <c r="J14" i="3"/>
  <c r="F14" i="3"/>
  <c r="J45" i="3"/>
  <c r="I45" i="3"/>
  <c r="H45" i="3"/>
  <c r="F45" i="3"/>
  <c r="K45" i="3"/>
  <c r="K36" i="3"/>
  <c r="I36" i="3"/>
  <c r="F36" i="3"/>
  <c r="H36" i="3"/>
  <c r="J36" i="3"/>
  <c r="H13" i="3"/>
  <c r="I13" i="3"/>
  <c r="J13" i="3"/>
  <c r="K13" i="3"/>
  <c r="F13" i="3"/>
  <c r="H5" i="3"/>
  <c r="J5" i="3"/>
  <c r="F5" i="3"/>
  <c r="K5" i="3"/>
  <c r="I5" i="3"/>
  <c r="F16" i="3"/>
  <c r="H16" i="3"/>
  <c r="I16" i="3"/>
  <c r="J16" i="3"/>
  <c r="K16" i="3"/>
  <c r="K55" i="3"/>
  <c r="H55" i="3"/>
  <c r="I55" i="3"/>
  <c r="J55" i="3"/>
  <c r="F55" i="3"/>
  <c r="F56" i="3"/>
  <c r="J56" i="3"/>
  <c r="H56" i="3"/>
  <c r="I56" i="3"/>
  <c r="K56" i="3"/>
  <c r="K129" i="3"/>
  <c r="F129" i="3"/>
  <c r="J129" i="3"/>
  <c r="I129" i="3"/>
  <c r="H129" i="3"/>
  <c r="H167" i="3"/>
  <c r="K167" i="3"/>
  <c r="J167" i="3"/>
  <c r="I167" i="3"/>
  <c r="F167" i="3"/>
  <c r="J70" i="3"/>
  <c r="H70" i="3"/>
  <c r="I70" i="3"/>
  <c r="K70" i="3"/>
  <c r="F70" i="3"/>
  <c r="I68" i="3"/>
  <c r="H68" i="3"/>
  <c r="K68" i="3"/>
  <c r="F68" i="3"/>
  <c r="J68" i="3"/>
  <c r="I102" i="3"/>
  <c r="K102" i="3"/>
  <c r="F102" i="3"/>
  <c r="H102" i="3"/>
  <c r="J102" i="3"/>
  <c r="I96" i="3"/>
  <c r="J96" i="3"/>
  <c r="F96" i="3"/>
  <c r="H96" i="3"/>
  <c r="K96" i="3"/>
  <c r="H66" i="3"/>
  <c r="J66" i="3"/>
  <c r="K66" i="3"/>
  <c r="I66" i="3"/>
  <c r="F66" i="3"/>
  <c r="J79" i="3"/>
  <c r="I79" i="3"/>
  <c r="F79" i="3"/>
  <c r="H79" i="3"/>
  <c r="K79" i="3"/>
  <c r="K134" i="3"/>
  <c r="I134" i="3"/>
  <c r="J134" i="3"/>
  <c r="H134" i="3"/>
  <c r="F134" i="3"/>
  <c r="F168" i="3"/>
  <c r="K168" i="3"/>
  <c r="H168" i="3"/>
  <c r="I168" i="3"/>
  <c r="J168" i="3"/>
  <c r="K148" i="3"/>
  <c r="H148" i="3"/>
  <c r="I148" i="3"/>
  <c r="J148" i="3"/>
  <c r="F148" i="3"/>
  <c r="I139" i="3"/>
  <c r="F139" i="3"/>
  <c r="K139" i="3"/>
  <c r="J139" i="3"/>
  <c r="H139" i="3"/>
  <c r="J172" i="3"/>
  <c r="F172" i="3"/>
  <c r="H172" i="3"/>
  <c r="K172" i="3"/>
  <c r="I172" i="3"/>
  <c r="K67" i="3"/>
  <c r="I67" i="3"/>
  <c r="J67" i="3"/>
  <c r="F67" i="3"/>
  <c r="H67" i="3"/>
  <c r="F103" i="3"/>
  <c r="I103" i="3"/>
  <c r="H103" i="3"/>
  <c r="K103" i="3"/>
  <c r="J103" i="3"/>
  <c r="H109" i="3"/>
  <c r="J109" i="3"/>
  <c r="K109" i="3"/>
  <c r="I109" i="3"/>
  <c r="F109" i="3"/>
  <c r="J126" i="3"/>
  <c r="H126" i="3"/>
  <c r="K126" i="3"/>
  <c r="F126" i="3"/>
  <c r="I126" i="3"/>
  <c r="J74" i="3"/>
  <c r="H74" i="3"/>
  <c r="F74" i="3"/>
  <c r="I74" i="3"/>
  <c r="K74" i="3"/>
  <c r="I165" i="3"/>
  <c r="F165" i="3"/>
  <c r="J165" i="3"/>
  <c r="K165" i="3"/>
  <c r="H165" i="3"/>
  <c r="K120" i="3"/>
  <c r="H120" i="3"/>
  <c r="F120" i="3"/>
  <c r="I120" i="3"/>
  <c r="J120" i="3"/>
  <c r="F86" i="3"/>
  <c r="H86" i="3"/>
  <c r="J86" i="3"/>
  <c r="K86" i="3"/>
  <c r="I86" i="3"/>
  <c r="I145" i="3"/>
  <c r="K145" i="3"/>
  <c r="F145" i="3"/>
  <c r="J145" i="3"/>
  <c r="H145" i="3"/>
  <c r="K112" i="3"/>
  <c r="J112" i="3"/>
  <c r="H112" i="3"/>
  <c r="I112" i="3"/>
  <c r="F112" i="3"/>
  <c r="F141" i="3"/>
  <c r="J141" i="3"/>
  <c r="I141" i="3"/>
  <c r="K141" i="3"/>
  <c r="H141" i="3"/>
  <c r="J151" i="3"/>
  <c r="K151" i="3"/>
  <c r="H151" i="3"/>
  <c r="I151" i="3"/>
  <c r="F151" i="3"/>
  <c r="J164" i="3"/>
  <c r="F164" i="3"/>
  <c r="I164" i="3"/>
  <c r="H164" i="3"/>
  <c r="K164" i="3"/>
  <c r="F84" i="3"/>
  <c r="I84" i="3"/>
  <c r="H84" i="3"/>
  <c r="K84" i="3"/>
  <c r="J84" i="3"/>
  <c r="H163" i="3"/>
  <c r="K163" i="3"/>
  <c r="F163" i="3"/>
  <c r="I163" i="3"/>
  <c r="J163" i="3"/>
  <c r="F174" i="3"/>
  <c r="J174" i="3"/>
  <c r="K174" i="3"/>
  <c r="I174" i="3"/>
  <c r="H174" i="3"/>
  <c r="F176" i="3"/>
  <c r="K176" i="3"/>
  <c r="J176" i="3"/>
  <c r="H176" i="3"/>
  <c r="I176" i="3"/>
  <c r="J147" i="3"/>
  <c r="F147" i="3"/>
  <c r="H147" i="3"/>
  <c r="K147" i="3"/>
  <c r="I147" i="3"/>
  <c r="F97" i="3"/>
  <c r="K97" i="3"/>
  <c r="I97" i="3"/>
  <c r="H97" i="3"/>
  <c r="J97" i="3"/>
  <c r="H69" i="3"/>
  <c r="F69" i="3"/>
  <c r="I69" i="3"/>
  <c r="J69" i="3"/>
  <c r="K69" i="3"/>
  <c r="F149" i="3"/>
  <c r="H149" i="3"/>
  <c r="J149" i="3"/>
  <c r="K149" i="3"/>
  <c r="I149" i="3"/>
  <c r="J65" i="3"/>
  <c r="I65" i="3"/>
  <c r="K65" i="3"/>
  <c r="H65" i="3"/>
  <c r="F65" i="3"/>
  <c r="K71" i="3"/>
  <c r="I71" i="3"/>
  <c r="F71" i="3"/>
  <c r="J71" i="3"/>
  <c r="H71" i="3"/>
  <c r="F107" i="3"/>
  <c r="H107" i="3"/>
  <c r="J107" i="3"/>
  <c r="I107" i="3"/>
  <c r="K107" i="3"/>
  <c r="I156" i="3"/>
  <c r="K156" i="3"/>
  <c r="H156" i="3"/>
  <c r="F156" i="3"/>
  <c r="J156" i="3"/>
  <c r="K94" i="3"/>
  <c r="H94" i="3"/>
  <c r="F94" i="3"/>
  <c r="J94" i="3"/>
  <c r="I94" i="3"/>
  <c r="K128" i="3"/>
  <c r="F128" i="3"/>
  <c r="J128" i="3"/>
  <c r="I128" i="3"/>
  <c r="H128" i="3"/>
  <c r="I106" i="3"/>
  <c r="J106" i="3"/>
  <c r="F106" i="3"/>
  <c r="K106" i="3"/>
  <c r="H106" i="3"/>
  <c r="K132" i="3"/>
  <c r="J132" i="3"/>
  <c r="F132" i="3"/>
  <c r="I132" i="3"/>
  <c r="H132" i="3"/>
  <c r="I98" i="3"/>
  <c r="F98" i="3"/>
  <c r="K98" i="3"/>
  <c r="H98" i="3"/>
  <c r="J98" i="3"/>
  <c r="F121" i="3"/>
  <c r="H121" i="3"/>
  <c r="J121" i="3"/>
  <c r="I121" i="3"/>
  <c r="K121" i="3"/>
  <c r="F144" i="3"/>
  <c r="K144" i="3"/>
  <c r="J144" i="3"/>
  <c r="H144" i="3"/>
  <c r="I144" i="3"/>
  <c r="F75" i="3"/>
  <c r="I75" i="3"/>
  <c r="J75" i="3"/>
  <c r="K75" i="3"/>
  <c r="H75" i="3"/>
  <c r="F135" i="3"/>
  <c r="K135" i="3"/>
  <c r="I135" i="3"/>
  <c r="H135" i="3"/>
  <c r="J135" i="3"/>
  <c r="J111" i="3"/>
  <c r="K111" i="3"/>
  <c r="F111" i="3"/>
  <c r="I111" i="3"/>
  <c r="H111" i="3"/>
  <c r="I115" i="3"/>
  <c r="J115" i="3"/>
  <c r="H115" i="3"/>
  <c r="F115" i="3"/>
  <c r="K115" i="3"/>
  <c r="J119" i="3"/>
  <c r="K119" i="3"/>
  <c r="H119" i="3"/>
  <c r="F119" i="3"/>
  <c r="I119" i="3"/>
  <c r="F152" i="3"/>
  <c r="I152" i="3"/>
  <c r="H152" i="3"/>
  <c r="J152" i="3"/>
  <c r="K152" i="3"/>
  <c r="H100" i="3"/>
  <c r="I100" i="3"/>
  <c r="J100" i="3"/>
  <c r="K100" i="3"/>
  <c r="F100" i="3"/>
  <c r="J99" i="3"/>
  <c r="K99" i="3"/>
  <c r="I99" i="3"/>
  <c r="F99" i="3"/>
  <c r="H99" i="3"/>
  <c r="H140" i="3"/>
  <c r="F140" i="3"/>
  <c r="J140" i="3"/>
  <c r="K140" i="3"/>
  <c r="I140" i="3"/>
  <c r="K113" i="3"/>
  <c r="I113" i="3"/>
  <c r="F113" i="3"/>
  <c r="H113" i="3"/>
  <c r="J113" i="3"/>
  <c r="I77" i="3"/>
  <c r="H77" i="3"/>
  <c r="J77" i="3"/>
  <c r="K77" i="3"/>
  <c r="F77" i="3"/>
  <c r="K158" i="3"/>
  <c r="J158" i="3"/>
  <c r="F158" i="3"/>
  <c r="H158" i="3"/>
  <c r="I158" i="3"/>
  <c r="F170" i="3"/>
  <c r="H170" i="3"/>
  <c r="K170" i="3"/>
  <c r="J170" i="3"/>
  <c r="I170" i="3"/>
  <c r="I178" i="3"/>
  <c r="K178" i="3"/>
  <c r="F178" i="3"/>
  <c r="J178" i="3"/>
  <c r="H178" i="3"/>
  <c r="I179" i="3"/>
  <c r="F179" i="3"/>
  <c r="J179" i="3"/>
  <c r="H179" i="3"/>
  <c r="K179" i="3"/>
</calcChain>
</file>

<file path=xl/sharedStrings.xml><?xml version="1.0" encoding="utf-8"?>
<sst xmlns="http://schemas.openxmlformats.org/spreadsheetml/2006/main" count="1666" uniqueCount="478">
  <si>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</si>
  <si>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</si>
  <si>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</si>
  <si>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</si>
  <si>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</si>
  <si>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</si>
  <si>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</si>
  <si>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</si>
  <si>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</si>
  <si>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</si>
  <si>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</si>
  <si>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</si>
  <si>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</si>
  <si>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</si>
  <si>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</si>
  <si>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</si>
  <si>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</si>
  <si>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</si>
  <si>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</si>
  <si>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</si>
  <si>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</si>
  <si>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</si>
  <si>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</si>
  <si>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</si>
  <si>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</si>
  <si>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</si>
  <si>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</si>
  <si>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</si>
  <si>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</si>
  <si>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</si>
  <si>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</si>
  <si>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</si>
  <si>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</si>
  <si>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</si>
  <si>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</si>
  <si>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</si>
  <si>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</si>
  <si>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</si>
  <si>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</si>
  <si>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</si>
  <si>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</si>
  <si>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</si>
  <si>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</si>
  <si>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</si>
  <si>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</si>
  <si>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</si>
  <si>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</si>
  <si>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</si>
  <si>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</si>
  <si>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</si>
  <si>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</si>
  <si>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</si>
  <si>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</si>
  <si>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</si>
  <si>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</si>
  <si>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</si>
  <si>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</si>
  <si>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</si>
  <si>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</si>
  <si>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</si>
  <si>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</si>
  <si>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</si>
  <si>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</si>
  <si>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</si>
  <si>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</si>
  <si>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</si>
  <si>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</si>
  <si>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</si>
  <si>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EC</t>
  </si>
  <si>
    <t>Solihull</t>
  </si>
  <si>
    <t>Caen</t>
  </si>
  <si>
    <t>Oxford</t>
  </si>
  <si>
    <t>Barrow</t>
  </si>
  <si>
    <t>Salford</t>
  </si>
  <si>
    <t>Carlisle</t>
  </si>
  <si>
    <t>Stockport</t>
  </si>
  <si>
    <t>Boreham Wood</t>
  </si>
  <si>
    <t>Notts County</t>
  </si>
  <si>
    <t>E1</t>
  </si>
  <si>
    <t>F2</t>
  </si>
  <si>
    <t>P1</t>
  </si>
  <si>
    <t>SP1</t>
  </si>
  <si>
    <t>E2</t>
  </si>
  <si>
    <t>E3</t>
  </si>
  <si>
    <t>Metz</t>
  </si>
  <si>
    <t>Barnsley</t>
  </si>
  <si>
    <t>Luton</t>
  </si>
  <si>
    <t>Cardiff</t>
  </si>
  <si>
    <t>Crewe</t>
  </si>
  <si>
    <t>Walsall</t>
  </si>
  <si>
    <t>Woking</t>
  </si>
  <si>
    <t>Birmingham</t>
  </si>
  <si>
    <t>Arsenal</t>
  </si>
  <si>
    <t>Blackpool</t>
  </si>
  <si>
    <t>Rotherham</t>
  </si>
  <si>
    <t>Bristol City</t>
  </si>
  <si>
    <t>Norwich</t>
  </si>
  <si>
    <t>Preston</t>
  </si>
  <si>
    <t>Middlesbrough</t>
  </si>
  <si>
    <t>Coventry</t>
  </si>
  <si>
    <t>QPR</t>
  </si>
  <si>
    <t>Millwall</t>
  </si>
  <si>
    <t>Swansea</t>
  </si>
  <si>
    <t>Stoke</t>
  </si>
  <si>
    <t>Hull</t>
  </si>
  <si>
    <t>Sunderland</t>
  </si>
  <si>
    <t>Reading</t>
  </si>
  <si>
    <t>Watford</t>
  </si>
  <si>
    <t>Wigan</t>
  </si>
  <si>
    <t>Huddersfield</t>
  </si>
  <si>
    <t>Cambridge</t>
  </si>
  <si>
    <t>Burton</t>
  </si>
  <si>
    <t>Exeter</t>
  </si>
  <si>
    <t>Charlton</t>
  </si>
  <si>
    <t>Fleetwood Town</t>
  </si>
  <si>
    <t>Cheltenham</t>
  </si>
  <si>
    <t>Accrington</t>
  </si>
  <si>
    <t>Ipswich</t>
  </si>
  <si>
    <t>Sheffield Weds</t>
  </si>
  <si>
    <t>Lincoln</t>
  </si>
  <si>
    <t>Bristol Rvs</t>
  </si>
  <si>
    <t>Milton Keynes Dons</t>
  </si>
  <si>
    <t>Morecambe</t>
  </si>
  <si>
    <t>Forest Green</t>
  </si>
  <si>
    <t>Peterboro</t>
  </si>
  <si>
    <t>Bolton</t>
  </si>
  <si>
    <t>Plymouth</t>
  </si>
  <si>
    <t>Portsmouth</t>
  </si>
  <si>
    <t>Shrewsbury</t>
  </si>
  <si>
    <t>Port Vale</t>
  </si>
  <si>
    <t>Wycombe</t>
  </si>
  <si>
    <t>Derby</t>
  </si>
  <si>
    <t>AFC Wimbledon</t>
  </si>
  <si>
    <t>Newport County</t>
  </si>
  <si>
    <t>Crawley Town</t>
  </si>
  <si>
    <t>Colchester</t>
  </si>
  <si>
    <t>Harrogate</t>
  </si>
  <si>
    <t>Hartlepool</t>
  </si>
  <si>
    <t>Mansfield</t>
  </si>
  <si>
    <t>Gillingham</t>
  </si>
  <si>
    <t>Rochdale</t>
  </si>
  <si>
    <t>Northampton</t>
  </si>
  <si>
    <t>Stevenage</t>
  </si>
  <si>
    <t>Bradford</t>
  </si>
  <si>
    <t>Swindon</t>
  </si>
  <si>
    <t>Doncaster</t>
  </si>
  <si>
    <t>Tranmere</t>
  </si>
  <si>
    <t>Leyton Orient</t>
  </si>
  <si>
    <t>Dag and Red</t>
  </si>
  <si>
    <t>Wrexham</t>
  </si>
  <si>
    <t>Chesterfield</t>
  </si>
  <si>
    <t>Bonnyrigg Rose</t>
  </si>
  <si>
    <t>Everton</t>
  </si>
  <si>
    <t>Lamia</t>
  </si>
  <si>
    <t>OFI Crete</t>
  </si>
  <si>
    <t>Asteras Tripolis</t>
  </si>
  <si>
    <t>PAOK</t>
  </si>
  <si>
    <t>AEK</t>
  </si>
  <si>
    <t>Levadeiakos</t>
  </si>
  <si>
    <t>Olympiakos</t>
  </si>
  <si>
    <t>Panetolikos</t>
  </si>
  <si>
    <t>Verona</t>
  </si>
  <si>
    <t>Salernitana</t>
  </si>
  <si>
    <t>Sampdoria</t>
  </si>
  <si>
    <t>Inter</t>
  </si>
  <si>
    <t>Rio Ave</t>
  </si>
  <si>
    <t>Estoril</t>
  </si>
  <si>
    <t>Boavista</t>
  </si>
  <si>
    <t>Casa Pia</t>
  </si>
  <si>
    <t>Espanol</t>
  </si>
  <si>
    <t>Sociedad</t>
  </si>
  <si>
    <t>Santander</t>
  </si>
  <si>
    <t>Leganes</t>
  </si>
  <si>
    <t>I1</t>
  </si>
  <si>
    <t>SP2</t>
  </si>
  <si>
    <t>E0</t>
  </si>
  <si>
    <t>G1</t>
  </si>
  <si>
    <t>SC3</t>
  </si>
  <si>
    <t>Aldershot</t>
  </si>
  <si>
    <t>Altrincham</t>
  </si>
  <si>
    <t>Bromley</t>
  </si>
  <si>
    <t>Eastleigh</t>
  </si>
  <si>
    <t>Barnet</t>
  </si>
  <si>
    <t>Oldham</t>
  </si>
  <si>
    <t>Gateshead</t>
  </si>
  <si>
    <t>Southend</t>
  </si>
  <si>
    <t>Halifax</t>
  </si>
  <si>
    <t>Stirling</t>
  </si>
  <si>
    <t>Motherwell</t>
  </si>
  <si>
    <t>St Mirren</t>
  </si>
  <si>
    <t>Real Madrid</t>
  </si>
  <si>
    <t>Elche</t>
  </si>
  <si>
    <t>SC0</t>
  </si>
  <si>
    <t>Waregem</t>
  </si>
  <si>
    <t>Kortrijk</t>
  </si>
  <si>
    <t>Mainz</t>
  </si>
  <si>
    <t>Mgladbach</t>
  </si>
  <si>
    <t>Fortuna Dusseldorf</t>
  </si>
  <si>
    <t>Braunschweig</t>
  </si>
  <si>
    <t>Karlsruhe</t>
  </si>
  <si>
    <t>Regensburg</t>
  </si>
  <si>
    <t>Wolves</t>
  </si>
  <si>
    <t>Lille</t>
  </si>
  <si>
    <t>Brest</t>
  </si>
  <si>
    <t>Volos NFC</t>
  </si>
  <si>
    <t>Frosinone</t>
  </si>
  <si>
    <t>Parma</t>
  </si>
  <si>
    <t>Pisa</t>
  </si>
  <si>
    <t>Perugia</t>
  </si>
  <si>
    <t>Sparta Rotterdam</t>
  </si>
  <si>
    <t>Utrecht</t>
  </si>
  <si>
    <t>Famalicao</t>
  </si>
  <si>
    <t>Portimonense</t>
  </si>
  <si>
    <t>Raith Rvs</t>
  </si>
  <si>
    <t>Ayr</t>
  </si>
  <si>
    <t>Betis</t>
  </si>
  <si>
    <t>Eibar</t>
  </si>
  <si>
    <t>Villarreal B</t>
  </si>
  <si>
    <t>Seraing</t>
  </si>
  <si>
    <t>Mechelen</t>
  </si>
  <si>
    <t>Eupen</t>
  </si>
  <si>
    <t>Cercle Brugge</t>
  </si>
  <si>
    <t>Genk</t>
  </si>
  <si>
    <t>Oostende</t>
  </si>
  <si>
    <t>Westerlo</t>
  </si>
  <si>
    <t>St. Gilloise</t>
  </si>
  <si>
    <t>FC Koln</t>
  </si>
  <si>
    <t>Wolfsburg</t>
  </si>
  <si>
    <t>Hertha</t>
  </si>
  <si>
    <t>Augsburg</t>
  </si>
  <si>
    <t>Hoffenheim</t>
  </si>
  <si>
    <t>Dortmund</t>
  </si>
  <si>
    <t>RB Leipzig</t>
  </si>
  <si>
    <t>Ein Frankfurt</t>
  </si>
  <si>
    <t>Werder Bremen</t>
  </si>
  <si>
    <t>Bochum</t>
  </si>
  <si>
    <t>Schalke 04</t>
  </si>
  <si>
    <t>Stuttgart</t>
  </si>
  <si>
    <t>Holstein Kiel</t>
  </si>
  <si>
    <t>Paderborn</t>
  </si>
  <si>
    <t>Kaiserslautern</t>
  </si>
  <si>
    <t>Greuther Furth</t>
  </si>
  <si>
    <t>Nurnberg</t>
  </si>
  <si>
    <t>Sandhausen</t>
  </si>
  <si>
    <t>Darmstadt</t>
  </si>
  <si>
    <t>Hamburg</t>
  </si>
  <si>
    <t>Aston Villa</t>
  </si>
  <si>
    <t>Leeds</t>
  </si>
  <si>
    <t>Southampton</t>
  </si>
  <si>
    <t>Leicester</t>
  </si>
  <si>
    <t>Nottm Forest</t>
  </si>
  <si>
    <t>Bournemouth</t>
  </si>
  <si>
    <t>Crystal Palace</t>
  </si>
  <si>
    <t>Scunthorpe</t>
  </si>
  <si>
    <t>Maidenhead</t>
  </si>
  <si>
    <t>Maidstone</t>
  </si>
  <si>
    <t>Torquay</t>
  </si>
  <si>
    <t>Wealdstone</t>
  </si>
  <si>
    <t>Dorking</t>
  </si>
  <si>
    <t>York</t>
  </si>
  <si>
    <t>Yeovil</t>
  </si>
  <si>
    <t>Angers</t>
  </si>
  <si>
    <t>Lyon</t>
  </si>
  <si>
    <t>Montpellier</t>
  </si>
  <si>
    <t>Lens</t>
  </si>
  <si>
    <t>Grenoble</t>
  </si>
  <si>
    <t>Le Havre</t>
  </si>
  <si>
    <t>Guingamp</t>
  </si>
  <si>
    <t>Laval</t>
  </si>
  <si>
    <t>Quevilly Rouen</t>
  </si>
  <si>
    <t>Nimes</t>
  </si>
  <si>
    <t>Paris FC</t>
  </si>
  <si>
    <t>Niort</t>
  </si>
  <si>
    <t>Rodez</t>
  </si>
  <si>
    <t>Bastia</t>
  </si>
  <si>
    <t>Sochaux</t>
  </si>
  <si>
    <t>Annecy</t>
  </si>
  <si>
    <t>St Etienne</t>
  </si>
  <si>
    <t>Pau FC</t>
  </si>
  <si>
    <t>Valenciennes</t>
  </si>
  <si>
    <t>Dijon</t>
  </si>
  <si>
    <t>Giannina</t>
  </si>
  <si>
    <t>Panathinaikos</t>
  </si>
  <si>
    <t>Empoli</t>
  </si>
  <si>
    <t>Napoli</t>
  </si>
  <si>
    <t>Lecce</t>
  </si>
  <si>
    <t>Sassuolo</t>
  </si>
  <si>
    <t>Brescia</t>
  </si>
  <si>
    <t>Bari</t>
  </si>
  <si>
    <t>Como</t>
  </si>
  <si>
    <t>Cosenza</t>
  </si>
  <si>
    <t>Reggina</t>
  </si>
  <si>
    <t>Modena</t>
  </si>
  <si>
    <t>Sudtirol</t>
  </si>
  <si>
    <t>Palermo</t>
  </si>
  <si>
    <t>Ternana</t>
  </si>
  <si>
    <t>Cittadella</t>
  </si>
  <si>
    <t>Venezia</t>
  </si>
  <si>
    <t>Cagliari</t>
  </si>
  <si>
    <t>Genoa</t>
  </si>
  <si>
    <t>Spal</t>
  </si>
  <si>
    <t>Groningen</t>
  </si>
  <si>
    <t>Excelsior</t>
  </si>
  <si>
    <t>Heerenveen</t>
  </si>
  <si>
    <t>Waalwijk</t>
  </si>
  <si>
    <t>AZ Alkmaar</t>
  </si>
  <si>
    <t>Cambuur</t>
  </si>
  <si>
    <t>Nijmegen</t>
  </si>
  <si>
    <t>Volendam</t>
  </si>
  <si>
    <t>Arouca</t>
  </si>
  <si>
    <t>Maritimo</t>
  </si>
  <si>
    <t>Santa Clara</t>
  </si>
  <si>
    <t>Vizela</t>
  </si>
  <si>
    <t>Benfica</t>
  </si>
  <si>
    <t>Aberdeen</t>
  </si>
  <si>
    <t>Livingston</t>
  </si>
  <si>
    <t>Kilmarnock</t>
  </si>
  <si>
    <t>Ross County</t>
  </si>
  <si>
    <t>Dundee United</t>
  </si>
  <si>
    <t>St Johnstone</t>
  </si>
  <si>
    <t>Arbroath</t>
  </si>
  <si>
    <t>Partick</t>
  </si>
  <si>
    <t>Dundee</t>
  </si>
  <si>
    <t>Inverness C</t>
  </si>
  <si>
    <t>Hamilton</t>
  </si>
  <si>
    <t>Queens Park</t>
  </si>
  <si>
    <t>Morton</t>
  </si>
  <si>
    <t>Cove Rangers</t>
  </si>
  <si>
    <t>Airdrie Utd</t>
  </si>
  <si>
    <t>Falkirk</t>
  </si>
  <si>
    <t>Alloa</t>
  </si>
  <si>
    <t>Montrose</t>
  </si>
  <si>
    <t>FC Edinburgh</t>
  </si>
  <si>
    <t>Clyde</t>
  </si>
  <si>
    <t>Peterhead</t>
  </si>
  <si>
    <t>Kelty Hearts</t>
  </si>
  <si>
    <t>Queen of Sth</t>
  </si>
  <si>
    <t>Dunfermline</t>
  </si>
  <si>
    <t>Albion Rvs</t>
  </si>
  <si>
    <t>Annan Athletic</t>
  </si>
  <si>
    <t>Stenhousemuir</t>
  </si>
  <si>
    <t>Dumbarton</t>
  </si>
  <si>
    <t>Elgin</t>
  </si>
  <si>
    <t>Forfar</t>
  </si>
  <si>
    <t>Stranraer</t>
  </si>
  <si>
    <t>East Fife</t>
  </si>
  <si>
    <t>Mallorca</t>
  </si>
  <si>
    <t>Cadiz</t>
  </si>
  <si>
    <t>Vallecano</t>
  </si>
  <si>
    <t>Ath Madrid</t>
  </si>
  <si>
    <t>Valencia</t>
  </si>
  <si>
    <t>Alaves</t>
  </si>
  <si>
    <t>Cartagena</t>
  </si>
  <si>
    <t>Andorra</t>
  </si>
  <si>
    <t>Mirandes</t>
  </si>
  <si>
    <t>Sp Gijon</t>
  </si>
  <si>
    <t>Tenerife</t>
  </si>
  <si>
    <t>Fenerbahce</t>
  </si>
  <si>
    <t>Konyaspor</t>
  </si>
  <si>
    <t>Club Brugge</t>
  </si>
  <si>
    <t>Gent</t>
  </si>
  <si>
    <t>Oud-Heverlee Leuven</t>
  </si>
  <si>
    <t>Antwerp</t>
  </si>
  <si>
    <t>Anderlecht</t>
  </si>
  <si>
    <t>Standard</t>
  </si>
  <si>
    <t>Charleroi</t>
  </si>
  <si>
    <t>St Truiden</t>
  </si>
  <si>
    <t>Freiburg</t>
  </si>
  <si>
    <t>Leverkusen</t>
  </si>
  <si>
    <t>Bayern Munich</t>
  </si>
  <si>
    <t>Union Berlin</t>
  </si>
  <si>
    <t>Bielefeld</t>
  </si>
  <si>
    <t>Heidenheim</t>
  </si>
  <si>
    <t>Hannover</t>
  </si>
  <si>
    <t>Magdeburg</t>
  </si>
  <si>
    <t>St Pauli</t>
  </si>
  <si>
    <t>Hansa Rostock</t>
  </si>
  <si>
    <t>Tottenham</t>
  </si>
  <si>
    <t>Chelsea</t>
  </si>
  <si>
    <t>Lorient</t>
  </si>
  <si>
    <t>Auxerre</t>
  </si>
  <si>
    <t>Ajaccio</t>
  </si>
  <si>
    <t>Troyes</t>
  </si>
  <si>
    <t>Clermont</t>
  </si>
  <si>
    <t>Strasbourg</t>
  </si>
  <si>
    <t>Nantes</t>
  </si>
  <si>
    <t>Rennes</t>
  </si>
  <si>
    <t>Reims</t>
  </si>
  <si>
    <t>Toulouse</t>
  </si>
  <si>
    <t>Monaco</t>
  </si>
  <si>
    <t>Nice</t>
  </si>
  <si>
    <t>Marseille</t>
  </si>
  <si>
    <t>Paris SG</t>
  </si>
  <si>
    <t>Ionikos</t>
  </si>
  <si>
    <t>Aris</t>
  </si>
  <si>
    <t>Atromitos</t>
  </si>
  <si>
    <t>Bologna</t>
  </si>
  <si>
    <t>Monza</t>
  </si>
  <si>
    <t>Udinese</t>
  </si>
  <si>
    <t>Spezia</t>
  </si>
  <si>
    <t>Milan</t>
  </si>
  <si>
    <t>Atalanta</t>
  </si>
  <si>
    <t>Ascoli</t>
  </si>
  <si>
    <t>Benevento</t>
  </si>
  <si>
    <t>For Sittard</t>
  </si>
  <si>
    <t>Feyenoord</t>
  </si>
  <si>
    <t>FC Emmen</t>
  </si>
  <si>
    <t>Go Ahead Eagles</t>
  </si>
  <si>
    <t>Vitesse</t>
  </si>
  <si>
    <t>Ajax</t>
  </si>
  <si>
    <t>PSV Eindhoven</t>
  </si>
  <si>
    <t>Twente</t>
  </si>
  <si>
    <t>Chaves</t>
  </si>
  <si>
    <t>Pacos Ferreira</t>
  </si>
  <si>
    <t>Porto</t>
  </si>
  <si>
    <t>Ath Bilbao</t>
  </si>
  <si>
    <t>Girona</t>
  </si>
  <si>
    <t>Celta</t>
  </si>
  <si>
    <t>Valladolid</t>
  </si>
  <si>
    <t>Almeria</t>
  </si>
  <si>
    <t>Barcelona</t>
  </si>
  <si>
    <t>Sevilla</t>
  </si>
  <si>
    <t>Osasuna</t>
  </si>
  <si>
    <t>Ibiza</t>
  </si>
  <si>
    <t>Huesca</t>
  </si>
  <si>
    <t>Levante</t>
  </si>
  <si>
    <t>Lugo</t>
  </si>
  <si>
    <t>Zaragoza</t>
  </si>
  <si>
    <t>Burgos</t>
  </si>
  <si>
    <t>Las Palmas</t>
  </si>
  <si>
    <t>Ponferradina</t>
  </si>
  <si>
    <t>Oviedo</t>
  </si>
  <si>
    <t>Albacete</t>
  </si>
  <si>
    <t>Umraniyespor</t>
  </si>
  <si>
    <t>Ad. Demirspor</t>
  </si>
  <si>
    <t>Besiktas</t>
  </si>
  <si>
    <t>Antalyaspor</t>
  </si>
  <si>
    <t>Amiens</t>
  </si>
  <si>
    <t>Bordeaux</t>
  </si>
  <si>
    <t>Fiorentina</t>
  </si>
  <si>
    <t>Lazio</t>
  </si>
  <si>
    <t>Guimaraes</t>
  </si>
  <si>
    <t>Sp Braga</t>
  </si>
  <si>
    <t>Villarreal</t>
  </si>
  <si>
    <t>Getafe</t>
  </si>
  <si>
    <t>Granada</t>
  </si>
  <si>
    <t>Malaga</t>
  </si>
  <si>
    <t>Cremonese</t>
  </si>
  <si>
    <t>Roma</t>
  </si>
  <si>
    <t>Juventus</t>
  </si>
  <si>
    <t>Torino</t>
  </si>
  <si>
    <t>B1</t>
  </si>
  <si>
    <t>D1</t>
  </si>
  <si>
    <t>D2</t>
  </si>
  <si>
    <t>F1</t>
  </si>
  <si>
    <t>I2</t>
  </si>
  <si>
    <t>N1</t>
  </si>
  <si>
    <t>SC1</t>
  </si>
  <si>
    <t>SC2</t>
  </si>
  <si>
    <t>T1</t>
  </si>
  <si>
    <t>Newcastle</t>
  </si>
  <si>
    <t>Galatasaray</t>
  </si>
  <si>
    <t>Brentford</t>
  </si>
  <si>
    <t>Rangers</t>
  </si>
  <si>
    <t>Hearts</t>
  </si>
  <si>
    <t>Celtic</t>
  </si>
  <si>
    <t>Hibernian</t>
  </si>
  <si>
    <t>Kasimpasa</t>
  </si>
  <si>
    <t>Istanbulspor</t>
  </si>
  <si>
    <t>Karagumruk</t>
  </si>
  <si>
    <t>Buyuksehyr</t>
  </si>
  <si>
    <t>Sivasspor</t>
  </si>
  <si>
    <t>Ankaragucu</t>
  </si>
  <si>
    <t>Alanyaspor</t>
  </si>
  <si>
    <t>17/03/2023</t>
  </si>
  <si>
    <t>18/03/2023</t>
  </si>
  <si>
    <t>19/03/2023</t>
  </si>
  <si>
    <t>20/03/2023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</si>
</sst>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1.0587691192107669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1.0461286947489423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1.0597111971376585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1.0509354515449301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1.0349578533419834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1.0580097445486314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1.0434058512320166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1.0448679076073528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1.0470882991581001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1.0602107487113226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1.0597111971376585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1.0607891122072484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1.076236811713688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1.038077229388916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1.054926067975809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1.0602539754688272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1.0614462748260522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1.0605174007793741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1.0725753995856002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1.075028798160458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1.0399586640868308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1.0543300667589199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1.041304204002425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1.0427733349764023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1.0538424813225786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1.0543967570307606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1.0513326278789881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1.0427733349764023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1.0459631209894389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1.0460060256260135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1.0457565564423787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1.044303665417317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1.0483906463555754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1.0502085589023142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1.0499964535568072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1.041304204002425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1.0509444270006065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1.0538644213740753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1.0521795989414335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1.0494628052164887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1.0509442098096211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1.0518428764688503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1.0543300667589199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1.0557821208912506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1.0580097445486314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1.0552914984182968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1.0575635508862022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1.0540333908812936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1.0501502456550436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1.049459408292031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1.0485981343437822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1.0597065109096055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1.0608381246291672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1.049459408292031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1.0522085198267568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1.0512018249471584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1.0611367580726192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1.0600668335258359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1.0611367580726192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1.0475615653703467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1.0602539754688272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1.0512018249471584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1.0543819242504819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1.0605079846757564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1.0602519614848172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1.0606212727063642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1.0764091542742731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1.0729832486866209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1.0682468217514451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1.0625792095626894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1.0752646071356513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1.0776122935953059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1.0633092374354824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1.0669478732554383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1.0744841031203913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1.0637206832523536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1.0716502370068346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1.0543819242504819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1.0605101786372635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1.0583691873379317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1.056895036351561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1.0574312850692822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1.0475117579190587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1.074921319897685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1.0575751071698982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1.0543967570307606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1.0602391541885894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1.0581225564953149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1.0597968244159457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1.0732225368446684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1.0703119118349562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1.1115277636359397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1.0782984007073599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1.0461929391857427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1.0524934496338532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1.0437075600663159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1.0510876122378858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1.0511007709925617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1.0511007709925617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1.0538644213740753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1.0457565564423787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1.0523293923701496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1.055941567660946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1.0502439111838868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1.0502085589023142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1.0510694237812139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1.0457565564423787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1.0524934496338532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1.0524934496338532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1.0602395532056077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1.0556315371027907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1.0437075600663159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1.0753310592178862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1.050305669221034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1.0523293923701496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1.0513686083765104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1.064224351228114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1.0626247827424988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1.0725753995856002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1.0637206832523536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1.1045838745653482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1.0886227150115235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1.0910774264740619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1.0849862126105516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1.0867843482259465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1.0741766796315904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1.071200922068871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1.0857175561235832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1.0912509924287455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1.0819204349687941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1.0502085589023142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1.0484438729518561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1.0509930436304777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1.047073470420135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1.0619437671691367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1.0618465284925471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1.0845096468662525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1.0741525426861545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1.0580577113953802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1.0523293923701496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1.048153965543114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1.0581225564953149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1.0730279423458573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1.0744841031203913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1.0717032521441066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1.0725753995856002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1.0512150176064545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1.0649132392287108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1.0437075600663159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1.0512018249471584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1.0502085589023142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1.046349494759292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1.0597111971376585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1.0439719885779606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1.0502085589023142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1.0484438729518561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1.0431976029859278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1.0499964535568072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1.0449864577049268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1.0526045231274919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1.0399586640868308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1.0333264580126005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1.0877986006440308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1.0878710535898715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1.0502439111838868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1.0533564937435893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1.0509444270006065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1.0518374708906593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1.0502085589023142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1.0543300667589199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1.0437075600663159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1.0556315371027907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1.0399586640868308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1.0479830465041664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1.0420112422030368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1.0538424813225786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1.0459631209894389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1.0538424813225786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1.0558399741144113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1.0509444270006065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1.044303665417317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1.0536457807807131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1.0431976029859278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1.0737247446841944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1.092615818458252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1.0794144159661685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1.0750214632810238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1.0459631209894389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1.0449864577049268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1.0513326278789881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1.0751858220168078</v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1.0304481861610328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11.713182897209313</v>
      </c>
      <c r="I2" s="6">
        <f>IF('Log_working_3-way'!$D2="","",'True_Odds_Calculator_3-way'!O3/'True_Odds_Calculator_3-way'!B3-1)</f>
        <v>6.0740644293485495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3.2589110849980507E-2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1.0229978620068978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28.189349742803156</v>
      </c>
      <c r="I3" s="6">
        <f>IF('Log_working_3-way'!$D3="","",'True_Odds_Calculator_3-way'!O4/'True_Odds_Calculator_3-way'!B4-1)</f>
        <v>5.0488733789803177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2.2994739138988862E-2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1.0306799062371983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19.762405859898898</v>
      </c>
      <c r="I4" s="6">
        <f>IF('Log_working_3-way'!$D4="","",'True_Odds_Calculator_3-way'!O5/'True_Odds_Calculator_3-way'!B5-1)</f>
        <v>7.5803820135296487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3.2321141016792954E-2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1.0310492313396007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18.293937817093791</v>
      </c>
      <c r="I5" s="6">
        <f>IF('Log_working_3-way'!$D5="","",'True_Odds_Calculator_3-way'!O6/'True_Odds_Calculator_3-way'!B6-1)</f>
        <v>7.4239836401571342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3.2959011670407712E-2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1.0272329024308906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1.8880513498515077</v>
      </c>
      <c r="I6" s="6">
        <f>IF('Log_working_3-way'!$D6="","",'True_Odds_Calculator_3-way'!O7/'True_Odds_Calculator_3-way'!B7-1)</f>
        <v>5.5093143554889501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2.575306764155183E-2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1.0350758600405947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27.231062880539106</v>
      </c>
      <c r="I7" s="6">
        <f>IF('Log_working_3-way'!$D7="","",'True_Odds_Calculator_3-way'!O8/'True_Odds_Calculator_3-way'!B8-1)</f>
        <v>6.932678115010968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3.4973699730146635E-2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1.0257837107713008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35.757378901440198</v>
      </c>
      <c r="I8" s="6">
        <f>IF('Log_working_3-way'!$D8="","",'True_Odds_Calculator_3-way'!O9/'True_Odds_Calculator_3-way'!B9-1)</f>
        <v>4.6162655488982312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2.3953550156378345E-2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1.0222672596060267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28.210977243053794</v>
      </c>
      <c r="I9" s="6">
        <f>IF('Log_working_3-way'!$D9="","",'True_Odds_Calculator_3-way'!O10/'True_Odds_Calculator_3-way'!B10-1)</f>
        <v>5.5317015997478007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2.2237324596057428E-2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1.0288383667689542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46.106669897917079</v>
      </c>
      <c r="I10" s="6">
        <f>IF('Log_working_3-way'!$D10="","",'True_Odds_Calculator_3-way'!O11/'True_Odds_Calculator_3-way'!B11-1)</f>
        <v>2.8916335273692479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2.3746928969557546E-2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1.031311991740214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15.384246857338653</v>
      </c>
      <c r="I11" s="6">
        <f>IF('Log_working_3-way'!$D11="","",'True_Odds_Calculator_3-way'!O12/'True_Odds_Calculator_3-way'!B12-1)</f>
        <v>8.4479823503807641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3.3620156964670134E-2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1.031101425776104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15.123470010901578</v>
      </c>
      <c r="I12" s="6">
        <f>IF('Log_working_3-way'!$D12="","",'True_Odds_Calculator_3-way'!O13/'True_Odds_Calculator_3-way'!B13-1)</f>
        <v>6.1465271104410393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3.3259286200268967E-2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1.0313193356863692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12.366977573411258</v>
      </c>
      <c r="I13" s="6">
        <f>IF('Log_working_3-way'!$D13="","",'True_Odds_Calculator_3-way'!O14/'True_Odds_Calculator_3-way'!B14-1)</f>
        <v>10.422253683702507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3.3861161159377318E-2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1.0403972017785001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12.048228143323609</v>
      </c>
      <c r="I14" s="6">
        <f>IF('Log_working_3-way'!$D14="","",'True_Odds_Calculator_3-way'!O15/'True_Odds_Calculator_3-way'!B15-1)</f>
        <v>9.9372137859960379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4.3541864575074918E-2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1.0247393329430918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3.9049570397699709</v>
      </c>
      <c r="I15" s="6">
        <f>IF('Log_working_3-way'!$D15="","",'True_Odds_Calculator_3-way'!O16/'True_Odds_Calculator_3-way'!B16-1)</f>
        <v>5.9012734447352013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2.4932051734051885E-2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1.0328103019134616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4.7247525202887912</v>
      </c>
      <c r="I16" s="6">
        <f>IF('Log_working_3-way'!$D16="","",'True_Odds_Calculator_3-way'!O17/'True_Odds_Calculator_3-way'!B17-1)</f>
        <v>8.1553223240681927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3.409309756501111E-2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1.0361777441547044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4.0536929878176329</v>
      </c>
      <c r="I17" s="6">
        <f>IF('Log_working_3-way'!$D17="","",'True_Odds_Calculator_3-way'!O18/'True_Odds_Calculator_3-way'!B18-1)</f>
        <v>5.718824682302027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3.6163455558708701E-2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1.0387402113864315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3.9574013418810594</v>
      </c>
      <c r="I18" s="6">
        <f>IF('Log_working_3-way'!$D18="","",'True_Odds_Calculator_3-way'!O19/'True_Odds_Calculator_3-way'!B19-1)</f>
        <v>3.7610882487425696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3.7214885954381716E-2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1.0321925780362808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10.739237719563819</v>
      </c>
      <c r="I19" s="6">
        <f>IF('Log_working_3-way'!$D19="","",'True_Odds_Calculator_3-way'!O20/'True_Odds_Calculator_3-way'!B20-1)</f>
        <v>5.4562711357006606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3.4180415916093665E-2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1.0536974048283636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37.704099913245244</v>
      </c>
      <c r="I20" s="6">
        <f>IF('Log_working_3-way'!$D20="","",'True_Odds_Calculator_3-way'!O21/'True_Odds_Calculator_3-way'!B21-1)</f>
        <v>5.0226847728692592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4.8198956566270823E-2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1.0467444238447401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30.965149982163435</v>
      </c>
      <c r="I21" s="6">
        <f>IF('Log_working_3-way'!$D21="","",'True_Odds_Calculator_3-way'!O22/'True_Odds_Calculator_3-way'!B22-1)</f>
        <v>4.9494964198989413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4.52761644316928E-2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1.0265760537489297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16.165012415597829</v>
      </c>
      <c r="I22" s="6">
        <f>IF('Log_working_3-way'!$D22="","",'True_Odds_Calculator_3-way'!O23/'True_Odds_Calculator_3-way'!B23-1)</f>
        <v>7.1688297691167691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2.8494477270276652E-2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1.0335216832578737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1.7601244666207121</v>
      </c>
      <c r="I23" s="6">
        <f>IF('Log_working_3-way'!$D23="","",'True_Odds_Calculator_3-way'!O24/'True_Odds_Calculator_3-way'!B24-1)</f>
        <v>3.9013761321182017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3.0295840363775639E-2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1.0268220471101523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20.43669840719248</v>
      </c>
      <c r="I24" s="6">
        <f>IF('Log_working_3-way'!$D24="","",'True_Odds_Calculator_3-way'!O25/'True_Odds_Calculator_3-way'!B25-1)</f>
        <v>6.4216413573755045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2.8212537703984131E-2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1.0260554149714212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15.074128879493323</v>
      </c>
      <c r="I25" s="6">
        <f>IF('Log_working_3-way'!$D25="","",'True_Odds_Calculator_3-way'!O26/'True_Odds_Calculator_3-way'!B26-1)</f>
        <v>7.0786484670698862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2.8021836414329426E-2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1.0376625812793523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43.843856532778176</v>
      </c>
      <c r="I26" s="6">
        <f>IF('Log_working_3-way'!$D26="","",'True_Odds_Calculator_3-way'!O27/'True_Odds_Calculator_3-way'!B27-1)</f>
        <v>2.8916747154300722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3.1958840855215831E-2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1.0294158165888776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26.476326371067053</v>
      </c>
      <c r="I27" s="6">
        <f>IF('Log_working_3-way'!$D27="","",'True_Odds_Calculator_3-way'!O28/'True_Odds_Calculator_3-way'!B28-1)</f>
        <v>5.3197839393676718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2.973538103528961E-2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1.0307019667980521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29.634240514742224</v>
      </c>
      <c r="I28" s="6">
        <f>IF('Log_working_3-way'!$D28="","",'True_Odds_Calculator_3-way'!O29/'True_Odds_Calculator_3-way'!B29-1)</f>
        <v>4.4762457697095623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3.0274326237480276E-2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1.0266742785623046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8.675867076698065</v>
      </c>
      <c r="I29" s="6">
        <f>IF('Log_working_3-way'!$D29="","",'True_Odds_Calculator_3-way'!O30/'True_Odds_Calculator_3-way'!B30-1)</f>
        <v>6.6290767810678135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2.8469890967571354E-2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1.0296028539486817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26.473053905144411</v>
      </c>
      <c r="I30" s="6">
        <f>IF('Log_working_3-way'!$D30="","",'True_Odds_Calculator_3-way'!O31/'True_Odds_Calculator_3-way'!B31-1)</f>
        <v>6.2487056736795932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2.9858038456463731E-2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1.0290028480976794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31.125473347951086</v>
      </c>
      <c r="I31" s="6">
        <f>IF('Log_working_3-way'!$D31="","",'True_Odds_Calculator_3-way'!O32/'True_Odds_Calculator_3-way'!B32-1)</f>
        <v>5.4607744651568115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2.8139318683708892E-2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1.0297426780185666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24.520622772514884</v>
      </c>
      <c r="I32" s="6">
        <f>IF('Log_working_3-way'!$D32="","",'True_Odds_Calculator_3-way'!O33/'True_Odds_Calculator_3-way'!B33-1)</f>
        <v>5.7558822406198669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3.0479862163561133E-2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1.030623847227039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3.5466203455431469</v>
      </c>
      <c r="I33" s="6">
        <f>IF('Log_working_3-way'!$D33="","",'True_Odds_Calculator_3-way'!O34/'True_Odds_Calculator_3-way'!B34-1)</f>
        <v>5.7918649606261834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3.045103045103037E-2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1.026410891087953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17.385324066591242</v>
      </c>
      <c r="I34" s="6">
        <f>IF('Log_working_3-way'!$D34="","",'True_Odds_Calculator_3-way'!O35/'True_Odds_Calculator_3-way'!B35-1)</f>
        <v>8.207892479267942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2.8189202102245625E-2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1.0364947997459408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42.103230752807143</v>
      </c>
      <c r="I35" s="6">
        <f>IF('Log_working_3-way'!$D35="","",'True_Odds_Calculator_3-way'!O36/'True_Odds_Calculator_3-way'!B36-1)</f>
        <v>4.5241351549499065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3.1116314675552648E-2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1.0272342973063564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7.3575863586440011</v>
      </c>
      <c r="I36" s="6">
        <f>IF('Log_working_3-way'!$D36="","",'True_Odds_Calculator_3-way'!O37/'True_Odds_Calculator_3-way'!B37-1)</f>
        <v>7.3575863586440011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2.8988140035813403E-2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1.0325316478013504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36.936441793139743</v>
      </c>
      <c r="I37" s="6">
        <f>IF('Log_working_3-way'!$D37="","",'True_Odds_Calculator_3-way'!O38/'True_Odds_Calculator_3-way'!B38-1)</f>
        <v>4.8628359356493407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2.968275762393402E-2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1.0370167590607113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40.947531964950365</v>
      </c>
      <c r="I38" s="6">
        <f>IF('Log_working_3-way'!$D38="","",'True_Odds_Calculator_3-way'!O39/'True_Odds_Calculator_3-way'!B39-1)</f>
        <v>5.0876236865234095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3.1825865526949437E-2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1.0258949174244718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15.476114070474676</v>
      </c>
      <c r="I39" s="6">
        <f>IF('Log_working_3-way'!$D39="","",'True_Odds_Calculator_3-way'!O40/'True_Odds_Calculator_3-way'!B40-1)</f>
        <v>8.2678141646420045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2.7856916745805593E-2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1.0250035531928834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10.419228876648839</v>
      </c>
      <c r="I40" s="6">
        <f>IF('Log_working_3-way'!$D40="","",'True_Odds_Calculator_3-way'!O41/'True_Odds_Calculator_3-way'!B41-1)</f>
        <v>8.1055665996931285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2.7064029766052933E-2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1.0243013917907537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10.272244834707477</v>
      </c>
      <c r="I41" s="6">
        <f>IF('Log_working_3-way'!$D41="","",'True_Odds_Calculator_3-way'!O42/'True_Odds_Calculator_3-way'!B42-1)</f>
        <v>8.6349803660137585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2.6348675122710885E-2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1.0254921760735372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13.620351656047008</v>
      </c>
      <c r="I42" s="6">
        <f>IF('Log_working_3-way'!$D42="","",'True_Odds_Calculator_3-way'!O43/'True_Odds_Calculator_3-way'!B43-1)</f>
        <v>7.8826232658803139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2.7549540688021512E-2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1.0253351103068646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10.816201178848416</v>
      </c>
      <c r="I43" s="6">
        <f>IF('Log_working_3-way'!$D43="","",'True_Odds_Calculator_3-way'!O44/'True_Odds_Calculator_3-way'!B44-1)</f>
        <v>8.271535159470405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2.7444401428141196E-2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1.0318055240111288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31.043044117706145</v>
      </c>
      <c r="I44" s="6">
        <f>IF('Log_working_3-way'!$D44="","",'True_Odds_Calculator_3-way'!O45/'True_Odds_Calculator_3-way'!B45-1)</f>
        <v>5.8620926020517725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3.0784158927736227E-2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1.0315229340443834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8.2727216221094189</v>
      </c>
      <c r="I45" s="6">
        <f>IF('Log_working_3-way'!$D45="","",'True_Odds_Calculator_3-way'!O46/'True_Odds_Calculator_3-way'!B46-1)</f>
        <v>7.5182908550137242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3.3683855614752067E-2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1.0298228520689796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13.554718174585902</v>
      </c>
      <c r="I46" s="6">
        <f>IF('Log_working_3-way'!$D46="","",'True_Odds_Calculator_3-way'!O47/'True_Odds_Calculator_3-way'!B47-1)</f>
        <v>8.1160775769989133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3.2183203320312881E-2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1.0310878895616291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9.6104708084902093</v>
      </c>
      <c r="I47" s="6">
        <f>IF('Log_working_3-way'!$D47="","",'True_Odds_Calculator_3-way'!O48/'True_Odds_Calculator_3-way'!B48-1)</f>
        <v>7.2736344483562529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3.3359554207053499E-2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1.0308528651070463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11.522646295658424</v>
      </c>
      <c r="I48" s="6">
        <f>IF('Log_working_3-way'!$D48="","",'True_Odds_Calculator_3-way'!O49/'True_Odds_Calculator_3-way'!B49-1)</f>
        <v>7.5724932354881105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3.3271127458935013E-2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1.0301019799450641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10.437170877831855</v>
      </c>
      <c r="I49" s="6">
        <f>IF('Log_working_3-way'!$D49="","",'True_Odds_Calculator_3-way'!O50/'True_Odds_Calculator_3-way'!B50-1)</f>
        <v>8.2260237302400494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3.2512723874619898E-2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1.0470161267462648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44.139095013385443</v>
      </c>
      <c r="I50" s="6">
        <f>IF('Log_working_3-way'!$D50="","",'True_Odds_Calculator_3-way'!O51/'True_Odds_Calculator_3-way'!B51-1)</f>
        <v>3.6476751566493135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3.9301228648377373E-2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1.0516757513336537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50.268718273067556</v>
      </c>
      <c r="I51" s="6">
        <f>IF('Log_working_3-way'!$D51="","",'True_Odds_Calculator_3-way'!O52/'True_Odds_Calculator_3-way'!B52-1)</f>
        <v>3.2469748484711758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3.9217390119064666E-2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1.0326688733577103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5.8041264242189401</v>
      </c>
      <c r="I52" s="6">
        <f>IF('Log_working_3-way'!$D52="","",'True_Odds_Calculator_3-way'!O53/'True_Odds_Calculator_3-way'!B53-1)</f>
        <v>6.8943974248801121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3.4058062543819823E-2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1.0534695621660073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50.956885754359597</v>
      </c>
      <c r="I53" s="6">
        <f>IF('Log_working_3-way'!$D53="","",'True_Odds_Calculator_3-way'!O54/'True_Odds_Calculator_3-way'!B54-1)</f>
        <v>2.6374303884715715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4.0588618037025626E-2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1.0334070790095931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24.963171844065855</v>
      </c>
      <c r="I54" s="6">
        <f>IF('Log_working_3-way'!$D54="","",'True_Odds_Calculator_3-way'!O55/'True_Odds_Calculator_3-way'!B55-1)</f>
        <v>6.6738915930935052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3.4016893341703325E-2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1.0310558749360839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10.996870791100113</v>
      </c>
      <c r="I55" s="6">
        <f>IF('Log_working_3-way'!$D55="","",'True_Odds_Calculator_3-way'!O56/'True_Odds_Calculator_3-way'!B56-1)</f>
        <v>7.5201032898675759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3.3463965716233002E-2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1.0508077657392381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36.327952519514106</v>
      </c>
      <c r="I56" s="6">
        <f>IF('Log_working_3-way'!$D56="","",'True_Odds_Calculator_3-way'!O57/'True_Odds_Calculator_3-way'!B57-1)</f>
        <v>4.9131926468377101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4.6467790580774881E-2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1.0348930598575272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24.391689864773696</v>
      </c>
      <c r="I57" s="6">
        <f>IF('Log_working_3-way'!$D57="","",'True_Odds_Calculator_3-way'!O58/'True_Odds_Calculator_3-way'!B58-1)</f>
        <v>6.091009959592097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3.5712391613356154E-2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1.0301865060044879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12.894589233189683</v>
      </c>
      <c r="I58" s="6">
        <f>IF('Log_working_3-way'!$D58="","",'True_Odds_Calculator_3-way'!O59/'True_Odds_Calculator_3-way'!B59-1)</f>
        <v>8.9481970249464595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3.2634032634032639E-2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1.0305497792293346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9.9016120110851151</v>
      </c>
      <c r="I59" s="6">
        <f>IF('Log_working_3-way'!$D59="","",'True_Odds_Calculator_3-way'!O60/'True_Odds_Calculator_3-way'!B60-1)</f>
        <v>8.1093638547969711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3.2943936056326395E-2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1.0376352396470614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33.219236869530306</v>
      </c>
      <c r="I60" s="6">
        <f>IF('Log_working_3-way'!$D60="","",'True_Odds_Calculator_3-way'!O61/'True_Odds_Calculator_3-way'!B61-1)</f>
        <v>6.2098580235720924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3.5407047134242697E-2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1.0444323897054986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40.118806275671858</v>
      </c>
      <c r="I61" s="6">
        <f>IF('Log_working_3-way'!$D61="","",'True_Odds_Calculator_3-way'!O62/'True_Odds_Calculator_3-way'!B62-1)</f>
        <v>4.5620731792437281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3.8906922858329418E-2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1.0304855818568073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8.0018709775574024</v>
      </c>
      <c r="I62" s="6">
        <f>IF('Log_working_3-way'!$D62="","",'True_Odds_Calculator_3-way'!O63/'True_Odds_Calculator_3-way'!B63-1)</f>
        <v>7.6296038070798442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3.257006082327818E-2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1.0362924959840807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27.504372570547034</v>
      </c>
      <c r="I63" s="6">
        <f>IF('Log_working_3-way'!$D63="","",'True_Odds_Calculator_3-way'!O64/'True_Odds_Calculator_3-way'!B64-1)</f>
        <v>6.1649803454509309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3.6222142082879438E-2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1.03505864748795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27.855908433579501</v>
      </c>
      <c r="I64" s="6">
        <f>IF('Log_working_3-way'!$D64="","",'True_Odds_Calculator_3-way'!O65/'True_Odds_Calculator_3-way'!B65-1)</f>
        <v>6.6249488506197451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3.4815843504238053E-2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1.0311010826043263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11.981002462887934</v>
      </c>
      <c r="I65" s="6">
        <f>IF('Log_working_3-way'!$D65="","",'True_Odds_Calculator_3-way'!O66/'True_Odds_Calculator_3-way'!B66-1)</f>
        <v>8.6885628560785015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3.3633255485354008E-2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1.0326619726366264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18.437948424920886</v>
      </c>
      <c r="I66" s="6">
        <f>IF('Log_working_3-way'!$D66="","",'True_Odds_Calculator_3-way'!O67/'True_Odds_Calculator_3-way'!B67-1)</f>
        <v>9.1237915105925893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3.4522280343848299E-2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1.0416483083630175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13.380698011692617</v>
      </c>
      <c r="I67" s="6">
        <f>IF('Log_working_3-way'!$D67="","",'True_Odds_Calculator_3-way'!O68/'True_Odds_Calculator_3-way'!B68-1)</f>
        <v>7.6844678332333025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4.4673604622911034E-2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1.0534509421554292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2.3792805594110491</v>
      </c>
      <c r="I68" s="6">
        <f>IF('Log_working_3-way'!$D68="","",'True_Odds_Calculator_3-way'!O69/'True_Odds_Calculator_3-way'!B69-1)</f>
        <v>4.6682053885312245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4.9510306779150692E-2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1.056297998467441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2.0561304820488595</v>
      </c>
      <c r="I69" s="6">
        <f>IF('Log_working_3-way'!$D69="","",'True_Odds_Calculator_3-way'!O70/'True_Odds_Calculator_3-way'!B70-1)</f>
        <v>4.2434978256775615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5.0895928730844364E-2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1.0425440948816735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16.930427704703931</v>
      </c>
      <c r="I70" s="6">
        <f>IF('Log_working_3-way'!$D70="","",'True_Odds_Calculator_3-way'!O71/'True_Odds_Calculator_3-way'!B71-1)</f>
        <v>6.8553177129145615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4.5166283212632496E-2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1.0410168635767216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14.326508582341848</v>
      </c>
      <c r="I71" s="6">
        <f>IF('Log_working_3-way'!$D71="","",'True_Odds_Calculator_3-way'!O72/'True_Odds_Calculator_3-way'!B72-1)</f>
        <v>7.6384292977334578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4.3942911984149013E-2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1.0499494672257397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31.246324759415415</v>
      </c>
      <c r="I72" s="6">
        <f>IF('Log_working_3-way'!$D72="","",'True_Odds_Calculator_3-way'!O73/'True_Odds_Calculator_3-way'!B73-1)</f>
        <v>4.5928994816323341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4.8245200566131796E-2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1.0447503303754386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23.643146775492117</v>
      </c>
      <c r="I73" s="6">
        <f>IF('Log_working_3-way'!$D73="","",'True_Odds_Calculator_3-way'!O74/'True_Odds_Calculator_3-way'!B74-1)</f>
        <v>8.1104241275155591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4.5613986671749096E-2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1.0479784943623842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26.281703249549015</v>
      </c>
      <c r="I74" s="6">
        <f>IF('Log_working_3-way'!$D74="","",'True_Odds_Calculator_3-way'!O75/'True_Odds_Calculator_3-way'!B75-1)</f>
        <v>6.0830868217410448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4.8202777743154179E-2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1.0418823500360552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16.787286577588912</v>
      </c>
      <c r="I75" s="6">
        <f>IF('Log_working_3-way'!$D75="","",'True_Odds_Calculator_3-way'!O76/'True_Odds_Calculator_3-way'!B76-1)</f>
        <v>7.0435447406187404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4.4514150691644438E-2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1.0409757935775701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9.2318622957257084</v>
      </c>
      <c r="I76" s="6">
        <f>IF('Log_working_3-way'!$D76="","",'True_Odds_Calculator_3-way'!O77/'True_Odds_Calculator_3-way'!B77-1)</f>
        <v>7.6399070955872297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4.3764352587882138E-2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1.0498581563935503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31.636380894179432</v>
      </c>
      <c r="I77" s="6">
        <f>IF('Log_working_3-way'!$D77="","",'True_Odds_Calculator_3-way'!O78/'True_Odds_Calculator_3-way'!B78-1)</f>
        <v>5.3391461215770848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4.7866089435220971E-2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1.0443759102513781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24.956059609905765</v>
      </c>
      <c r="I78" s="6">
        <f>IF('Log_working_3-way'!$D78="","",'True_Odds_Calculator_3-way'!O79/'True_Odds_Calculator_3-way'!B79-1)</f>
        <v>5.6613583966942995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4.5102242744063492E-2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1.0271864805625277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7.9803061004631477</v>
      </c>
      <c r="I79" s="6">
        <f>IF('Log_working_3-way'!$D79="","",'True_Odds_Calculator_3-way'!O80/'True_Odds_Calculator_3-way'!B80-1)</f>
        <v>6.1003455998555998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2.8767092596879706E-2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1.0542301621650845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60.859494896818902</v>
      </c>
      <c r="I80" s="6">
        <f>IF('Log_working_3-way'!$D80="","",'True_Odds_Calculator_3-way'!O81/'True_Odds_Calculator_3-way'!B81-1)</f>
        <v>1.435259782723092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3.4602692872799157E-2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1.0301085609991849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16.543070146760876</v>
      </c>
      <c r="I81" s="6">
        <f>IF('Log_working_3-way'!$D81="","",'True_Odds_Calculator_3-way'!O82/'True_Odds_Calculator_3-way'!B82-1)</f>
        <v>8.8261192021468347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3.2187690513580725E-2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1.0342364616200668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24.944946400964323</v>
      </c>
      <c r="I82" s="6">
        <f>IF('Log_working_3-way'!$D82="","",'True_Odds_Calculator_3-way'!O83/'True_Odds_Calculator_3-way'!B83-1)</f>
        <v>7.4592915907139119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3.4743255067966938E-2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1.0302512118698393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12.282573242930031</v>
      </c>
      <c r="I83" s="6">
        <f>IF('Log_working_3-way'!$D83="","",'True_Odds_Calculator_3-way'!O84/'True_Odds_Calculator_3-way'!B84-1)</f>
        <v>9.3411037358451807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3.2738225789943121E-2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1.042635036799078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40.738547270349102</v>
      </c>
      <c r="I84" s="6">
        <f>IF('Log_working_3-way'!$D84="","",'True_Odds_Calculator_3-way'!O85/'True_Odds_Calculator_3-way'!B85-1)</f>
        <v>4.6263121434231014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3.6992212405103198E-2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1.0482559993401113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33.299456946631089</v>
      </c>
      <c r="I85" s="6">
        <f>IF('Log_working_3-way'!$D85="","",'True_Odds_Calculator_3-way'!O86/'True_Odds_Calculator_3-way'!B86-1)</f>
        <v>5.8387540020060227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4.5393543888015975E-2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1.0318155138745708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19.934342835202287</v>
      </c>
      <c r="I86" s="6">
        <f>IF('Log_working_3-way'!$D86="","",'True_Odds_Calculator_3-way'!O87/'True_Odds_Calculator_3-way'!B87-1)</f>
        <v>8.5693405873702133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3.3388794473783623E-2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1.0316778614876645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12.462020052880559</v>
      </c>
      <c r="I87" s="6">
        <f>IF('Log_working_3-way'!$D87="","",'True_Odds_Calculator_3-way'!O88/'True_Odds_Calculator_3-way'!B88-1)</f>
        <v>8.7444810106131889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3.4237257502375051E-2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1.0314262007297474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16.977064067869772</v>
      </c>
      <c r="I88" s="6">
        <f>IF('Log_working_3-way'!$D88="","",'True_Odds_Calculator_3-way'!O89/'True_Odds_Calculator_3-way'!B89-1)</f>
        <v>9.1998386784135455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3.3487585211723125E-2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1.0298800613720605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8.8879874623858086</v>
      </c>
      <c r="I89" s="6">
        <f>IF('Log_working_3-way'!$D89="","",'True_Odds_Calculator_3-way'!O90/'True_Odds_Calculator_3-way'!B90-1)</f>
        <v>9.6214227852120011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3.2294035018920475E-2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1.0391170542714512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30.105258704131362</v>
      </c>
      <c r="I90" s="6">
        <f>IF('Log_working_3-way'!$D90="","",'True_Odds_Calculator_3-way'!O91/'True_Odds_Calculator_3-way'!B91-1)</f>
        <v>6.9105794995047063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3.7864952621399661E-2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1.045341092958529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23.883235904247297</v>
      </c>
      <c r="I91" s="6">
        <f>IF('Log_working_3-way'!$D91="","",'True_Odds_Calculator_3-way'!O92/'True_Odds_Calculator_3-way'!B92-1)</f>
        <v>8.1060279539853308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4.6118784214022268E-2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1.0522849454594281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31.192391256077016</v>
      </c>
      <c r="I92" s="6">
        <f>IF('Log_working_3-way'!$D92="","",'True_Odds_Calculator_3-way'!O93/'True_Odds_Calculator_3-way'!B93-1)</f>
        <v>6.5570696522101377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5.0001377532747027E-2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1.0794632354815383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28.98770343923885</v>
      </c>
      <c r="I93" s="6">
        <f>IF('Log_working_3-way'!$D93="","",'True_Odds_Calculator_3-way'!O94/'True_Odds_Calculator_3-way'!B94-1)</f>
        <v>7.7404409437113042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7.6543187665293333E-2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1.0418806505474281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16.043890228149952</v>
      </c>
      <c r="I94" s="6">
        <f>IF('Log_working_3-way'!$D94="","",'True_Odds_Calculator_3-way'!O95/'True_Odds_Calculator_3-way'!B95-1)</f>
        <v>10.075689183036635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4.456285839802554E-2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1.0289727715632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27.394875951534814</v>
      </c>
      <c r="I95" s="6">
        <f>IF('Log_working_3-way'!$D95="","",'True_Odds_Calculator_3-way'!O96/'True_Odds_Calculator_3-way'!B96-1)</f>
        <v>6.2152486798571465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2.90028259555275E-2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1.0277183638554377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6.6647503688061542</v>
      </c>
      <c r="I96" s="6">
        <f>IF('Log_working_3-way'!$D96="","",'True_Odds_Calculator_3-way'!O97/'True_Odds_Calculator_3-way'!B97-1)</f>
        <v>7.8662918624420808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2.9442251458443369E-2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1.0259361252882229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6.8110657965307357</v>
      </c>
      <c r="I97" s="6">
        <f>IF('Log_working_3-way'!$D97="","",'True_Odds_Calculator_3-way'!O98/'True_Odds_Calculator_3-way'!B98-1)</f>
        <v>6.8110657965307357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2.740173104789756E-2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1.0262272421991361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13.384833641165388</v>
      </c>
      <c r="I98" s="6">
        <f>IF('Log_working_3-way'!$D98="","",'True_Odds_Calculator_3-way'!O99/'True_Odds_Calculator_3-way'!B99-1)</f>
        <v>9.7329362164079907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2.8367777987425846E-2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1.0287423208644564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3.3795575010141814</v>
      </c>
      <c r="I99" s="6">
        <f>IF('Log_working_3-way'!$D99="","",'True_Odds_Calculator_3-way'!O100/'True_Odds_Calculator_3-way'!B100-1)</f>
        <v>8.1419080091694003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2.9266772943400188E-2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1.0257638858741349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12.544873358107804</v>
      </c>
      <c r="I100" s="6">
        <f>IF('Log_working_3-way'!$D100="","",'True_Odds_Calculator_3-way'!O101/'True_Odds_Calculator_3-way'!B101-1)</f>
        <v>10.332071242212894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2.7910880510305436E-2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1.0248410776301229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11.783501454658836</v>
      </c>
      <c r="I101" s="6">
        <f>IF('Log_working_3-way'!$D101="","",'True_Odds_Calculator_3-way'!O102/'True_Odds_Calculator_3-way'!B102-1)</f>
        <v>8.0514947093442455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2.6909119576025375E-2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1.0423407501882966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50.61875071274514</v>
      </c>
      <c r="I102" s="6">
        <f>IF('Log_working_3-way'!$D102="","",'True_Odds_Calculator_3-way'!O103/'True_Odds_Calculator_3-way'!B103-1)</f>
        <v>2.9861605360545149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3.2170342420389186E-2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1.0268582672017559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21.705245110443968</v>
      </c>
      <c r="I103" s="6">
        <f>IF('Log_working_3-way'!$D103="","",'True_Odds_Calculator_3-way'!O104/'True_Odds_Calculator_3-way'!B104-1)</f>
        <v>8.7430003979471778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2.785798592525035E-2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1.0255240562306938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18.232067459379053</v>
      </c>
      <c r="I104" s="6">
        <f>IF('Log_working_3-way'!$D104="","",'True_Odds_Calculator_3-way'!O105/'True_Odds_Calculator_3-way'!B105-1)</f>
        <v>8.9380764847152125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2.7091157072660188E-2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1.0247256210768987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15.496254466508187</v>
      </c>
      <c r="I105" s="6">
        <f>IF('Log_working_3-way'!$D105="","",'True_Odds_Calculator_3-way'!O106/'True_Odds_Calculator_3-way'!B106-1)</f>
        <v>8.816954698844464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2.6601998824220985E-2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1.0296860599700113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30.732697720213093</v>
      </c>
      <c r="I106" s="6">
        <f>IF('Log_working_3-way'!$D106="","",'True_Odds_Calculator_3-way'!O107/'True_Odds_Calculator_3-way'!B107-1)</f>
        <v>4.5619941603988359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2.9003632543048719E-2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1.0249116017229685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12.658699655506998</v>
      </c>
      <c r="I107" s="6">
        <f>IF('Log_working_3-way'!$D107="","",'True_Odds_Calculator_3-way'!O108/'True_Odds_Calculator_3-way'!B108-1)</f>
        <v>8.5686465319861078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2.699450987790164E-2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1.0254670361447897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14.205550200599662</v>
      </c>
      <c r="I108" s="6">
        <f>IF('Log_working_3-way'!$D108="","",'True_Odds_Calculator_3-way'!O109/'True_Odds_Calculator_3-way'!B109-1)</f>
        <v>7.0368283689240947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2.7440825042024386E-2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1.025414352912025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9.9595712644397185</v>
      </c>
      <c r="I109" s="6">
        <f>IF('Log_working_3-way'!$D109="","",'True_Odds_Calculator_3-way'!O110/'True_Odds_Calculator_3-way'!B110-1)</f>
        <v>8.1018691521224788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2.7481253452560583E-2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1.0262659059092478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19.663747593587061</v>
      </c>
      <c r="I110" s="6">
        <f>IF('Log_working_3-way'!$D110="","",'True_Odds_Calculator_3-way'!O111/'True_Odds_Calculator_3-way'!B111-1)</f>
        <v>7.9351258993059801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2.771203886192386E-2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1.0614643603850222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68.539967722296623</v>
      </c>
      <c r="I111" s="6">
        <f>IF('Log_working_3-way'!$D111="","",'True_Odds_Calculator_3-way'!O112/'True_Odds_Calculator_3-way'!B112-1)</f>
        <v>0.71223282340223615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3.2764974280094616E-2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1.0278977913290845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19.439798510701834</v>
      </c>
      <c r="I112" s="6">
        <f>IF('Log_working_3-way'!$D112="","",'True_Odds_Calculator_3-way'!O113/'True_Odds_Calculator_3-way'!B113-1)</f>
        <v>7.8127901765731096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2.9462194583124823E-2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1.0391566476202532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0.50403173473904683</v>
      </c>
      <c r="I113" s="6">
        <f>IF('Log_working_3-way'!$D113="","",'True_Odds_Calculator_3-way'!O114/'True_Odds_Calculator_3-way'!B114-1)</f>
        <v>2.5865872738363529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3.1126407838736547E-2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1.0254800429328075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14.085834906525518</v>
      </c>
      <c r="I114" s="6">
        <f>IF('Log_working_3-way'!$D114="","",'True_Odds_Calculator_3-way'!O115/'True_Odds_Calculator_3-way'!B115-1)</f>
        <v>6.9907203128824911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2.7455960913195243E-2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1.0707679815343165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69.422480262608005</v>
      </c>
      <c r="I115" s="6">
        <f>IF('Log_working_3-way'!$D115="","",'True_Odds_Calculator_3-way'!O116/'True_Odds_Calculator_3-way'!B116-1)</f>
        <v>0.37933731530133374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3.7330051855969826E-2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1.0259772731279857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10.891786066695934</v>
      </c>
      <c r="I116" s="6">
        <f>IF('Log_working_3-way'!$D116="","",'True_Odds_Calculator_3-way'!O117/'True_Odds_Calculator_3-way'!B117-1)</f>
        <v>7.5648419296767635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2.8065644007837065E-2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1.027295312387652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18.720483130857467</v>
      </c>
      <c r="I117" s="6">
        <f>IF('Log_working_3-way'!$D117="","",'True_Odds_Calculator_3-way'!O118/'True_Odds_Calculator_3-way'!B118-1)</f>
        <v>8.4912528380974539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2.8907897258961146E-2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1.0259879443957669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19.107703475243557</v>
      </c>
      <c r="I118" s="6">
        <f>IF('Log_working_3-way'!$D118="","",'True_Odds_Calculator_3-way'!O119/'True_Odds_Calculator_3-way'!B119-1)</f>
        <v>7.5693529766202765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2.7524453512616898E-2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1.0415351028562909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7.1454150053944652</v>
      </c>
      <c r="I119" s="6">
        <f>IF('Log_working_3-way'!$D119="","",'True_Odds_Calculator_3-way'!O120/'True_Odds_Calculator_3-way'!B120-1)</f>
        <v>6.6470676527311241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4.3514633285705262E-2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1.0421862540176534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11.562737395047739</v>
      </c>
      <c r="I120" s="6">
        <f>IF('Log_working_3-way'!$D120="","",'True_Odds_Calculator_3-way'!O121/'True_Odds_Calculator_3-way'!B121-1)</f>
        <v>6.3840978688669487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4.4954917952629625E-2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1.0466660179678999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26.315002599473722</v>
      </c>
      <c r="I121" s="6">
        <f>IF('Log_working_3-way'!$D121="","",'True_Odds_Calculator_3-way'!O122/'True_Odds_Calculator_3-way'!B122-1)</f>
        <v>4.8233703758634139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4.6924927925604099E-2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1.0486435685231348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29.818751329516331</v>
      </c>
      <c r="I122" s="6">
        <f>IF('Log_working_3-way'!$D122="","",'True_Odds_Calculator_3-way'!O123/'True_Odds_Calculator_3-way'!B123-1)</f>
        <v>5.4071628847962225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4.7513492875388419E-2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1.0880927419498974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58.510977119503529</v>
      </c>
      <c r="I123" s="6">
        <f>IF('Log_working_3-way'!$D123="","",'True_Odds_Calculator_3-way'!O124/'True_Odds_Calculator_3-way'!B124-1)</f>
        <v>1.6597796066315653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5.8429239025389101E-2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1.0700134305317388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38.173512878600697</v>
      </c>
      <c r="I124" s="6">
        <f>IF('Log_working_3-way'!$D124="","",'True_Odds_Calculator_3-way'!O125/'True_Odds_Calculator_3-way'!B125-1)</f>
        <v>4.4383762880708071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6.2537056149673864E-2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1.0752407550416843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44.39267628546677</v>
      </c>
      <c r="I125" s="6">
        <f>IF('Log_working_3-way'!$D125="","",'True_Odds_Calculator_3-way'!O126/'True_Odds_Calculator_3-way'!B126-1)</f>
        <v>3.3908519210120813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6.2402849717311248E-2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1.0610845380159322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15.584970100036983</v>
      </c>
      <c r="I126" s="6">
        <f>IF('Log_working_3-way'!$D126="","",'True_Odds_Calculator_3-way'!O127/'True_Odds_Calculator_3-way'!B127-1)</f>
        <v>6.5390946588648875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6.4465016531970454E-2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1.0609694949534219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8.5373767251594668</v>
      </c>
      <c r="I127" s="6">
        <f>IF('Log_working_3-way'!$D127="","",'True_Odds_Calculator_3-way'!O128/'True_Odds_Calculator_3-way'!B128-1)</f>
        <v>6.1363309700598991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6.3436999318647214E-2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1.0611266879776844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11.330767319885055</v>
      </c>
      <c r="I128" s="6">
        <f>IF('Log_working_3-way'!$D128="","",'True_Odds_Calculator_3-way'!O129/'True_Odds_Calculator_3-way'!B129-1)</f>
        <v>6.7562139265388739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6.4612921754890085E-2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1.0651584593474632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26.436435064274249</v>
      </c>
      <c r="I129" s="6">
        <f>IF('Log_working_3-way'!$D129="","",'True_Odds_Calculator_3-way'!O130/'True_Odds_Calculator_3-way'!B130-1)</f>
        <v>6.4509977391373656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6.494912798755248E-2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1.0601649824841086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12.184433854808729</v>
      </c>
      <c r="I130" s="6">
        <f>IF('Log_working_3-way'!$D130="","",'True_Odds_Calculator_3-way'!O131/'True_Odds_Calculator_3-way'!B131-1)</f>
        <v>7.4760896488872586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6.3937193872051656E-2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1.0606269079365036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15.315193847501767</v>
      </c>
      <c r="I131" s="6">
        <f>IF('Log_working_3-way'!$D131="","",'True_Odds_Calculator_3-way'!O132/'True_Odds_Calculator_3-way'!B132-1)</f>
        <v>6.8498710750117073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6.4106946775229545E-2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1.0641683124584074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6.322887906024329</v>
      </c>
      <c r="I132" s="6">
        <f>IF('Log_working_3-way'!$D132="","",'True_Odds_Calculator_3-way'!O133/'True_Odds_Calculator_3-way'!B133-1)</f>
        <v>6.2821486921090166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6.5495354169943232E-2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1.0262295253860081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21.069360848380629</v>
      </c>
      <c r="I133" s="6">
        <f>IF('Log_working_3-way'!$D133="","",'True_Odds_Calculator_3-way'!O134/'True_Odds_Calculator_3-way'!B134-1)</f>
        <v>7.2725634167191036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2.7475925435108906E-2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1.0271590269208803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20.839250645821267</v>
      </c>
      <c r="I134" s="6">
        <f>IF('Log_working_3-way'!$D134="","",'True_Odds_Calculator_3-way'!O135/'True_Odds_Calculator_3-way'!B135-1)</f>
        <v>7.2164791610550338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2.8483566451767528E-2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1.0254655019955787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10.258891965813909</v>
      </c>
      <c r="I135" s="6">
        <f>IF('Log_working_3-way'!$D135="","",'True_Odds_Calculator_3-way'!O136/'True_Odds_Calculator_3-way'!B136-1)</f>
        <v>8.2704388237034276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2.756590851828955E-2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1.0332977811796669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38.910736628835423</v>
      </c>
      <c r="I136" s="6">
        <f>IF('Log_working_3-way'!$D136="","",'True_Odds_Calculator_3-way'!O137/'True_Odds_Calculator_3-way'!B137-1)</f>
        <v>4.9214612808982725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2.9582280762639579E-2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1.0392853321087545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31.5880805088362</v>
      </c>
      <c r="I137" s="6">
        <f>IF('Log_working_3-way'!$D137="","",'True_Odds_Calculator_3-way'!O138/'True_Odds_Calculator_3-way'!B138-1)</f>
        <v>7.2910000238509305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3.725210681827873E-2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1.0308343031301819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11.52123190415513</v>
      </c>
      <c r="I138" s="6">
        <f>IF('Log_working_3-way'!$D138="","",'True_Odds_Calculator_3-way'!O139/'True_Odds_Calculator_3-way'!B139-1)</f>
        <v>9.5402617007126196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3.3387845200006261E-2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1.0329410727988702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17.923580117824084</v>
      </c>
      <c r="I139" s="6">
        <f>IF('Log_working_3-way'!$D139="","",'True_Odds_Calculator_3-way'!O140/'True_Odds_Calculator_3-way'!B140-1)</f>
        <v>11.154076481288453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3.4617496395610292E-2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1.0298360672724283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12.094310282077956</v>
      </c>
      <c r="I140" s="6">
        <f>IF('Log_working_3-way'!$D140="","",'True_Odds_Calculator_3-way'!O141/'True_Odds_Calculator_3-way'!B141-1)</f>
        <v>11.53518777378572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3.2237337819844614E-2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1.0332051020157491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4.0388780890450544</v>
      </c>
      <c r="I141" s="6">
        <f>IF('Log_working_3-way'!$D141="","",'True_Odds_Calculator_3-way'!O142/'True_Odds_Calculator_3-way'!B142-1)</f>
        <v>9.6696231621589117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3.447006519346707E-2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1.0291580925620449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28.336781691883079</v>
      </c>
      <c r="I142" s="6">
        <f>IF('Log_working_3-way'!$D142="","",'True_Odds_Calculator_3-way'!O143/'True_Odds_Calculator_3-way'!B143-1)</f>
        <v>4.6152433707119958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2.9069614595930382E-2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1.0297037474589701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29.319375981250129</v>
      </c>
      <c r="I143" s="6">
        <f>IF('Log_working_3-way'!$D143="","",'True_Odds_Calculator_3-way'!O144/'True_Odds_Calculator_3-way'!B144-1)</f>
        <v>4.5599867551981159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2.9375149119341915E-2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1.0587525549760635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59.645717074890008</v>
      </c>
      <c r="I144" s="6">
        <f>IF('Log_working_3-way'!$D144="","",'True_Odds_Calculator_3-way'!O145/'True_Odds_Calculator_3-way'!B145-1)</f>
        <v>1.3432852925322751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3.8625005430652726E-2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1.0462146236635423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31.74347204055001</v>
      </c>
      <c r="I145" s="6">
        <f>IF('Log_working_3-way'!$D145="","",'True_Odds_Calculator_3-way'!O146/'True_Odds_Calculator_3-way'!B146-1)</f>
        <v>4.9840741621107671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4.4438927507447934E-2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1.0426305996497196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8.8298234530666413</v>
      </c>
      <c r="I146" s="6">
        <f>IF('Log_working_3-way'!$D146="","",'True_Odds_Calculator_3-way'!O147/'True_Odds_Calculator_3-way'!B147-1)</f>
        <v>6.5078998989032417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4.5069309775191968E-2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1.0606590787239225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47.66308705305633</v>
      </c>
      <c r="I147" s="6">
        <f>IF('Log_working_3-way'!$D147="","",'True_Odds_Calculator_3-way'!O148/'True_Odds_Calculator_3-way'!B148-1)</f>
        <v>2.784846693861621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4.8441668068424315E-2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1.0690216042931686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51.973707397293062</v>
      </c>
      <c r="I148" s="6">
        <f>IF('Log_working_3-way'!$D148="","",'True_Odds_Calculator_3-way'!O149/'True_Odds_Calculator_3-way'!B149-1)</f>
        <v>2.5863734188926162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5.130815900905783E-2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1.0260994359422393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15.337677516320817</v>
      </c>
      <c r="I149" s="6">
        <f>IF('Log_working_3-way'!$D149="","",'True_Odds_Calculator_3-way'!O150/'True_Odds_Calculator_3-way'!B150-1)</f>
        <v>8.3811964103591308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2.8087379477258256E-2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1.0334206194041262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3.3355210036207508</v>
      </c>
      <c r="I150" s="6">
        <f>IF('Log_working_3-way'!$D150="","",'True_Odds_Calculator_3-way'!O151/'True_Odds_Calculator_3-way'!B151-1)</f>
        <v>2.8185853592650347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3.0947201321316564E-2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1.0259536892301051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19.669622790705461</v>
      </c>
      <c r="I151" s="6">
        <f>IF('Log_working_3-way'!$D151="","",'True_Odds_Calculator_3-way'!O152/'True_Odds_Calculator_3-way'!B152-1)</f>
        <v>6.9001945405599745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2.7419918832912948E-2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1.0260577750453319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13.278025875054015</v>
      </c>
      <c r="I152" s="6">
        <f>IF('Log_working_3-way'!$D152="","",'True_Odds_Calculator_3-way'!O153/'True_Odds_Calculator_3-way'!B153-1)</f>
        <v>7.4137837425134485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2.8136602493386897E-2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1.0254073757964062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7.6227209149494453</v>
      </c>
      <c r="I153" s="6">
        <f>IF('Log_working_3-way'!$D153="","",'True_Odds_Calculator_3-way'!O154/'True_Odds_Calculator_3-way'!B154-1)</f>
        <v>8.2162906548083541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2.7252283581397529E-2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1.0297255572656421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4.6895771070804457</v>
      </c>
      <c r="I154" s="6">
        <f>IF('Log_working_3-way'!$D154="","",'True_Odds_Calculator_3-way'!O155/'True_Odds_Calculator_3-way'!B155-1)</f>
        <v>6.3648997683643698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3.0433357089751478E-2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1.0588842339796976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59.663628331961334</v>
      </c>
      <c r="I155" s="6">
        <f>IF('Log_working_3-way'!$D155="","",'True_Odds_Calculator_3-way'!O156/'True_Odds_Calculator_3-way'!B156-1)</f>
        <v>1.6575196835526609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3.8318345905258289E-2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1.0273300921365078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20.835299978857918</v>
      </c>
      <c r="I156" s="6">
        <f>IF('Log_working_3-way'!$D156="","",'True_Odds_Calculator_3-way'!O157/'True_Odds_Calculator_3-way'!B157-1)</f>
        <v>7.0272277576193467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2.8669650272564962E-2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1.032052597948159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2.1389017680085924</v>
      </c>
      <c r="I157" s="6">
        <f>IF('Log_working_3-way'!$D157="","",'True_Odds_Calculator_3-way'!O158/'True_Odds_Calculator_3-way'!B158-1)</f>
        <v>5.6846297349501871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3.0558600826610771E-2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1.0306027330794332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26.446473088309133</v>
      </c>
      <c r="I158" s="6">
        <f>IF('Log_working_3-way'!$D158="","",'True_Odds_Calculator_3-way'!O159/'True_Odds_Calculator_3-way'!B159-1)</f>
        <v>6.3214900437235668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3.0855414979067186E-2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1.0315766282680467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32.192714088350513</v>
      </c>
      <c r="I159" s="6">
        <f>IF('Log_working_3-way'!$D159="","",'True_Odds_Calculator_3-way'!O160/'True_Odds_Calculator_3-way'!B160-1)</f>
        <v>5.3486512559275345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3.030311802386354E-2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1.0264323741471391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22.158748480316557</v>
      </c>
      <c r="I160" s="6">
        <f>IF('Log_working_3-way'!$D160="","",'True_Odds_Calculator_3-way'!O161/'True_Odds_Calculator_3-way'!B161-1)</f>
        <v>7.2724579459689682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2.7489025369530795E-2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1.0257752165779481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10.256430238700949</v>
      </c>
      <c r="I161" s="6">
        <f>IF('Log_working_3-way'!$D161="","",'True_Odds_Calculator_3-way'!O162/'True_Odds_Calculator_3-way'!B162-1)</f>
        <v>7.3184638359867602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2.7790632236529778E-2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1.0392011184588412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43.172286165168735</v>
      </c>
      <c r="I162" s="6">
        <f>IF('Log_working_3-way'!$D162="","",'True_Odds_Calculator_3-way'!O163/'True_Odds_Calculator_3-way'!B163-1)</f>
        <v>2.932873293451872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3.3538578901482152E-2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1.0249991383745729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9.6077659320677338</v>
      </c>
      <c r="I163" s="6">
        <f>IF('Log_working_3-way'!$D163="","",'True_Odds_Calculator_3-way'!O164/'True_Odds_Calculator_3-way'!B164-1)</f>
        <v>6.6413968132916441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2.6811714784923835E-2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1.186942011410544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-0.88882722623029498</v>
      </c>
      <c r="I164" s="6">
        <f>IF('Log_working_3-way'!$D164="","",'True_Odds_Calculator_3-way'!O165/'True_Odds_Calculator_3-way'!B165-1)</f>
        <v>0.29406647391448981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6.956101010476945E-2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1.0516880943951503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7.201087870801322</v>
      </c>
      <c r="I165" s="6">
        <f>IF('Log_working_3-way'!$D165="","",'True_Odds_Calculator_3-way'!O166/'True_Odds_Calculator_3-way'!B166-1)</f>
        <v>9.5338417540514762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5.4801407742584241E-2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1.059792926741171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26.58526833858522</v>
      </c>
      <c r="I166" s="6">
        <f>IF('Log_working_3-way'!$D166="","",'True_Odds_Calculator_3-way'!O167/'True_Odds_Calculator_3-way'!B167-1)</f>
        <v>7.9382798474611054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5.9203312367869243E-2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1.0260721838334976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9.186169632501322</v>
      </c>
      <c r="I167" s="6">
        <f>IF('Log_working_3-way'!$D167="","",'True_Odds_Calculator_3-way'!O168/'True_Odds_Calculator_3-way'!B168-1)</f>
        <v>8.678528621847752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2.8187067084225692E-2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1.0313019725911314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35.13104250059574</v>
      </c>
      <c r="I168" s="6">
        <f>IF('Log_working_3-way'!$D168="","",'True_Odds_Calculator_3-way'!O169/'True_Odds_Calculator_3-way'!B169-1)</f>
        <v>5.4551262029441423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2.9038944853749138E-2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1.0315275233761705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2.6996930227007918</v>
      </c>
      <c r="I169" s="6">
        <f>IF('Log_working_3-way'!$D169="","",'True_Odds_Calculator_3-way'!O170/'True_Odds_Calculator_3-way'!B170-1)</f>
        <v>6.783164360061285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3.1084806825473876E-2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1.0250965023382401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10.495942944244192</v>
      </c>
      <c r="I170" s="6">
        <f>IF('Log_working_3-way'!$D170="","",'True_Odds_Calculator_3-way'!O171/'True_Odds_Calculator_3-way'!B171-1)</f>
        <v>9.1299473929400889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2.7234087170048937E-2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1.0288613660219221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23.276767074261851</v>
      </c>
      <c r="I171" s="6">
        <f>IF('Log_working_3-way'!$D171="","",'True_Odds_Calculator_3-way'!O172/'True_Odds_Calculator_3-way'!B172-1)</f>
        <v>6.8372827589946583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2.9791154791154906E-2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1.0247214557728819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11.60128585988299</v>
      </c>
      <c r="I172" s="6">
        <f>IF('Log_working_3-way'!$D172="","",'True_Odds_Calculator_3-way'!O173/'True_Odds_Calculator_3-way'!B173-1)</f>
        <v>8.8148427956180075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2.6822897326494566E-2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1.0245418168748874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10.6633832451842</v>
      </c>
      <c r="I173" s="6">
        <f>IF('Log_working_3-way'!$D173="","",'True_Odds_Calculator_3-way'!O174/'True_Odds_Calculator_3-way'!B174-1)</f>
        <v>7.7847976987891467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2.6549198428104326E-2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1.0314059314442139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29.613756206790388</v>
      </c>
      <c r="I174" s="6">
        <f>IF('Log_working_3-way'!$D174="","",'True_Odds_Calculator_3-way'!O175/'True_Odds_Calculator_3-way'!B175-1)</f>
        <v>4.5780771161830067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3.0963704451344665E-2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1.0255057428728853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12.154792007046851</v>
      </c>
      <c r="I175" s="6">
        <f>IF('Log_working_3-way'!$D175="","",'True_Odds_Calculator_3-way'!O176/'True_Odds_Calculator_3-way'!B176-1)</f>
        <v>6.7663197983446191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2.7491425095781841E-2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1.0319614031745419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2.8659387108780501</v>
      </c>
      <c r="I176" s="6">
        <f>IF('Log_working_3-way'!$D176="","",'True_Odds_Calculator_3-way'!O177/'True_Odds_Calculator_3-way'!B177-1)</f>
        <v>4.5536416426426909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3.0551224495320106E-2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1.0265747671326004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19.279917298787339</v>
      </c>
      <c r="I177" s="6">
        <f>IF('Log_working_3-way'!$D177="","",'True_Odds_Calculator_3-way'!O178/'True_Odds_Calculator_3-way'!B178-1)</f>
        <v>6.7615397360842957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2.8124221312887165E-2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1.0277156644237071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20.621423310804293</v>
      </c>
      <c r="I178" s="6">
        <f>IF('Log_working_3-way'!$D178="","",'True_Odds_Calculator_3-way'!O179/'True_Odds_Calculator_3-way'!B179-1)</f>
        <v>7.7632970743787766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2.9067822248207253E-2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1.0297126685002254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8.4653929506667058</v>
      </c>
      <c r="I179" s="6">
        <f>IF('Log_working_3-way'!$D179="","",'True_Odds_Calculator_3-way'!O180/'True_Odds_Calculator_3-way'!B180-1)</f>
        <v>7.0496992595924759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3.1718920798966543E-2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1.0254538050480322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14.572402174745386</v>
      </c>
      <c r="I180" s="6">
        <f>IF('Log_working_3-way'!$D180="","",'True_Odds_Calculator_3-way'!O181/'True_Odds_Calculator_3-way'!B181-1)</f>
        <v>9.1277329440331574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2.7458693941778245E-2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1.029168136220699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26.199554353961894</v>
      </c>
      <c r="I181" s="6">
        <f>IF('Log_working_3-way'!$D181="","",'True_Odds_Calculator_3-way'!O182/'True_Odds_Calculator_3-way'!B182-1)</f>
        <v>7.868076058797131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2.9235134706104837E-2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1.0247742381089822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8.511697186583925</v>
      </c>
      <c r="I182" s="6">
        <f>IF('Log_working_3-way'!$D182="","",'True_Odds_Calculator_3-way'!O183/'True_Odds_Calculator_3-way'!B183-1)</f>
        <v>8.2212808701178126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2.6696372732958107E-2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1.0405777565641861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47.731748559379248</v>
      </c>
      <c r="I183" s="6">
        <f>IF('Log_working_3-way'!$D183="","",'True_Odds_Calculator_3-way'!O184/'True_Odds_Calculator_3-way'!B184-1)</f>
        <v>3.4423877091876198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3.2166548651469506E-2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1.0243635543717682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9.5420376372559694</v>
      </c>
      <c r="I184" s="6">
        <f>IF('Log_working_3-way'!$D184="","",'True_Odds_Calculator_3-way'!O185/'True_Odds_Calculator_3-way'!B185-1)</f>
        <v>9.3370110057894262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2.6427479339764748E-2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1.0258151189261269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18.225198525593886</v>
      </c>
      <c r="I185" s="6">
        <f>IF('Log_working_3-way'!$D185="","",'True_Odds_Calculator_3-way'!O186/'True_Odds_Calculator_3-way'!B186-1)</f>
        <v>6.679551787638796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2.7458124474316392E-2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1.0308497363085347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14.121132062892871</v>
      </c>
      <c r="I186" s="6">
        <f>IF('Log_working_3-way'!$D186="","",'True_Odds_Calculator_3-way'!O187/'True_Odds_Calculator_3-way'!B187-1)</f>
        <v>10.669180919821926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3.3176813636874414E-2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1.0409246955225508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9.5710740732146107</v>
      </c>
      <c r="I187" s="6">
        <f>IF('Log_working_3-way'!$D187="","",'True_Odds_Calculator_3-way'!O188/'True_Odds_Calculator_3-way'!B188-1)</f>
        <v>11.482241161846455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4.4113936928628306E-2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1.0395674169800078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9.727686533707594</v>
      </c>
      <c r="I188" s="6">
        <f>IF('Log_working_3-way'!$D188="","",'True_Odds_Calculator_3-way'!O189/'True_Odds_Calculator_3-way'!B189-1)</f>
        <v>10.562812304687412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4.2681213082249148E-2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1.0404629163949777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14.212342275520742</v>
      </c>
      <c r="I189" s="6">
        <f>IF('Log_working_3-way'!$D189="","",'True_Odds_Calculator_3-way'!O190/'True_Odds_Calculator_3-way'!B190-1)</f>
        <v>9.7201572208373737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4.3413541248289222E-2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1.0245008883433211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10.19531871034043</v>
      </c>
      <c r="I190" s="6">
        <f>IF('Log_working_3-way'!$D190="","",'True_Odds_Calculator_3-way'!O191/'True_Odds_Calculator_3-way'!B191-1)</f>
        <v>7.1381988269519194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2.6406766389912129E-2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1.0256632616798824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17.399308612459521</v>
      </c>
      <c r="I191" s="6">
        <f>IF('Log_working_3-way'!$D191="","",'True_Odds_Calculator_3-way'!O192/'True_Odds_Calculator_3-way'!B192-1)</f>
        <v>7.6729643626563444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2.7407718441042839E-2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1.0311107102901544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3.8784912494967081</v>
      </c>
      <c r="I192" s="6">
        <f>IF('Log_working_3-way'!$D192="","",'True_Odds_Calculator_3-way'!O193/'True_Odds_Calculator_3-way'!B193-1)</f>
        <v>4.501190279959677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3.049230291382754E-2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1.0404391882083246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7.1478414088053697</v>
      </c>
      <c r="I193" s="6">
        <f>IF('Log_working_3-way'!$D193="","",'True_Odds_Calculator_3-way'!O194/'True_Odds_Calculator_3-way'!B194-1)</f>
        <v>10.090117473096196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4.3203877670997759E-2</v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2.76</v>
      </c>
      <c r="B2" s="4">
        <f>IF('True_Odds_Calculator_3-way'!B3="","",'True_Odds_Calculator_3-way'!B3)</f>
        <v>3.7</v>
      </c>
      <c r="C2" s="4">
        <f>IF('True_Odds_Calculator_3-way'!C3="","",'True_Odds_Calculator_3-way'!C3)</f>
        <v>2.5</v>
      </c>
      <c r="D2" s="9">
        <f>(K2/(AR2+K2-(AR2*K2)))</f>
        <v>0.35104421378711159</v>
      </c>
      <c r="E2" s="9">
        <f>(L2/(AR2+L2-(AR2*L2)))</f>
        <v>0.26068903350623202</v>
      </c>
      <c r="F2" s="9">
        <f>(M2/(AR2+M2-(AR2*M2)))</f>
        <v>0.38826675270665656</v>
      </c>
      <c r="G2" s="9">
        <f>AR2</f>
        <v>1.0503659198714526</v>
      </c>
      <c r="H2" s="9">
        <f>IF(A2="","",1/D2)</f>
        <v>2.8486440189737561</v>
      </c>
      <c r="I2" s="9">
        <f>IF(B2="","",1/E2)</f>
        <v>3.835987983652922</v>
      </c>
      <c r="J2" s="9">
        <f>IF(C2="","",1/F2)</f>
        <v>2.5755488798071782</v>
      </c>
      <c r="K2" s="11">
        <f>1/A2</f>
        <v>0.3623188405797102</v>
      </c>
      <c r="L2" s="11">
        <f>1/B2</f>
        <v>0.27027027027027023</v>
      </c>
      <c r="M2" s="11">
        <f>1/C2</f>
        <v>0.4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-0.27920094007050522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0.23345084214649434</v>
      </c>
      <c r="Q2" s="11">
        <f>2*'OddsRatio_working_3-way'!K2*'OddsRatio_working_3-way'!L2*'OddsRatio_working_3-way'!M2</f>
        <v>7.8339208773991392E-2</v>
      </c>
      <c r="R2" s="11">
        <f>O2/N2</f>
        <v>0</v>
      </c>
      <c r="S2" s="11">
        <f>P2/N2</f>
        <v>-0.83613916947250311</v>
      </c>
      <c r="T2" s="11">
        <f>Q2/N2</f>
        <v>-0.28058361391694736</v>
      </c>
      <c r="U2" s="11">
        <f>'OddsRatio_working_3-way'!S2-'OddsRatio_working_3-way'!R2^2/3</f>
        <v>-0.83613916947250311</v>
      </c>
      <c r="V2" s="11">
        <f>'OddsRatio_working_3-way'!S2*'OddsRatio_working_3-way'!R2/3-2*'OddsRatio_working_3-way'!R2^3/27-'OddsRatio_working_3-way'!T2</f>
        <v>0.28058361391694736</v>
      </c>
      <c r="W2" s="11">
        <f>'OddsRatio_working_3-way'!V2^2+4*'OddsRatio_working_3-way'!U2^3/27</f>
        <v>-7.8756355332993966E-3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0.14714176831545314</v>
      </c>
      <c r="Y2" s="11">
        <f>IF('OddsRatio_working_3-way'!W2&gt;=0,IF('OddsRatio_working_3-way'!V2+SQRT('OddsRatio_working_3-way'!W2)&gt;0,0,PI()),ACOS('OddsRatio_working_3-way'!V2/(2*'OddsRatio_working_3-way'!X2)))</f>
        <v>0.3063306600793978</v>
      </c>
      <c r="Z2" s="11">
        <f>'OddsRatio_working_3-way'!X2^(1/3)*COS('OddsRatio_working_3-way'!Y2/3)</f>
        <v>0.52518295993572628</v>
      </c>
      <c r="AA2" s="11">
        <f>'OddsRatio_working_3-way'!X2^(1/3)*COS(('OddsRatio_working_3-way'!Y2+2*PI())/3)</f>
        <v>-0.30919551748595453</v>
      </c>
      <c r="AB2" s="11">
        <f>'OddsRatio_working_3-way'!X2^(1/3)*COS(('OddsRatio_working_3-way'!Y2+4*PI())/3)</f>
        <v>-0.21598744244977192</v>
      </c>
      <c r="AC2" s="11">
        <f>'OddsRatio_working_3-way'!X2^(1/3)*SIN('OddsRatio_working_3-way'!Y2/3)</f>
        <v>5.3813707212786964E-2</v>
      </c>
      <c r="AD2" s="11">
        <f>'OddsRatio_working_3-way'!X2^(1/3)*SIN(('OddsRatio_working_3-way'!Y2+2*PI())/3)</f>
        <v>0.42791493133265063</v>
      </c>
      <c r="AE2" s="11">
        <f>'OddsRatio_working_3-way'!X2^(1/3)*SIN(('OddsRatio_working_3-way'!Y2+4*PI())/3)</f>
        <v>-0.48172863854543746</v>
      </c>
      <c r="AF2" s="11">
        <f>-'OddsRatio_working_3-way'!U2/(3*'OddsRatio_working_3-way'!X2^(1/3))*COS(('OddsRatio_working_3-way'!Y2)/3)</f>
        <v>0.52518295993572639</v>
      </c>
      <c r="AG2" s="11">
        <f>-'OddsRatio_working_3-way'!U2/(3*'OddsRatio_working_3-way'!X2^(1/3))*COS(('OddsRatio_working_3-way'!Y2+2*PI())/3)</f>
        <v>-0.30919551748595459</v>
      </c>
      <c r="AH2" s="11">
        <f>-'OddsRatio_working_3-way'!U2/(3*'OddsRatio_working_3-way'!X2^(1/3))*COS(('OddsRatio_working_3-way'!Y2+4*PI())/3)</f>
        <v>-0.21598744244977197</v>
      </c>
      <c r="AI2" s="11">
        <f>'OddsRatio_working_3-way'!U2/(3*'OddsRatio_working_3-way'!X2^(1/3))*SIN(('OddsRatio_working_3-way'!Y2)/3)</f>
        <v>-5.3813707212786971E-2</v>
      </c>
      <c r="AJ2" s="11">
        <f>'OddsRatio_working_3-way'!U2/(3*'OddsRatio_working_3-way'!X2^(1/3))*SIN(('OddsRatio_working_3-way'!Y2+2*PI())/3)</f>
        <v>-0.42791493133265068</v>
      </c>
      <c r="AK2" s="11">
        <f>'OddsRatio_working_3-way'!U2/(3*'OddsRatio_working_3-way'!X2^(1/3))*SIN(('OddsRatio_working_3-way'!Y2+4*PI())/3)</f>
        <v>0.48172863854543757</v>
      </c>
      <c r="AL2" s="11">
        <f>'OddsRatio_working_3-way'!Z2+'OddsRatio_working_3-way'!AF2</f>
        <v>1.0503659198714526</v>
      </c>
      <c r="AM2" s="11">
        <f>'OddsRatio_working_3-way'!AA2+'OddsRatio_working_3-way'!AG2</f>
        <v>-0.61839103497190906</v>
      </c>
      <c r="AN2" s="11">
        <f>'OddsRatio_working_3-way'!AB2+'OddsRatio_working_3-way'!AH2</f>
        <v>-0.43197488489954389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1.0503659198714526</v>
      </c>
      <c r="AS2" s="11">
        <f>IF(('OddsRatio_working_3-way'!X2=0),IF(Q2&gt;0,-Q2^(1/3),(-Q2)^(1/3)),'OddsRatio_working_3-way'!AM2-'OddsRatio_working_3-way'!R2/3)</f>
        <v>-0.61839103497190906</v>
      </c>
      <c r="AT2" s="11">
        <f>IF(('OddsRatio_working_3-way'!X2=0),IF(Q2&gt;0,-Q2^(1/3),(-Q2)^(1/3)),'OddsRatio_working_3-way'!AN2-'OddsRatio_working_3-way'!R2/3)</f>
        <v>-0.43197488489954389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1.83</v>
      </c>
      <c r="B3" s="4">
        <f>IF('True_Odds_Calculator_3-way'!B4="","",'True_Odds_Calculator_3-way'!B4)</f>
        <v>4.0199999999999996</v>
      </c>
      <c r="C3" s="4">
        <f>IF('True_Odds_Calculator_3-way'!C4="","",'True_Odds_Calculator_3-way'!C4)</f>
        <v>4.3899999999999997</v>
      </c>
      <c r="D3" s="9">
        <f t="shared" ref="D3" si="0">(K3/(AR3+K3-(AR3*K3)))</f>
        <v>0.53705042131710945</v>
      </c>
      <c r="E3" s="9">
        <f t="shared" ref="E3" si="1">(L3/(AR3+L3-(AR3*L3)))</f>
        <v>0.24174934749758425</v>
      </c>
      <c r="F3" s="9">
        <f t="shared" ref="F3" si="2">(M3/(AR3+M3-(AR3*M3)))</f>
        <v>0.22120023118530635</v>
      </c>
      <c r="G3" s="9">
        <f t="shared" ref="G3" si="3">AR3</f>
        <v>1.0385813968052549</v>
      </c>
      <c r="H3" s="9">
        <f t="shared" ref="H3" si="4">IF(A3="","",1/D3)</f>
        <v>1.8620225593483615</v>
      </c>
      <c r="I3" s="9">
        <f t="shared" ref="I3" si="5">IF(B3="","",1/E3)</f>
        <v>4.1365158183518682</v>
      </c>
      <c r="J3" s="9">
        <f t="shared" ref="J3" si="6">IF(C3="","",1/F3)</f>
        <v>4.5207909351698135</v>
      </c>
      <c r="K3" s="11">
        <f t="shared" ref="K3" si="7">1/A3</f>
        <v>0.54644808743169393</v>
      </c>
      <c r="L3" s="11">
        <f t="shared" ref="L3" si="8">1/B3</f>
        <v>0.24875621890547267</v>
      </c>
      <c r="M3" s="11">
        <f t="shared" ref="M3" si="9">1/C3</f>
        <v>0.22779043280182235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-0.26311346289576065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0.22418001977614577</v>
      </c>
      <c r="Q3" s="11">
        <f>2*'OddsRatio_working_3-way'!K3*'OddsRatio_working_3-way'!L3*'OddsRatio_working_3-way'!M3</f>
        <v>6.1928182258603796E-2</v>
      </c>
      <c r="R3" s="11">
        <f t="shared" ref="R3" si="10">O3/N3</f>
        <v>0</v>
      </c>
      <c r="S3" s="11">
        <f t="shared" ref="S3" si="11">P3/N3</f>
        <v>-0.85202793239417252</v>
      </c>
      <c r="T3" s="11">
        <f t="shared" ref="T3" si="12">Q3/N3</f>
        <v>-0.23536683215308629</v>
      </c>
      <c r="U3" s="11">
        <f>'OddsRatio_working_3-way'!S3-'OddsRatio_working_3-way'!R3^2/3</f>
        <v>-0.85202793239417252</v>
      </c>
      <c r="V3" s="11">
        <f>'OddsRatio_working_3-way'!S3*'OddsRatio_working_3-way'!R3/3-2*'OddsRatio_working_3-way'!R3^3/27-'OddsRatio_working_3-way'!T3</f>
        <v>0.23536683215308629</v>
      </c>
      <c r="W3" s="11">
        <f>'OddsRatio_working_3-way'!V3^2+4*'OddsRatio_working_3-way'!U3^3/27</f>
        <v>-3.6236682278404438E-2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0.15135572995115146</v>
      </c>
      <c r="Y3" s="11">
        <f>IF('OddsRatio_working_3-way'!W3&gt;=0,IF('OddsRatio_working_3-way'!V3+SQRT('OddsRatio_working_3-way'!W3)&gt;0,0,PI()),ACOS('OddsRatio_working_3-way'!V3/(2*'OddsRatio_working_3-way'!X3)))</f>
        <v>0.68007008480666054</v>
      </c>
      <c r="Z3" s="11">
        <f>'OddsRatio_working_3-way'!X3^(1/3)*COS('OddsRatio_working_3-way'!Y3/3)</f>
        <v>0.51929069840262743</v>
      </c>
      <c r="AA3" s="11">
        <f>'OddsRatio_working_3-way'!X3^(1/3)*COS(('OddsRatio_working_3-way'!Y3+2*PI())/3)</f>
        <v>-0.36337509909461452</v>
      </c>
      <c r="AB3" s="11">
        <f>'OddsRatio_working_3-way'!X3^(1/3)*COS(('OddsRatio_working_3-way'!Y3+4*PI())/3)</f>
        <v>-0.1559155993080128</v>
      </c>
      <c r="AC3" s="11">
        <f>'OddsRatio_working_3-way'!X3^(1/3)*SIN('OddsRatio_working_3-way'!Y3/3)</f>
        <v>0.11977679804773966</v>
      </c>
      <c r="AD3" s="11">
        <f>'OddsRatio_working_3-way'!X3^(1/3)*SIN(('OddsRatio_working_3-way'!Y3+2*PI())/3)</f>
        <v>0.38983053774176873</v>
      </c>
      <c r="AE3" s="11">
        <f>'OddsRatio_working_3-way'!X3^(1/3)*SIN(('OddsRatio_working_3-way'!Y3+4*PI())/3)</f>
        <v>-0.50960733578950834</v>
      </c>
      <c r="AF3" s="11">
        <f>-'OddsRatio_working_3-way'!U3/(3*'OddsRatio_working_3-way'!X3^(1/3))*COS(('OddsRatio_working_3-way'!Y3)/3)</f>
        <v>0.51929069840262743</v>
      </c>
      <c r="AG3" s="11">
        <f>-'OddsRatio_working_3-way'!U3/(3*'OddsRatio_working_3-way'!X3^(1/3))*COS(('OddsRatio_working_3-way'!Y3+2*PI())/3)</f>
        <v>-0.36337509909461452</v>
      </c>
      <c r="AH3" s="11">
        <f>-'OddsRatio_working_3-way'!U3/(3*'OddsRatio_working_3-way'!X3^(1/3))*COS(('OddsRatio_working_3-way'!Y3+4*PI())/3)</f>
        <v>-0.1559155993080128</v>
      </c>
      <c r="AI3" s="11">
        <f>'OddsRatio_working_3-way'!U3/(3*'OddsRatio_working_3-way'!X3^(1/3))*SIN(('OddsRatio_working_3-way'!Y3)/3)</f>
        <v>-0.11977679804773966</v>
      </c>
      <c r="AJ3" s="11">
        <f>'OddsRatio_working_3-way'!U3/(3*'OddsRatio_working_3-way'!X3^(1/3))*SIN(('OddsRatio_working_3-way'!Y3+2*PI())/3)</f>
        <v>-0.38983053774176873</v>
      </c>
      <c r="AK3" s="11">
        <f>'OddsRatio_working_3-way'!U3/(3*'OddsRatio_working_3-way'!X3^(1/3))*SIN(('OddsRatio_working_3-way'!Y3+4*PI())/3)</f>
        <v>0.50960733578950834</v>
      </c>
      <c r="AL3" s="11">
        <f>'OddsRatio_working_3-way'!Z3+'OddsRatio_working_3-way'!AF3</f>
        <v>1.0385813968052549</v>
      </c>
      <c r="AM3" s="11">
        <f>'OddsRatio_working_3-way'!AA3+'OddsRatio_working_3-way'!AG3</f>
        <v>-0.72675019818922904</v>
      </c>
      <c r="AN3" s="11">
        <f>'OddsRatio_working_3-way'!AB3+'OddsRatio_working_3-way'!AH3</f>
        <v>-0.3118311986160256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1.0385813968052549</v>
      </c>
      <c r="AS3" s="11">
        <f>IF(('OddsRatio_working_3-way'!X3=0),IF(Q3&gt;0,-Q3^(1/3),(-Q3)^(1/3)),'OddsRatio_working_3-way'!AM3-'OddsRatio_working_3-way'!R3/3)</f>
        <v>-0.72675019818922904</v>
      </c>
      <c r="AT3" s="11">
        <f>IF(('OddsRatio_working_3-way'!X3=0),IF(Q3&gt;0,-Q3^(1/3),(-Q3)^(1/3)),'OddsRatio_working_3-way'!AN3-'OddsRatio_working_3-way'!R3/3)</f>
        <v>-0.3118311986160256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2.16</v>
      </c>
      <c r="B4" s="4">
        <f>IF('True_Odds_Calculator_3-way'!B5="","",'True_Odds_Calculator_3-way'!B5)</f>
        <v>3.36</v>
      </c>
      <c r="C4" s="4">
        <f>IF('True_Odds_Calculator_3-way'!C5="","",'True_Odds_Calculator_3-way'!C5)</f>
        <v>3.68</v>
      </c>
      <c r="D4" s="9">
        <f t="shared" ref="D4:D67" si="13">(K4/(AR4+K4-(AR4*K4)))</f>
        <v>0.45063806602451456</v>
      </c>
      <c r="E4" s="9">
        <f t="shared" ref="E4:E67" si="14">(L4/(AR4+L4-(AR4*L4)))</f>
        <v>0.28734075133708836</v>
      </c>
      <c r="F4" s="9">
        <f t="shared" ref="F4:F67" si="15">(M4/(AR4+M4-(AR4*M4)))</f>
        <v>0.26202118263839719</v>
      </c>
      <c r="G4" s="9">
        <f t="shared" ref="G4:G67" si="16">AR4</f>
        <v>1.0509273623836179</v>
      </c>
      <c r="H4" s="9">
        <f t="shared" ref="H4:H67" si="17">IF(A4="","",1/D4)</f>
        <v>2.219075740364997</v>
      </c>
      <c r="I4" s="9">
        <f t="shared" ref="I4:I67" si="18">IF(B4="","",1/E4)</f>
        <v>3.480188575225339</v>
      </c>
      <c r="J4" s="9">
        <f t="shared" ref="J4:J67" si="19">IF(C4="","",1/F4)</f>
        <v>3.8164853311880966</v>
      </c>
      <c r="K4" s="11">
        <f t="shared" ref="K4:K67" si="20">1/A4</f>
        <v>0.46296296296296291</v>
      </c>
      <c r="L4" s="11">
        <f t="shared" ref="L4:L67" si="21">1/B4</f>
        <v>0.29761904761904762</v>
      </c>
      <c r="M4" s="11">
        <f t="shared" ref="M4:M67" si="22">1/C4</f>
        <v>0.27173913043478259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-0.27470333946783243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0.23214046085422893</v>
      </c>
      <c r="Q4" s="11">
        <f>2*'OddsRatio_working_3-way'!K4*'OddsRatio_working_3-way'!L4*'OddsRatio_working_3-way'!M4</f>
        <v>7.4884019630396426E-2</v>
      </c>
      <c r="R4" s="11">
        <f t="shared" ref="R4:R67" si="23">O4/N4</f>
        <v>0</v>
      </c>
      <c r="S4" s="11">
        <f t="shared" ref="S4:S67" si="24">P4/N4</f>
        <v>-0.84505875066514224</v>
      </c>
      <c r="T4" s="11">
        <f t="shared" ref="T4:T67" si="25">Q4/N4</f>
        <v>-0.27259959698875552</v>
      </c>
      <c r="U4" s="11">
        <f>'OddsRatio_working_3-way'!S4-'OddsRatio_working_3-way'!R4^2/3</f>
        <v>-0.84505875066514224</v>
      </c>
      <c r="V4" s="11">
        <f>'OddsRatio_working_3-way'!S4*'OddsRatio_working_3-way'!R4/3-2*'OddsRatio_working_3-way'!R4^3/27-'OddsRatio_working_3-way'!T4</f>
        <v>0.27259959698875552</v>
      </c>
      <c r="W4" s="11">
        <f>'OddsRatio_working_3-way'!V4^2+4*'OddsRatio_working_3-way'!U4^3/27</f>
        <v>-1.5093457066923097E-2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0.14950250612059571</v>
      </c>
      <c r="Y4" s="11">
        <f>IF('OddsRatio_working_3-way'!W4&gt;=0,IF('OddsRatio_working_3-way'!V4+SQRT('OddsRatio_working_3-way'!W4)&gt;0,0,PI()),ACOS('OddsRatio_working_3-way'!V4/(2*'OddsRatio_working_3-way'!X4)))</f>
        <v>0.42342001841436105</v>
      </c>
      <c r="Z4" s="11">
        <f>'OddsRatio_working_3-way'!X4^(1/3)*COS('OddsRatio_working_3-way'!Y4/3)</f>
        <v>0.52546368119180897</v>
      </c>
      <c r="AA4" s="11">
        <f>'OddsRatio_working_3-way'!X4^(1/3)*COS(('OddsRatio_working_3-way'!Y4+2*PI())/3)</f>
        <v>-0.32738961257693</v>
      </c>
      <c r="AB4" s="11">
        <f>'OddsRatio_working_3-way'!X4^(1/3)*COS(('OddsRatio_working_3-way'!Y4+4*PI())/3)</f>
        <v>-0.19807406861487858</v>
      </c>
      <c r="AC4" s="11">
        <f>'OddsRatio_working_3-way'!X4^(1/3)*SIN('OddsRatio_working_3-way'!Y4/3)</f>
        <v>7.4660364116893252E-2</v>
      </c>
      <c r="AD4" s="11">
        <f>'OddsRatio_working_3-way'!X4^(1/3)*SIN(('OddsRatio_working_3-way'!Y4+2*PI())/3)</f>
        <v>0.41773471461974732</v>
      </c>
      <c r="AE4" s="11">
        <f>'OddsRatio_working_3-way'!X4^(1/3)*SIN(('OddsRatio_working_3-way'!Y4+4*PI())/3)</f>
        <v>-0.49239507873664057</v>
      </c>
      <c r="AF4" s="11">
        <f>-'OddsRatio_working_3-way'!U4/(3*'OddsRatio_working_3-way'!X4^(1/3))*COS(('OddsRatio_working_3-way'!Y4)/3)</f>
        <v>0.52546368119180897</v>
      </c>
      <c r="AG4" s="11">
        <f>-'OddsRatio_working_3-way'!U4/(3*'OddsRatio_working_3-way'!X4^(1/3))*COS(('OddsRatio_working_3-way'!Y4+2*PI())/3)</f>
        <v>-0.32738961257693</v>
      </c>
      <c r="AH4" s="11">
        <f>-'OddsRatio_working_3-way'!U4/(3*'OddsRatio_working_3-way'!X4^(1/3))*COS(('OddsRatio_working_3-way'!Y4+4*PI())/3)</f>
        <v>-0.19807406861487858</v>
      </c>
      <c r="AI4" s="11">
        <f>'OddsRatio_working_3-way'!U4/(3*'OddsRatio_working_3-way'!X4^(1/3))*SIN(('OddsRatio_working_3-way'!Y4)/3)</f>
        <v>-7.4660364116893252E-2</v>
      </c>
      <c r="AJ4" s="11">
        <f>'OddsRatio_working_3-way'!U4/(3*'OddsRatio_working_3-way'!X4^(1/3))*SIN(('OddsRatio_working_3-way'!Y4+2*PI())/3)</f>
        <v>-0.41773471461974732</v>
      </c>
      <c r="AK4" s="11">
        <f>'OddsRatio_working_3-way'!U4/(3*'OddsRatio_working_3-way'!X4^(1/3))*SIN(('OddsRatio_working_3-way'!Y4+4*PI())/3)</f>
        <v>0.49239507873664057</v>
      </c>
      <c r="AL4" s="11">
        <f>'OddsRatio_working_3-way'!Z4+'OddsRatio_working_3-way'!AF4</f>
        <v>1.0509273623836179</v>
      </c>
      <c r="AM4" s="11">
        <f>'OddsRatio_working_3-way'!AA4+'OddsRatio_working_3-way'!AG4</f>
        <v>-0.65477922515386</v>
      </c>
      <c r="AN4" s="11">
        <f>'OddsRatio_working_3-way'!AB4+'OddsRatio_working_3-way'!AH4</f>
        <v>-0.39614813722975717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1.0509273623836179</v>
      </c>
      <c r="AS4" s="11">
        <f>IF(('OddsRatio_working_3-way'!X4=0),IF(Q4&gt;0,-Q4^(1/3),(-Q4)^(1/3)),'OddsRatio_working_3-way'!AM4-'OddsRatio_working_3-way'!R4/3)</f>
        <v>-0.65477922515386</v>
      </c>
      <c r="AT4" s="11">
        <f>IF(('OddsRatio_working_3-way'!X4=0),IF(Q4&gt;0,-Q4^(1/3),(-Q4)^(1/3)),'OddsRatio_working_3-way'!AN4-'OddsRatio_working_3-way'!R4/3)</f>
        <v>-0.39614813722975717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2.2400000000000002</v>
      </c>
      <c r="B5" s="4">
        <f>IF('True_Odds_Calculator_3-way'!B6="","",'True_Odds_Calculator_3-way'!B6)</f>
        <v>3.39</v>
      </c>
      <c r="C5" s="4">
        <f>IF('True_Odds_Calculator_3-way'!C6="","",'True_Odds_Calculator_3-way'!C6)</f>
        <v>3.43</v>
      </c>
      <c r="D5" s="9">
        <f t="shared" si="13"/>
        <v>0.43405915547901552</v>
      </c>
      <c r="E5" s="9">
        <f t="shared" si="14"/>
        <v>0.28465424796717459</v>
      </c>
      <c r="F5" s="9">
        <f t="shared" si="15"/>
        <v>0.28128659655380983</v>
      </c>
      <c r="G5" s="9">
        <f t="shared" si="16"/>
        <v>1.0514785856045061</v>
      </c>
      <c r="H5" s="9">
        <f t="shared" si="17"/>
        <v>2.3038334461495875</v>
      </c>
      <c r="I5" s="9">
        <f t="shared" si="18"/>
        <v>3.5130338195947695</v>
      </c>
      <c r="J5" s="9">
        <f t="shared" si="19"/>
        <v>3.5550929630189509</v>
      </c>
      <c r="K5" s="11">
        <f t="shared" si="20"/>
        <v>0.4464285714285714</v>
      </c>
      <c r="L5" s="11">
        <f t="shared" si="21"/>
        <v>0.29498525073746312</v>
      </c>
      <c r="M5" s="11">
        <f t="shared" si="22"/>
        <v>0.29154518950437314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-0.27649292514549606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0.23266485572014609</v>
      </c>
      <c r="Q5" s="11">
        <f>2*'OddsRatio_working_3-way'!K5*'OddsRatio_working_3-way'!L5*'OddsRatio_working_3-way'!M5</f>
        <v>7.678708109575777E-2</v>
      </c>
      <c r="R5" s="11">
        <f t="shared" si="23"/>
        <v>0</v>
      </c>
      <c r="S5" s="11">
        <f t="shared" si="24"/>
        <v>-0.84148574723101222</v>
      </c>
      <c r="T5" s="11">
        <f t="shared" si="25"/>
        <v>-0.27771806839307328</v>
      </c>
      <c r="U5" s="11">
        <f>'OddsRatio_working_3-way'!S5-'OddsRatio_working_3-way'!R5^2/3</f>
        <v>-0.84148574723101222</v>
      </c>
      <c r="V5" s="11">
        <f>'OddsRatio_working_3-way'!S5*'OddsRatio_working_3-way'!R5/3-2*'OddsRatio_working_3-way'!R5^3/27-'OddsRatio_working_3-way'!T5</f>
        <v>0.27771806839307328</v>
      </c>
      <c r="W5" s="11">
        <f>'OddsRatio_working_3-way'!V5^2+4*'OddsRatio_working_3-way'!U5^3/27</f>
        <v>-1.1147429418286128E-2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0.14855533895678899</v>
      </c>
      <c r="Y5" s="11">
        <f>IF('OddsRatio_working_3-way'!W5&gt;=0,IF('OddsRatio_working_3-way'!V5+SQRT('OddsRatio_working_3-way'!W5)&gt;0,0,PI()),ACOS('OddsRatio_working_3-way'!V5/(2*'OddsRatio_working_3-way'!X5)))</f>
        <v>0.36329967107899863</v>
      </c>
      <c r="Z5" s="11">
        <f>'OddsRatio_working_3-way'!X5^(1/3)*COS('OddsRatio_working_3-way'!Y5/3)</f>
        <v>0.52573929280225318</v>
      </c>
      <c r="AA5" s="11">
        <f>'OddsRatio_working_3-way'!X5^(1/3)*COS(('OddsRatio_working_3-way'!Y5+2*PI())/3)</f>
        <v>-0.31827798341455005</v>
      </c>
      <c r="AB5" s="11">
        <f>'OddsRatio_working_3-way'!X5^(1/3)*COS(('OddsRatio_working_3-way'!Y5+4*PI())/3)</f>
        <v>-0.20746130938770332</v>
      </c>
      <c r="AC5" s="11">
        <f>'OddsRatio_working_3-way'!X5^(1/3)*SIN('OddsRatio_working_3-way'!Y5/3)</f>
        <v>6.3980036580099195E-2</v>
      </c>
      <c r="AD5" s="11">
        <f>'OddsRatio_working_3-way'!X5^(1/3)*SIN(('OddsRatio_working_3-way'!Y5+2*PI())/3)</f>
        <v>0.42331356504436712</v>
      </c>
      <c r="AE5" s="11">
        <f>'OddsRatio_working_3-way'!X5^(1/3)*SIN(('OddsRatio_working_3-way'!Y5+4*PI())/3)</f>
        <v>-0.487293601624466</v>
      </c>
      <c r="AF5" s="11">
        <f>-'OddsRatio_working_3-way'!U5/(3*'OddsRatio_working_3-way'!X5^(1/3))*COS(('OddsRatio_working_3-way'!Y5)/3)</f>
        <v>0.52573929280225296</v>
      </c>
      <c r="AG5" s="11">
        <f>-'OddsRatio_working_3-way'!U5/(3*'OddsRatio_working_3-way'!X5^(1/3))*COS(('OddsRatio_working_3-way'!Y5+2*PI())/3)</f>
        <v>-0.31827798341454988</v>
      </c>
      <c r="AH5" s="11">
        <f>-'OddsRatio_working_3-way'!U5/(3*'OddsRatio_working_3-way'!X5^(1/3))*COS(('OddsRatio_working_3-way'!Y5+4*PI())/3)</f>
        <v>-0.20746130938770324</v>
      </c>
      <c r="AI5" s="11">
        <f>'OddsRatio_working_3-way'!U5/(3*'OddsRatio_working_3-way'!X5^(1/3))*SIN(('OddsRatio_working_3-way'!Y5)/3)</f>
        <v>-6.3980036580099167E-2</v>
      </c>
      <c r="AJ5" s="11">
        <f>'OddsRatio_working_3-way'!U5/(3*'OddsRatio_working_3-way'!X5^(1/3))*SIN(('OddsRatio_working_3-way'!Y5+2*PI())/3)</f>
        <v>-0.4233135650443669</v>
      </c>
      <c r="AK5" s="11">
        <f>'OddsRatio_working_3-way'!U5/(3*'OddsRatio_working_3-way'!X5^(1/3))*SIN(('OddsRatio_working_3-way'!Y5+4*PI())/3)</f>
        <v>0.48729360162446583</v>
      </c>
      <c r="AL5" s="11">
        <f>'OddsRatio_working_3-way'!Z5+'OddsRatio_working_3-way'!AF5</f>
        <v>1.0514785856045061</v>
      </c>
      <c r="AM5" s="11">
        <f>'OddsRatio_working_3-way'!AA5+'OddsRatio_working_3-way'!AG5</f>
        <v>-0.63655596682909987</v>
      </c>
      <c r="AN5" s="11">
        <f>'OddsRatio_working_3-way'!AB5+'OddsRatio_working_3-way'!AH5</f>
        <v>-0.41492261877540659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1.0514785856045061</v>
      </c>
      <c r="AS5" s="11">
        <f>IF(('OddsRatio_working_3-way'!X5=0),IF(Q5&gt;0,-Q5^(1/3),(-Q5)^(1/3)),'OddsRatio_working_3-way'!AM5-'OddsRatio_working_3-way'!R5/3)</f>
        <v>-0.63655596682909987</v>
      </c>
      <c r="AT5" s="11">
        <f>IF(('OddsRatio_working_3-way'!X5=0),IF(Q5&gt;0,-Q5^(1/3),(-Q5)^(1/3)),'OddsRatio_working_3-way'!AN5-'OddsRatio_working_3-way'!R5/3)</f>
        <v>-0.41492261877540659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5.81</v>
      </c>
      <c r="B6" s="4">
        <f>IF('True_Odds_Calculator_3-way'!B7="","",'True_Odds_Calculator_3-way'!B7)</f>
        <v>3.87</v>
      </c>
      <c r="C6" s="4">
        <f>IF('True_Odds_Calculator_3-way'!C7="","",'True_Odds_Calculator_3-way'!C7)</f>
        <v>1.68</v>
      </c>
      <c r="D6" s="9">
        <f t="shared" si="13"/>
        <v>0.16579442893316515</v>
      </c>
      <c r="E6" s="9">
        <f t="shared" si="14"/>
        <v>0.24986242348759521</v>
      </c>
      <c r="F6" s="9">
        <f t="shared" si="15"/>
        <v>0.58434314757923977</v>
      </c>
      <c r="G6" s="9">
        <f t="shared" si="16"/>
        <v>1.0460635666245466</v>
      </c>
      <c r="H6" s="9">
        <f t="shared" si="17"/>
        <v>6.0315657554640678</v>
      </c>
      <c r="I6" s="9">
        <f t="shared" si="18"/>
        <v>4.002202436212448</v>
      </c>
      <c r="J6" s="9">
        <f t="shared" si="19"/>
        <v>1.7113232253046915</v>
      </c>
      <c r="K6" s="11">
        <f t="shared" si="20"/>
        <v>0.17211703958691912</v>
      </c>
      <c r="L6" s="11">
        <f t="shared" si="21"/>
        <v>0.25839793281653745</v>
      </c>
      <c r="M6" s="11">
        <f t="shared" si="22"/>
        <v>0.59523809523809523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-0.24850750362098073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0.22131451503424443</v>
      </c>
      <c r="Q6" s="11">
        <f>2*'OddsRatio_working_3-way'!K6*'OddsRatio_working_3-way'!L6*'OddsRatio_working_3-way'!M6</f>
        <v>5.2946056228288151E-2</v>
      </c>
      <c r="R6" s="11">
        <f t="shared" si="23"/>
        <v>0</v>
      </c>
      <c r="S6" s="11">
        <f t="shared" si="24"/>
        <v>-0.89057477866660084</v>
      </c>
      <c r="T6" s="11">
        <f t="shared" si="25"/>
        <v>-0.21305616714511988</v>
      </c>
      <c r="U6" s="11">
        <f>'OddsRatio_working_3-way'!S6-'OddsRatio_working_3-way'!R6^2/3</f>
        <v>-0.89057477866660084</v>
      </c>
      <c r="V6" s="11">
        <f>'OddsRatio_working_3-way'!S6*'OddsRatio_working_3-way'!R6/3-2*'OddsRatio_working_3-way'!R6^3/27-'OddsRatio_working_3-way'!T6</f>
        <v>0.21305616714511988</v>
      </c>
      <c r="W6" s="11">
        <f>'OddsRatio_working_3-way'!V6^2+4*'OddsRatio_working_3-way'!U6^3/27</f>
        <v>-5.9249399837669268E-2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0.16174233381851405</v>
      </c>
      <c r="Y6" s="11">
        <f>IF('OddsRatio_working_3-way'!W6&gt;=0,IF('OddsRatio_working_3-way'!V6+SQRT('OddsRatio_working_3-way'!W6)&gt;0,0,PI()),ACOS('OddsRatio_working_3-way'!V6/(2*'OddsRatio_working_3-way'!X6)))</f>
        <v>0.85180191435663566</v>
      </c>
      <c r="Z6" s="11">
        <f>'OddsRatio_working_3-way'!X6^(1/3)*COS('OddsRatio_working_3-way'!Y6/3)</f>
        <v>0.5230317833122734</v>
      </c>
      <c r="AA6" s="11">
        <f>'OddsRatio_working_3-way'!X6^(1/3)*COS(('OddsRatio_working_3-way'!Y6+2*PI())/3)</f>
        <v>-0.3936976222414848</v>
      </c>
      <c r="AB6" s="11">
        <f>'OddsRatio_working_3-way'!X6^(1/3)*COS(('OddsRatio_working_3-way'!Y6+4*PI())/3)</f>
        <v>-0.12933416107078868</v>
      </c>
      <c r="AC6" s="11">
        <f>'OddsRatio_working_3-way'!X6^(1/3)*SIN('OddsRatio_working_3-way'!Y6/3)</f>
        <v>0.15263031547080261</v>
      </c>
      <c r="AD6" s="11">
        <f>'OddsRatio_working_3-way'!X6^(1/3)*SIN(('OddsRatio_working_3-way'!Y6+2*PI())/3)</f>
        <v>0.37664365359970525</v>
      </c>
      <c r="AE6" s="11">
        <f>'OddsRatio_working_3-way'!X6^(1/3)*SIN(('OddsRatio_working_3-way'!Y6+4*PI())/3)</f>
        <v>-0.52927396907050783</v>
      </c>
      <c r="AF6" s="11">
        <f>-'OddsRatio_working_3-way'!U6/(3*'OddsRatio_working_3-way'!X6^(1/3))*COS(('OddsRatio_working_3-way'!Y6)/3)</f>
        <v>0.52303178331227329</v>
      </c>
      <c r="AG6" s="11">
        <f>-'OddsRatio_working_3-way'!U6/(3*'OddsRatio_working_3-way'!X6^(1/3))*COS(('OddsRatio_working_3-way'!Y6+2*PI())/3)</f>
        <v>-0.39369762224148475</v>
      </c>
      <c r="AH6" s="11">
        <f>-'OddsRatio_working_3-way'!U6/(3*'OddsRatio_working_3-way'!X6^(1/3))*COS(('OddsRatio_working_3-way'!Y6+4*PI())/3)</f>
        <v>-0.12933416107078866</v>
      </c>
      <c r="AI6" s="11">
        <f>'OddsRatio_working_3-way'!U6/(3*'OddsRatio_working_3-way'!X6^(1/3))*SIN(('OddsRatio_working_3-way'!Y6)/3)</f>
        <v>-0.15263031547080258</v>
      </c>
      <c r="AJ6" s="11">
        <f>'OddsRatio_working_3-way'!U6/(3*'OddsRatio_working_3-way'!X6^(1/3))*SIN(('OddsRatio_working_3-way'!Y6+2*PI())/3)</f>
        <v>-0.3766436535997052</v>
      </c>
      <c r="AK6" s="11">
        <f>'OddsRatio_working_3-way'!U6/(3*'OddsRatio_working_3-way'!X6^(1/3))*SIN(('OddsRatio_working_3-way'!Y6+4*PI())/3)</f>
        <v>0.52927396907050772</v>
      </c>
      <c r="AL6" s="11">
        <f>'OddsRatio_working_3-way'!Z6+'OddsRatio_working_3-way'!AF6</f>
        <v>1.0460635666245466</v>
      </c>
      <c r="AM6" s="11">
        <f>'OddsRatio_working_3-way'!AA6+'OddsRatio_working_3-way'!AG6</f>
        <v>-0.78739524448296949</v>
      </c>
      <c r="AN6" s="11">
        <f>'OddsRatio_working_3-way'!AB6+'OddsRatio_working_3-way'!AH6</f>
        <v>-0.25866832214157731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1.0460635666245466</v>
      </c>
      <c r="AS6" s="11">
        <f>IF(('OddsRatio_working_3-way'!X6=0),IF(Q6&gt;0,-Q6^(1/3),(-Q6)^(1/3)),'OddsRatio_working_3-way'!AM6-'OddsRatio_working_3-way'!R6/3)</f>
        <v>-0.78739524448296949</v>
      </c>
      <c r="AT6" s="11">
        <f>IF(('OddsRatio_working_3-way'!X6=0),IF(Q6&gt;0,-Q6^(1/3),(-Q6)^(1/3)),'OddsRatio_working_3-way'!AN6-'OddsRatio_working_3-way'!R6/3)</f>
        <v>-0.25866832214157731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1.85</v>
      </c>
      <c r="B7" s="4">
        <f>IF('True_Odds_Calculator_3-way'!B8="","",'True_Odds_Calculator_3-way'!B8)</f>
        <v>3.49</v>
      </c>
      <c r="C7" s="4">
        <f>IF('True_Odds_Calculator_3-way'!C8="","",'True_Odds_Calculator_3-way'!C8)</f>
        <v>4.8099999999999996</v>
      </c>
      <c r="D7" s="9">
        <f t="shared" si="13"/>
        <v>0.52633537547959097</v>
      </c>
      <c r="E7" s="9">
        <f t="shared" si="14"/>
        <v>0.27500757525406616</v>
      </c>
      <c r="F7" s="9">
        <f t="shared" si="15"/>
        <v>0.19865704926634278</v>
      </c>
      <c r="G7" s="9">
        <f t="shared" si="16"/>
        <v>1.0587403495879659</v>
      </c>
      <c r="H7" s="9">
        <f t="shared" si="17"/>
        <v>1.8999292971497708</v>
      </c>
      <c r="I7" s="9">
        <f t="shared" si="18"/>
        <v>3.6362634704740353</v>
      </c>
      <c r="J7" s="9">
        <f t="shared" si="19"/>
        <v>5.0338007319301488</v>
      </c>
      <c r="K7" s="11">
        <f t="shared" si="20"/>
        <v>0.54054054054054046</v>
      </c>
      <c r="L7" s="11">
        <f t="shared" si="21"/>
        <v>0.28653295128939826</v>
      </c>
      <c r="M7" s="11">
        <f t="shared" si="22"/>
        <v>0.20790020790020791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-0.25965758692468199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0.23023100541880065</v>
      </c>
      <c r="Q7" s="11">
        <f>2*'OddsRatio_working_3-way'!K7*'OddsRatio_working_3-way'!L7*'OddsRatio_working_3-way'!M7</f>
        <v>6.4400281236028145E-2</v>
      </c>
      <c r="R7" s="11">
        <f t="shared" si="23"/>
        <v>0</v>
      </c>
      <c r="S7" s="11">
        <f t="shared" si="24"/>
        <v>-0.88667158986416594</v>
      </c>
      <c r="T7" s="11">
        <f t="shared" si="25"/>
        <v>-0.24802002513682961</v>
      </c>
      <c r="U7" s="11">
        <f>'OddsRatio_working_3-way'!S7-'OddsRatio_working_3-way'!R7^2/3</f>
        <v>-0.88667158986416594</v>
      </c>
      <c r="V7" s="11">
        <f>'OddsRatio_working_3-way'!S7*'OddsRatio_working_3-way'!R7/3-2*'OddsRatio_working_3-way'!R7^3/27-'OddsRatio_working_3-way'!T7</f>
        <v>0.24802002513682961</v>
      </c>
      <c r="W7" s="11">
        <f>'OddsRatio_working_3-way'!V7^2+4*'OddsRatio_working_3-way'!U7^3/27</f>
        <v>-4.1758547311794722E-2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0.16068017937868714</v>
      </c>
      <c r="Y7" s="11">
        <f>IF('OddsRatio_working_3-way'!W7&gt;=0,IF('OddsRatio_working_3-way'!V7+SQRT('OddsRatio_working_3-way'!W7)&gt;0,0,PI()),ACOS('OddsRatio_working_3-way'!V7/(2*'OddsRatio_working_3-way'!X7)))</f>
        <v>0.68915810147826262</v>
      </c>
      <c r="Z7" s="11">
        <f>'OddsRatio_working_3-way'!X7^(1/3)*COS('OddsRatio_working_3-way'!Y7/3)</f>
        <v>0.52937017479398296</v>
      </c>
      <c r="AA7" s="11">
        <f>'OddsRatio_working_3-way'!X7^(1/3)*COS(('OddsRatio_working_3-way'!Y7+2*PI())/3)</f>
        <v>-0.37189194816150833</v>
      </c>
      <c r="AB7" s="11">
        <f>'OddsRatio_working_3-way'!X7^(1/3)*COS(('OddsRatio_working_3-way'!Y7+4*PI())/3)</f>
        <v>-0.15747822663247465</v>
      </c>
      <c r="AC7" s="11">
        <f>'OddsRatio_working_3-way'!X7^(1/3)*SIN('OddsRatio_working_3-way'!Y7/3)</f>
        <v>0.123791819842737</v>
      </c>
      <c r="AD7" s="11">
        <f>'OddsRatio_working_3-way'!X7^(1/3)*SIN(('OddsRatio_working_3-way'!Y7+2*PI())/3)</f>
        <v>0.39655210945602931</v>
      </c>
      <c r="AE7" s="11">
        <f>'OddsRatio_working_3-way'!X7^(1/3)*SIN(('OddsRatio_working_3-way'!Y7+4*PI())/3)</f>
        <v>-0.52034392929876638</v>
      </c>
      <c r="AF7" s="11">
        <f>-'OddsRatio_working_3-way'!U7/(3*'OddsRatio_working_3-way'!X7^(1/3))*COS(('OddsRatio_working_3-way'!Y7)/3)</f>
        <v>0.52937017479398285</v>
      </c>
      <c r="AG7" s="11">
        <f>-'OddsRatio_working_3-way'!U7/(3*'OddsRatio_working_3-way'!X7^(1/3))*COS(('OddsRatio_working_3-way'!Y7+2*PI())/3)</f>
        <v>-0.37189194816150828</v>
      </c>
      <c r="AH7" s="11">
        <f>-'OddsRatio_working_3-way'!U7/(3*'OddsRatio_working_3-way'!X7^(1/3))*COS(('OddsRatio_working_3-way'!Y7+4*PI())/3)</f>
        <v>-0.15747822663247463</v>
      </c>
      <c r="AI7" s="11">
        <f>'OddsRatio_working_3-way'!U7/(3*'OddsRatio_working_3-way'!X7^(1/3))*SIN(('OddsRatio_working_3-way'!Y7)/3)</f>
        <v>-0.12379181984273697</v>
      </c>
      <c r="AJ7" s="11">
        <f>'OddsRatio_working_3-way'!U7/(3*'OddsRatio_working_3-way'!X7^(1/3))*SIN(('OddsRatio_working_3-way'!Y7+2*PI())/3)</f>
        <v>-0.39655210945602926</v>
      </c>
      <c r="AK7" s="11">
        <f>'OddsRatio_working_3-way'!U7/(3*'OddsRatio_working_3-way'!X7^(1/3))*SIN(('OddsRatio_working_3-way'!Y7+4*PI())/3)</f>
        <v>0.52034392929876627</v>
      </c>
      <c r="AL7" s="11">
        <f>'OddsRatio_working_3-way'!Z7+'OddsRatio_working_3-way'!AF7</f>
        <v>1.0587403495879659</v>
      </c>
      <c r="AM7" s="11">
        <f>'OddsRatio_working_3-way'!AA7+'OddsRatio_working_3-way'!AG7</f>
        <v>-0.74378389632301656</v>
      </c>
      <c r="AN7" s="11">
        <f>'OddsRatio_working_3-way'!AB7+'OddsRatio_working_3-way'!AH7</f>
        <v>-0.31495645326494925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1.0587403495879659</v>
      </c>
      <c r="AS7" s="11">
        <f>IF(('OddsRatio_working_3-way'!X7=0),IF(Q7&gt;0,-Q7^(1/3),(-Q7)^(1/3)),'OddsRatio_working_3-way'!AM7-'OddsRatio_working_3-way'!R7/3)</f>
        <v>-0.74378389632301656</v>
      </c>
      <c r="AT7" s="11">
        <f>IF(('OddsRatio_working_3-way'!X7=0),IF(Q7&gt;0,-Q7^(1/3),(-Q7)^(1/3)),'OddsRatio_working_3-way'!AN7-'OddsRatio_working_3-way'!R7/3)</f>
        <v>-0.31495645326494925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1.63</v>
      </c>
      <c r="B8" s="4">
        <f>IF('True_Odds_Calculator_3-way'!B9="","",'True_Odds_Calculator_3-way'!B9)</f>
        <v>4.17</v>
      </c>
      <c r="C8" s="4">
        <f>IF('True_Odds_Calculator_3-way'!C9="","",'True_Odds_Calculator_3-way'!C9)</f>
        <v>5.86</v>
      </c>
      <c r="D8" s="9">
        <f t="shared" si="13"/>
        <v>0.60327042081417925</v>
      </c>
      <c r="E8" s="9">
        <f t="shared" si="14"/>
        <v>0.23207056187030142</v>
      </c>
      <c r="F8" s="9">
        <f t="shared" si="15"/>
        <v>0.16465901731551899</v>
      </c>
      <c r="G8" s="9">
        <f t="shared" si="16"/>
        <v>1.0438593855161262</v>
      </c>
      <c r="H8" s="9">
        <f t="shared" si="17"/>
        <v>1.6576314128751595</v>
      </c>
      <c r="I8" s="9">
        <f t="shared" si="18"/>
        <v>4.3090342520861205</v>
      </c>
      <c r="J8" s="9">
        <f t="shared" si="19"/>
        <v>6.0731566136083748</v>
      </c>
      <c r="K8" s="11">
        <f t="shared" si="20"/>
        <v>0.61349693251533743</v>
      </c>
      <c r="L8" s="11">
        <f t="shared" si="21"/>
        <v>0.23980815347721823</v>
      </c>
      <c r="M8" s="11">
        <f t="shared" si="22"/>
        <v>0.17064846416382251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-0.24367714940466212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0.21741856080662392</v>
      </c>
      <c r="Q8" s="11">
        <f>2*'OddsRatio_working_3-way'!K8*'OddsRatio_working_3-way'!L8*'OddsRatio_working_3-way'!M8</f>
        <v>5.0212138754416602E-2</v>
      </c>
      <c r="R8" s="11">
        <f t="shared" si="23"/>
        <v>0</v>
      </c>
      <c r="S8" s="11">
        <f t="shared" si="24"/>
        <v>-0.89224025042072408</v>
      </c>
      <c r="T8" s="11">
        <f t="shared" si="25"/>
        <v>-0.20606010402326189</v>
      </c>
      <c r="U8" s="11">
        <f>'OddsRatio_working_3-way'!S8-'OddsRatio_working_3-way'!R8^2/3</f>
        <v>-0.89224025042072408</v>
      </c>
      <c r="V8" s="11">
        <f>'OddsRatio_working_3-way'!S8*'OddsRatio_working_3-way'!R8/3-2*'OddsRatio_working_3-way'!R8^3/27-'OddsRatio_working_3-way'!T8</f>
        <v>0.20606010402326189</v>
      </c>
      <c r="W8" s="11">
        <f>'OddsRatio_working_3-way'!V8^2+4*'OddsRatio_working_3-way'!U8^3/27</f>
        <v>-6.2769739945561093E-2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0.1621962595250262</v>
      </c>
      <c r="Y8" s="11">
        <f>IF('OddsRatio_working_3-way'!W8&gt;=0,IF('OddsRatio_working_3-way'!V8+SQRT('OddsRatio_working_3-way'!W8)&gt;0,0,PI()),ACOS('OddsRatio_working_3-way'!V8/(2*'OddsRatio_working_3-way'!X8)))</f>
        <v>0.88250503155306403</v>
      </c>
      <c r="Z8" s="11">
        <f>'OddsRatio_working_3-way'!X8^(1/3)*COS('OddsRatio_working_3-way'!Y8/3)</f>
        <v>0.52192969275806311</v>
      </c>
      <c r="AA8" s="11">
        <f>'OddsRatio_working_3-way'!X8^(1/3)*COS(('OddsRatio_working_3-way'!Y8+2*PI())/3)</f>
        <v>-0.39790318822778631</v>
      </c>
      <c r="AB8" s="11">
        <f>'OddsRatio_working_3-way'!X8^(1/3)*COS(('OddsRatio_working_3-way'!Y8+4*PI())/3)</f>
        <v>-0.12402650453027692</v>
      </c>
      <c r="AC8" s="11">
        <f>'OddsRatio_working_3-way'!X8^(1/3)*SIN('OddsRatio_working_3-way'!Y8/3)</f>
        <v>0.1581227770575192</v>
      </c>
      <c r="AD8" s="11">
        <f>'OddsRatio_working_3-way'!X8^(1/3)*SIN(('OddsRatio_working_3-way'!Y8+2*PI())/3)</f>
        <v>0.37294298438913004</v>
      </c>
      <c r="AE8" s="11">
        <f>'OddsRatio_working_3-way'!X8^(1/3)*SIN(('OddsRatio_working_3-way'!Y8+4*PI())/3)</f>
        <v>-0.53106576144664908</v>
      </c>
      <c r="AF8" s="11">
        <f>-'OddsRatio_working_3-way'!U8/(3*'OddsRatio_working_3-way'!X8^(1/3))*COS(('OddsRatio_working_3-way'!Y8)/3)</f>
        <v>0.52192969275806311</v>
      </c>
      <c r="AG8" s="11">
        <f>-'OddsRatio_working_3-way'!U8/(3*'OddsRatio_working_3-way'!X8^(1/3))*COS(('OddsRatio_working_3-way'!Y8+2*PI())/3)</f>
        <v>-0.39790318822778631</v>
      </c>
      <c r="AH8" s="11">
        <f>-'OddsRatio_working_3-way'!U8/(3*'OddsRatio_working_3-way'!X8^(1/3))*COS(('OddsRatio_working_3-way'!Y8+4*PI())/3)</f>
        <v>-0.12402650453027692</v>
      </c>
      <c r="AI8" s="11">
        <f>'OddsRatio_working_3-way'!U8/(3*'OddsRatio_working_3-way'!X8^(1/3))*SIN(('OddsRatio_working_3-way'!Y8)/3)</f>
        <v>-0.1581227770575192</v>
      </c>
      <c r="AJ8" s="11">
        <f>'OddsRatio_working_3-way'!U8/(3*'OddsRatio_working_3-way'!X8^(1/3))*SIN(('OddsRatio_working_3-way'!Y8+2*PI())/3)</f>
        <v>-0.37294298438913004</v>
      </c>
      <c r="AK8" s="11">
        <f>'OddsRatio_working_3-way'!U8/(3*'OddsRatio_working_3-way'!X8^(1/3))*SIN(('OddsRatio_working_3-way'!Y8+4*PI())/3)</f>
        <v>0.53106576144664908</v>
      </c>
      <c r="AL8" s="11">
        <f>'OddsRatio_working_3-way'!Z8+'OddsRatio_working_3-way'!AF8</f>
        <v>1.0438593855161262</v>
      </c>
      <c r="AM8" s="11">
        <f>'OddsRatio_working_3-way'!AA8+'OddsRatio_working_3-way'!AG8</f>
        <v>-0.79580637645557262</v>
      </c>
      <c r="AN8" s="11">
        <f>'OddsRatio_working_3-way'!AB8+'OddsRatio_working_3-way'!AH8</f>
        <v>-0.24805300906055383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1.0438593855161262</v>
      </c>
      <c r="AS8" s="11">
        <f>IF(('OddsRatio_working_3-way'!X8=0),IF(Q8&gt;0,-Q8^(1/3),(-Q8)^(1/3)),'OddsRatio_working_3-way'!AM8-'OddsRatio_working_3-way'!R8/3)</f>
        <v>-0.79580637645557262</v>
      </c>
      <c r="AT8" s="11">
        <f>IF(('OddsRatio_working_3-way'!X8=0),IF(Q8&gt;0,-Q8^(1/3),(-Q8)^(1/3)),'OddsRatio_working_3-way'!AN8-'OddsRatio_working_3-way'!R8/3)</f>
        <v>-0.24805300906055383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1.83</v>
      </c>
      <c r="B9" s="4">
        <f>IF('True_Odds_Calculator_3-way'!B10="","",'True_Odds_Calculator_3-way'!B10)</f>
        <v>3.87</v>
      </c>
      <c r="C9" s="4">
        <f>IF('True_Odds_Calculator_3-way'!C10="","",'True_Odds_Calculator_3-way'!C10)</f>
        <v>4.5999999999999996</v>
      </c>
      <c r="D9" s="9">
        <f t="shared" si="13"/>
        <v>0.53734692796329375</v>
      </c>
      <c r="E9" s="9">
        <f t="shared" si="14"/>
        <v>0.25143469718764688</v>
      </c>
      <c r="F9" s="9">
        <f t="shared" si="15"/>
        <v>0.21121837484905939</v>
      </c>
      <c r="G9" s="9">
        <f t="shared" si="16"/>
        <v>1.0373434941110102</v>
      </c>
      <c r="H9" s="9">
        <f t="shared" si="17"/>
        <v>1.8609951001121385</v>
      </c>
      <c r="I9" s="9">
        <f t="shared" si="18"/>
        <v>3.9771758280985989</v>
      </c>
      <c r="J9" s="9">
        <f t="shared" si="19"/>
        <v>4.7344365787996372</v>
      </c>
      <c r="K9" s="11">
        <f t="shared" si="20"/>
        <v>0.54644808743169393</v>
      </c>
      <c r="L9" s="11">
        <f t="shared" si="21"/>
        <v>0.25839793281653745</v>
      </c>
      <c r="M9" s="11">
        <f t="shared" si="22"/>
        <v>0.21739130434782611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-0.26323437594965393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0.22407993698749387</v>
      </c>
      <c r="Q9" s="11">
        <f>2*'OddsRatio_working_3-way'!K9*'OddsRatio_working_3-way'!L9*'OddsRatio_working_3-way'!M9</f>
        <v>6.1391763558217495E-2</v>
      </c>
      <c r="R9" s="11">
        <f t="shared" si="23"/>
        <v>0</v>
      </c>
      <c r="S9" s="11">
        <f t="shared" si="24"/>
        <v>-0.85125636110061587</v>
      </c>
      <c r="T9" s="11">
        <f t="shared" si="25"/>
        <v>-0.23322092084948379</v>
      </c>
      <c r="U9" s="11">
        <f>'OddsRatio_working_3-way'!S9-'OddsRatio_working_3-way'!R9^2/3</f>
        <v>-0.85125636110061587</v>
      </c>
      <c r="V9" s="11">
        <f>'OddsRatio_working_3-way'!S9*'OddsRatio_working_3-way'!R9/3-2*'OddsRatio_working_3-way'!R9^3/27-'OddsRatio_working_3-way'!T9</f>
        <v>0.23322092084948379</v>
      </c>
      <c r="W9" s="11">
        <f>'OddsRatio_working_3-way'!V9^2+4*'OddsRatio_working_3-way'!U9^3/27</f>
        <v>-3.6993511663137815E-2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0.15115018159517621</v>
      </c>
      <c r="Y9" s="11">
        <f>IF('OddsRatio_working_3-way'!W9&gt;=0,IF('OddsRatio_working_3-way'!V9+SQRT('OddsRatio_working_3-way'!W9)&gt;0,0,PI()),ACOS('OddsRatio_working_3-way'!V9/(2*'OddsRatio_working_3-way'!X9)))</f>
        <v>0.68962069886921085</v>
      </c>
      <c r="Z9" s="11">
        <f>'OddsRatio_working_3-way'!X9^(1/3)*COS('OddsRatio_working_3-way'!Y9/3)</f>
        <v>0.51867174705550523</v>
      </c>
      <c r="AA9" s="11">
        <f>'OddsRatio_working_3-way'!X9^(1/3)*COS(('OddsRatio_working_3-way'!Y9+2*PI())/3)</f>
        <v>-0.36444916659740484</v>
      </c>
      <c r="AB9" s="11">
        <f>'OddsRatio_working_3-way'!X9^(1/3)*COS(('OddsRatio_working_3-way'!Y9+4*PI())/3)</f>
        <v>-0.15422258045810042</v>
      </c>
      <c r="AC9" s="11">
        <f>'OddsRatio_working_3-way'!X9^(1/3)*SIN('OddsRatio_working_3-way'!Y9/3)</f>
        <v>0.12137437609834345</v>
      </c>
      <c r="AD9" s="11">
        <f>'OddsRatio_working_3-way'!X9^(1/3)*SIN(('OddsRatio_working_3-way'!Y9+2*PI())/3)</f>
        <v>0.38849572112615227</v>
      </c>
      <c r="AE9" s="11">
        <f>'OddsRatio_working_3-way'!X9^(1/3)*SIN(('OddsRatio_working_3-way'!Y9+4*PI())/3)</f>
        <v>-0.50987009722449583</v>
      </c>
      <c r="AF9" s="11">
        <f>-'OddsRatio_working_3-way'!U9/(3*'OddsRatio_working_3-way'!X9^(1/3))*COS(('OddsRatio_working_3-way'!Y9)/3)</f>
        <v>0.51867174705550501</v>
      </c>
      <c r="AG9" s="11">
        <f>-'OddsRatio_working_3-way'!U9/(3*'OddsRatio_working_3-way'!X9^(1/3))*COS(('OddsRatio_working_3-way'!Y9+2*PI())/3)</f>
        <v>-0.36444916659740473</v>
      </c>
      <c r="AH9" s="11">
        <f>-'OddsRatio_working_3-way'!U9/(3*'OddsRatio_working_3-way'!X9^(1/3))*COS(('OddsRatio_working_3-way'!Y9+4*PI())/3)</f>
        <v>-0.15422258045810036</v>
      </c>
      <c r="AI9" s="11">
        <f>'OddsRatio_working_3-way'!U9/(3*'OddsRatio_working_3-way'!X9^(1/3))*SIN(('OddsRatio_working_3-way'!Y9)/3)</f>
        <v>-0.1213743760983434</v>
      </c>
      <c r="AJ9" s="11">
        <f>'OddsRatio_working_3-way'!U9/(3*'OddsRatio_working_3-way'!X9^(1/3))*SIN(('OddsRatio_working_3-way'!Y9+2*PI())/3)</f>
        <v>-0.38849572112615216</v>
      </c>
      <c r="AK9" s="11">
        <f>'OddsRatio_working_3-way'!U9/(3*'OddsRatio_working_3-way'!X9^(1/3))*SIN(('OddsRatio_working_3-way'!Y9+4*PI())/3)</f>
        <v>0.50987009722449561</v>
      </c>
      <c r="AL9" s="11">
        <f>'OddsRatio_working_3-way'!Z9+'OddsRatio_working_3-way'!AF9</f>
        <v>1.0373434941110102</v>
      </c>
      <c r="AM9" s="11">
        <f>'OddsRatio_working_3-way'!AA9+'OddsRatio_working_3-way'!AG9</f>
        <v>-0.72889833319480957</v>
      </c>
      <c r="AN9" s="11">
        <f>'OddsRatio_working_3-way'!AB9+'OddsRatio_working_3-way'!AH9</f>
        <v>-0.30844516091620078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1.0373434941110102</v>
      </c>
      <c r="AS9" s="11">
        <f>IF(('OddsRatio_working_3-way'!X9=0),IF(Q9&gt;0,-Q9^(1/3),(-Q9)^(1/3)),'OddsRatio_working_3-way'!AM9-'OddsRatio_working_3-way'!R9/3)</f>
        <v>-0.72889833319480957</v>
      </c>
      <c r="AT9" s="11">
        <f>IF(('OddsRatio_working_3-way'!X9=0),IF(Q9&gt;0,-Q9^(1/3),(-Q9)^(1/3)),'OddsRatio_working_3-way'!AN9-'OddsRatio_working_3-way'!R9/3)</f>
        <v>-0.30844516091620078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1.44</v>
      </c>
      <c r="B10" s="4">
        <f>IF('True_Odds_Calculator_3-way'!B11="","",'True_Odds_Calculator_3-way'!B11)</f>
        <v>5.01</v>
      </c>
      <c r="C10" s="4">
        <f>IF('True_Odds_Calculator_3-way'!C11="","",'True_Odds_Calculator_3-way'!C11)</f>
        <v>7.71</v>
      </c>
      <c r="D10" s="9">
        <f t="shared" si="13"/>
        <v>0.68390097074443401</v>
      </c>
      <c r="E10" s="9">
        <f t="shared" si="14"/>
        <v>0.19185304725880109</v>
      </c>
      <c r="F10" s="9">
        <f t="shared" si="15"/>
        <v>0.12424598199676523</v>
      </c>
      <c r="G10" s="9">
        <f t="shared" si="16"/>
        <v>1.0504545473736453</v>
      </c>
      <c r="H10" s="9">
        <f t="shared" si="17"/>
        <v>1.4622000008444038</v>
      </c>
      <c r="I10" s="9">
        <f t="shared" si="18"/>
        <v>5.2123227349683177</v>
      </c>
      <c r="J10" s="9">
        <f t="shared" si="19"/>
        <v>8.0485500128771577</v>
      </c>
      <c r="K10" s="11">
        <f t="shared" si="20"/>
        <v>0.69444444444444442</v>
      </c>
      <c r="L10" s="11">
        <f t="shared" si="21"/>
        <v>0.19960079840319361</v>
      </c>
      <c r="M10" s="11">
        <f t="shared" si="22"/>
        <v>0.1297016861219196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-0.2128457453158249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0.20063634080736067</v>
      </c>
      <c r="Q10" s="11">
        <f>2*'OddsRatio_working_3-way'!K10*'OddsRatio_working_3-way'!L10*'OddsRatio_working_3-way'!M10</f>
        <v>3.5956333478021622E-2</v>
      </c>
      <c r="R10" s="11">
        <f t="shared" si="23"/>
        <v>0</v>
      </c>
      <c r="S10" s="11">
        <f t="shared" si="24"/>
        <v>-0.94263730999016371</v>
      </c>
      <c r="T10" s="11">
        <f t="shared" si="25"/>
        <v>-0.16893141756096122</v>
      </c>
      <c r="U10" s="11">
        <f>'OddsRatio_working_3-way'!S10-'OddsRatio_working_3-way'!R10^2/3</f>
        <v>-0.94263730999016371</v>
      </c>
      <c r="V10" s="11">
        <f>'OddsRatio_working_3-way'!S10*'OddsRatio_working_3-way'!R10/3-2*'OddsRatio_working_3-way'!R10^3/27-'OddsRatio_working_3-way'!T10</f>
        <v>0.16893141756096122</v>
      </c>
      <c r="W10" s="11">
        <f>'OddsRatio_working_3-way'!V10^2+4*'OddsRatio_working_3-way'!U10^3/27</f>
        <v>-9.555026710969125E-2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0.17613069788430344</v>
      </c>
      <c r="Y10" s="11">
        <f>IF('OddsRatio_working_3-way'!W10&gt;=0,IF('OddsRatio_working_3-way'!V10+SQRT('OddsRatio_working_3-way'!W10)&gt;0,0,PI()),ACOS('OddsRatio_working_3-way'!V10/(2*'OddsRatio_working_3-way'!X10)))</f>
        <v>1.0706400530404048</v>
      </c>
      <c r="Z10" s="11">
        <f>'OddsRatio_working_3-way'!X10^(1/3)*COS('OddsRatio_working_3-way'!Y10/3)</f>
        <v>0.52522727368682265</v>
      </c>
      <c r="AA10" s="11">
        <f>'OddsRatio_working_3-way'!X10^(1/3)*COS(('OddsRatio_working_3-way'!Y10+2*PI())/3)</f>
        <v>-0.4322059737256288</v>
      </c>
      <c r="AB10" s="11">
        <f>'OddsRatio_working_3-way'!X10^(1/3)*COS(('OddsRatio_working_3-way'!Y10+4*PI())/3)</f>
        <v>-9.3021299961194043E-2</v>
      </c>
      <c r="AC10" s="11">
        <f>'OddsRatio_working_3-way'!X10^(1/3)*SIN('OddsRatio_working_3-way'!Y10/3)</f>
        <v>0.19582836270289194</v>
      </c>
      <c r="AD10" s="11">
        <f>'OddsRatio_working_3-way'!X10^(1/3)*SIN(('OddsRatio_working_3-way'!Y10+2*PI())/3)</f>
        <v>0.3569459804217846</v>
      </c>
      <c r="AE10" s="11">
        <f>'OddsRatio_working_3-way'!X10^(1/3)*SIN(('OddsRatio_working_3-way'!Y10+4*PI())/3)</f>
        <v>-0.55277434312467644</v>
      </c>
      <c r="AF10" s="11">
        <f>-'OddsRatio_working_3-way'!U10/(3*'OddsRatio_working_3-way'!X10^(1/3))*COS(('OddsRatio_working_3-way'!Y10)/3)</f>
        <v>0.52522727368682254</v>
      </c>
      <c r="AG10" s="11">
        <f>-'OddsRatio_working_3-way'!U10/(3*'OddsRatio_working_3-way'!X10^(1/3))*COS(('OddsRatio_working_3-way'!Y10+2*PI())/3)</f>
        <v>-0.43220597372562869</v>
      </c>
      <c r="AH10" s="11">
        <f>-'OddsRatio_working_3-way'!U10/(3*'OddsRatio_working_3-way'!X10^(1/3))*COS(('OddsRatio_working_3-way'!Y10+4*PI())/3)</f>
        <v>-9.3021299961194029E-2</v>
      </c>
      <c r="AI10" s="11">
        <f>'OddsRatio_working_3-way'!U10/(3*'OddsRatio_working_3-way'!X10^(1/3))*SIN(('OddsRatio_working_3-way'!Y10)/3)</f>
        <v>-0.19582836270289192</v>
      </c>
      <c r="AJ10" s="11">
        <f>'OddsRatio_working_3-way'!U10/(3*'OddsRatio_working_3-way'!X10^(1/3))*SIN(('OddsRatio_working_3-way'!Y10+2*PI())/3)</f>
        <v>-0.35694598042178449</v>
      </c>
      <c r="AK10" s="11">
        <f>'OddsRatio_working_3-way'!U10/(3*'OddsRatio_working_3-way'!X10^(1/3))*SIN(('OddsRatio_working_3-way'!Y10+4*PI())/3)</f>
        <v>0.55277434312467633</v>
      </c>
      <c r="AL10" s="11">
        <f>'OddsRatio_working_3-way'!Z10+'OddsRatio_working_3-way'!AF10</f>
        <v>1.0504545473736453</v>
      </c>
      <c r="AM10" s="11">
        <f>'OddsRatio_working_3-way'!AA10+'OddsRatio_working_3-way'!AG10</f>
        <v>-0.86441194745125749</v>
      </c>
      <c r="AN10" s="11">
        <f>'OddsRatio_working_3-way'!AB10+'OddsRatio_working_3-way'!AH10</f>
        <v>-0.18604259992238809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1.0504545473736453</v>
      </c>
      <c r="AS10" s="11">
        <f>IF(('OddsRatio_working_3-way'!X10=0),IF(Q10&gt;0,-Q10^(1/3),(-Q10)^(1/3)),'OddsRatio_working_3-way'!AM10-'OddsRatio_working_3-way'!R10/3)</f>
        <v>-0.86441194745125749</v>
      </c>
      <c r="AT10" s="11">
        <f>IF(('OddsRatio_working_3-way'!X10=0),IF(Q10&gt;0,-Q10^(1/3),(-Q10)^(1/3)),'OddsRatio_working_3-way'!AN10-'OddsRatio_working_3-way'!R10/3)</f>
        <v>-0.18604259992238809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2.4300000000000002</v>
      </c>
      <c r="B11" s="4">
        <f>IF('True_Odds_Calculator_3-way'!B12="","",'True_Odds_Calculator_3-way'!B12)</f>
        <v>3.2</v>
      </c>
      <c r="C11" s="4">
        <f>IF('True_Odds_Calculator_3-way'!C12="","",'True_Odds_Calculator_3-way'!C12)</f>
        <v>3.23</v>
      </c>
      <c r="D11" s="9">
        <f t="shared" si="13"/>
        <v>0.39934531615483765</v>
      </c>
      <c r="E11" s="9">
        <f t="shared" si="14"/>
        <v>0.3017503635113401</v>
      </c>
      <c r="F11" s="9">
        <f t="shared" si="15"/>
        <v>0.29890432033382219</v>
      </c>
      <c r="G11" s="9">
        <f t="shared" si="16"/>
        <v>1.0518171203197526</v>
      </c>
      <c r="H11" s="9">
        <f t="shared" si="17"/>
        <v>2.5040984820572461</v>
      </c>
      <c r="I11" s="9">
        <f t="shared" si="18"/>
        <v>3.3139976647034559</v>
      </c>
      <c r="J11" s="9">
        <f t="shared" si="19"/>
        <v>3.3455521783130484</v>
      </c>
      <c r="K11" s="11">
        <f t="shared" si="20"/>
        <v>0.41152263374485593</v>
      </c>
      <c r="L11" s="11">
        <f t="shared" si="21"/>
        <v>0.3125</v>
      </c>
      <c r="M11" s="11">
        <f t="shared" si="22"/>
        <v>0.30959752321981426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-0.279321783944247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0.23331294831122834</v>
      </c>
      <c r="Q11" s="11">
        <f>2*'OddsRatio_working_3-way'!K11*'OddsRatio_working_3-way'!L11*'OddsRatio_working_3-way'!M11</f>
        <v>7.9628992597688852E-2</v>
      </c>
      <c r="R11" s="11">
        <f t="shared" si="23"/>
        <v>0</v>
      </c>
      <c r="S11" s="11">
        <f t="shared" si="24"/>
        <v>-0.83528375415860123</v>
      </c>
      <c r="T11" s="11">
        <f t="shared" si="25"/>
        <v>-0.28507977957631442</v>
      </c>
      <c r="U11" s="11">
        <f>'OddsRatio_working_3-way'!S11-'OddsRatio_working_3-way'!R11^2/3</f>
        <v>-0.83528375415860123</v>
      </c>
      <c r="V11" s="11">
        <f>'OddsRatio_working_3-way'!S11*'OddsRatio_working_3-way'!R11/3-2*'OddsRatio_working_3-way'!R11^3/27-'OddsRatio_working_3-way'!T11</f>
        <v>0.28507977957631442</v>
      </c>
      <c r="W11" s="11">
        <f>'OddsRatio_working_3-way'!V11^2+4*'OddsRatio_working_3-way'!U11^3/27</f>
        <v>-5.0667930835611025E-3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0.14691602516985777</v>
      </c>
      <c r="Y11" s="11">
        <f>IF('OddsRatio_working_3-way'!W11&gt;=0,IF('OddsRatio_working_3-way'!V11+SQRT('OddsRatio_working_3-way'!W11)&gt;0,0,PI()),ACOS('OddsRatio_working_3-way'!V11/(2*'OddsRatio_working_3-way'!X11)))</f>
        <v>0.24468634723324434</v>
      </c>
      <c r="Z11" s="11">
        <f>'OddsRatio_working_3-way'!X11^(1/3)*COS('OddsRatio_working_3-way'!Y11/3)</f>
        <v>0.5259085601598763</v>
      </c>
      <c r="AA11" s="11">
        <f>'OddsRatio_working_3-way'!X11^(1/3)*COS(('OddsRatio_working_3-way'!Y11+2*PI())/3)</f>
        <v>-0.30018435263660515</v>
      </c>
      <c r="AB11" s="11">
        <f>'OddsRatio_working_3-way'!X11^(1/3)*COS(('OddsRatio_working_3-way'!Y11+4*PI())/3)</f>
        <v>-0.2257242075232713</v>
      </c>
      <c r="AC11" s="11">
        <f>'OddsRatio_working_3-way'!X11^(1/3)*SIN('OddsRatio_working_3-way'!Y11/3)</f>
        <v>4.2989584825082021E-2</v>
      </c>
      <c r="AD11" s="11">
        <f>'OddsRatio_working_3-way'!X11^(1/3)*SIN(('OddsRatio_working_3-way'!Y11+2*PI())/3)</f>
        <v>0.43395538075360868</v>
      </c>
      <c r="AE11" s="11">
        <f>'OddsRatio_working_3-way'!X11^(1/3)*SIN(('OddsRatio_working_3-way'!Y11+4*PI())/3)</f>
        <v>-0.47694496557869054</v>
      </c>
      <c r="AF11" s="11">
        <f>-'OddsRatio_working_3-way'!U11/(3*'OddsRatio_working_3-way'!X11^(1/3))*COS(('OddsRatio_working_3-way'!Y11)/3)</f>
        <v>0.52590856015987619</v>
      </c>
      <c r="AG11" s="11">
        <f>-'OddsRatio_working_3-way'!U11/(3*'OddsRatio_working_3-way'!X11^(1/3))*COS(('OddsRatio_working_3-way'!Y11+2*PI())/3)</f>
        <v>-0.30018435263660503</v>
      </c>
      <c r="AH11" s="11">
        <f>-'OddsRatio_working_3-way'!U11/(3*'OddsRatio_working_3-way'!X11^(1/3))*COS(('OddsRatio_working_3-way'!Y11+4*PI())/3)</f>
        <v>-0.22572420752327127</v>
      </c>
      <c r="AI11" s="11">
        <f>'OddsRatio_working_3-way'!U11/(3*'OddsRatio_working_3-way'!X11^(1/3))*SIN(('OddsRatio_working_3-way'!Y11)/3)</f>
        <v>-4.2989584825082014E-2</v>
      </c>
      <c r="AJ11" s="11">
        <f>'OddsRatio_working_3-way'!U11/(3*'OddsRatio_working_3-way'!X11^(1/3))*SIN(('OddsRatio_working_3-way'!Y11+2*PI())/3)</f>
        <v>-0.43395538075360857</v>
      </c>
      <c r="AK11" s="11">
        <f>'OddsRatio_working_3-way'!U11/(3*'OddsRatio_working_3-way'!X11^(1/3))*SIN(('OddsRatio_working_3-way'!Y11+4*PI())/3)</f>
        <v>0.47694496557869043</v>
      </c>
      <c r="AL11" s="11">
        <f>'OddsRatio_working_3-way'!Z11+'OddsRatio_working_3-way'!AF11</f>
        <v>1.0518171203197526</v>
      </c>
      <c r="AM11" s="11">
        <f>'OddsRatio_working_3-way'!AA11+'OddsRatio_working_3-way'!AG11</f>
        <v>-0.60036870527321018</v>
      </c>
      <c r="AN11" s="11">
        <f>'OddsRatio_working_3-way'!AB11+'OddsRatio_working_3-way'!AH11</f>
        <v>-0.45144841504654254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1.0518171203197526</v>
      </c>
      <c r="AS11" s="11">
        <f>IF(('OddsRatio_working_3-way'!X11=0),IF(Q11&gt;0,-Q11^(1/3),(-Q11)^(1/3)),'OddsRatio_working_3-way'!AM11-'OddsRatio_working_3-way'!R11/3)</f>
        <v>-0.60036870527321018</v>
      </c>
      <c r="AT11" s="11">
        <f>IF(('OddsRatio_working_3-way'!X11=0),IF(Q11&gt;0,-Q11^(1/3),(-Q11)^(1/3)),'OddsRatio_working_3-way'!AN11-'OddsRatio_working_3-way'!R11/3)</f>
        <v>-0.45144841504654254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2.4500000000000002</v>
      </c>
      <c r="B12" s="4">
        <f>IF('True_Odds_Calculator_3-way'!B13="","",'True_Odds_Calculator_3-way'!B13)</f>
        <v>3.68</v>
      </c>
      <c r="C12" s="4">
        <f>IF('True_Odds_Calculator_3-way'!C13="","",'True_Odds_Calculator_3-way'!C13)</f>
        <v>2.83</v>
      </c>
      <c r="D12" s="9">
        <f t="shared" si="13"/>
        <v>0.39609965906312333</v>
      </c>
      <c r="E12" s="9">
        <f t="shared" si="14"/>
        <v>0.26192319480709769</v>
      </c>
      <c r="F12" s="9">
        <f t="shared" si="15"/>
        <v>0.34197714612977886</v>
      </c>
      <c r="G12" s="9">
        <f t="shared" si="16"/>
        <v>1.0514601167157238</v>
      </c>
      <c r="H12" s="9">
        <f t="shared" si="17"/>
        <v>2.5246171692377999</v>
      </c>
      <c r="I12" s="9">
        <f t="shared" si="18"/>
        <v>3.8179131127981401</v>
      </c>
      <c r="J12" s="9">
        <f t="shared" si="19"/>
        <v>2.9241720135897746</v>
      </c>
      <c r="K12" s="11">
        <f t="shared" si="20"/>
        <v>0.4081632653061224</v>
      </c>
      <c r="L12" s="11">
        <f t="shared" si="21"/>
        <v>0.27173913043478259</v>
      </c>
      <c r="M12" s="11">
        <f t="shared" si="22"/>
        <v>0.35335689045936397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-0.27871063927184025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0.23358552208715719</v>
      </c>
      <c r="Q12" s="11">
        <f>2*'OddsRatio_working_3-way'!K12*'OddsRatio_working_3-way'!L12*'OddsRatio_working_3-way'!M12</f>
        <v>7.8384403384952062E-2</v>
      </c>
      <c r="R12" s="11">
        <f t="shared" si="23"/>
        <v>0</v>
      </c>
      <c r="S12" s="11">
        <f t="shared" si="24"/>
        <v>-0.8380933095967309</v>
      </c>
      <c r="T12" s="11">
        <f t="shared" si="25"/>
        <v>-0.28123936563648683</v>
      </c>
      <c r="U12" s="11">
        <f>'OddsRatio_working_3-way'!S12-'OddsRatio_working_3-way'!R12^2/3</f>
        <v>-0.8380933095967309</v>
      </c>
      <c r="V12" s="11">
        <f>'OddsRatio_working_3-way'!S12*'OddsRatio_working_3-way'!R12/3-2*'OddsRatio_working_3-way'!R12^3/27-'OddsRatio_working_3-way'!T12</f>
        <v>0.28123936563648683</v>
      </c>
      <c r="W12" s="11">
        <f>'OddsRatio_working_3-way'!V12^2+4*'OddsRatio_working_3-way'!U12^3/27</f>
        <v>-8.1158373204972961E-3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0.14765789693080322</v>
      </c>
      <c r="Y12" s="11">
        <f>IF('OddsRatio_working_3-way'!W12&gt;=0,IF('OddsRatio_working_3-way'!V12+SQRT('OddsRatio_working_3-way'!W12)&gt;0,0,PI()),ACOS('OddsRatio_working_3-way'!V12/(2*'OddsRatio_working_3-way'!X12)))</f>
        <v>0.30999754213743858</v>
      </c>
      <c r="Z12" s="11">
        <f>'OddsRatio_working_3-way'!X12^(1/3)*COS('OddsRatio_working_3-way'!Y12/3)</f>
        <v>0.5257300583578618</v>
      </c>
      <c r="AA12" s="11">
        <f>'OddsRatio_working_3-way'!X12^(1/3)*COS(('OddsRatio_working_3-way'!Y12+2*PI())/3)</f>
        <v>-0.31008003424577496</v>
      </c>
      <c r="AB12" s="11">
        <f>'OddsRatio_working_3-way'!X12^(1/3)*COS(('OddsRatio_working_3-way'!Y12+4*PI())/3)</f>
        <v>-0.215650024112087</v>
      </c>
      <c r="AC12" s="11">
        <f>'OddsRatio_working_3-way'!X12^(1/3)*SIN('OddsRatio_working_3-way'!Y12/3)</f>
        <v>5.4519191770263896E-2</v>
      </c>
      <c r="AD12" s="11">
        <f>'OddsRatio_working_3-way'!X12^(1/3)*SIN(('OddsRatio_working_3-way'!Y12+2*PI())/3)</f>
        <v>0.42803599018585187</v>
      </c>
      <c r="AE12" s="11">
        <f>'OddsRatio_working_3-way'!X12^(1/3)*SIN(('OddsRatio_working_3-way'!Y12+4*PI())/3)</f>
        <v>-0.48255518195611563</v>
      </c>
      <c r="AF12" s="11">
        <f>-'OddsRatio_working_3-way'!U12/(3*'OddsRatio_working_3-way'!X12^(1/3))*COS(('OddsRatio_working_3-way'!Y12)/3)</f>
        <v>0.52573005835786191</v>
      </c>
      <c r="AG12" s="11">
        <f>-'OddsRatio_working_3-way'!U12/(3*'OddsRatio_working_3-way'!X12^(1/3))*COS(('OddsRatio_working_3-way'!Y12+2*PI())/3)</f>
        <v>-0.31008003424577502</v>
      </c>
      <c r="AH12" s="11">
        <f>-'OddsRatio_working_3-way'!U12/(3*'OddsRatio_working_3-way'!X12^(1/3))*COS(('OddsRatio_working_3-way'!Y12+4*PI())/3)</f>
        <v>-0.21565002411208706</v>
      </c>
      <c r="AI12" s="11">
        <f>'OddsRatio_working_3-way'!U12/(3*'OddsRatio_working_3-way'!X12^(1/3))*SIN(('OddsRatio_working_3-way'!Y12)/3)</f>
        <v>-5.451919177026391E-2</v>
      </c>
      <c r="AJ12" s="11">
        <f>'OddsRatio_working_3-way'!U12/(3*'OddsRatio_working_3-way'!X12^(1/3))*SIN(('OddsRatio_working_3-way'!Y12+2*PI())/3)</f>
        <v>-0.42803599018585192</v>
      </c>
      <c r="AK12" s="11">
        <f>'OddsRatio_working_3-way'!U12/(3*'OddsRatio_working_3-way'!X12^(1/3))*SIN(('OddsRatio_working_3-way'!Y12+4*PI())/3)</f>
        <v>0.48255518195611574</v>
      </c>
      <c r="AL12" s="11">
        <f>'OddsRatio_working_3-way'!Z12+'OddsRatio_working_3-way'!AF12</f>
        <v>1.0514601167157238</v>
      </c>
      <c r="AM12" s="11">
        <f>'OddsRatio_working_3-way'!AA12+'OddsRatio_working_3-way'!AG12</f>
        <v>-0.62016006849155003</v>
      </c>
      <c r="AN12" s="11">
        <f>'OddsRatio_working_3-way'!AB12+'OddsRatio_working_3-way'!AH12</f>
        <v>-0.43130004822417406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1.0514601167157238</v>
      </c>
      <c r="AS12" s="11">
        <f>IF(('OddsRatio_working_3-way'!X12=0),IF(Q12&gt;0,-Q12^(1/3),(-Q12)^(1/3)),'OddsRatio_working_3-way'!AM12-'OddsRatio_working_3-way'!R12/3)</f>
        <v>-0.62016006849155003</v>
      </c>
      <c r="AT12" s="11">
        <f>IF(('OddsRatio_working_3-way'!X12=0),IF(Q12&gt;0,-Q12^(1/3),(-Q12)^(1/3)),'OddsRatio_working_3-way'!AN12-'OddsRatio_working_3-way'!R12/3)</f>
        <v>-0.43130004822417406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2.69</v>
      </c>
      <c r="B13" s="4">
        <f>IF('True_Odds_Calculator_3-way'!B14="","",'True_Odds_Calculator_3-way'!B14)</f>
        <v>2.91</v>
      </c>
      <c r="C13" s="4">
        <f>IF('True_Odds_Calculator_3-way'!C14="","",'True_Odds_Calculator_3-way'!C14)</f>
        <v>3.14</v>
      </c>
      <c r="D13" s="9">
        <f t="shared" si="13"/>
        <v>0.36003561658690819</v>
      </c>
      <c r="E13" s="9">
        <f t="shared" si="14"/>
        <v>0.33234804249209171</v>
      </c>
      <c r="F13" s="9">
        <f t="shared" si="15"/>
        <v>0.3076163409210001</v>
      </c>
      <c r="G13" s="9">
        <f t="shared" si="16"/>
        <v>1.0517769145685811</v>
      </c>
      <c r="H13" s="9">
        <f t="shared" si="17"/>
        <v>2.7775029856209024</v>
      </c>
      <c r="I13" s="9">
        <f t="shared" si="18"/>
        <v>3.0088939068259899</v>
      </c>
      <c r="J13" s="9">
        <f t="shared" si="19"/>
        <v>3.2508025971767642</v>
      </c>
      <c r="K13" s="11">
        <f t="shared" si="20"/>
        <v>0.37174721189591081</v>
      </c>
      <c r="L13" s="11">
        <f t="shared" si="21"/>
        <v>0.3436426116838488</v>
      </c>
      <c r="M13" s="11">
        <f t="shared" si="22"/>
        <v>0.31847133757961782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-0.28103404098503448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0.23352693285645015</v>
      </c>
      <c r="Q13" s="11">
        <f>2*'OddsRatio_working_3-way'!K13*'OddsRatio_working_3-way'!L13*'OddsRatio_working_3-way'!M13</f>
        <v>8.1368269287961731E-2</v>
      </c>
      <c r="R13" s="11">
        <f t="shared" si="23"/>
        <v>0</v>
      </c>
      <c r="S13" s="11">
        <f t="shared" si="24"/>
        <v>-0.8309560366350276</v>
      </c>
      <c r="T13" s="11">
        <f t="shared" si="25"/>
        <v>-0.28953172008189115</v>
      </c>
      <c r="U13" s="11">
        <f>'OddsRatio_working_3-way'!S13-'OddsRatio_working_3-way'!R13^2/3</f>
        <v>-0.8309560366350276</v>
      </c>
      <c r="V13" s="11">
        <f>'OddsRatio_working_3-way'!S13*'OddsRatio_working_3-way'!R13/3-2*'OddsRatio_working_3-way'!R13^3/27-'OddsRatio_working_3-way'!T13</f>
        <v>0.28953172008189115</v>
      </c>
      <c r="W13" s="11">
        <f>'OddsRatio_working_3-way'!V13^2+4*'OddsRatio_working_3-way'!U13^3/27</f>
        <v>-1.1736227201241262E-3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0.14577571784568813</v>
      </c>
      <c r="Y13" s="11">
        <f>IF('OddsRatio_working_3-way'!W13&gt;=0,IF('OddsRatio_working_3-way'!V13+SQRT('OddsRatio_working_3-way'!W13)&gt;0,0,PI()),ACOS('OddsRatio_working_3-way'!V13/(2*'OddsRatio_working_3-way'!X13)))</f>
        <v>0.11777511836350096</v>
      </c>
      <c r="Z13" s="11">
        <f>'OddsRatio_working_3-way'!X13^(1/3)*COS('OddsRatio_working_3-way'!Y13/3)</f>
        <v>0.52588845728429068</v>
      </c>
      <c r="AA13" s="11">
        <f>'OddsRatio_working_3-way'!X13^(1/3)*COS(('OddsRatio_working_3-way'!Y13+2*PI())/3)</f>
        <v>-0.28083296895885063</v>
      </c>
      <c r="AB13" s="11">
        <f>'OddsRatio_working_3-way'!X13^(1/3)*COS(('OddsRatio_working_3-way'!Y13+4*PI())/3)</f>
        <v>-0.24505548832544019</v>
      </c>
      <c r="AC13" s="11">
        <f>'OddsRatio_working_3-way'!X13^(1/3)*SIN('OddsRatio_working_3-way'!Y13/3)</f>
        <v>2.0656138074626278E-2</v>
      </c>
      <c r="AD13" s="11">
        <f>'OddsRatio_working_3-way'!X13^(1/3)*SIN(('OddsRatio_working_3-way'!Y13+2*PI())/3)</f>
        <v>0.44510469452789025</v>
      </c>
      <c r="AE13" s="11">
        <f>'OddsRatio_working_3-way'!X13^(1/3)*SIN(('OddsRatio_working_3-way'!Y13+4*PI())/3)</f>
        <v>-0.46576083260251638</v>
      </c>
      <c r="AF13" s="11">
        <f>-'OddsRatio_working_3-way'!U13/(3*'OddsRatio_working_3-way'!X13^(1/3))*COS(('OddsRatio_working_3-way'!Y13)/3)</f>
        <v>0.52588845728429057</v>
      </c>
      <c r="AG13" s="11">
        <f>-'OddsRatio_working_3-way'!U13/(3*'OddsRatio_working_3-way'!X13^(1/3))*COS(('OddsRatio_working_3-way'!Y13+2*PI())/3)</f>
        <v>-0.28083296895885057</v>
      </c>
      <c r="AH13" s="11">
        <f>-'OddsRatio_working_3-way'!U13/(3*'OddsRatio_working_3-way'!X13^(1/3))*COS(('OddsRatio_working_3-way'!Y13+4*PI())/3)</f>
        <v>-0.24505548832544014</v>
      </c>
      <c r="AI13" s="11">
        <f>'OddsRatio_working_3-way'!U13/(3*'OddsRatio_working_3-way'!X13^(1/3))*SIN(('OddsRatio_working_3-way'!Y13)/3)</f>
        <v>-2.0656138074626271E-2</v>
      </c>
      <c r="AJ13" s="11">
        <f>'OddsRatio_working_3-way'!U13/(3*'OddsRatio_working_3-way'!X13^(1/3))*SIN(('OddsRatio_working_3-way'!Y13+2*PI())/3)</f>
        <v>-0.44510469452789014</v>
      </c>
      <c r="AK13" s="11">
        <f>'OddsRatio_working_3-way'!U13/(3*'OddsRatio_working_3-way'!X13^(1/3))*SIN(('OddsRatio_working_3-way'!Y13+4*PI())/3)</f>
        <v>0.46576083260251633</v>
      </c>
      <c r="AL13" s="11">
        <f>'OddsRatio_working_3-way'!Z13+'OddsRatio_working_3-way'!AF13</f>
        <v>1.0517769145685811</v>
      </c>
      <c r="AM13" s="11">
        <f>'OddsRatio_working_3-way'!AA13+'OddsRatio_working_3-way'!AG13</f>
        <v>-0.56166593791770114</v>
      </c>
      <c r="AN13" s="11">
        <f>'OddsRatio_working_3-way'!AB13+'OddsRatio_working_3-way'!AH13</f>
        <v>-0.49011097665088033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1.0517769145685811</v>
      </c>
      <c r="AS13" s="11">
        <f>IF(('OddsRatio_working_3-way'!X13=0),IF(Q13&gt;0,-Q13^(1/3),(-Q13)^(1/3)),'OddsRatio_working_3-way'!AM13-'OddsRatio_working_3-way'!R13/3)</f>
        <v>-0.56166593791770114</v>
      </c>
      <c r="AT13" s="11">
        <f>IF(('OddsRatio_working_3-way'!X13=0),IF(Q13&gt;0,-Q13^(1/3),(-Q13)^(1/3)),'OddsRatio_working_3-way'!AN13-'OddsRatio_working_3-way'!R13/3)</f>
        <v>-0.49011097665088033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2.71</v>
      </c>
      <c r="B14" s="4">
        <f>IF('True_Odds_Calculator_3-way'!B15="","",'True_Odds_Calculator_3-way'!B15)</f>
        <v>2.96</v>
      </c>
      <c r="C14" s="4">
        <f>IF('True_Odds_Calculator_3-way'!C15="","",'True_Odds_Calculator_3-way'!C15)</f>
        <v>2.97</v>
      </c>
      <c r="D14" s="9">
        <f t="shared" si="13"/>
        <v>0.35407179967955604</v>
      </c>
      <c r="E14" s="9">
        <f t="shared" si="14"/>
        <v>0.32352048336564238</v>
      </c>
      <c r="F14" s="9">
        <f t="shared" si="15"/>
        <v>0.32240771695480164</v>
      </c>
      <c r="G14" s="9">
        <f t="shared" si="16"/>
        <v>1.0668338738158161</v>
      </c>
      <c r="H14" s="9">
        <f t="shared" si="17"/>
        <v>2.8242859242250451</v>
      </c>
      <c r="I14" s="9">
        <f t="shared" si="18"/>
        <v>3.0909943926789993</v>
      </c>
      <c r="J14" s="9">
        <f t="shared" si="19"/>
        <v>3.1016627314171581</v>
      </c>
      <c r="K14" s="11">
        <f t="shared" si="20"/>
        <v>0.36900369003690037</v>
      </c>
      <c r="L14" s="11">
        <f t="shared" si="21"/>
        <v>0.33783783783783783</v>
      </c>
      <c r="M14" s="11">
        <f t="shared" si="22"/>
        <v>0.33670033670033667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-0.27714111293447086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0.23673455407772748</v>
      </c>
      <c r="Q14" s="11">
        <f>2*'OddsRatio_working_3-way'!K14*'OddsRatio_working_3-way'!L14*'OddsRatio_working_3-way'!M14</f>
        <v>8.3948423431818256E-2</v>
      </c>
      <c r="R14" s="11">
        <f t="shared" si="23"/>
        <v>0</v>
      </c>
      <c r="S14" s="11">
        <f t="shared" si="24"/>
        <v>-0.85420222056228312</v>
      </c>
      <c r="T14" s="11">
        <f t="shared" si="25"/>
        <v>-0.30290858885187344</v>
      </c>
      <c r="U14" s="11">
        <f>'OddsRatio_working_3-way'!S14-'OddsRatio_working_3-way'!R14^2/3</f>
        <v>-0.85420222056228312</v>
      </c>
      <c r="V14" s="11">
        <f>'OddsRatio_working_3-way'!S14*'OddsRatio_working_3-way'!R14/3-2*'OddsRatio_working_3-way'!R14^3/27-'OddsRatio_working_3-way'!T14</f>
        <v>0.30290858885187344</v>
      </c>
      <c r="W14" s="11">
        <f>'OddsRatio_working_3-way'!V14^2+4*'OddsRatio_working_3-way'!U14^3/27</f>
        <v>-5.8393003700238366E-4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0.15193546593639326</v>
      </c>
      <c r="Y14" s="11">
        <f>IF('OddsRatio_working_3-way'!W14&gt;=0,IF('OddsRatio_working_3-way'!V14+SQRT('OddsRatio_working_3-way'!W14)&gt;0,0,PI()),ACOS('OddsRatio_working_3-way'!V14/(2*'OddsRatio_working_3-way'!X14)))</f>
        <v>7.9606778931713862E-2</v>
      </c>
      <c r="Z14" s="11">
        <f>'OddsRatio_working_3-way'!X14^(1/3)*COS('OddsRatio_working_3-way'!Y14/3)</f>
        <v>0.53341693690790803</v>
      </c>
      <c r="AA14" s="11">
        <f>'OddsRatio_working_3-way'!X14^(1/3)*COS(('OddsRatio_working_3-way'!Y14+2*PI())/3)</f>
        <v>-0.27896953306553707</v>
      </c>
      <c r="AB14" s="11">
        <f>'OddsRatio_working_3-way'!X14^(1/3)*COS(('OddsRatio_working_3-way'!Y14+4*PI())/3)</f>
        <v>-0.25444740384237113</v>
      </c>
      <c r="AC14" s="11">
        <f>'OddsRatio_working_3-way'!X14^(1/3)*SIN('OddsRatio_working_3-way'!Y14/3)</f>
        <v>1.4157857908097853E-2</v>
      </c>
      <c r="AD14" s="11">
        <f>'OddsRatio_working_3-way'!X14^(1/3)*SIN(('OddsRatio_working_3-way'!Y14+2*PI())/3)</f>
        <v>0.45487368921708066</v>
      </c>
      <c r="AE14" s="11">
        <f>'OddsRatio_working_3-way'!X14^(1/3)*SIN(('OddsRatio_working_3-way'!Y14+4*PI())/3)</f>
        <v>-0.46903154712517836</v>
      </c>
      <c r="AF14" s="11">
        <f>-'OddsRatio_working_3-way'!U14/(3*'OddsRatio_working_3-way'!X14^(1/3))*COS(('OddsRatio_working_3-way'!Y14)/3)</f>
        <v>0.53341693690790792</v>
      </c>
      <c r="AG14" s="11">
        <f>-'OddsRatio_working_3-way'!U14/(3*'OddsRatio_working_3-way'!X14^(1/3))*COS(('OddsRatio_working_3-way'!Y14+2*PI())/3)</f>
        <v>-0.27896953306553701</v>
      </c>
      <c r="AH14" s="11">
        <f>-'OddsRatio_working_3-way'!U14/(3*'OddsRatio_working_3-way'!X14^(1/3))*COS(('OddsRatio_working_3-way'!Y14+4*PI())/3)</f>
        <v>-0.25444740384237108</v>
      </c>
      <c r="AI14" s="11">
        <f>'OddsRatio_working_3-way'!U14/(3*'OddsRatio_working_3-way'!X14^(1/3))*SIN(('OddsRatio_working_3-way'!Y14)/3)</f>
        <v>-1.415785790809785E-2</v>
      </c>
      <c r="AJ14" s="11">
        <f>'OddsRatio_working_3-way'!U14/(3*'OddsRatio_working_3-way'!X14^(1/3))*SIN(('OddsRatio_working_3-way'!Y14+2*PI())/3)</f>
        <v>-0.45487368921708055</v>
      </c>
      <c r="AK14" s="11">
        <f>'OddsRatio_working_3-way'!U14/(3*'OddsRatio_working_3-way'!X14^(1/3))*SIN(('OddsRatio_working_3-way'!Y14+4*PI())/3)</f>
        <v>0.46903154712517825</v>
      </c>
      <c r="AL14" s="11">
        <f>'OddsRatio_working_3-way'!Z14+'OddsRatio_working_3-way'!AF14</f>
        <v>1.0668338738158161</v>
      </c>
      <c r="AM14" s="11">
        <f>'OddsRatio_working_3-way'!AA14+'OddsRatio_working_3-way'!AG14</f>
        <v>-0.55793906613107414</v>
      </c>
      <c r="AN14" s="11">
        <f>'OddsRatio_working_3-way'!AB14+'OddsRatio_working_3-way'!AH14</f>
        <v>-0.50889480768474216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1.0668338738158161</v>
      </c>
      <c r="AS14" s="11">
        <f>IF(('OddsRatio_working_3-way'!X14=0),IF(Q14&gt;0,-Q14^(1/3),(-Q14)^(1/3)),'OddsRatio_working_3-way'!AM14-'OddsRatio_working_3-way'!R14/3)</f>
        <v>-0.55793906613107414</v>
      </c>
      <c r="AT14" s="11">
        <f>IF(('OddsRatio_working_3-way'!X14=0),IF(Q14&gt;0,-Q14^(1/3),(-Q14)^(1/3)),'OddsRatio_working_3-way'!AN14-'OddsRatio_working_3-way'!R14/3)</f>
        <v>-0.50889480768474216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4.46</v>
      </c>
      <c r="B15" s="4">
        <f>IF('True_Odds_Calculator_3-way'!B16="","",'True_Odds_Calculator_3-way'!B16)</f>
        <v>3.76</v>
      </c>
      <c r="C15" s="4">
        <f>IF('True_Odds_Calculator_3-way'!C16="","",'True_Odds_Calculator_3-way'!C16)</f>
        <v>1.87</v>
      </c>
      <c r="D15" s="9">
        <f t="shared" si="13"/>
        <v>0.21723652824135939</v>
      </c>
      <c r="E15" s="9">
        <f t="shared" si="14"/>
        <v>0.25811176627274218</v>
      </c>
      <c r="F15" s="9">
        <f t="shared" si="15"/>
        <v>0.52465170548589846</v>
      </c>
      <c r="G15" s="9">
        <f t="shared" si="16"/>
        <v>1.041409651971281</v>
      </c>
      <c r="H15" s="9">
        <f t="shared" si="17"/>
        <v>4.6032773958206317</v>
      </c>
      <c r="I15" s="9">
        <f t="shared" si="18"/>
        <v>3.8742906394407357</v>
      </c>
      <c r="J15" s="9">
        <f t="shared" si="19"/>
        <v>1.9060263972150147</v>
      </c>
      <c r="K15" s="11">
        <f t="shared" si="20"/>
        <v>0.22421524663677131</v>
      </c>
      <c r="L15" s="11">
        <f t="shared" si="21"/>
        <v>0.26595744680851063</v>
      </c>
      <c r="M15" s="11">
        <f t="shared" si="22"/>
        <v>0.53475935828876997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-0.26493548039819448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0.22609029733967295</v>
      </c>
      <c r="Q15" s="11">
        <f>2*'OddsRatio_working_3-way'!K15*'OddsRatio_working_3-way'!L15*'OddsRatio_working_3-way'!M15</f>
        <v>6.3777234792573467E-2</v>
      </c>
      <c r="R15" s="11">
        <f t="shared" si="23"/>
        <v>0</v>
      </c>
      <c r="S15" s="11">
        <f t="shared" si="24"/>
        <v>-0.85337870563754714</v>
      </c>
      <c r="T15" s="11">
        <f t="shared" si="25"/>
        <v>-0.24072742049014023</v>
      </c>
      <c r="U15" s="11">
        <f>'OddsRatio_working_3-way'!S15-'OddsRatio_working_3-way'!R15^2/3</f>
        <v>-0.85337870563754714</v>
      </c>
      <c r="V15" s="11">
        <f>'OddsRatio_working_3-way'!S15*'OddsRatio_working_3-way'!R15/3-2*'OddsRatio_working_3-way'!R15^3/27-'OddsRatio_working_3-way'!T15</f>
        <v>0.24072742049014023</v>
      </c>
      <c r="W15" s="11">
        <f>'OddsRatio_working_3-way'!V15^2+4*'OddsRatio_working_3-way'!U15^3/27</f>
        <v>-3.4121048720691022E-2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0.15171580314565766</v>
      </c>
      <c r="Y15" s="11">
        <f>IF('OddsRatio_working_3-way'!W15&gt;=0,IF('OddsRatio_working_3-way'!V15+SQRT('OddsRatio_working_3-way'!W15)&gt;0,0,PI()),ACOS('OddsRatio_working_3-way'!V15/(2*'OddsRatio_working_3-way'!X15)))</f>
        <v>0.65450419666124937</v>
      </c>
      <c r="Z15" s="11">
        <f>'OddsRatio_working_3-way'!X15^(1/3)*COS('OddsRatio_working_3-way'!Y15/3)</f>
        <v>0.5207048259856405</v>
      </c>
      <c r="AA15" s="11">
        <f>'OddsRatio_working_3-way'!X15^(1/3)*COS(('OddsRatio_working_3-way'!Y15+2*PI())/3)</f>
        <v>-0.36032510704391923</v>
      </c>
      <c r="AB15" s="11">
        <f>'OddsRatio_working_3-way'!X15^(1/3)*COS(('OddsRatio_working_3-way'!Y15+4*PI())/3)</f>
        <v>-0.16037971894172118</v>
      </c>
      <c r="AC15" s="11">
        <f>'OddsRatio_working_3-way'!X15^(1/3)*SIN('OddsRatio_working_3-way'!Y15/3)</f>
        <v>0.11543852364402825</v>
      </c>
      <c r="AD15" s="11">
        <f>'OddsRatio_working_3-way'!X15^(1/3)*SIN(('OddsRatio_working_3-way'!Y15+2*PI())/3)</f>
        <v>0.39322434535470607</v>
      </c>
      <c r="AE15" s="11">
        <f>'OddsRatio_working_3-way'!X15^(1/3)*SIN(('OddsRatio_working_3-way'!Y15+4*PI())/3)</f>
        <v>-0.50866286899873436</v>
      </c>
      <c r="AF15" s="11">
        <f>-'OddsRatio_working_3-way'!U15/(3*'OddsRatio_working_3-way'!X15^(1/3))*COS(('OddsRatio_working_3-way'!Y15)/3)</f>
        <v>0.5207048259856405</v>
      </c>
      <c r="AG15" s="11">
        <f>-'OddsRatio_working_3-way'!U15/(3*'OddsRatio_working_3-way'!X15^(1/3))*COS(('OddsRatio_working_3-way'!Y15+2*PI())/3)</f>
        <v>-0.36032510704391923</v>
      </c>
      <c r="AH15" s="11">
        <f>-'OddsRatio_working_3-way'!U15/(3*'OddsRatio_working_3-way'!X15^(1/3))*COS(('OddsRatio_working_3-way'!Y15+4*PI())/3)</f>
        <v>-0.16037971894172118</v>
      </c>
      <c r="AI15" s="11">
        <f>'OddsRatio_working_3-way'!U15/(3*'OddsRatio_working_3-way'!X15^(1/3))*SIN(('OddsRatio_working_3-way'!Y15)/3)</f>
        <v>-0.11543852364402825</v>
      </c>
      <c r="AJ15" s="11">
        <f>'OddsRatio_working_3-way'!U15/(3*'OddsRatio_working_3-way'!X15^(1/3))*SIN(('OddsRatio_working_3-way'!Y15+2*PI())/3)</f>
        <v>-0.39322434535470607</v>
      </c>
      <c r="AK15" s="11">
        <f>'OddsRatio_working_3-way'!U15/(3*'OddsRatio_working_3-way'!X15^(1/3))*SIN(('OddsRatio_working_3-way'!Y15+4*PI())/3)</f>
        <v>0.50866286899873436</v>
      </c>
      <c r="AL15" s="11">
        <f>'OddsRatio_working_3-way'!Z15+'OddsRatio_working_3-way'!AF15</f>
        <v>1.041409651971281</v>
      </c>
      <c r="AM15" s="11">
        <f>'OddsRatio_working_3-way'!AA15+'OddsRatio_working_3-way'!AG15</f>
        <v>-0.72065021408783847</v>
      </c>
      <c r="AN15" s="11">
        <f>'OddsRatio_working_3-way'!AB15+'OddsRatio_working_3-way'!AH15</f>
        <v>-0.32075943788344236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1.041409651971281</v>
      </c>
      <c r="AS15" s="11">
        <f>IF(('OddsRatio_working_3-way'!X15=0),IF(Q15&gt;0,-Q15^(1/3),(-Q15)^(1/3)),'OddsRatio_working_3-way'!AM15-'OddsRatio_working_3-way'!R15/3)</f>
        <v>-0.72065021408783847</v>
      </c>
      <c r="AT15" s="11">
        <f>IF(('OddsRatio_working_3-way'!X15=0),IF(Q15&gt;0,-Q15^(1/3),(-Q15)^(1/3)),'OddsRatio_working_3-way'!AN15-'OddsRatio_working_3-way'!R15/3)</f>
        <v>-0.32075943788344236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4.1100000000000003</v>
      </c>
      <c r="B16" s="4">
        <f>IF('True_Odds_Calculator_3-way'!B17="","",'True_Odds_Calculator_3-way'!B17)</f>
        <v>3.25</v>
      </c>
      <c r="C16" s="4">
        <f>IF('True_Odds_Calculator_3-way'!C17="","",'True_Odds_Calculator_3-way'!C17)</f>
        <v>2.0699999999999998</v>
      </c>
      <c r="D16" s="9">
        <f t="shared" si="13"/>
        <v>0.23366325187827353</v>
      </c>
      <c r="E16" s="9">
        <f t="shared" si="14"/>
        <v>0.29649425559365472</v>
      </c>
      <c r="F16" s="9">
        <f t="shared" si="15"/>
        <v>0.46984249252807209</v>
      </c>
      <c r="G16" s="9">
        <f t="shared" si="16"/>
        <v>1.0545540557273614</v>
      </c>
      <c r="H16" s="9">
        <f t="shared" si="17"/>
        <v>4.2796631133120933</v>
      </c>
      <c r="I16" s="9">
        <f t="shared" si="18"/>
        <v>3.3727466253865628</v>
      </c>
      <c r="J16" s="9">
        <f t="shared" si="19"/>
        <v>2.1283728396282764</v>
      </c>
      <c r="K16" s="11">
        <f t="shared" si="20"/>
        <v>0.24330900243309</v>
      </c>
      <c r="L16" s="11">
        <f t="shared" si="21"/>
        <v>0.30769230769230771</v>
      </c>
      <c r="M16" s="11">
        <f t="shared" si="22"/>
        <v>0.48309178743961356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-0.27078908608581753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0.23254951849048958</v>
      </c>
      <c r="Q16" s="11">
        <f>2*'OddsRatio_working_3-way'!K16*'OddsRatio_working_3-way'!L16*'OddsRatio_working_3-way'!M16</f>
        <v>7.2332665160338927E-2</v>
      </c>
      <c r="R16" s="11">
        <f t="shared" si="23"/>
        <v>0</v>
      </c>
      <c r="S16" s="11">
        <f t="shared" si="24"/>
        <v>-0.85878467944158865</v>
      </c>
      <c r="T16" s="11">
        <f t="shared" si="25"/>
        <v>-0.26711809624932781</v>
      </c>
      <c r="U16" s="11">
        <f>'OddsRatio_working_3-way'!S16-'OddsRatio_working_3-way'!R16^2/3</f>
        <v>-0.85878467944158865</v>
      </c>
      <c r="V16" s="11">
        <f>'OddsRatio_working_3-way'!S16*'OddsRatio_working_3-way'!R16/3-2*'OddsRatio_working_3-way'!R16^3/27-'OddsRatio_working_3-way'!T16</f>
        <v>0.26711809624932781</v>
      </c>
      <c r="W16" s="11">
        <f>'OddsRatio_working_3-way'!V16^2+4*'OddsRatio_working_3-way'!U16^3/27</f>
        <v>-2.2479516081384862E-2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0.15315971518748819</v>
      </c>
      <c r="Y16" s="11">
        <f>IF('OddsRatio_working_3-way'!W16&gt;=0,IF('OddsRatio_working_3-way'!V16+SQRT('OddsRatio_working_3-way'!W16)&gt;0,0,PI()),ACOS('OddsRatio_working_3-way'!V16/(2*'OddsRatio_working_3-way'!X16)))</f>
        <v>0.51147262993585629</v>
      </c>
      <c r="Z16" s="11">
        <f>'OddsRatio_working_3-way'!X16^(1/3)*COS('OddsRatio_working_3-way'!Y16/3)</f>
        <v>0.52727702786368069</v>
      </c>
      <c r="AA16" s="11">
        <f>'OddsRatio_working_3-way'!X16^(1/3)*COS(('OddsRatio_working_3-way'!Y16+2*PI())/3)</f>
        <v>-0.34225385452023738</v>
      </c>
      <c r="AB16" s="11">
        <f>'OddsRatio_working_3-way'!X16^(1/3)*COS(('OddsRatio_working_3-way'!Y16+4*PI())/3)</f>
        <v>-0.18502317334344351</v>
      </c>
      <c r="AC16" s="11">
        <f>'OddsRatio_working_3-way'!X16^(1/3)*SIN('OddsRatio_working_3-way'!Y16/3)</f>
        <v>9.0777176102290413E-2</v>
      </c>
      <c r="AD16" s="11">
        <f>'OddsRatio_working_3-way'!X16^(1/3)*SIN(('OddsRatio_working_3-way'!Y16+2*PI())/3)</f>
        <v>0.41124671291075765</v>
      </c>
      <c r="AE16" s="11">
        <f>'OddsRatio_working_3-way'!X16^(1/3)*SIN(('OddsRatio_working_3-way'!Y16+4*PI())/3)</f>
        <v>-0.50202388901304784</v>
      </c>
      <c r="AF16" s="11">
        <f>-'OddsRatio_working_3-way'!U16/(3*'OddsRatio_working_3-way'!X16^(1/3))*COS(('OddsRatio_working_3-way'!Y16)/3)</f>
        <v>0.52727702786368058</v>
      </c>
      <c r="AG16" s="11">
        <f>-'OddsRatio_working_3-way'!U16/(3*'OddsRatio_working_3-way'!X16^(1/3))*COS(('OddsRatio_working_3-way'!Y16+2*PI())/3)</f>
        <v>-0.34225385452023727</v>
      </c>
      <c r="AH16" s="11">
        <f>-'OddsRatio_working_3-way'!U16/(3*'OddsRatio_working_3-way'!X16^(1/3))*COS(('OddsRatio_working_3-way'!Y16+4*PI())/3)</f>
        <v>-0.18502317334344348</v>
      </c>
      <c r="AI16" s="11">
        <f>'OddsRatio_working_3-way'!U16/(3*'OddsRatio_working_3-way'!X16^(1/3))*SIN(('OddsRatio_working_3-way'!Y16)/3)</f>
        <v>-9.0777176102290399E-2</v>
      </c>
      <c r="AJ16" s="11">
        <f>'OddsRatio_working_3-way'!U16/(3*'OddsRatio_working_3-way'!X16^(1/3))*SIN(('OddsRatio_working_3-way'!Y16+2*PI())/3)</f>
        <v>-0.41124671291075759</v>
      </c>
      <c r="AK16" s="11">
        <f>'OddsRatio_working_3-way'!U16/(3*'OddsRatio_working_3-way'!X16^(1/3))*SIN(('OddsRatio_working_3-way'!Y16+4*PI())/3)</f>
        <v>0.50202388901304773</v>
      </c>
      <c r="AL16" s="11">
        <f>'OddsRatio_working_3-way'!Z16+'OddsRatio_working_3-way'!AF16</f>
        <v>1.0545540557273614</v>
      </c>
      <c r="AM16" s="11">
        <f>'OddsRatio_working_3-way'!AA16+'OddsRatio_working_3-way'!AG16</f>
        <v>-0.68450770904047464</v>
      </c>
      <c r="AN16" s="11">
        <f>'OddsRatio_working_3-way'!AB16+'OddsRatio_working_3-way'!AH16</f>
        <v>-0.37004634668688696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1.0545540557273614</v>
      </c>
      <c r="AS16" s="11">
        <f>IF(('OddsRatio_working_3-way'!X16=0),IF(Q16&gt;0,-Q16^(1/3),(-Q16)^(1/3)),'OddsRatio_working_3-way'!AM16-'OddsRatio_working_3-way'!R16/3)</f>
        <v>-0.68450770904047464</v>
      </c>
      <c r="AT16" s="11">
        <f>IF(('OddsRatio_working_3-way'!X16=0),IF(Q16&gt;0,-Q16^(1/3),(-Q16)^(1/3)),'OddsRatio_working_3-way'!AN16-'OddsRatio_working_3-way'!R16/3)</f>
        <v>-0.37004634668688696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4.37</v>
      </c>
      <c r="B17" s="4">
        <f>IF('True_Odds_Calculator_3-way'!B18="","",'True_Odds_Calculator_3-way'!B18)</f>
        <v>3.79</v>
      </c>
      <c r="C17" s="4">
        <f>IF('True_Odds_Calculator_3-way'!C18="","",'True_Odds_Calculator_3-way'!C18)</f>
        <v>1.84</v>
      </c>
      <c r="D17" s="9">
        <f t="shared" si="13"/>
        <v>0.21860285720157713</v>
      </c>
      <c r="E17" s="9">
        <f t="shared" si="14"/>
        <v>0.25256933661865066</v>
      </c>
      <c r="F17" s="9">
        <f t="shared" si="15"/>
        <v>0.5288278061797721</v>
      </c>
      <c r="G17" s="9">
        <f t="shared" si="16"/>
        <v>1.060684161843662</v>
      </c>
      <c r="H17" s="9">
        <f t="shared" si="17"/>
        <v>4.5745056254131402</v>
      </c>
      <c r="I17" s="9">
        <f t="shared" si="18"/>
        <v>3.9593088115438171</v>
      </c>
      <c r="J17" s="9">
        <f t="shared" si="19"/>
        <v>1.8909746959486762</v>
      </c>
      <c r="K17" s="11">
        <f t="shared" si="20"/>
        <v>0.22883295194508008</v>
      </c>
      <c r="L17" s="11">
        <f t="shared" si="21"/>
        <v>0.26385224274406333</v>
      </c>
      <c r="M17" s="11">
        <f t="shared" si="22"/>
        <v>0.54347826086956519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-0.25916414675655464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0.22969924624520482</v>
      </c>
      <c r="Q17" s="11">
        <f>2*'OddsRatio_working_3-way'!K17*'OddsRatio_working_3-way'!L17*'OddsRatio_working_3-way'!M17</f>
        <v>6.5628356070058527E-2</v>
      </c>
      <c r="R17" s="11">
        <f t="shared" si="23"/>
        <v>0</v>
      </c>
      <c r="S17" s="11">
        <f t="shared" si="24"/>
        <v>-0.88630796010905166</v>
      </c>
      <c r="T17" s="11">
        <f t="shared" si="25"/>
        <v>-0.25323084574544336</v>
      </c>
      <c r="U17" s="11">
        <f>'OddsRatio_working_3-way'!S17-'OddsRatio_working_3-way'!R17^2/3</f>
        <v>-0.88630796010905166</v>
      </c>
      <c r="V17" s="11">
        <f>'OddsRatio_working_3-way'!S17*'OddsRatio_working_3-way'!R17/3-2*'OddsRatio_working_3-way'!R17^3/27-'OddsRatio_working_3-way'!T17</f>
        <v>0.25323084574544336</v>
      </c>
      <c r="W17" s="11">
        <f>'OddsRatio_working_3-way'!V17^2+4*'OddsRatio_working_3-way'!U17^3/27</f>
        <v>-3.9019612907299883E-2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0.16058134554194986</v>
      </c>
      <c r="Y17" s="11">
        <f>IF('OddsRatio_working_3-way'!W17&gt;=0,IF('OddsRatio_working_3-way'!V17+SQRT('OddsRatio_working_3-way'!W17)&gt;0,0,PI()),ACOS('OddsRatio_working_3-way'!V17/(2*'OddsRatio_working_3-way'!X17)))</f>
        <v>0.66246009526274963</v>
      </c>
      <c r="Z17" s="11">
        <f>'OddsRatio_working_3-way'!X17^(1/3)*COS('OddsRatio_working_3-way'!Y17/3)</f>
        <v>0.53034208092183099</v>
      </c>
      <c r="AA17" s="11">
        <f>'OddsRatio_working_3-way'!X17^(1/3)*COS(('OddsRatio_working_3-way'!Y17+2*PI())/3)</f>
        <v>-0.36827267929313512</v>
      </c>
      <c r="AB17" s="11">
        <f>'OddsRatio_working_3-way'!X17^(1/3)*COS(('OddsRatio_working_3-way'!Y17+4*PI())/3)</f>
        <v>-0.16206940162869579</v>
      </c>
      <c r="AC17" s="11">
        <f>'OddsRatio_working_3-way'!X17^(1/3)*SIN('OddsRatio_working_3-way'!Y17/3)</f>
        <v>0.11905151786734713</v>
      </c>
      <c r="AD17" s="11">
        <f>'OddsRatio_working_3-way'!X17^(1/3)*SIN(('OddsRatio_working_3-way'!Y17+2*PI())/3)</f>
        <v>0.39976395584053459</v>
      </c>
      <c r="AE17" s="11">
        <f>'OddsRatio_working_3-way'!X17^(1/3)*SIN(('OddsRatio_working_3-way'!Y17+4*PI())/3)</f>
        <v>-0.51881547370788172</v>
      </c>
      <c r="AF17" s="11">
        <f>-'OddsRatio_working_3-way'!U17/(3*'OddsRatio_working_3-way'!X17^(1/3))*COS(('OddsRatio_working_3-way'!Y17)/3)</f>
        <v>0.53034208092183099</v>
      </c>
      <c r="AG17" s="11">
        <f>-'OddsRatio_working_3-way'!U17/(3*'OddsRatio_working_3-way'!X17^(1/3))*COS(('OddsRatio_working_3-way'!Y17+2*PI())/3)</f>
        <v>-0.36827267929313512</v>
      </c>
      <c r="AH17" s="11">
        <f>-'OddsRatio_working_3-way'!U17/(3*'OddsRatio_working_3-way'!X17^(1/3))*COS(('OddsRatio_working_3-way'!Y17+4*PI())/3)</f>
        <v>-0.16206940162869579</v>
      </c>
      <c r="AI17" s="11">
        <f>'OddsRatio_working_3-way'!U17/(3*'OddsRatio_working_3-way'!X17^(1/3))*SIN(('OddsRatio_working_3-way'!Y17)/3)</f>
        <v>-0.11905151786734713</v>
      </c>
      <c r="AJ17" s="11">
        <f>'OddsRatio_working_3-way'!U17/(3*'OddsRatio_working_3-way'!X17^(1/3))*SIN(('OddsRatio_working_3-way'!Y17+2*PI())/3)</f>
        <v>-0.39976395584053459</v>
      </c>
      <c r="AK17" s="11">
        <f>'OddsRatio_working_3-way'!U17/(3*'OddsRatio_working_3-way'!X17^(1/3))*SIN(('OddsRatio_working_3-way'!Y17+4*PI())/3)</f>
        <v>0.51881547370788172</v>
      </c>
      <c r="AL17" s="11">
        <f>'OddsRatio_working_3-way'!Z17+'OddsRatio_working_3-way'!AF17</f>
        <v>1.060684161843662</v>
      </c>
      <c r="AM17" s="11">
        <f>'OddsRatio_working_3-way'!AA17+'OddsRatio_working_3-way'!AG17</f>
        <v>-0.73654535858627024</v>
      </c>
      <c r="AN17" s="11">
        <f>'OddsRatio_working_3-way'!AB17+'OddsRatio_working_3-way'!AH17</f>
        <v>-0.32413880325739158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1.060684161843662</v>
      </c>
      <c r="AS17" s="11">
        <f>IF(('OddsRatio_working_3-way'!X17=0),IF(Q17&gt;0,-Q17^(1/3),(-Q17)^(1/3)),'OddsRatio_working_3-way'!AM17-'OddsRatio_working_3-way'!R17/3)</f>
        <v>-0.73654535858627024</v>
      </c>
      <c r="AT17" s="11">
        <f>IF(('OddsRatio_working_3-way'!X17=0),IF(Q17&gt;0,-Q17^(1/3),(-Q17)^(1/3)),'OddsRatio_working_3-way'!AN17-'OddsRatio_working_3-way'!R17/3)</f>
        <v>-0.32413880325739158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4.41</v>
      </c>
      <c r="B18" s="4">
        <f>IF('True_Odds_Calculator_3-way'!B19="","",'True_Odds_Calculator_3-way'!B19)</f>
        <v>4.5</v>
      </c>
      <c r="C18" s="4">
        <f>IF('True_Odds_Calculator_3-way'!C19="","",'True_Odds_Calculator_3-way'!C19)</f>
        <v>1.7</v>
      </c>
      <c r="D18" s="9">
        <f t="shared" si="13"/>
        <v>0.21580789681751564</v>
      </c>
      <c r="E18" s="9">
        <f t="shared" si="14"/>
        <v>0.21143185942542336</v>
      </c>
      <c r="F18" s="9">
        <f t="shared" si="15"/>
        <v>0.57276024375706058</v>
      </c>
      <c r="G18" s="9">
        <f t="shared" si="16"/>
        <v>1.0656160506443335</v>
      </c>
      <c r="H18" s="9">
        <f t="shared" si="17"/>
        <v>4.6337507326971776</v>
      </c>
      <c r="I18" s="9">
        <f t="shared" si="18"/>
        <v>4.7296561772551682</v>
      </c>
      <c r="J18" s="9">
        <f t="shared" si="19"/>
        <v>1.7459312354510337</v>
      </c>
      <c r="K18" s="11">
        <f t="shared" si="20"/>
        <v>0.22675736961451246</v>
      </c>
      <c r="L18" s="11">
        <f t="shared" si="21"/>
        <v>0.22222222222222221</v>
      </c>
      <c r="M18" s="11">
        <f t="shared" si="22"/>
        <v>0.58823529411764708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-0.24763979665940439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0.22557171016554772</v>
      </c>
      <c r="Q18" s="11">
        <f>2*'OddsRatio_working_3-way'!K18*'OddsRatio_working_3-way'!L18*'OddsRatio_working_3-way'!M18</f>
        <v>5.9282972448238547E-2</v>
      </c>
      <c r="R18" s="11">
        <f t="shared" si="23"/>
        <v>0</v>
      </c>
      <c r="S18" s="11">
        <f t="shared" si="24"/>
        <v>-0.91088634867436757</v>
      </c>
      <c r="T18" s="11">
        <f t="shared" si="25"/>
        <v>-0.23939194446106896</v>
      </c>
      <c r="U18" s="11">
        <f>'OddsRatio_working_3-way'!S18-'OddsRatio_working_3-way'!R18^2/3</f>
        <v>-0.91088634867436757</v>
      </c>
      <c r="V18" s="11">
        <f>'OddsRatio_working_3-way'!S18*'OddsRatio_working_3-way'!R18/3-2*'OddsRatio_working_3-way'!R18^3/27-'OddsRatio_working_3-way'!T18</f>
        <v>0.23939194446106896</v>
      </c>
      <c r="W18" s="11">
        <f>'OddsRatio_working_3-way'!V18^2+4*'OddsRatio_working_3-way'!U18^3/27</f>
        <v>-5.4658178621104669E-2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0.16730711408511309</v>
      </c>
      <c r="Y18" s="11">
        <f>IF('OddsRatio_working_3-way'!W18&gt;=0,IF('OddsRatio_working_3-way'!V18+SQRT('OddsRatio_working_3-way'!W18)&gt;0,0,PI()),ACOS('OddsRatio_working_3-way'!V18/(2*'OddsRatio_working_3-way'!X18)))</f>
        <v>0.77356173147808072</v>
      </c>
      <c r="Z18" s="11">
        <f>'OddsRatio_working_3-way'!X18^(1/3)*COS('OddsRatio_working_3-way'!Y18/3)</f>
        <v>0.53280802532216676</v>
      </c>
      <c r="AA18" s="11">
        <f>'OddsRatio_working_3-way'!X18^(1/3)*COS(('OddsRatio_working_3-way'!Y18+2*PI())/3)</f>
        <v>-0.388093343675811</v>
      </c>
      <c r="AB18" s="11">
        <f>'OddsRatio_working_3-way'!X18^(1/3)*COS(('OddsRatio_working_3-way'!Y18+4*PI())/3)</f>
        <v>-0.14471468164635587</v>
      </c>
      <c r="AC18" s="11">
        <f>'OddsRatio_working_3-way'!X18^(1/3)*SIN('OddsRatio_working_3-way'!Y18/3)</f>
        <v>0.14051473603771705</v>
      </c>
      <c r="AD18" s="11">
        <f>'OddsRatio_working_3-way'!X18^(1/3)*SIN(('OddsRatio_working_3-way'!Y18+2*PI())/3)</f>
        <v>0.39116791725036038</v>
      </c>
      <c r="AE18" s="11">
        <f>'OddsRatio_working_3-way'!X18^(1/3)*SIN(('OddsRatio_working_3-way'!Y18+4*PI())/3)</f>
        <v>-0.53168265328807729</v>
      </c>
      <c r="AF18" s="11">
        <f>-'OddsRatio_working_3-way'!U18/(3*'OddsRatio_working_3-way'!X18^(1/3))*COS(('OddsRatio_working_3-way'!Y18)/3)</f>
        <v>0.53280802532216665</v>
      </c>
      <c r="AG18" s="11">
        <f>-'OddsRatio_working_3-way'!U18/(3*'OddsRatio_working_3-way'!X18^(1/3))*COS(('OddsRatio_working_3-way'!Y18+2*PI())/3)</f>
        <v>-0.38809334367581089</v>
      </c>
      <c r="AH18" s="11">
        <f>-'OddsRatio_working_3-way'!U18/(3*'OddsRatio_working_3-way'!X18^(1/3))*COS(('OddsRatio_working_3-way'!Y18+4*PI())/3)</f>
        <v>-0.14471468164635584</v>
      </c>
      <c r="AI18" s="11">
        <f>'OddsRatio_working_3-way'!U18/(3*'OddsRatio_working_3-way'!X18^(1/3))*SIN(('OddsRatio_working_3-way'!Y18)/3)</f>
        <v>-0.14051473603771703</v>
      </c>
      <c r="AJ18" s="11">
        <f>'OddsRatio_working_3-way'!U18/(3*'OddsRatio_working_3-way'!X18^(1/3))*SIN(('OddsRatio_working_3-way'!Y18+2*PI())/3)</f>
        <v>-0.39116791725036026</v>
      </c>
      <c r="AK18" s="11">
        <f>'OddsRatio_working_3-way'!U18/(3*'OddsRatio_working_3-way'!X18^(1/3))*SIN(('OddsRatio_working_3-way'!Y18+4*PI())/3)</f>
        <v>0.53168265328807718</v>
      </c>
      <c r="AL18" s="11">
        <f>'OddsRatio_working_3-way'!Z18+'OddsRatio_working_3-way'!AF18</f>
        <v>1.0656160506443335</v>
      </c>
      <c r="AM18" s="11">
        <f>'OddsRatio_working_3-way'!AA18+'OddsRatio_working_3-way'!AG18</f>
        <v>-0.77618668735162188</v>
      </c>
      <c r="AN18" s="11">
        <f>'OddsRatio_working_3-way'!AB18+'OddsRatio_working_3-way'!AH18</f>
        <v>-0.28942936329271174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1.0656160506443335</v>
      </c>
      <c r="AS18" s="11">
        <f>IF(('OddsRatio_working_3-way'!X18=0),IF(Q18&gt;0,-Q18^(1/3),(-Q18)^(1/3)),'OddsRatio_working_3-way'!AM18-'OddsRatio_working_3-way'!R18/3)</f>
        <v>-0.77618668735162188</v>
      </c>
      <c r="AT18" s="11">
        <f>IF(('OddsRatio_working_3-way'!X18=0),IF(Q18&gt;0,-Q18^(1/3),(-Q18)^(1/3)),'OddsRatio_working_3-way'!AN18-'OddsRatio_working_3-way'!R18/3)</f>
        <v>-0.28942936329271174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2.87</v>
      </c>
      <c r="B19" s="4">
        <f>IF('True_Odds_Calculator_3-way'!B20="","",'True_Odds_Calculator_3-way'!B20)</f>
        <v>3.87</v>
      </c>
      <c r="C19" s="4">
        <f>IF('True_Odds_Calculator_3-way'!C20="","",'True_Odds_Calculator_3-way'!C20)</f>
        <v>2.34</v>
      </c>
      <c r="D19" s="9">
        <f t="shared" si="13"/>
        <v>0.33673653632897932</v>
      </c>
      <c r="E19" s="9">
        <f t="shared" si="14"/>
        <v>0.24857158837426255</v>
      </c>
      <c r="F19" s="9">
        <f t="shared" si="15"/>
        <v>0.41469187529675811</v>
      </c>
      <c r="G19" s="9">
        <f t="shared" si="16"/>
        <v>1.0533051984076542</v>
      </c>
      <c r="H19" s="9">
        <f t="shared" si="17"/>
        <v>2.9696807210223142</v>
      </c>
      <c r="I19" s="9">
        <f t="shared" si="18"/>
        <v>4.0229859194299671</v>
      </c>
      <c r="J19" s="9">
        <f t="shared" si="19"/>
        <v>2.4114289658662567</v>
      </c>
      <c r="K19" s="11">
        <f t="shared" si="20"/>
        <v>0.34843205574912889</v>
      </c>
      <c r="L19" s="11">
        <f t="shared" si="21"/>
        <v>0.25839793281653745</v>
      </c>
      <c r="M19" s="11">
        <f t="shared" si="22"/>
        <v>0.42735042735042739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-0.27670664104772635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0.23393481514109232</v>
      </c>
      <c r="Q19" s="11">
        <f>2*'OddsRatio_working_3-way'!K19*'OddsRatio_working_3-way'!L19*'OddsRatio_working_3-way'!M19</f>
        <v>7.6952241822727738E-2</v>
      </c>
      <c r="R19" s="11">
        <f t="shared" si="23"/>
        <v>0</v>
      </c>
      <c r="S19" s="11">
        <f t="shared" si="24"/>
        <v>-0.84542537271717755</v>
      </c>
      <c r="T19" s="11">
        <f t="shared" si="25"/>
        <v>-0.27810045155170315</v>
      </c>
      <c r="U19" s="11">
        <f>'OddsRatio_working_3-way'!S19-'OddsRatio_working_3-way'!R19^2/3</f>
        <v>-0.84542537271717755</v>
      </c>
      <c r="V19" s="11">
        <f>'OddsRatio_working_3-way'!S19*'OddsRatio_working_3-way'!R19/3-2*'OddsRatio_working_3-way'!R19^3/27-'OddsRatio_working_3-way'!T19</f>
        <v>0.27810045155170315</v>
      </c>
      <c r="W19" s="11">
        <f>'OddsRatio_working_3-way'!V19^2+4*'OddsRatio_working_3-way'!U19^3/27</f>
        <v>-1.2180548332361818E-2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0.14959980739093801</v>
      </c>
      <c r="Y19" s="11">
        <f>IF('OddsRatio_working_3-way'!W19&gt;=0,IF('OddsRatio_working_3-way'!V19+SQRT('OddsRatio_working_3-way'!W19)&gt;0,0,PI()),ACOS('OddsRatio_working_3-way'!V19/(2*'OddsRatio_working_3-way'!X19)))</f>
        <v>0.37779213024101455</v>
      </c>
      <c r="Z19" s="11">
        <f>'OddsRatio_working_3-way'!X19^(1/3)*COS('OddsRatio_working_3-way'!Y19/3)</f>
        <v>0.52665259920382712</v>
      </c>
      <c r="AA19" s="11">
        <f>'OddsRatio_working_3-way'!X19^(1/3)*COS(('OddsRatio_working_3-way'!Y19+2*PI())/3)</f>
        <v>-0.32106816477082006</v>
      </c>
      <c r="AB19" s="11">
        <f>'OddsRatio_working_3-way'!X19^(1/3)*COS(('OddsRatio_working_3-way'!Y19+4*PI())/3)</f>
        <v>-0.20558443443300739</v>
      </c>
      <c r="AC19" s="11">
        <f>'OddsRatio_working_3-way'!X19^(1/3)*SIN('OddsRatio_working_3-way'!Y19/3)</f>
        <v>6.667456279755847E-2</v>
      </c>
      <c r="AD19" s="11">
        <f>'OddsRatio_working_3-way'!X19^(1/3)*SIN(('OddsRatio_working_3-way'!Y19+2*PI())/3)</f>
        <v>0.42275724848083923</v>
      </c>
      <c r="AE19" s="11">
        <f>'OddsRatio_working_3-way'!X19^(1/3)*SIN(('OddsRatio_working_3-way'!Y19+4*PI())/3)</f>
        <v>-0.48943181127839758</v>
      </c>
      <c r="AF19" s="11">
        <f>-'OddsRatio_working_3-way'!U19/(3*'OddsRatio_working_3-way'!X19^(1/3))*COS(('OddsRatio_working_3-way'!Y19)/3)</f>
        <v>0.52665259920382712</v>
      </c>
      <c r="AG19" s="11">
        <f>-'OddsRatio_working_3-way'!U19/(3*'OddsRatio_working_3-way'!X19^(1/3))*COS(('OddsRatio_working_3-way'!Y19+2*PI())/3)</f>
        <v>-0.32106816477082006</v>
      </c>
      <c r="AH19" s="11">
        <f>-'OddsRatio_working_3-way'!U19/(3*'OddsRatio_working_3-way'!X19^(1/3))*COS(('OddsRatio_working_3-way'!Y19+4*PI())/3)</f>
        <v>-0.20558443443300739</v>
      </c>
      <c r="AI19" s="11">
        <f>'OddsRatio_working_3-way'!U19/(3*'OddsRatio_working_3-way'!X19^(1/3))*SIN(('OddsRatio_working_3-way'!Y19)/3)</f>
        <v>-6.667456279755847E-2</v>
      </c>
      <c r="AJ19" s="11">
        <f>'OddsRatio_working_3-way'!U19/(3*'OddsRatio_working_3-way'!X19^(1/3))*SIN(('OddsRatio_working_3-way'!Y19+2*PI())/3)</f>
        <v>-0.42275724848083923</v>
      </c>
      <c r="AK19" s="11">
        <f>'OddsRatio_working_3-way'!U19/(3*'OddsRatio_working_3-way'!X19^(1/3))*SIN(('OddsRatio_working_3-way'!Y19+4*PI())/3)</f>
        <v>0.48943181127839758</v>
      </c>
      <c r="AL19" s="11">
        <f>'OddsRatio_working_3-way'!Z19+'OddsRatio_working_3-way'!AF19</f>
        <v>1.0533051984076542</v>
      </c>
      <c r="AM19" s="11">
        <f>'OddsRatio_working_3-way'!AA19+'OddsRatio_working_3-way'!AG19</f>
        <v>-0.64213632954164013</v>
      </c>
      <c r="AN19" s="11">
        <f>'OddsRatio_working_3-way'!AB19+'OddsRatio_working_3-way'!AH19</f>
        <v>-0.41116886886601478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1.0533051984076542</v>
      </c>
      <c r="AS19" s="11">
        <f>IF(('OddsRatio_working_3-way'!X19=0),IF(Q19&gt;0,-Q19^(1/3),(-Q19)^(1/3)),'OddsRatio_working_3-way'!AM19-'OddsRatio_working_3-way'!R19/3)</f>
        <v>-0.64213632954164013</v>
      </c>
      <c r="AT19" s="11">
        <f>IF(('OddsRatio_working_3-way'!X19=0),IF(Q19&gt;0,-Q19^(1/3),(-Q19)^(1/3)),'OddsRatio_working_3-way'!AN19-'OddsRatio_working_3-way'!R19/3)</f>
        <v>-0.41116886886601478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1.57</v>
      </c>
      <c r="B20" s="4">
        <f>IF('True_Odds_Calculator_3-way'!B21="","",'True_Odds_Calculator_3-way'!B21)</f>
        <v>3.98</v>
      </c>
      <c r="C20" s="4">
        <f>IF('True_Odds_Calculator_3-way'!C21="","",'True_Odds_Calculator_3-way'!C21)</f>
        <v>6.25</v>
      </c>
      <c r="D20" s="9">
        <f t="shared" si="13"/>
        <v>0.61638094787829445</v>
      </c>
      <c r="E20" s="9">
        <f t="shared" si="14"/>
        <v>0.23508329762193472</v>
      </c>
      <c r="F20" s="9">
        <f t="shared" si="15"/>
        <v>0.14853575449977058</v>
      </c>
      <c r="G20" s="9">
        <f t="shared" si="16"/>
        <v>1.091883003898688</v>
      </c>
      <c r="H20" s="9">
        <f t="shared" si="17"/>
        <v>1.6223733122222523</v>
      </c>
      <c r="I20" s="9">
        <f t="shared" si="18"/>
        <v>4.2538113516180909</v>
      </c>
      <c r="J20" s="9">
        <f t="shared" si="19"/>
        <v>6.7323857704681105</v>
      </c>
      <c r="K20" s="11">
        <f t="shared" si="20"/>
        <v>0.63694267515923564</v>
      </c>
      <c r="L20" s="11">
        <f t="shared" si="21"/>
        <v>0.25125628140703515</v>
      </c>
      <c r="M20" s="11">
        <f t="shared" si="22"/>
        <v>0.16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-0.22834298882949766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0.22533047402618184</v>
      </c>
      <c r="Q20" s="11">
        <f>2*'OddsRatio_working_3-way'!K20*'OddsRatio_working_3-way'!L20*'OddsRatio_working_3-way'!M20</f>
        <v>5.1211471369586779E-2</v>
      </c>
      <c r="R20" s="11">
        <f t="shared" si="23"/>
        <v>0</v>
      </c>
      <c r="S20" s="11">
        <f t="shared" si="24"/>
        <v>-0.98680706239872662</v>
      </c>
      <c r="T20" s="11">
        <f t="shared" si="25"/>
        <v>-0.22427433236334696</v>
      </c>
      <c r="U20" s="11">
        <f>'OddsRatio_working_3-way'!S20-'OddsRatio_working_3-way'!R20^2/3</f>
        <v>-0.98680706239872662</v>
      </c>
      <c r="V20" s="11">
        <f>'OddsRatio_working_3-way'!S20*'OddsRatio_working_3-way'!R20/3-2*'OddsRatio_working_3-way'!R20^3/27-'OddsRatio_working_3-way'!T20</f>
        <v>0.22427433236334696</v>
      </c>
      <c r="W20" s="11">
        <f>'OddsRatio_working_3-way'!V20^2+4*'OddsRatio_working_3-way'!U20^3/27</f>
        <v>-9.2062661135643917E-2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0.1886542056864019</v>
      </c>
      <c r="Y20" s="11">
        <f>IF('OddsRatio_working_3-way'!W20&gt;=0,IF('OddsRatio_working_3-way'!V20+SQRT('OddsRatio_working_3-way'!W20)&gt;0,0,PI()),ACOS('OddsRatio_working_3-way'!V20/(2*'OddsRatio_working_3-way'!X20)))</f>
        <v>0.93426970297508505</v>
      </c>
      <c r="Z20" s="11">
        <f>'OddsRatio_working_3-way'!X20^(1/3)*COS('OddsRatio_working_3-way'!Y20/3)</f>
        <v>0.54594150194934399</v>
      </c>
      <c r="AA20" s="11">
        <f>'OddsRatio_working_3-way'!X20^(1/3)*COS(('OddsRatio_working_3-way'!Y20+2*PI())/3)</f>
        <v>-0.42516363167758958</v>
      </c>
      <c r="AB20" s="11">
        <f>'OddsRatio_working_3-way'!X20^(1/3)*COS(('OddsRatio_working_3-way'!Y20+4*PI())/3)</f>
        <v>-0.12077787027175452</v>
      </c>
      <c r="AC20" s="11">
        <f>'OddsRatio_working_3-way'!X20^(1/3)*SIN('OddsRatio_working_3-way'!Y20/3)</f>
        <v>0.1757372012851483</v>
      </c>
      <c r="AD20" s="11">
        <f>'OddsRatio_working_3-way'!X20^(1/3)*SIN(('OddsRatio_working_3-way'!Y20+2*PI())/3)</f>
        <v>0.38493060902578941</v>
      </c>
      <c r="AE20" s="11">
        <f>'OddsRatio_working_3-way'!X20^(1/3)*SIN(('OddsRatio_working_3-way'!Y20+4*PI())/3)</f>
        <v>-0.5606678103109376</v>
      </c>
      <c r="AF20" s="11">
        <f>-'OddsRatio_working_3-way'!U20/(3*'OddsRatio_working_3-way'!X20^(1/3))*COS(('OddsRatio_working_3-way'!Y20)/3)</f>
        <v>0.54594150194934399</v>
      </c>
      <c r="AG20" s="11">
        <f>-'OddsRatio_working_3-way'!U20/(3*'OddsRatio_working_3-way'!X20^(1/3))*COS(('OddsRatio_working_3-way'!Y20+2*PI())/3)</f>
        <v>-0.42516363167758958</v>
      </c>
      <c r="AH20" s="11">
        <f>-'OddsRatio_working_3-way'!U20/(3*'OddsRatio_working_3-way'!X20^(1/3))*COS(('OddsRatio_working_3-way'!Y20+4*PI())/3)</f>
        <v>-0.12077787027175452</v>
      </c>
      <c r="AI20" s="11">
        <f>'OddsRatio_working_3-way'!U20/(3*'OddsRatio_working_3-way'!X20^(1/3))*SIN(('OddsRatio_working_3-way'!Y20)/3)</f>
        <v>-0.1757372012851483</v>
      </c>
      <c r="AJ20" s="11">
        <f>'OddsRatio_working_3-way'!U20/(3*'OddsRatio_working_3-way'!X20^(1/3))*SIN(('OddsRatio_working_3-way'!Y20+2*PI())/3)</f>
        <v>-0.38493060902578941</v>
      </c>
      <c r="AK20" s="11">
        <f>'OddsRatio_working_3-way'!U20/(3*'OddsRatio_working_3-way'!X20^(1/3))*SIN(('OddsRatio_working_3-way'!Y20+4*PI())/3)</f>
        <v>0.5606678103109376</v>
      </c>
      <c r="AL20" s="11">
        <f>'OddsRatio_working_3-way'!Z20+'OddsRatio_working_3-way'!AF20</f>
        <v>1.091883003898688</v>
      </c>
      <c r="AM20" s="11">
        <f>'OddsRatio_working_3-way'!AA20+'OddsRatio_working_3-way'!AG20</f>
        <v>-0.85032726335517916</v>
      </c>
      <c r="AN20" s="11">
        <f>'OddsRatio_working_3-way'!AB20+'OddsRatio_working_3-way'!AH20</f>
        <v>-0.24155574054350903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1.091883003898688</v>
      </c>
      <c r="AS20" s="11">
        <f>IF(('OddsRatio_working_3-way'!X20=0),IF(Q20&gt;0,-Q20^(1/3),(-Q20)^(1/3)),'OddsRatio_working_3-way'!AM20-'OddsRatio_working_3-way'!R20/3)</f>
        <v>-0.85032726335517916</v>
      </c>
      <c r="AT20" s="11">
        <f>IF(('OddsRatio_working_3-way'!X20=0),IF(Q20&gt;0,-Q20^(1/3),(-Q20)^(1/3)),'OddsRatio_working_3-way'!AN20-'OddsRatio_working_3-way'!R20/3)</f>
        <v>-0.24155574054350903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1.73</v>
      </c>
      <c r="B21" s="4">
        <f>IF('True_Odds_Calculator_3-way'!B22="","",'True_Odds_Calculator_3-way'!B22)</f>
        <v>4.01</v>
      </c>
      <c r="C21" s="4">
        <f>IF('True_Odds_Calculator_3-way'!C22="","",'True_Odds_Calculator_3-way'!C22)</f>
        <v>4.59</v>
      </c>
      <c r="D21" s="9">
        <f t="shared" si="13"/>
        <v>0.55939128759010226</v>
      </c>
      <c r="E21" s="9">
        <f t="shared" si="14"/>
        <v>0.2354194032752831</v>
      </c>
      <c r="F21" s="9">
        <f t="shared" si="15"/>
        <v>0.20518930913461461</v>
      </c>
      <c r="G21" s="9">
        <f t="shared" si="16"/>
        <v>1.0789828015447538</v>
      </c>
      <c r="H21" s="9">
        <f t="shared" si="17"/>
        <v>1.7876574451276701</v>
      </c>
      <c r="I21" s="9">
        <f t="shared" si="18"/>
        <v>4.2477382326497084</v>
      </c>
      <c r="J21" s="9">
        <f t="shared" si="19"/>
        <v>4.8735482575456661</v>
      </c>
      <c r="K21" s="11">
        <f t="shared" si="20"/>
        <v>0.5780346820809249</v>
      </c>
      <c r="L21" s="11">
        <f t="shared" si="21"/>
        <v>0.24937655860349128</v>
      </c>
      <c r="M21" s="11">
        <f t="shared" si="22"/>
        <v>0.2178649237472767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-0.24773116386059546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0.23019761161655661</v>
      </c>
      <c r="Q21" s="11">
        <f>2*'OddsRatio_working_3-way'!K21*'OddsRatio_working_3-way'!L21*'OddsRatio_working_3-way'!M21</f>
        <v>6.2809716675731694E-2</v>
      </c>
      <c r="R21" s="11">
        <f t="shared" si="23"/>
        <v>0</v>
      </c>
      <c r="S21" s="11">
        <f t="shared" si="24"/>
        <v>-0.92922346962409053</v>
      </c>
      <c r="T21" s="11">
        <f t="shared" si="25"/>
        <v>-0.25353982800111613</v>
      </c>
      <c r="U21" s="11">
        <f>'OddsRatio_working_3-way'!S21-'OddsRatio_working_3-way'!R21^2/3</f>
        <v>-0.92922346962409053</v>
      </c>
      <c r="V21" s="11">
        <f>'OddsRatio_working_3-way'!S21*'OddsRatio_working_3-way'!R21/3-2*'OddsRatio_working_3-way'!R21^3/27-'OddsRatio_working_3-way'!T21</f>
        <v>0.25353982800111613</v>
      </c>
      <c r="W21" s="11">
        <f>'OddsRatio_working_3-way'!V21^2+4*'OddsRatio_working_3-way'!U21^3/27</f>
        <v>-5.4583306511057084E-2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0.17238456347211939</v>
      </c>
      <c r="Y21" s="11">
        <f>IF('OddsRatio_working_3-way'!W21&gt;=0,IF('OddsRatio_working_3-way'!V21+SQRT('OddsRatio_working_3-way'!W21)&gt;0,0,PI()),ACOS('OddsRatio_working_3-way'!V21/(2*'OddsRatio_working_3-way'!X21)))</f>
        <v>0.74455404636655864</v>
      </c>
      <c r="Z21" s="11">
        <f>'OddsRatio_working_3-way'!X21^(1/3)*COS('OddsRatio_working_3-way'!Y21/3)</f>
        <v>0.53949140077237689</v>
      </c>
      <c r="AA21" s="11">
        <f>'OddsRatio_working_3-way'!X21^(1/3)*COS(('OddsRatio_working_3-way'!Y21+2*PI())/3)</f>
        <v>-0.38814181001617859</v>
      </c>
      <c r="AB21" s="11">
        <f>'OddsRatio_working_3-way'!X21^(1/3)*COS(('OddsRatio_working_3-way'!Y21+4*PI())/3)</f>
        <v>-0.15134959075619839</v>
      </c>
      <c r="AC21" s="11">
        <f>'OddsRatio_working_3-way'!X21^(1/3)*SIN('OddsRatio_working_3-way'!Y21/3)</f>
        <v>0.1367120515317585</v>
      </c>
      <c r="AD21" s="11">
        <f>'OddsRatio_working_3-way'!X21^(1/3)*SIN(('OddsRatio_working_3-way'!Y21+2*PI())/3)</f>
        <v>0.39885723242625082</v>
      </c>
      <c r="AE21" s="11">
        <f>'OddsRatio_working_3-way'!X21^(1/3)*SIN(('OddsRatio_working_3-way'!Y21+4*PI())/3)</f>
        <v>-0.53556928395800929</v>
      </c>
      <c r="AF21" s="11">
        <f>-'OddsRatio_working_3-way'!U21/(3*'OddsRatio_working_3-way'!X21^(1/3))*COS(('OddsRatio_working_3-way'!Y21)/3)</f>
        <v>0.53949140077237689</v>
      </c>
      <c r="AG21" s="11">
        <f>-'OddsRatio_working_3-way'!U21/(3*'OddsRatio_working_3-way'!X21^(1/3))*COS(('OddsRatio_working_3-way'!Y21+2*PI())/3)</f>
        <v>-0.38814181001617859</v>
      </c>
      <c r="AH21" s="11">
        <f>-'OddsRatio_working_3-way'!U21/(3*'OddsRatio_working_3-way'!X21^(1/3))*COS(('OddsRatio_working_3-way'!Y21+4*PI())/3)</f>
        <v>-0.15134959075619839</v>
      </c>
      <c r="AI21" s="11">
        <f>'OddsRatio_working_3-way'!U21/(3*'OddsRatio_working_3-way'!X21^(1/3))*SIN(('OddsRatio_working_3-way'!Y21)/3)</f>
        <v>-0.1367120515317585</v>
      </c>
      <c r="AJ21" s="11">
        <f>'OddsRatio_working_3-way'!U21/(3*'OddsRatio_working_3-way'!X21^(1/3))*SIN(('OddsRatio_working_3-way'!Y21+2*PI())/3)</f>
        <v>-0.39885723242625082</v>
      </c>
      <c r="AK21" s="11">
        <f>'OddsRatio_working_3-way'!U21/(3*'OddsRatio_working_3-way'!X21^(1/3))*SIN(('OddsRatio_working_3-way'!Y21+4*PI())/3)</f>
        <v>0.53556928395800929</v>
      </c>
      <c r="AL21" s="11">
        <f>'OddsRatio_working_3-way'!Z21+'OddsRatio_working_3-way'!AF21</f>
        <v>1.0789828015447538</v>
      </c>
      <c r="AM21" s="11">
        <f>'OddsRatio_working_3-way'!AA21+'OddsRatio_working_3-way'!AG21</f>
        <v>-0.77628362003235718</v>
      </c>
      <c r="AN21" s="11">
        <f>'OddsRatio_working_3-way'!AB21+'OddsRatio_working_3-way'!AH21</f>
        <v>-0.30269918151239678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1.0789828015447538</v>
      </c>
      <c r="AS21" s="11">
        <f>IF(('OddsRatio_working_3-way'!X21=0),IF(Q21&gt;0,-Q21^(1/3),(-Q21)^(1/3)),'OddsRatio_working_3-way'!AM21-'OddsRatio_working_3-way'!R21/3)</f>
        <v>-0.77628362003235718</v>
      </c>
      <c r="AT21" s="11">
        <f>IF(('OddsRatio_working_3-way'!X21=0),IF(Q21&gt;0,-Q21^(1/3),(-Q21)^(1/3)),'OddsRatio_working_3-way'!AN21-'OddsRatio_working_3-way'!R21/3)</f>
        <v>-0.30269918151239678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2.38</v>
      </c>
      <c r="B22" s="4">
        <f>IF('True_Odds_Calculator_3-way'!B23="","",'True_Odds_Calculator_3-way'!B23)</f>
        <v>3.45</v>
      </c>
      <c r="C22" s="4">
        <f>IF('True_Odds_Calculator_3-way'!C23="","",'True_Odds_Calculator_3-way'!C23)</f>
        <v>3.14</v>
      </c>
      <c r="D22" s="9">
        <f t="shared" si="13"/>
        <v>0.40971993429391868</v>
      </c>
      <c r="E22" s="9">
        <f t="shared" si="14"/>
        <v>0.28107655696709127</v>
      </c>
      <c r="F22" s="9">
        <f t="shared" si="15"/>
        <v>0.30920350873899005</v>
      </c>
      <c r="G22" s="9">
        <f t="shared" si="16"/>
        <v>1.0439794167814154</v>
      </c>
      <c r="H22" s="9">
        <f t="shared" si="17"/>
        <v>2.440691595158353</v>
      </c>
      <c r="I22" s="9">
        <f t="shared" si="18"/>
        <v>3.5577495711144671</v>
      </c>
      <c r="J22" s="9">
        <f t="shared" si="19"/>
        <v>3.2341159519122291</v>
      </c>
      <c r="K22" s="11">
        <f t="shared" si="20"/>
        <v>0.42016806722689076</v>
      </c>
      <c r="L22" s="11">
        <f t="shared" si="21"/>
        <v>0.28985507246376813</v>
      </c>
      <c r="M22" s="11">
        <f t="shared" si="22"/>
        <v>0.31847133757961782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-0.28062944923192212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0.23155205034104476</v>
      </c>
      <c r="Q22" s="11">
        <f>2*'OddsRatio_working_3-way'!K22*'OddsRatio_working_3-way'!L22*'OddsRatio_working_3-way'!M22</f>
        <v>7.7571876161154019E-2</v>
      </c>
      <c r="R22" s="11">
        <f t="shared" si="23"/>
        <v>0</v>
      </c>
      <c r="S22" s="11">
        <f t="shared" si="24"/>
        <v>-0.82511671877202719</v>
      </c>
      <c r="T22" s="11">
        <f t="shared" si="25"/>
        <v>-0.27642101131391195</v>
      </c>
      <c r="U22" s="11">
        <f>'OddsRatio_working_3-way'!S22-'OddsRatio_working_3-way'!R22^2/3</f>
        <v>-0.82511671877202719</v>
      </c>
      <c r="V22" s="11">
        <f>'OddsRatio_working_3-way'!S22*'OddsRatio_working_3-way'!R22/3-2*'OddsRatio_working_3-way'!R22^3/27-'OddsRatio_working_3-way'!T22</f>
        <v>0.27642101131391195</v>
      </c>
      <c r="W22" s="11">
        <f>'OddsRatio_working_3-way'!V22^2+4*'OddsRatio_working_3-way'!U22^3/27</f>
        <v>-6.8142369281676135E-3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0.14424182162602275</v>
      </c>
      <c r="Y22" s="11">
        <f>IF('OddsRatio_working_3-way'!W22&gt;=0,IF('OddsRatio_working_3-way'!V22+SQRT('OddsRatio_working_3-way'!W22)&gt;0,0,PI()),ACOS('OddsRatio_working_3-way'!V22/(2*'OddsRatio_working_3-way'!X22)))</f>
        <v>0.29020204706529351</v>
      </c>
      <c r="Z22" s="11">
        <f>'OddsRatio_working_3-way'!X22^(1/3)*COS('OddsRatio_working_3-way'!Y22/3)</f>
        <v>0.52198970839070769</v>
      </c>
      <c r="AA22" s="11">
        <f>'OddsRatio_working_3-way'!X22^(1/3)*COS(('OddsRatio_working_3-way'!Y22+2*PI())/3)</f>
        <v>-0.30486099083450691</v>
      </c>
      <c r="AB22" s="11">
        <f>'OddsRatio_working_3-way'!X22^(1/3)*COS(('OddsRatio_working_3-way'!Y22+4*PI())/3)</f>
        <v>-0.21712871755620081</v>
      </c>
      <c r="AC22" s="11">
        <f>'OddsRatio_working_3-way'!X22^(1/3)*SIN('OddsRatio_working_3-way'!Y22/3)</f>
        <v>5.0652251593847834E-2</v>
      </c>
      <c r="AD22" s="11">
        <f>'OddsRatio_working_3-way'!X22^(1/3)*SIN(('OddsRatio_working_3-way'!Y22+2*PI())/3)</f>
        <v>0.42673022218345996</v>
      </c>
      <c r="AE22" s="11">
        <f>'OddsRatio_working_3-way'!X22^(1/3)*SIN(('OddsRatio_working_3-way'!Y22+4*PI())/3)</f>
        <v>-0.47738247377730786</v>
      </c>
      <c r="AF22" s="11">
        <f>-'OddsRatio_working_3-way'!U22/(3*'OddsRatio_working_3-way'!X22^(1/3))*COS(('OddsRatio_working_3-way'!Y22)/3)</f>
        <v>0.52198970839070757</v>
      </c>
      <c r="AG22" s="11">
        <f>-'OddsRatio_working_3-way'!U22/(3*'OddsRatio_working_3-way'!X22^(1/3))*COS(('OddsRatio_working_3-way'!Y22+2*PI())/3)</f>
        <v>-0.30486099083450685</v>
      </c>
      <c r="AH22" s="11">
        <f>-'OddsRatio_working_3-way'!U22/(3*'OddsRatio_working_3-way'!X22^(1/3))*COS(('OddsRatio_working_3-way'!Y22+4*PI())/3)</f>
        <v>-0.21712871755620078</v>
      </c>
      <c r="AI22" s="11">
        <f>'OddsRatio_working_3-way'!U22/(3*'OddsRatio_working_3-way'!X22^(1/3))*SIN(('OddsRatio_working_3-way'!Y22)/3)</f>
        <v>-5.065225159384782E-2</v>
      </c>
      <c r="AJ22" s="11">
        <f>'OddsRatio_working_3-way'!U22/(3*'OddsRatio_working_3-way'!X22^(1/3))*SIN(('OddsRatio_working_3-way'!Y22+2*PI())/3)</f>
        <v>-0.42673022218345991</v>
      </c>
      <c r="AK22" s="11">
        <f>'OddsRatio_working_3-way'!U22/(3*'OddsRatio_working_3-way'!X22^(1/3))*SIN(('OddsRatio_working_3-way'!Y22+4*PI())/3)</f>
        <v>0.47738247377730775</v>
      </c>
      <c r="AL22" s="11">
        <f>'OddsRatio_working_3-way'!Z22+'OddsRatio_working_3-way'!AF22</f>
        <v>1.0439794167814154</v>
      </c>
      <c r="AM22" s="11">
        <f>'OddsRatio_working_3-way'!AA22+'OddsRatio_working_3-way'!AG22</f>
        <v>-0.60972198166901381</v>
      </c>
      <c r="AN22" s="11">
        <f>'OddsRatio_working_3-way'!AB22+'OddsRatio_working_3-way'!AH22</f>
        <v>-0.43425743511240156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1.0439794167814154</v>
      </c>
      <c r="AS22" s="11">
        <f>IF(('OddsRatio_working_3-way'!X22=0),IF(Q22&gt;0,-Q22^(1/3),(-Q22)^(1/3)),'OddsRatio_working_3-way'!AM22-'OddsRatio_working_3-way'!R22/3)</f>
        <v>-0.60972198166901381</v>
      </c>
      <c r="AT22" s="11">
        <f>IF(('OddsRatio_working_3-way'!X22=0),IF(Q22&gt;0,-Q22^(1/3),(-Q22)^(1/3)),'OddsRatio_working_3-way'!AN22-'OddsRatio_working_3-way'!R22/3)</f>
        <v>-0.43425743511240156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5.93</v>
      </c>
      <c r="B23" s="4">
        <f>IF('True_Odds_Calculator_3-way'!B24="","",'True_Odds_Calculator_3-way'!B24)</f>
        <v>4.45</v>
      </c>
      <c r="C23" s="4">
        <f>IF('True_Odds_Calculator_3-way'!C24="","",'True_Odds_Calculator_3-way'!C24)</f>
        <v>1.57</v>
      </c>
      <c r="D23" s="9">
        <f t="shared" si="13"/>
        <v>0.16094370307457026</v>
      </c>
      <c r="E23" s="9">
        <f t="shared" si="14"/>
        <v>0.21513290230477344</v>
      </c>
      <c r="F23" s="9">
        <f t="shared" si="15"/>
        <v>0.62392339462065649</v>
      </c>
      <c r="G23" s="9">
        <f t="shared" si="16"/>
        <v>1.0574752027218359</v>
      </c>
      <c r="H23" s="9">
        <f t="shared" si="17"/>
        <v>6.2133527494186502</v>
      </c>
      <c r="I23" s="9">
        <f t="shared" si="18"/>
        <v>4.6482894493903348</v>
      </c>
      <c r="J23" s="9">
        <f t="shared" si="19"/>
        <v>1.6027608655514463</v>
      </c>
      <c r="K23" s="11">
        <f t="shared" si="20"/>
        <v>0.16863406408094436</v>
      </c>
      <c r="L23" s="11">
        <f t="shared" si="21"/>
        <v>0.2247191011235955</v>
      </c>
      <c r="M23" s="11">
        <f t="shared" si="22"/>
        <v>0.63694267515923564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-0.23400574149929476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0.21602732033556882</v>
      </c>
      <c r="Q23" s="11">
        <f>2*'OddsRatio_working_3-way'!K23*'OddsRatio_working_3-way'!L23*'OddsRatio_working_3-way'!M23</f>
        <v>4.8274261527501423E-2</v>
      </c>
      <c r="R23" s="11">
        <f t="shared" si="23"/>
        <v>0</v>
      </c>
      <c r="S23" s="11">
        <f t="shared" si="24"/>
        <v>-0.92317102542639906</v>
      </c>
      <c r="T23" s="11">
        <f t="shared" si="25"/>
        <v>-0.2062952012126032</v>
      </c>
      <c r="U23" s="11">
        <f>'OddsRatio_working_3-way'!S23-'OddsRatio_working_3-way'!R23^2/3</f>
        <v>-0.92317102542639906</v>
      </c>
      <c r="V23" s="11">
        <f>'OddsRatio_working_3-way'!S23*'OddsRatio_working_3-way'!R23/3-2*'OddsRatio_working_3-way'!R23^3/27-'OddsRatio_working_3-way'!T23</f>
        <v>0.2062952012126032</v>
      </c>
      <c r="W23" s="11">
        <f>'OddsRatio_working_3-way'!V23^2+4*'OddsRatio_working_3-way'!U23^3/27</f>
        <v>-7.4000460706114102E-2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0.17070308341493318</v>
      </c>
      <c r="Y23" s="11">
        <f>IF('OddsRatio_working_3-way'!W23&gt;=0,IF('OddsRatio_working_3-way'!V23+SQRT('OddsRatio_working_3-way'!W23)&gt;0,0,PI()),ACOS('OddsRatio_working_3-way'!V23/(2*'OddsRatio_working_3-way'!X23)))</f>
        <v>0.92197013732659949</v>
      </c>
      <c r="Z23" s="11">
        <f>'OddsRatio_working_3-way'!X23^(1/3)*COS('OddsRatio_working_3-way'!Y23/3)</f>
        <v>0.52873760136091807</v>
      </c>
      <c r="AA23" s="11">
        <f>'OddsRatio_working_3-way'!X23^(1/3)*COS(('OddsRatio_working_3-way'!Y23+2*PI())/3)</f>
        <v>-0.40969659580901302</v>
      </c>
      <c r="AB23" s="11">
        <f>'OddsRatio_working_3-way'!X23^(1/3)*COS(('OddsRatio_working_3-way'!Y23+4*PI())/3)</f>
        <v>-0.11904100555190497</v>
      </c>
      <c r="AC23" s="11">
        <f>'OddsRatio_working_3-way'!X23^(1/3)*SIN('OddsRatio_working_3-way'!Y23/3)</f>
        <v>0.16781008327641081</v>
      </c>
      <c r="AD23" s="11">
        <f>'OddsRatio_working_3-way'!X23^(1/3)*SIN(('OddsRatio_working_3-way'!Y23+2*PI())/3)</f>
        <v>0.37399515307639924</v>
      </c>
      <c r="AE23" s="11">
        <f>'OddsRatio_working_3-way'!X23^(1/3)*SIN(('OddsRatio_working_3-way'!Y23+4*PI())/3)</f>
        <v>-0.54180523635281008</v>
      </c>
      <c r="AF23" s="11">
        <f>-'OddsRatio_working_3-way'!U23/(3*'OddsRatio_working_3-way'!X23^(1/3))*COS(('OddsRatio_working_3-way'!Y23)/3)</f>
        <v>0.52873760136091796</v>
      </c>
      <c r="AG23" s="11">
        <f>-'OddsRatio_working_3-way'!U23/(3*'OddsRatio_working_3-way'!X23^(1/3))*COS(('OddsRatio_working_3-way'!Y23+2*PI())/3)</f>
        <v>-0.40969659580901291</v>
      </c>
      <c r="AH23" s="11">
        <f>-'OddsRatio_working_3-way'!U23/(3*'OddsRatio_working_3-way'!X23^(1/3))*COS(('OddsRatio_working_3-way'!Y23+4*PI())/3)</f>
        <v>-0.11904100555190494</v>
      </c>
      <c r="AI23" s="11">
        <f>'OddsRatio_working_3-way'!U23/(3*'OddsRatio_working_3-way'!X23^(1/3))*SIN(('OddsRatio_working_3-way'!Y23)/3)</f>
        <v>-0.16781008327641078</v>
      </c>
      <c r="AJ23" s="11">
        <f>'OddsRatio_working_3-way'!U23/(3*'OddsRatio_working_3-way'!X23^(1/3))*SIN(('OddsRatio_working_3-way'!Y23+2*PI())/3)</f>
        <v>-0.37399515307639919</v>
      </c>
      <c r="AK23" s="11">
        <f>'OddsRatio_working_3-way'!U23/(3*'OddsRatio_working_3-way'!X23^(1/3))*SIN(('OddsRatio_working_3-way'!Y23+4*PI())/3)</f>
        <v>0.54180523635280997</v>
      </c>
      <c r="AL23" s="11">
        <f>'OddsRatio_working_3-way'!Z23+'OddsRatio_working_3-way'!AF23</f>
        <v>1.0574752027218359</v>
      </c>
      <c r="AM23" s="11">
        <f>'OddsRatio_working_3-way'!AA23+'OddsRatio_working_3-way'!AG23</f>
        <v>-0.81939319161802593</v>
      </c>
      <c r="AN23" s="11">
        <f>'OddsRatio_working_3-way'!AB23+'OddsRatio_working_3-way'!AH23</f>
        <v>-0.23808201110380992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1.0574752027218359</v>
      </c>
      <c r="AS23" s="11">
        <f>IF(('OddsRatio_working_3-way'!X23=0),IF(Q23&gt;0,-Q23^(1/3),(-Q23)^(1/3)),'OddsRatio_working_3-way'!AM23-'OddsRatio_working_3-way'!R23/3)</f>
        <v>-0.81939319161802593</v>
      </c>
      <c r="AT23" s="11">
        <f>IF(('OddsRatio_working_3-way'!X23=0),IF(Q23&gt;0,-Q23^(1/3),(-Q23)^(1/3)),'OddsRatio_working_3-way'!AN23-'OddsRatio_working_3-way'!R23/3)</f>
        <v>-0.23808201110380992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2.13</v>
      </c>
      <c r="B24" s="4">
        <f>IF('True_Odds_Calculator_3-way'!B25="","",'True_Odds_Calculator_3-way'!B25)</f>
        <v>3.62</v>
      </c>
      <c r="C24" s="4">
        <f>IF('True_Odds_Calculator_3-way'!C25="","",'True_Odds_Calculator_3-way'!C25)</f>
        <v>3.54</v>
      </c>
      <c r="D24" s="9">
        <f t="shared" si="13"/>
        <v>0.45864610586795618</v>
      </c>
      <c r="E24" s="9">
        <f t="shared" si="14"/>
        <v>0.26761616713165221</v>
      </c>
      <c r="F24" s="9">
        <f t="shared" si="15"/>
        <v>0.27373772700039156</v>
      </c>
      <c r="G24" s="9">
        <f t="shared" si="16"/>
        <v>1.0445400854066209</v>
      </c>
      <c r="H24" s="9">
        <f t="shared" si="17"/>
        <v>2.1803302965094815</v>
      </c>
      <c r="I24" s="9">
        <f t="shared" si="18"/>
        <v>3.7366950237653462</v>
      </c>
      <c r="J24" s="9">
        <f t="shared" si="19"/>
        <v>3.6531318169328175</v>
      </c>
      <c r="K24" s="11">
        <f t="shared" si="20"/>
        <v>0.46948356807511737</v>
      </c>
      <c r="L24" s="11">
        <f t="shared" si="21"/>
        <v>0.27624309392265195</v>
      </c>
      <c r="M24" s="11">
        <f t="shared" si="22"/>
        <v>0.2824858757062147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-0.27550026150807727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0.23044071255052667</v>
      </c>
      <c r="Q24" s="11">
        <f>2*'OddsRatio_working_3-way'!K24*'OddsRatio_working_3-way'!L24*'OddsRatio_working_3-way'!M24</f>
        <v>7.3272086661534688E-2</v>
      </c>
      <c r="R24" s="11">
        <f t="shared" si="23"/>
        <v>0</v>
      </c>
      <c r="S24" s="11">
        <f t="shared" si="24"/>
        <v>-0.83644462364247329</v>
      </c>
      <c r="T24" s="11">
        <f t="shared" si="25"/>
        <v>-0.26596013470348906</v>
      </c>
      <c r="U24" s="11">
        <f>'OddsRatio_working_3-way'!S24-'OddsRatio_working_3-way'!R24^2/3</f>
        <v>-0.83644462364247329</v>
      </c>
      <c r="V24" s="11">
        <f>'OddsRatio_working_3-way'!S24*'OddsRatio_working_3-way'!R24/3-2*'OddsRatio_working_3-way'!R24^3/27-'OddsRatio_working_3-way'!T24</f>
        <v>0.26596013470348906</v>
      </c>
      <c r="W24" s="11">
        <f>'OddsRatio_working_3-way'!V24^2+4*'OddsRatio_working_3-way'!U24^3/27</f>
        <v>-1.5962953259697182E-2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0.14722240531861586</v>
      </c>
      <c r="Y24" s="11">
        <f>IF('OddsRatio_working_3-way'!W24&gt;=0,IF('OddsRatio_working_3-way'!V24+SQRT('OddsRatio_working_3-way'!W24)&gt;0,0,PI()),ACOS('OddsRatio_working_3-way'!V24/(2*'OddsRatio_working_3-way'!X24)))</f>
        <v>0.44348980434494534</v>
      </c>
      <c r="Z24" s="11">
        <f>'OddsRatio_working_3-way'!X24^(1/3)*COS('OddsRatio_working_3-way'!Y24/3)</f>
        <v>0.52227004270331046</v>
      </c>
      <c r="AA24" s="11">
        <f>'OddsRatio_working_3-way'!X24^(1/3)*COS(('OddsRatio_working_3-way'!Y24+2*PI())/3)</f>
        <v>-0.32848973745698828</v>
      </c>
      <c r="AB24" s="11">
        <f>'OddsRatio_working_3-way'!X24^(1/3)*COS(('OddsRatio_working_3-way'!Y24+4*PI())/3)</f>
        <v>-0.19378030524632209</v>
      </c>
      <c r="AC24" s="11">
        <f>'OddsRatio_working_3-way'!X24^(1/3)*SIN('OddsRatio_working_3-way'!Y24/3)</f>
        <v>7.7774526949209707E-2</v>
      </c>
      <c r="AD24" s="11">
        <f>'OddsRatio_working_3-way'!X24^(1/3)*SIN(('OddsRatio_working_3-way'!Y24+2*PI())/3)</f>
        <v>0.41341186114204564</v>
      </c>
      <c r="AE24" s="11">
        <f>'OddsRatio_working_3-way'!X24^(1/3)*SIN(('OddsRatio_working_3-way'!Y24+4*PI())/3)</f>
        <v>-0.49118638809125542</v>
      </c>
      <c r="AF24" s="11">
        <f>-'OddsRatio_working_3-way'!U24/(3*'OddsRatio_working_3-way'!X24^(1/3))*COS(('OddsRatio_working_3-way'!Y24)/3)</f>
        <v>0.52227004270331034</v>
      </c>
      <c r="AG24" s="11">
        <f>-'OddsRatio_working_3-way'!U24/(3*'OddsRatio_working_3-way'!X24^(1/3))*COS(('OddsRatio_working_3-way'!Y24+2*PI())/3)</f>
        <v>-0.32848973745698823</v>
      </c>
      <c r="AH24" s="11">
        <f>-'OddsRatio_working_3-way'!U24/(3*'OddsRatio_working_3-way'!X24^(1/3))*COS(('OddsRatio_working_3-way'!Y24+4*PI())/3)</f>
        <v>-0.19378030524632206</v>
      </c>
      <c r="AI24" s="11">
        <f>'OddsRatio_working_3-way'!U24/(3*'OddsRatio_working_3-way'!X24^(1/3))*SIN(('OddsRatio_working_3-way'!Y24)/3)</f>
        <v>-7.7774526949209694E-2</v>
      </c>
      <c r="AJ24" s="11">
        <f>'OddsRatio_working_3-way'!U24/(3*'OddsRatio_working_3-way'!X24^(1/3))*SIN(('OddsRatio_working_3-way'!Y24+2*PI())/3)</f>
        <v>-0.41341186114204559</v>
      </c>
      <c r="AK24" s="11">
        <f>'OddsRatio_working_3-way'!U24/(3*'OddsRatio_working_3-way'!X24^(1/3))*SIN(('OddsRatio_working_3-way'!Y24+4*PI())/3)</f>
        <v>0.49118638809125531</v>
      </c>
      <c r="AL24" s="11">
        <f>'OddsRatio_working_3-way'!Z24+'OddsRatio_working_3-way'!AF24</f>
        <v>1.0445400854066209</v>
      </c>
      <c r="AM24" s="11">
        <f>'OddsRatio_working_3-way'!AA24+'OddsRatio_working_3-way'!AG24</f>
        <v>-0.65697947491397657</v>
      </c>
      <c r="AN24" s="11">
        <f>'OddsRatio_working_3-way'!AB24+'OddsRatio_working_3-way'!AH24</f>
        <v>-0.38756061049264412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1.0445400854066209</v>
      </c>
      <c r="AS24" s="11">
        <f>IF(('OddsRatio_working_3-way'!X24=0),IF(Q24&gt;0,-Q24^(1/3),(-Q24)^(1/3)),'OddsRatio_working_3-way'!AM24-'OddsRatio_working_3-way'!R24/3)</f>
        <v>-0.65697947491397657</v>
      </c>
      <c r="AT24" s="11">
        <f>IF(('OddsRatio_working_3-way'!X24=0),IF(Q24&gt;0,-Q24^(1/3),(-Q24)^(1/3)),'OddsRatio_working_3-way'!AN24-'OddsRatio_working_3-way'!R24/3)</f>
        <v>-0.38756061049264412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2.46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3</v>
      </c>
      <c r="D25" s="9">
        <f t="shared" si="13"/>
        <v>0.3963671425707922</v>
      </c>
      <c r="E25" s="9">
        <f t="shared" si="14"/>
        <v>0.27960798376227941</v>
      </c>
      <c r="F25" s="9">
        <f t="shared" si="15"/>
        <v>0.32402487366692839</v>
      </c>
      <c r="G25" s="9">
        <f t="shared" si="16"/>
        <v>1.0430914125252002</v>
      </c>
      <c r="H25" s="9">
        <f t="shared" si="17"/>
        <v>2.5229134622867924</v>
      </c>
      <c r="I25" s="9">
        <f t="shared" si="18"/>
        <v>3.5764357889372445</v>
      </c>
      <c r="J25" s="9">
        <f t="shared" si="19"/>
        <v>3.0861828250504</v>
      </c>
      <c r="K25" s="11">
        <f t="shared" si="20"/>
        <v>0.4065040650406504</v>
      </c>
      <c r="L25" s="11">
        <f t="shared" si="21"/>
        <v>0.28818443804034583</v>
      </c>
      <c r="M25" s="11">
        <f t="shared" si="22"/>
        <v>0.33333333333333331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-0.28163976164257321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0.23156283436033209</v>
      </c>
      <c r="Q25" s="11">
        <f>2*'OddsRatio_working_3-way'!K25*'OddsRatio_working_3-way'!L25*'OddsRatio_working_3-way'!M25</f>
        <v>7.8098763696570678E-2</v>
      </c>
      <c r="R25" s="11">
        <f t="shared" si="23"/>
        <v>0</v>
      </c>
      <c r="S25" s="11">
        <f t="shared" si="24"/>
        <v>-0.82219510842438026</v>
      </c>
      <c r="T25" s="11">
        <f t="shared" si="25"/>
        <v>-0.27730020520215182</v>
      </c>
      <c r="U25" s="11">
        <f>'OddsRatio_working_3-way'!S25-'OddsRatio_working_3-way'!R25^2/3</f>
        <v>-0.82219510842438026</v>
      </c>
      <c r="V25" s="11">
        <f>'OddsRatio_working_3-way'!S25*'OddsRatio_working_3-way'!R25/3-2*'OddsRatio_working_3-way'!R25^3/27-'OddsRatio_working_3-way'!T25</f>
        <v>0.27730020520215182</v>
      </c>
      <c r="W25" s="11">
        <f>'OddsRatio_working_3-way'!V25^2+4*'OddsRatio_working_3-way'!U25^3/27</f>
        <v>-5.4464979434725308E-3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0.14347639330969053</v>
      </c>
      <c r="Y25" s="11">
        <f>IF('OddsRatio_working_3-way'!W25&gt;=0,IF('OddsRatio_working_3-way'!V25+SQRT('OddsRatio_working_3-way'!W25)&gt;0,0,PI()),ACOS('OddsRatio_working_3-way'!V25/(2*'OddsRatio_working_3-way'!X25)))</f>
        <v>0.26010966950071679</v>
      </c>
      <c r="Z25" s="11">
        <f>'OddsRatio_working_3-way'!X25^(1/3)*COS('OddsRatio_working_3-way'!Y25/3)</f>
        <v>0.52154570626260022</v>
      </c>
      <c r="AA25" s="11">
        <f>'OddsRatio_working_3-way'!X25^(1/3)*COS(('OddsRatio_working_3-way'!Y25+2*PI())/3)</f>
        <v>-0.3000326839432042</v>
      </c>
      <c r="AB25" s="11">
        <f>'OddsRatio_working_3-way'!X25^(1/3)*COS(('OddsRatio_working_3-way'!Y25+4*PI())/3)</f>
        <v>-0.22151302231939632</v>
      </c>
      <c r="AC25" s="11">
        <f>'OddsRatio_working_3-way'!X25^(1/3)*SIN('OddsRatio_working_3-way'!Y25/3)</f>
        <v>4.5333347775183962E-2</v>
      </c>
      <c r="AD25" s="11">
        <f>'OddsRatio_working_3-way'!X25^(1/3)*SIN(('OddsRatio_working_3-way'!Y25+2*PI())/3)</f>
        <v>0.42900515697051655</v>
      </c>
      <c r="AE25" s="11">
        <f>'OddsRatio_working_3-way'!X25^(1/3)*SIN(('OddsRatio_working_3-way'!Y25+4*PI())/3)</f>
        <v>-0.47433850474570038</v>
      </c>
      <c r="AF25" s="11">
        <f>-'OddsRatio_working_3-way'!U25/(3*'OddsRatio_working_3-way'!X25^(1/3))*COS(('OddsRatio_working_3-way'!Y25)/3)</f>
        <v>0.5215457062626</v>
      </c>
      <c r="AG25" s="11">
        <f>-'OddsRatio_working_3-way'!U25/(3*'OddsRatio_working_3-way'!X25^(1/3))*COS(('OddsRatio_working_3-way'!Y25+2*PI())/3)</f>
        <v>-0.30003268394320404</v>
      </c>
      <c r="AH25" s="11">
        <f>-'OddsRatio_working_3-way'!U25/(3*'OddsRatio_working_3-way'!X25^(1/3))*COS(('OddsRatio_working_3-way'!Y25+4*PI())/3)</f>
        <v>-0.22151302231939624</v>
      </c>
      <c r="AI25" s="11">
        <f>'OddsRatio_working_3-way'!U25/(3*'OddsRatio_working_3-way'!X25^(1/3))*SIN(('OddsRatio_working_3-way'!Y25)/3)</f>
        <v>-4.5333347775183941E-2</v>
      </c>
      <c r="AJ25" s="11">
        <f>'OddsRatio_working_3-way'!U25/(3*'OddsRatio_working_3-way'!X25^(1/3))*SIN(('OddsRatio_working_3-way'!Y25+2*PI())/3)</f>
        <v>-0.42900515697051639</v>
      </c>
      <c r="AK25" s="11">
        <f>'OddsRatio_working_3-way'!U25/(3*'OddsRatio_working_3-way'!X25^(1/3))*SIN(('OddsRatio_working_3-way'!Y25+4*PI())/3)</f>
        <v>0.47433850474570016</v>
      </c>
      <c r="AL25" s="11">
        <f>'OddsRatio_working_3-way'!Z25+'OddsRatio_working_3-way'!AF25</f>
        <v>1.0430914125252002</v>
      </c>
      <c r="AM25" s="11">
        <f>'OddsRatio_working_3-way'!AA25+'OddsRatio_working_3-way'!AG25</f>
        <v>-0.6000653678864083</v>
      </c>
      <c r="AN25" s="11">
        <f>'OddsRatio_working_3-way'!AB25+'OddsRatio_working_3-way'!AH25</f>
        <v>-0.44302604463879258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1.0430914125252002</v>
      </c>
      <c r="AS25" s="11">
        <f>IF(('OddsRatio_working_3-way'!X25=0),IF(Q25&gt;0,-Q25^(1/3),(-Q25)^(1/3)),'OddsRatio_working_3-way'!AM25-'OddsRatio_working_3-way'!R25/3)</f>
        <v>-0.6000653678864083</v>
      </c>
      <c r="AT25" s="11">
        <f>IF(('OddsRatio_working_3-way'!X25=0),IF(Q25&gt;0,-Q25^(1/3),(-Q25)^(1/3)),'OddsRatio_working_3-way'!AN25-'OddsRatio_working_3-way'!R25/3)</f>
        <v>-0.44302604463879258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1.47</v>
      </c>
      <c r="B26" s="4">
        <f>IF('True_Odds_Calculator_3-way'!B27="","",'True_Odds_Calculator_3-way'!B27)</f>
        <v>4.99</v>
      </c>
      <c r="C26" s="4">
        <f>IF('True_Odds_Calculator_3-way'!C27="","",'True_Odds_Calculator_3-way'!C27)</f>
        <v>6.61</v>
      </c>
      <c r="D26" s="9">
        <f t="shared" si="13"/>
        <v>0.6662894159852345</v>
      </c>
      <c r="E26" s="9">
        <f t="shared" si="14"/>
        <v>0.19040761398230102</v>
      </c>
      <c r="F26" s="9">
        <f t="shared" si="15"/>
        <v>0.14330297003246423</v>
      </c>
      <c r="G26" s="9">
        <f t="shared" si="16"/>
        <v>1.0656367970823155</v>
      </c>
      <c r="H26" s="9">
        <f t="shared" si="17"/>
        <v>1.5008492946286884</v>
      </c>
      <c r="I26" s="9">
        <f t="shared" si="18"/>
        <v>5.2518908203584393</v>
      </c>
      <c r="J26" s="9">
        <f t="shared" si="19"/>
        <v>6.9782224316317896</v>
      </c>
      <c r="K26" s="11">
        <f t="shared" si="20"/>
        <v>0.68027210884353739</v>
      </c>
      <c r="L26" s="11">
        <f t="shared" si="21"/>
        <v>0.20040080160320639</v>
      </c>
      <c r="M26" s="11">
        <f t="shared" si="22"/>
        <v>0.15128593040847199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-0.21697728718729858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0.20768739100150135</v>
      </c>
      <c r="Q26" s="11">
        <f>2*'OddsRatio_working_3-way'!K26*'OddsRatio_working_3-way'!L26*'OddsRatio_working_3-way'!M26</f>
        <v>4.124873704101318E-2</v>
      </c>
      <c r="R26" s="11">
        <f t="shared" si="23"/>
        <v>0</v>
      </c>
      <c r="S26" s="11">
        <f t="shared" si="24"/>
        <v>-0.95718493715990638</v>
      </c>
      <c r="T26" s="11">
        <f t="shared" si="25"/>
        <v>-0.19010624372589999</v>
      </c>
      <c r="U26" s="11">
        <f>'OddsRatio_working_3-way'!S26-'OddsRatio_working_3-way'!R26^2/3</f>
        <v>-0.95718493715990638</v>
      </c>
      <c r="V26" s="11">
        <f>'OddsRatio_working_3-way'!S26*'OddsRatio_working_3-way'!R26/3-2*'OddsRatio_working_3-way'!R26^3/27-'OddsRatio_working_3-way'!T26</f>
        <v>0.19010624372589999</v>
      </c>
      <c r="W26" s="11">
        <f>'OddsRatio_working_3-way'!V26^2+4*'OddsRatio_working_3-way'!U26^3/27</f>
        <v>-9.3781944205828346E-2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0.18022369996021587</v>
      </c>
      <c r="Y26" s="11">
        <f>IF('OddsRatio_working_3-way'!W26&gt;=0,IF('OddsRatio_working_3-way'!V26+SQRT('OddsRatio_working_3-way'!W26)&gt;0,0,PI()),ACOS('OddsRatio_working_3-way'!V26/(2*'OddsRatio_working_3-way'!X26)))</f>
        <v>1.0152383572837476</v>
      </c>
      <c r="Z26" s="11">
        <f>'OddsRatio_working_3-way'!X26^(1/3)*COS('OddsRatio_working_3-way'!Y26/3)</f>
        <v>0.53281839854115776</v>
      </c>
      <c r="AA26" s="11">
        <f>'OddsRatio_working_3-way'!X26^(1/3)*COS(('OddsRatio_working_3-way'!Y26+2*PI())/3)</f>
        <v>-0.42881193915511279</v>
      </c>
      <c r="AB26" s="11">
        <f>'OddsRatio_working_3-way'!X26^(1/3)*COS(('OddsRatio_working_3-way'!Y26+4*PI())/3)</f>
        <v>-0.10400645938604483</v>
      </c>
      <c r="AC26" s="11">
        <f>'OddsRatio_working_3-way'!X26^(1/3)*SIN('OddsRatio_working_3-way'!Y26/3)</f>
        <v>0.18752653117893692</v>
      </c>
      <c r="AD26" s="11">
        <f>'OddsRatio_working_3-way'!X26^(1/3)*SIN(('OddsRatio_working_3-way'!Y26+2*PI())/3)</f>
        <v>0.36767100315091567</v>
      </c>
      <c r="AE26" s="11">
        <f>'OddsRatio_working_3-way'!X26^(1/3)*SIN(('OddsRatio_working_3-way'!Y26+4*PI())/3)</f>
        <v>-0.55519753432985253</v>
      </c>
      <c r="AF26" s="11">
        <f>-'OddsRatio_working_3-way'!U26/(3*'OddsRatio_working_3-way'!X26^(1/3))*COS(('OddsRatio_working_3-way'!Y26)/3)</f>
        <v>0.53281839854115776</v>
      </c>
      <c r="AG26" s="11">
        <f>-'OddsRatio_working_3-way'!U26/(3*'OddsRatio_working_3-way'!X26^(1/3))*COS(('OddsRatio_working_3-way'!Y26+2*PI())/3)</f>
        <v>-0.42881193915511279</v>
      </c>
      <c r="AH26" s="11">
        <f>-'OddsRatio_working_3-way'!U26/(3*'OddsRatio_working_3-way'!X26^(1/3))*COS(('OddsRatio_working_3-way'!Y26+4*PI())/3)</f>
        <v>-0.10400645938604483</v>
      </c>
      <c r="AI26" s="11">
        <f>'OddsRatio_working_3-way'!U26/(3*'OddsRatio_working_3-way'!X26^(1/3))*SIN(('OddsRatio_working_3-way'!Y26)/3)</f>
        <v>-0.18752653117893692</v>
      </c>
      <c r="AJ26" s="11">
        <f>'OddsRatio_working_3-way'!U26/(3*'OddsRatio_working_3-way'!X26^(1/3))*SIN(('OddsRatio_working_3-way'!Y26+2*PI())/3)</f>
        <v>-0.36767100315091567</v>
      </c>
      <c r="AK26" s="11">
        <f>'OddsRatio_working_3-way'!U26/(3*'OddsRatio_working_3-way'!X26^(1/3))*SIN(('OddsRatio_working_3-way'!Y26+4*PI())/3)</f>
        <v>0.55519753432985253</v>
      </c>
      <c r="AL26" s="11">
        <f>'OddsRatio_working_3-way'!Z26+'OddsRatio_working_3-way'!AF26</f>
        <v>1.0656367970823155</v>
      </c>
      <c r="AM26" s="11">
        <f>'OddsRatio_working_3-way'!AA26+'OddsRatio_working_3-way'!AG26</f>
        <v>-0.85762387831022557</v>
      </c>
      <c r="AN26" s="11">
        <f>'OddsRatio_working_3-way'!AB26+'OddsRatio_working_3-way'!AH26</f>
        <v>-0.20801291877208966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1.0656367970823155</v>
      </c>
      <c r="AS26" s="11">
        <f>IF(('OddsRatio_working_3-way'!X26=0),IF(Q26&gt;0,-Q26^(1/3),(-Q26)^(1/3)),'OddsRatio_working_3-way'!AM26-'OddsRatio_working_3-way'!R26/3)</f>
        <v>-0.85762387831022557</v>
      </c>
      <c r="AT26" s="11">
        <f>IF(('OddsRatio_working_3-way'!X26=0),IF(Q26&gt;0,-Q26^(1/3),(-Q26)^(1/3)),'OddsRatio_working_3-way'!AN26-'OddsRatio_working_3-way'!R26/3)</f>
        <v>-0.20801291877208966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1.88</v>
      </c>
      <c r="B27" s="4">
        <f>IF('True_Odds_Calculator_3-way'!B28="","",'True_Odds_Calculator_3-way'!B28)</f>
        <v>3.92</v>
      </c>
      <c r="C27" s="4">
        <f>IF('True_Odds_Calculator_3-way'!C28="","",'True_Odds_Calculator_3-way'!C28)</f>
        <v>4.12</v>
      </c>
      <c r="D27" s="9">
        <f t="shared" si="13"/>
        <v>0.51993096863073474</v>
      </c>
      <c r="E27" s="9">
        <f t="shared" si="14"/>
        <v>0.24607605366959612</v>
      </c>
      <c r="F27" s="9">
        <f t="shared" si="15"/>
        <v>0.23399297769966895</v>
      </c>
      <c r="G27" s="9">
        <f t="shared" si="16"/>
        <v>1.049241193747386</v>
      </c>
      <c r="H27" s="9">
        <f t="shared" si="17"/>
        <v>1.9233322504976997</v>
      </c>
      <c r="I27" s="9">
        <f t="shared" si="18"/>
        <v>4.0637842857423667</v>
      </c>
      <c r="J27" s="9">
        <f t="shared" si="19"/>
        <v>4.2736325244918438</v>
      </c>
      <c r="K27" s="11">
        <f t="shared" si="20"/>
        <v>0.53191489361702127</v>
      </c>
      <c r="L27" s="11">
        <f t="shared" si="21"/>
        <v>0.25510204081632654</v>
      </c>
      <c r="M27" s="11">
        <f t="shared" si="22"/>
        <v>0.24271844660194175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-0.26404563064639186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0.22791082969027313</v>
      </c>
      <c r="Q27" s="11">
        <f>2*'OddsRatio_working_3-way'!K27*'OddsRatio_working_3-way'!L27*'OddsRatio_working_3-way'!M27</f>
        <v>6.5870181991408427E-2</v>
      </c>
      <c r="R27" s="11">
        <f t="shared" si="23"/>
        <v>0</v>
      </c>
      <c r="S27" s="11">
        <f t="shared" si="24"/>
        <v>-0.86314940766995607</v>
      </c>
      <c r="T27" s="11">
        <f t="shared" si="25"/>
        <v>-0.24946514672542086</v>
      </c>
      <c r="U27" s="11">
        <f>'OddsRatio_working_3-way'!S27-'OddsRatio_working_3-way'!R27^2/3</f>
        <v>-0.86314940766995607</v>
      </c>
      <c r="V27" s="11">
        <f>'OddsRatio_working_3-way'!S27*'OddsRatio_working_3-way'!R27/3-2*'OddsRatio_working_3-way'!R27^3/27-'OddsRatio_working_3-way'!T27</f>
        <v>0.24946514672542086</v>
      </c>
      <c r="W27" s="11">
        <f>'OddsRatio_working_3-way'!V27^2+4*'OddsRatio_working_3-way'!U27^3/27</f>
        <v>-3.3036700184007541E-2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0.15432883691548324</v>
      </c>
      <c r="Y27" s="11">
        <f>IF('OddsRatio_working_3-way'!W27&gt;=0,IF('OddsRatio_working_3-way'!V27+SQRT('OddsRatio_working_3-way'!W27)&gt;0,0,PI()),ACOS('OddsRatio_working_3-way'!V27/(2*'OddsRatio_working_3-way'!X27)))</f>
        <v>0.6296630641683294</v>
      </c>
      <c r="Z27" s="11">
        <f>'OddsRatio_working_3-way'!X27^(1/3)*COS('OddsRatio_working_3-way'!Y27/3)</f>
        <v>0.52462059687369289</v>
      </c>
      <c r="AA27" s="11">
        <f>'OddsRatio_working_3-way'!X27^(1/3)*COS(('OddsRatio_working_3-way'!Y27+2*PI())/3)</f>
        <v>-0.35909497656002159</v>
      </c>
      <c r="AB27" s="11">
        <f>'OddsRatio_working_3-way'!X27^(1/3)*COS(('OddsRatio_working_3-way'!Y27+4*PI())/3)</f>
        <v>-0.16552562031367149</v>
      </c>
      <c r="AC27" s="11">
        <f>'OddsRatio_working_3-way'!X27^(1/3)*SIN('OddsRatio_working_3-way'!Y27/3)</f>
        <v>0.11175731993569286</v>
      </c>
      <c r="AD27" s="11">
        <f>'OddsRatio_working_3-way'!X27^(1/3)*SIN(('OddsRatio_working_3-way'!Y27+2*PI())/3)</f>
        <v>0.39845610427332673</v>
      </c>
      <c r="AE27" s="11">
        <f>'OddsRatio_working_3-way'!X27^(1/3)*SIN(('OddsRatio_working_3-way'!Y27+4*PI())/3)</f>
        <v>-0.51021342420901949</v>
      </c>
      <c r="AF27" s="11">
        <f>-'OddsRatio_working_3-way'!U27/(3*'OddsRatio_working_3-way'!X27^(1/3))*COS(('OddsRatio_working_3-way'!Y27)/3)</f>
        <v>0.524620596873693</v>
      </c>
      <c r="AG27" s="11">
        <f>-'OddsRatio_working_3-way'!U27/(3*'OddsRatio_working_3-way'!X27^(1/3))*COS(('OddsRatio_working_3-way'!Y27+2*PI())/3)</f>
        <v>-0.35909497656002165</v>
      </c>
      <c r="AH27" s="11">
        <f>-'OddsRatio_working_3-way'!U27/(3*'OddsRatio_working_3-way'!X27^(1/3))*COS(('OddsRatio_working_3-way'!Y27+4*PI())/3)</f>
        <v>-0.16552562031367152</v>
      </c>
      <c r="AI27" s="11">
        <f>'OddsRatio_working_3-way'!U27/(3*'OddsRatio_working_3-way'!X27^(1/3))*SIN(('OddsRatio_working_3-way'!Y27)/3)</f>
        <v>-0.11175731993569288</v>
      </c>
      <c r="AJ27" s="11">
        <f>'OddsRatio_working_3-way'!U27/(3*'OddsRatio_working_3-way'!X27^(1/3))*SIN(('OddsRatio_working_3-way'!Y27+2*PI())/3)</f>
        <v>-0.39845610427332678</v>
      </c>
      <c r="AK27" s="11">
        <f>'OddsRatio_working_3-way'!U27/(3*'OddsRatio_working_3-way'!X27^(1/3))*SIN(('OddsRatio_working_3-way'!Y27+4*PI())/3)</f>
        <v>0.51021342420901961</v>
      </c>
      <c r="AL27" s="11">
        <f>'OddsRatio_working_3-way'!Z27+'OddsRatio_working_3-way'!AF27</f>
        <v>1.049241193747386</v>
      </c>
      <c r="AM27" s="11">
        <f>'OddsRatio_working_3-way'!AA27+'OddsRatio_working_3-way'!AG27</f>
        <v>-0.7181899531200433</v>
      </c>
      <c r="AN27" s="11">
        <f>'OddsRatio_working_3-way'!AB27+'OddsRatio_working_3-way'!AH27</f>
        <v>-0.33105124062734304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1.049241193747386</v>
      </c>
      <c r="AS27" s="11">
        <f>IF(('OddsRatio_working_3-way'!X27=0),IF(Q27&gt;0,-Q27^(1/3),(-Q27)^(1/3)),'OddsRatio_working_3-way'!AM27-'OddsRatio_working_3-way'!R27/3)</f>
        <v>-0.7181899531200433</v>
      </c>
      <c r="AT27" s="11">
        <f>IF(('OddsRatio_working_3-way'!X27=0),IF(Q27&gt;0,-Q27^(1/3),(-Q27)^(1/3)),'OddsRatio_working_3-way'!AN27-'OddsRatio_working_3-way'!R27/3)</f>
        <v>-0.33105124062734304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1.78</v>
      </c>
      <c r="B28" s="4">
        <f>IF('True_Odds_Calculator_3-way'!B29="","",'True_Odds_Calculator_3-way'!B29)</f>
        <v>4.21</v>
      </c>
      <c r="C28" s="4">
        <f>IF('True_Odds_Calculator_3-way'!C29="","",'True_Odds_Calculator_3-way'!C29)</f>
        <v>4.33</v>
      </c>
      <c r="D28" s="9">
        <f t="shared" si="13"/>
        <v>0.54935665198387862</v>
      </c>
      <c r="E28" s="9">
        <f t="shared" si="14"/>
        <v>0.22852464788460974</v>
      </c>
      <c r="F28" s="9">
        <f t="shared" si="15"/>
        <v>0.22211870013151175</v>
      </c>
      <c r="G28" s="9">
        <f t="shared" si="16"/>
        <v>1.0516808706794456</v>
      </c>
      <c r="H28" s="9">
        <f t="shared" si="17"/>
        <v>1.8203110791299673</v>
      </c>
      <c r="I28" s="9">
        <f t="shared" si="18"/>
        <v>4.3758955948810199</v>
      </c>
      <c r="J28" s="9">
        <f t="shared" si="19"/>
        <v>4.5020972993625543</v>
      </c>
      <c r="K28" s="11">
        <f t="shared" si="20"/>
        <v>0.5617977528089888</v>
      </c>
      <c r="L28" s="11">
        <f t="shared" si="21"/>
        <v>0.23752969121140144</v>
      </c>
      <c r="M28" s="11">
        <f t="shared" si="22"/>
        <v>0.23094688221709006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-0.25695310740943844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0.22559064531067005</v>
      </c>
      <c r="Q28" s="11">
        <f>2*'OddsRatio_working_3-way'!K28*'OddsRatio_working_3-way'!L28*'OddsRatio_working_3-way'!M28</f>
        <v>6.1636788336248659E-2</v>
      </c>
      <c r="R28" s="11">
        <f t="shared" si="23"/>
        <v>0</v>
      </c>
      <c r="S28" s="11">
        <f t="shared" si="24"/>
        <v>-0.87794480317844803</v>
      </c>
      <c r="T28" s="11">
        <f t="shared" si="25"/>
        <v>-0.23987562928372902</v>
      </c>
      <c r="U28" s="11">
        <f>'OddsRatio_working_3-way'!S28-'OddsRatio_working_3-way'!R28^2/3</f>
        <v>-0.87794480317844803</v>
      </c>
      <c r="V28" s="11">
        <f>'OddsRatio_working_3-way'!S28*'OddsRatio_working_3-way'!R28/3-2*'OddsRatio_working_3-way'!R28^3/27-'OddsRatio_working_3-way'!T28</f>
        <v>0.23987562928372902</v>
      </c>
      <c r="W28" s="11">
        <f>'OddsRatio_working_3-way'!V28^2+4*'OddsRatio_working_3-way'!U28^3/27</f>
        <v>-4.2712794917965403E-2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0.15831385950243776</v>
      </c>
      <c r="Y28" s="11">
        <f>IF('OddsRatio_working_3-way'!W28&gt;=0,IF('OddsRatio_working_3-way'!V28+SQRT('OddsRatio_working_3-way'!W28)&gt;0,0,PI()),ACOS('OddsRatio_working_3-way'!V28/(2*'OddsRatio_working_3-way'!X28)))</f>
        <v>0.71117543227413682</v>
      </c>
      <c r="Z28" s="11">
        <f>'OddsRatio_working_3-way'!X28^(1/3)*COS('OddsRatio_working_3-way'!Y28/3)</f>
        <v>0.5258404353397228</v>
      </c>
      <c r="AA28" s="11">
        <f>'OddsRatio_working_3-way'!X28^(1/3)*COS(('OddsRatio_working_3-way'!Y28+2*PI())/3)</f>
        <v>-0.37294329804807153</v>
      </c>
      <c r="AB28" s="11">
        <f>'OddsRatio_working_3-way'!X28^(1/3)*COS(('OddsRatio_working_3-way'!Y28+4*PI())/3)</f>
        <v>-0.15289713729165147</v>
      </c>
      <c r="AC28" s="11">
        <f>'OddsRatio_working_3-way'!X28^(1/3)*SIN('OddsRatio_working_3-way'!Y28/3)</f>
        <v>0.12704371014686291</v>
      </c>
      <c r="AD28" s="11">
        <f>'OddsRatio_working_3-way'!X28^(1/3)*SIN(('OddsRatio_working_3-way'!Y28+2*PI())/3)</f>
        <v>0.39186932026783705</v>
      </c>
      <c r="AE28" s="11">
        <f>'OddsRatio_working_3-way'!X28^(1/3)*SIN(('OddsRatio_working_3-way'!Y28+4*PI())/3)</f>
        <v>-0.51891303041469983</v>
      </c>
      <c r="AF28" s="11">
        <f>-'OddsRatio_working_3-way'!U28/(3*'OddsRatio_working_3-way'!X28^(1/3))*COS(('OddsRatio_working_3-way'!Y28)/3)</f>
        <v>0.52584043533972291</v>
      </c>
      <c r="AG28" s="11">
        <f>-'OddsRatio_working_3-way'!U28/(3*'OddsRatio_working_3-way'!X28^(1/3))*COS(('OddsRatio_working_3-way'!Y28+2*PI())/3)</f>
        <v>-0.37294329804807158</v>
      </c>
      <c r="AH28" s="11">
        <f>-'OddsRatio_working_3-way'!U28/(3*'OddsRatio_working_3-way'!X28^(1/3))*COS(('OddsRatio_working_3-way'!Y28+4*PI())/3)</f>
        <v>-0.1528971372916515</v>
      </c>
      <c r="AI28" s="11">
        <f>'OddsRatio_working_3-way'!U28/(3*'OddsRatio_working_3-way'!X28^(1/3))*SIN(('OddsRatio_working_3-way'!Y28)/3)</f>
        <v>-0.12704371014686291</v>
      </c>
      <c r="AJ28" s="11">
        <f>'OddsRatio_working_3-way'!U28/(3*'OddsRatio_working_3-way'!X28^(1/3))*SIN(('OddsRatio_working_3-way'!Y28+2*PI())/3)</f>
        <v>-0.39186932026783711</v>
      </c>
      <c r="AK28" s="11">
        <f>'OddsRatio_working_3-way'!U28/(3*'OddsRatio_working_3-way'!X28^(1/3))*SIN(('OddsRatio_working_3-way'!Y28+4*PI())/3)</f>
        <v>0.51891303041469994</v>
      </c>
      <c r="AL28" s="11">
        <f>'OddsRatio_working_3-way'!Z28+'OddsRatio_working_3-way'!AF28</f>
        <v>1.0516808706794456</v>
      </c>
      <c r="AM28" s="11">
        <f>'OddsRatio_working_3-way'!AA28+'OddsRatio_working_3-way'!AG28</f>
        <v>-0.74588659609614316</v>
      </c>
      <c r="AN28" s="11">
        <f>'OddsRatio_working_3-way'!AB28+'OddsRatio_working_3-way'!AH28</f>
        <v>-0.30579427458330299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1.0516808706794456</v>
      </c>
      <c r="AS28" s="11">
        <f>IF(('OddsRatio_working_3-way'!X28=0),IF(Q28&gt;0,-Q28^(1/3),(-Q28)^(1/3)),'OddsRatio_working_3-way'!AM28-'OddsRatio_working_3-way'!R28/3)</f>
        <v>-0.74588659609614316</v>
      </c>
      <c r="AT28" s="11">
        <f>IF(('OddsRatio_working_3-way'!X28=0),IF(Q28&gt;0,-Q28^(1/3),(-Q28)^(1/3)),'OddsRatio_working_3-way'!AN28-'OddsRatio_working_3-way'!R28/3)</f>
        <v>-0.30579427458330299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3.17</v>
      </c>
      <c r="B29" s="4">
        <f>IF('True_Odds_Calculator_3-way'!B30="","",'True_Odds_Calculator_3-way'!B30)</f>
        <v>3.57</v>
      </c>
      <c r="C29" s="4">
        <f>IF('True_Odds_Calculator_3-way'!C30="","",'True_Odds_Calculator_3-way'!C30)</f>
        <v>2.31</v>
      </c>
      <c r="D29" s="9">
        <f t="shared" si="13"/>
        <v>0.30619891712241398</v>
      </c>
      <c r="E29" s="9">
        <f t="shared" si="14"/>
        <v>0.27147951091881073</v>
      </c>
      <c r="F29" s="9">
        <f t="shared" si="15"/>
        <v>0.42232157195877529</v>
      </c>
      <c r="G29" s="9">
        <f t="shared" si="16"/>
        <v>1.0441709080187742</v>
      </c>
      <c r="H29" s="9">
        <f t="shared" si="17"/>
        <v>3.2658508704007407</v>
      </c>
      <c r="I29" s="9">
        <f t="shared" si="18"/>
        <v>3.6835192336082492</v>
      </c>
      <c r="J29" s="9">
        <f t="shared" si="19"/>
        <v>2.3678638895045943</v>
      </c>
      <c r="K29" s="11">
        <f t="shared" si="20"/>
        <v>0.31545741324921134</v>
      </c>
      <c r="L29" s="11">
        <f t="shared" si="21"/>
        <v>0.28011204481792717</v>
      </c>
      <c r="M29" s="11">
        <f t="shared" si="22"/>
        <v>0.4329004329004329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-0.27946324309285908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0.23142800758578932</v>
      </c>
      <c r="Q29" s="11">
        <f>2*'OddsRatio_working_3-way'!K29*'OddsRatio_working_3-way'!L29*'OddsRatio_working_3-way'!M29</f>
        <v>7.6505126474641097E-2</v>
      </c>
      <c r="R29" s="11">
        <f t="shared" si="23"/>
        <v>0</v>
      </c>
      <c r="S29" s="11">
        <f t="shared" si="24"/>
        <v>-0.82811608791389868</v>
      </c>
      <c r="T29" s="11">
        <f t="shared" si="25"/>
        <v>-0.27375738443434666</v>
      </c>
      <c r="U29" s="11">
        <f>'OddsRatio_working_3-way'!S29-'OddsRatio_working_3-way'!R29^2/3</f>
        <v>-0.82811608791389868</v>
      </c>
      <c r="V29" s="11">
        <f>'OddsRatio_working_3-way'!S29*'OddsRatio_working_3-way'!R29/3-2*'OddsRatio_working_3-way'!R29^3/27-'OddsRatio_working_3-way'!T29</f>
        <v>0.27375738443434666</v>
      </c>
      <c r="W29" s="11">
        <f>'OddsRatio_working_3-way'!V29^2+4*'OddsRatio_working_3-way'!U29^3/27</f>
        <v>-9.1905758789302544E-3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0.14502903279280405</v>
      </c>
      <c r="Y29" s="11">
        <f>IF('OddsRatio_working_3-way'!W29&gt;=0,IF('OddsRatio_working_3-way'!V29+SQRT('OddsRatio_working_3-way'!W29)&gt;0,0,PI()),ACOS('OddsRatio_working_3-way'!V29/(2*'OddsRatio_working_3-way'!X29)))</f>
        <v>0.33684535248924852</v>
      </c>
      <c r="Z29" s="11">
        <f>'OddsRatio_working_3-way'!X29^(1/3)*COS('OddsRatio_working_3-way'!Y29/3)</f>
        <v>0.52208545400938711</v>
      </c>
      <c r="AA29" s="11">
        <f>'OddsRatio_working_3-way'!X29^(1/3)*COS(('OddsRatio_working_3-way'!Y29+2*PI())/3)</f>
        <v>-0.31202415511664255</v>
      </c>
      <c r="AB29" s="11">
        <f>'OddsRatio_working_3-way'!X29^(1/3)*COS(('OddsRatio_working_3-way'!Y29+4*PI())/3)</f>
        <v>-0.21006129889274469</v>
      </c>
      <c r="AC29" s="11">
        <f>'OddsRatio_working_3-way'!X29^(1/3)*SIN('OddsRatio_working_3-way'!Y29/3)</f>
        <v>5.8868282488210529E-2</v>
      </c>
      <c r="AD29" s="11">
        <f>'OddsRatio_working_3-way'!X29^(1/3)*SIN(('OddsRatio_working_3-way'!Y29+2*PI())/3)</f>
        <v>0.42270512487435613</v>
      </c>
      <c r="AE29" s="11">
        <f>'OddsRatio_working_3-way'!X29^(1/3)*SIN(('OddsRatio_working_3-way'!Y29+4*PI())/3)</f>
        <v>-0.48157340736256671</v>
      </c>
      <c r="AF29" s="11">
        <f>-'OddsRatio_working_3-way'!U29/(3*'OddsRatio_working_3-way'!X29^(1/3))*COS(('OddsRatio_working_3-way'!Y29)/3)</f>
        <v>0.522085454009387</v>
      </c>
      <c r="AG29" s="11">
        <f>-'OddsRatio_working_3-way'!U29/(3*'OddsRatio_working_3-way'!X29^(1/3))*COS(('OddsRatio_working_3-way'!Y29+2*PI())/3)</f>
        <v>-0.3120241551166425</v>
      </c>
      <c r="AH29" s="11">
        <f>-'OddsRatio_working_3-way'!U29/(3*'OddsRatio_working_3-way'!X29^(1/3))*COS(('OddsRatio_working_3-way'!Y29+4*PI())/3)</f>
        <v>-0.21006129889274464</v>
      </c>
      <c r="AI29" s="11">
        <f>'OddsRatio_working_3-way'!U29/(3*'OddsRatio_working_3-way'!X29^(1/3))*SIN(('OddsRatio_working_3-way'!Y29)/3)</f>
        <v>-5.8868282488210515E-2</v>
      </c>
      <c r="AJ29" s="11">
        <f>'OddsRatio_working_3-way'!U29/(3*'OddsRatio_working_3-way'!X29^(1/3))*SIN(('OddsRatio_working_3-way'!Y29+2*PI())/3)</f>
        <v>-0.42270512487435602</v>
      </c>
      <c r="AK29" s="11">
        <f>'OddsRatio_working_3-way'!U29/(3*'OddsRatio_working_3-way'!X29^(1/3))*SIN(('OddsRatio_working_3-way'!Y29+4*PI())/3)</f>
        <v>0.4815734073625666</v>
      </c>
      <c r="AL29" s="11">
        <f>'OddsRatio_working_3-way'!Z29+'OddsRatio_working_3-way'!AF29</f>
        <v>1.0441709080187742</v>
      </c>
      <c r="AM29" s="11">
        <f>'OddsRatio_working_3-way'!AA29+'OddsRatio_working_3-way'!AG29</f>
        <v>-0.624048310233285</v>
      </c>
      <c r="AN29" s="11">
        <f>'OddsRatio_working_3-way'!AB29+'OddsRatio_working_3-way'!AH29</f>
        <v>-0.42012259778548933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1.0441709080187742</v>
      </c>
      <c r="AS29" s="11">
        <f>IF(('OddsRatio_working_3-way'!X29=0),IF(Q29&gt;0,-Q29^(1/3),(-Q29)^(1/3)),'OddsRatio_working_3-way'!AM29-'OddsRatio_working_3-way'!R29/3)</f>
        <v>-0.624048310233285</v>
      </c>
      <c r="AT29" s="11">
        <f>IF(('OddsRatio_working_3-way'!X29=0),IF(Q29&gt;0,-Q29^(1/3),(-Q29)^(1/3)),'OddsRatio_working_3-way'!AN29-'OddsRatio_working_3-way'!R29/3)</f>
        <v>-0.42012259778548933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1.88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4.45</v>
      </c>
      <c r="D30" s="9">
        <f t="shared" si="13"/>
        <v>0.51986153277603997</v>
      </c>
      <c r="E30" s="9">
        <f t="shared" si="14"/>
        <v>0.26372990480618208</v>
      </c>
      <c r="F30" s="9">
        <f t="shared" si="15"/>
        <v>0.21640856241777798</v>
      </c>
      <c r="G30" s="9">
        <f t="shared" si="16"/>
        <v>1.0495331163649215</v>
      </c>
      <c r="H30" s="9">
        <f t="shared" si="17"/>
        <v>1.9235891424011307</v>
      </c>
      <c r="I30" s="9">
        <f t="shared" si="18"/>
        <v>3.791758089530691</v>
      </c>
      <c r="J30" s="9">
        <f t="shared" si="19"/>
        <v>4.6208892514589799</v>
      </c>
      <c r="K30" s="11">
        <f t="shared" si="20"/>
        <v>0.53191489361702127</v>
      </c>
      <c r="L30" s="11">
        <f t="shared" si="21"/>
        <v>0.27322404371584696</v>
      </c>
      <c r="M30" s="11">
        <f t="shared" si="22"/>
        <v>0.2247191011235955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-0.26374513546242984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0.22828544890912866</v>
      </c>
      <c r="Q30" s="11">
        <f>2*'OddsRatio_working_3-way'!K30*'OddsRatio_working_3-way'!L30*'OddsRatio_working_3-way'!M30</f>
        <v>6.5317725009764988E-2</v>
      </c>
      <c r="R30" s="11">
        <f t="shared" si="23"/>
        <v>0</v>
      </c>
      <c r="S30" s="11">
        <f t="shared" si="24"/>
        <v>-0.86555321109096872</v>
      </c>
      <c r="T30" s="11">
        <f t="shared" si="25"/>
        <v>-0.24765470989727284</v>
      </c>
      <c r="U30" s="11">
        <f>'OddsRatio_working_3-way'!S30-'OddsRatio_working_3-way'!R30^2/3</f>
        <v>-0.86555321109096872</v>
      </c>
      <c r="V30" s="11">
        <f>'OddsRatio_working_3-way'!S30*'OddsRatio_working_3-way'!R30/3-2*'OddsRatio_working_3-way'!R30^3/27-'OddsRatio_working_3-way'!T30</f>
        <v>0.24765470989727284</v>
      </c>
      <c r="W30" s="11">
        <f>'OddsRatio_working_3-way'!V30^2+4*'OddsRatio_working_3-way'!U30^3/27</f>
        <v>-3.4734877770178044E-2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0.15497397612541308</v>
      </c>
      <c r="Y30" s="11">
        <f>IF('OddsRatio_working_3-way'!W30&gt;=0,IF('OddsRatio_working_3-way'!V30+SQRT('OddsRatio_working_3-way'!W30)&gt;0,0,PI()),ACOS('OddsRatio_working_3-way'!V30/(2*'OddsRatio_working_3-way'!X30)))</f>
        <v>0.64513214724996248</v>
      </c>
      <c r="Z30" s="11">
        <f>'OddsRatio_working_3-way'!X30^(1/3)*COS('OddsRatio_working_3-way'!Y30/3)</f>
        <v>0.52476655818246087</v>
      </c>
      <c r="AA30" s="11">
        <f>'OddsRatio_working_3-way'!X30^(1/3)*COS(('OddsRatio_working_3-way'!Y30+2*PI())/3)</f>
        <v>-0.36164730748391</v>
      </c>
      <c r="AB30" s="11">
        <f>'OddsRatio_working_3-way'!X30^(1/3)*COS(('OddsRatio_working_3-way'!Y30+4*PI())/3)</f>
        <v>-0.16311925069855093</v>
      </c>
      <c r="AC30" s="11">
        <f>'OddsRatio_working_3-way'!X30^(1/3)*SIN('OddsRatio_working_3-way'!Y30/3)</f>
        <v>0.11462022702672034</v>
      </c>
      <c r="AD30" s="11">
        <f>'OddsRatio_working_3-way'!X30^(1/3)*SIN(('OddsRatio_working_3-way'!Y30+2*PI())/3)</f>
        <v>0.39715105692917552</v>
      </c>
      <c r="AE30" s="11">
        <f>'OddsRatio_working_3-way'!X30^(1/3)*SIN(('OddsRatio_working_3-way'!Y30+4*PI())/3)</f>
        <v>-0.51177128395589588</v>
      </c>
      <c r="AF30" s="11">
        <f>-'OddsRatio_working_3-way'!U30/(3*'OddsRatio_working_3-way'!X30^(1/3))*COS(('OddsRatio_working_3-way'!Y30)/3)</f>
        <v>0.52476655818246076</v>
      </c>
      <c r="AG30" s="11">
        <f>-'OddsRatio_working_3-way'!U30/(3*'OddsRatio_working_3-way'!X30^(1/3))*COS(('OddsRatio_working_3-way'!Y30+2*PI())/3)</f>
        <v>-0.36164730748390989</v>
      </c>
      <c r="AH30" s="11">
        <f>-'OddsRatio_working_3-way'!U30/(3*'OddsRatio_working_3-way'!X30^(1/3))*COS(('OddsRatio_working_3-way'!Y30+4*PI())/3)</f>
        <v>-0.1631192506985509</v>
      </c>
      <c r="AI30" s="11">
        <f>'OddsRatio_working_3-way'!U30/(3*'OddsRatio_working_3-way'!X30^(1/3))*SIN(('OddsRatio_working_3-way'!Y30)/3)</f>
        <v>-0.11462022702672031</v>
      </c>
      <c r="AJ30" s="11">
        <f>'OddsRatio_working_3-way'!U30/(3*'OddsRatio_working_3-way'!X30^(1/3))*SIN(('OddsRatio_working_3-way'!Y30+2*PI())/3)</f>
        <v>-0.39715105692917546</v>
      </c>
      <c r="AK30" s="11">
        <f>'OddsRatio_working_3-way'!U30/(3*'OddsRatio_working_3-way'!X30^(1/3))*SIN(('OddsRatio_working_3-way'!Y30+4*PI())/3)</f>
        <v>0.51177128395589577</v>
      </c>
      <c r="AL30" s="11">
        <f>'OddsRatio_working_3-way'!Z30+'OddsRatio_working_3-way'!AF30</f>
        <v>1.0495331163649215</v>
      </c>
      <c r="AM30" s="11">
        <f>'OddsRatio_working_3-way'!AA30+'OddsRatio_working_3-way'!AG30</f>
        <v>-0.72329461496781988</v>
      </c>
      <c r="AN30" s="11">
        <f>'OddsRatio_working_3-way'!AB30+'OddsRatio_working_3-way'!AH30</f>
        <v>-0.32623850139710187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1.0495331163649215</v>
      </c>
      <c r="AS30" s="11">
        <f>IF(('OddsRatio_working_3-way'!X30=0),IF(Q30&gt;0,-Q30^(1/3),(-Q30)^(1/3)),'OddsRatio_working_3-way'!AM30-'OddsRatio_working_3-way'!R30/3)</f>
        <v>-0.72329461496781988</v>
      </c>
      <c r="AT30" s="11">
        <f>IF(('OddsRatio_working_3-way'!X30=0),IF(Q30&gt;0,-Q30^(1/3),(-Q30)^(1/3)),'OddsRatio_working_3-way'!AN30-'OddsRatio_working_3-way'!R30/3)</f>
        <v>-0.32623850139710187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1.74</v>
      </c>
      <c r="B31" s="4">
        <f>IF('True_Odds_Calculator_3-way'!B32="","",'True_Odds_Calculator_3-way'!B32)</f>
        <v>3.88</v>
      </c>
      <c r="C31" s="4">
        <f>IF('True_Odds_Calculator_3-way'!C32="","",'True_Odds_Calculator_3-way'!C32)</f>
        <v>5.1100000000000003</v>
      </c>
      <c r="D31" s="9">
        <f t="shared" si="13"/>
        <v>0.56300491977256006</v>
      </c>
      <c r="E31" s="9">
        <f t="shared" si="14"/>
        <v>0.24870536842591678</v>
      </c>
      <c r="F31" s="9">
        <f t="shared" si="15"/>
        <v>0.18828971180152348</v>
      </c>
      <c r="G31" s="9">
        <f t="shared" si="16"/>
        <v>1.0488965042042693</v>
      </c>
      <c r="H31" s="9">
        <f t="shared" si="17"/>
        <v>1.7761834131111591</v>
      </c>
      <c r="I31" s="9">
        <f t="shared" si="18"/>
        <v>4.0208219321082943</v>
      </c>
      <c r="J31" s="9">
        <f t="shared" si="19"/>
        <v>5.3109646322795463</v>
      </c>
      <c r="K31" s="11">
        <f t="shared" si="20"/>
        <v>0.57471264367816088</v>
      </c>
      <c r="L31" s="11">
        <f t="shared" si="21"/>
        <v>0.25773195876288663</v>
      </c>
      <c r="M31" s="11">
        <f t="shared" si="22"/>
        <v>0.19569471624266144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-0.25390085032936971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0.22406685575242519</v>
      </c>
      <c r="Q31" s="11">
        <f>2*'OddsRatio_working_3-way'!K31*'OddsRatio_working_3-way'!L31*'OddsRatio_working_3-way'!M31</f>
        <v>5.7973313260653352E-2</v>
      </c>
      <c r="R31" s="11">
        <f t="shared" si="23"/>
        <v>0</v>
      </c>
      <c r="S31" s="11">
        <f t="shared" si="24"/>
        <v>-0.88249746096461379</v>
      </c>
      <c r="T31" s="11">
        <f t="shared" si="25"/>
        <v>-0.22833052030132311</v>
      </c>
      <c r="U31" s="11">
        <f>'OddsRatio_working_3-way'!S31-'OddsRatio_working_3-way'!R31^2/3</f>
        <v>-0.88249746096461379</v>
      </c>
      <c r="V31" s="11">
        <f>'OddsRatio_working_3-way'!S31*'OddsRatio_working_3-way'!R31/3-2*'OddsRatio_working_3-way'!R31^3/27-'OddsRatio_working_3-way'!T31</f>
        <v>0.22833052030132311</v>
      </c>
      <c r="W31" s="11">
        <f>'OddsRatio_working_3-way'!V31^2+4*'OddsRatio_working_3-way'!U31^3/27</f>
        <v>-4.9686000668139579E-2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0.15954687960691405</v>
      </c>
      <c r="Y31" s="11">
        <f>IF('OddsRatio_working_3-way'!W31&gt;=0,IF('OddsRatio_working_3-way'!V31+SQRT('OddsRatio_working_3-way'!W31)&gt;0,0,PI()),ACOS('OddsRatio_working_3-way'!V31/(2*'OddsRatio_working_3-way'!X31)))</f>
        <v>0.77337183225745876</v>
      </c>
      <c r="Z31" s="11">
        <f>'OddsRatio_working_3-way'!X31^(1/3)*COS('OddsRatio_working_3-way'!Y31/3)</f>
        <v>0.52444825210213464</v>
      </c>
      <c r="AA31" s="11">
        <f>'OddsRatio_working_3-way'!X31^(1/3)*COS(('OddsRatio_working_3-way'!Y31+2*PI())/3)</f>
        <v>-0.3819733990819098</v>
      </c>
      <c r="AB31" s="11">
        <f>'OddsRatio_working_3-way'!X31^(1/3)*COS(('OddsRatio_working_3-way'!Y31+4*PI())/3)</f>
        <v>-0.14247485302022481</v>
      </c>
      <c r="AC31" s="11">
        <f>'OddsRatio_working_3-way'!X31^(1/3)*SIN('OddsRatio_working_3-way'!Y31/3)</f>
        <v>0.13827455003923783</v>
      </c>
      <c r="AD31" s="11">
        <f>'OddsRatio_working_3-way'!X31^(1/3)*SIN(('OddsRatio_working_3-way'!Y31+2*PI())/3)</f>
        <v>0.3850482342711754</v>
      </c>
      <c r="AE31" s="11">
        <f>'OddsRatio_working_3-way'!X31^(1/3)*SIN(('OddsRatio_working_3-way'!Y31+4*PI())/3)</f>
        <v>-0.52332278431041312</v>
      </c>
      <c r="AF31" s="11">
        <f>-'OddsRatio_working_3-way'!U31/(3*'OddsRatio_working_3-way'!X31^(1/3))*COS(('OddsRatio_working_3-way'!Y31)/3)</f>
        <v>0.52444825210213464</v>
      </c>
      <c r="AG31" s="11">
        <f>-'OddsRatio_working_3-way'!U31/(3*'OddsRatio_working_3-way'!X31^(1/3))*COS(('OddsRatio_working_3-way'!Y31+2*PI())/3)</f>
        <v>-0.3819733990819098</v>
      </c>
      <c r="AH31" s="11">
        <f>-'OddsRatio_working_3-way'!U31/(3*'OddsRatio_working_3-way'!X31^(1/3))*COS(('OddsRatio_working_3-way'!Y31+4*PI())/3)</f>
        <v>-0.14247485302022481</v>
      </c>
      <c r="AI31" s="11">
        <f>'OddsRatio_working_3-way'!U31/(3*'OddsRatio_working_3-way'!X31^(1/3))*SIN(('OddsRatio_working_3-way'!Y31)/3)</f>
        <v>-0.13827455003923783</v>
      </c>
      <c r="AJ31" s="11">
        <f>'OddsRatio_working_3-way'!U31/(3*'OddsRatio_working_3-way'!X31^(1/3))*SIN(('OddsRatio_working_3-way'!Y31+2*PI())/3)</f>
        <v>-0.3850482342711754</v>
      </c>
      <c r="AK31" s="11">
        <f>'OddsRatio_working_3-way'!U31/(3*'OddsRatio_working_3-way'!X31^(1/3))*SIN(('OddsRatio_working_3-way'!Y31+4*PI())/3)</f>
        <v>0.52332278431041312</v>
      </c>
      <c r="AL31" s="11">
        <f>'OddsRatio_working_3-way'!Z31+'OddsRatio_working_3-way'!AF31</f>
        <v>1.0488965042042693</v>
      </c>
      <c r="AM31" s="11">
        <f>'OddsRatio_working_3-way'!AA31+'OddsRatio_working_3-way'!AG31</f>
        <v>-0.76394679816381961</v>
      </c>
      <c r="AN31" s="11">
        <f>'OddsRatio_working_3-way'!AB31+'OddsRatio_working_3-way'!AH31</f>
        <v>-0.28494970604044961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1.0488965042042693</v>
      </c>
      <c r="AS31" s="11">
        <f>IF(('OddsRatio_working_3-way'!X31=0),IF(Q31&gt;0,-Q31^(1/3),(-Q31)^(1/3)),'OddsRatio_working_3-way'!AM31-'OddsRatio_working_3-way'!R31/3)</f>
        <v>-0.76394679816381961</v>
      </c>
      <c r="AT31" s="11">
        <f>IF(('OddsRatio_working_3-way'!X31=0),IF(Q31&gt;0,-Q31^(1/3),(-Q31)^(1/3)),'OddsRatio_working_3-way'!AN31-'OddsRatio_working_3-way'!R31/3)</f>
        <v>-0.28494970604044961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1.95</v>
      </c>
      <c r="B32" s="4">
        <f>IF('True_Odds_Calculator_3-way'!B33="","",'True_Odds_Calculator_3-way'!B33)</f>
        <v>3.79</v>
      </c>
      <c r="C32" s="4">
        <f>IF('True_Odds_Calculator_3-way'!C33="","",'True_Odds_Calculator_3-way'!C33)</f>
        <v>3.94</v>
      </c>
      <c r="D32" s="9">
        <f t="shared" si="13"/>
        <v>0.50071010731059362</v>
      </c>
      <c r="E32" s="9">
        <f t="shared" si="14"/>
        <v>0.25454930236085976</v>
      </c>
      <c r="F32" s="9">
        <f t="shared" si="15"/>
        <v>0.24474059032854634</v>
      </c>
      <c r="G32" s="9">
        <f t="shared" si="16"/>
        <v>1.0496458937428612</v>
      </c>
      <c r="H32" s="9">
        <f t="shared" si="17"/>
        <v>1.9971635990557182</v>
      </c>
      <c r="I32" s="9">
        <f t="shared" si="18"/>
        <v>3.9285120435425829</v>
      </c>
      <c r="J32" s="9">
        <f t="shared" si="19"/>
        <v>4.085958927604012</v>
      </c>
      <c r="K32" s="11">
        <f t="shared" si="20"/>
        <v>0.51282051282051289</v>
      </c>
      <c r="L32" s="11">
        <f t="shared" si="21"/>
        <v>0.26385224274406333</v>
      </c>
      <c r="M32" s="11">
        <f t="shared" si="22"/>
        <v>0.25380710659898476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-0.26761169933825713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0.22940686991153758</v>
      </c>
      <c r="Q32" s="11">
        <f>2*'OddsRatio_working_3-way'!K32*'OddsRatio_working_3-way'!L32*'OddsRatio_working_3-way'!M32</f>
        <v>6.8684691590280719E-2</v>
      </c>
      <c r="R32" s="11">
        <f t="shared" si="23"/>
        <v>0</v>
      </c>
      <c r="S32" s="11">
        <f t="shared" si="24"/>
        <v>-0.85723782061400378</v>
      </c>
      <c r="T32" s="11">
        <f t="shared" si="25"/>
        <v>-0.25665803012395327</v>
      </c>
      <c r="U32" s="11">
        <f>'OddsRatio_working_3-way'!S32-'OddsRatio_working_3-way'!R32^2/3</f>
        <v>-0.85723782061400378</v>
      </c>
      <c r="V32" s="11">
        <f>'OddsRatio_working_3-way'!S32*'OddsRatio_working_3-way'!R32/3-2*'OddsRatio_working_3-way'!R32^3/27-'OddsRatio_working_3-way'!T32</f>
        <v>0.25665803012395327</v>
      </c>
      <c r="W32" s="11">
        <f>'OddsRatio_working_3-way'!V32^2+4*'OddsRatio_working_3-way'!U32^3/27</f>
        <v>-2.7452128130244363E-2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0.15274609042243312</v>
      </c>
      <c r="Y32" s="11">
        <f>IF('OddsRatio_working_3-way'!W32&gt;=0,IF('OddsRatio_working_3-way'!V32+SQRT('OddsRatio_working_3-way'!W32)&gt;0,0,PI()),ACOS('OddsRatio_working_3-way'!V32/(2*'OddsRatio_working_3-way'!X32)))</f>
        <v>0.57324398877416005</v>
      </c>
      <c r="Z32" s="11">
        <f>'OddsRatio_working_3-way'!X32^(1/3)*COS('OddsRatio_working_3-way'!Y32/3)</f>
        <v>0.52482294687143072</v>
      </c>
      <c r="AA32" s="11">
        <f>'OddsRatio_working_3-way'!X32^(1/3)*COS(('OddsRatio_working_3-way'!Y32+2*PI())/3)</f>
        <v>-0.35033252314163954</v>
      </c>
      <c r="AB32" s="11">
        <f>'OddsRatio_working_3-way'!X32^(1/3)*COS(('OddsRatio_working_3-way'!Y32+4*PI())/3)</f>
        <v>-0.17449042372979132</v>
      </c>
      <c r="AC32" s="11">
        <f>'OddsRatio_working_3-way'!X32^(1/3)*SIN('OddsRatio_working_3-way'!Y32/3)</f>
        <v>0.1015224834302997</v>
      </c>
      <c r="AD32" s="11">
        <f>'OddsRatio_working_3-way'!X32^(1/3)*SIN(('OddsRatio_working_3-way'!Y32+2*PI())/3)</f>
        <v>0.40374876276451999</v>
      </c>
      <c r="AE32" s="11">
        <f>'OddsRatio_working_3-way'!X32^(1/3)*SIN(('OddsRatio_working_3-way'!Y32+4*PI())/3)</f>
        <v>-0.50527124619481956</v>
      </c>
      <c r="AF32" s="11">
        <f>-'OddsRatio_working_3-way'!U32/(3*'OddsRatio_working_3-way'!X32^(1/3))*COS(('OddsRatio_working_3-way'!Y32)/3)</f>
        <v>0.5248229468714305</v>
      </c>
      <c r="AG32" s="11">
        <f>-'OddsRatio_working_3-way'!U32/(3*'OddsRatio_working_3-way'!X32^(1/3))*COS(('OddsRatio_working_3-way'!Y32+2*PI())/3)</f>
        <v>-0.35033252314163937</v>
      </c>
      <c r="AH32" s="11">
        <f>-'OddsRatio_working_3-way'!U32/(3*'OddsRatio_working_3-way'!X32^(1/3))*COS(('OddsRatio_working_3-way'!Y32+4*PI())/3)</f>
        <v>-0.17449042372979123</v>
      </c>
      <c r="AI32" s="11">
        <f>'OddsRatio_working_3-way'!U32/(3*'OddsRatio_working_3-way'!X32^(1/3))*SIN(('OddsRatio_working_3-way'!Y32)/3)</f>
        <v>-0.10152248343029965</v>
      </c>
      <c r="AJ32" s="11">
        <f>'OddsRatio_working_3-way'!U32/(3*'OddsRatio_working_3-way'!X32^(1/3))*SIN(('OddsRatio_working_3-way'!Y32+2*PI())/3)</f>
        <v>-0.40374876276451982</v>
      </c>
      <c r="AK32" s="11">
        <f>'OddsRatio_working_3-way'!U32/(3*'OddsRatio_working_3-way'!X32^(1/3))*SIN(('OddsRatio_working_3-way'!Y32+4*PI())/3)</f>
        <v>0.50527124619481933</v>
      </c>
      <c r="AL32" s="11">
        <f>'OddsRatio_working_3-way'!Z32+'OddsRatio_working_3-way'!AF32</f>
        <v>1.0496458937428612</v>
      </c>
      <c r="AM32" s="11">
        <f>'OddsRatio_working_3-way'!AA32+'OddsRatio_working_3-way'!AG32</f>
        <v>-0.70066504628327886</v>
      </c>
      <c r="AN32" s="11">
        <f>'OddsRatio_working_3-way'!AB32+'OddsRatio_working_3-way'!AH32</f>
        <v>-0.34898084745958258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1.0496458937428612</v>
      </c>
      <c r="AS32" s="11">
        <f>IF(('OddsRatio_working_3-way'!X32=0),IF(Q32&gt;0,-Q32^(1/3),(-Q32)^(1/3)),'OddsRatio_working_3-way'!AM32-'OddsRatio_working_3-way'!R32/3)</f>
        <v>-0.70066504628327886</v>
      </c>
      <c r="AT32" s="11">
        <f>IF(('OddsRatio_working_3-way'!X32=0),IF(Q32&gt;0,-Q32^(1/3),(-Q32)^(1/3)),'OddsRatio_working_3-way'!AN32-'OddsRatio_working_3-way'!R32/3)</f>
        <v>-0.34898084745958258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4.62</v>
      </c>
      <c r="B33" s="4">
        <f>IF('True_Odds_Calculator_3-way'!B34="","",'True_Odds_Calculator_3-way'!B34)</f>
        <v>3.78</v>
      </c>
      <c r="C33" s="4">
        <f>IF('True_Odds_Calculator_3-way'!C34="","",'True_Odds_Calculator_3-way'!C34)</f>
        <v>1.82</v>
      </c>
      <c r="D33" s="9">
        <f t="shared" si="13"/>
        <v>0.20807070246479129</v>
      </c>
      <c r="E33" s="9">
        <f t="shared" si="14"/>
        <v>0.25491444317424733</v>
      </c>
      <c r="F33" s="9">
        <f t="shared" si="15"/>
        <v>0.53701485436096152</v>
      </c>
      <c r="G33" s="9">
        <f t="shared" si="16"/>
        <v>1.0513974179336314</v>
      </c>
      <c r="H33" s="9">
        <f t="shared" si="17"/>
        <v>4.806058652919746</v>
      </c>
      <c r="I33" s="9">
        <f t="shared" si="18"/>
        <v>3.922884821855495</v>
      </c>
      <c r="J33" s="9">
        <f t="shared" si="19"/>
        <v>1.8621458827055779</v>
      </c>
      <c r="K33" s="11">
        <f t="shared" si="20"/>
        <v>0.21645021645021645</v>
      </c>
      <c r="L33" s="11">
        <f t="shared" si="21"/>
        <v>0.26455026455026459</v>
      </c>
      <c r="M33" s="11">
        <f t="shared" si="22"/>
        <v>0.54945054945054939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-0.25963429364789914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0.22716009110566937</v>
      </c>
      <c r="Q33" s="11">
        <f>2*'OddsRatio_working_3-way'!K33*'OddsRatio_working_3-way'!L33*'OddsRatio_working_3-way'!M33</f>
        <v>6.2925232993260208E-2</v>
      </c>
      <c r="R33" s="11">
        <f t="shared" si="23"/>
        <v>0</v>
      </c>
      <c r="S33" s="11">
        <f t="shared" si="24"/>
        <v>-0.87492329273624625</v>
      </c>
      <c r="T33" s="11">
        <f t="shared" si="25"/>
        <v>-0.24236102291862774</v>
      </c>
      <c r="U33" s="11">
        <f>'OddsRatio_working_3-way'!S33-'OddsRatio_working_3-way'!R33^2/3</f>
        <v>-0.87492329273624625</v>
      </c>
      <c r="V33" s="11">
        <f>'OddsRatio_working_3-way'!S33*'OddsRatio_working_3-way'!R33/3-2*'OddsRatio_working_3-way'!R33^3/27-'OddsRatio_working_3-way'!T33</f>
        <v>0.24236102291862774</v>
      </c>
      <c r="W33" s="11">
        <f>'OddsRatio_working_3-way'!V33^2+4*'OddsRatio_working_3-way'!U33^3/27</f>
        <v>-4.0482720265929084E-2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0.15749729021168324</v>
      </c>
      <c r="Y33" s="11">
        <f>IF('OddsRatio_working_3-way'!W33&gt;=0,IF('OddsRatio_working_3-way'!V33+SQRT('OddsRatio_working_3-way'!W33)&gt;0,0,PI()),ACOS('OddsRatio_working_3-way'!V33/(2*'OddsRatio_working_3-way'!X33)))</f>
        <v>0.69287417837973864</v>
      </c>
      <c r="Z33" s="11">
        <f>'OddsRatio_working_3-way'!X33^(1/3)*COS('OddsRatio_working_3-way'!Y33/3)</f>
        <v>0.52569870896681581</v>
      </c>
      <c r="AA33" s="11">
        <f>'OddsRatio_working_3-way'!X33^(1/3)*COS(('OddsRatio_working_3-way'!Y33+2*PI())/3)</f>
        <v>-0.36990762705974295</v>
      </c>
      <c r="AB33" s="11">
        <f>'OddsRatio_working_3-way'!X33^(1/3)*COS(('OddsRatio_working_3-way'!Y33+4*PI())/3)</f>
        <v>-0.15579108190707261</v>
      </c>
      <c r="AC33" s="11">
        <f>'OddsRatio_working_3-way'!X33^(1/3)*SIN('OddsRatio_working_3-way'!Y33/3)</f>
        <v>0.12362024498184687</v>
      </c>
      <c r="AD33" s="11">
        <f>'OddsRatio_working_3-way'!X33^(1/3)*SIN(('OddsRatio_working_3-way'!Y33+2*PI())/3)</f>
        <v>0.39345831421102151</v>
      </c>
      <c r="AE33" s="11">
        <f>'OddsRatio_working_3-way'!X33^(1/3)*SIN(('OddsRatio_working_3-way'!Y33+4*PI())/3)</f>
        <v>-0.51707855919286827</v>
      </c>
      <c r="AF33" s="11">
        <f>-'OddsRatio_working_3-way'!U33/(3*'OddsRatio_working_3-way'!X33^(1/3))*COS(('OddsRatio_working_3-way'!Y33)/3)</f>
        <v>0.5256987089668157</v>
      </c>
      <c r="AG33" s="11">
        <f>-'OddsRatio_working_3-way'!U33/(3*'OddsRatio_working_3-way'!X33^(1/3))*COS(('OddsRatio_working_3-way'!Y33+2*PI())/3)</f>
        <v>-0.36990762705974284</v>
      </c>
      <c r="AH33" s="11">
        <f>-'OddsRatio_working_3-way'!U33/(3*'OddsRatio_working_3-way'!X33^(1/3))*COS(('OddsRatio_working_3-way'!Y33+4*PI())/3)</f>
        <v>-0.15579108190707258</v>
      </c>
      <c r="AI33" s="11">
        <f>'OddsRatio_working_3-way'!U33/(3*'OddsRatio_working_3-way'!X33^(1/3))*SIN(('OddsRatio_working_3-way'!Y33)/3)</f>
        <v>-0.12362024498184684</v>
      </c>
      <c r="AJ33" s="11">
        <f>'OddsRatio_working_3-way'!U33/(3*'OddsRatio_working_3-way'!X33^(1/3))*SIN(('OddsRatio_working_3-way'!Y33+2*PI())/3)</f>
        <v>-0.39345831421102145</v>
      </c>
      <c r="AK33" s="11">
        <f>'OddsRatio_working_3-way'!U33/(3*'OddsRatio_working_3-way'!X33^(1/3))*SIN(('OddsRatio_working_3-way'!Y33+4*PI())/3)</f>
        <v>0.51707855919286816</v>
      </c>
      <c r="AL33" s="11">
        <f>'OddsRatio_working_3-way'!Z33+'OddsRatio_working_3-way'!AF33</f>
        <v>1.0513974179336314</v>
      </c>
      <c r="AM33" s="11">
        <f>'OddsRatio_working_3-way'!AA33+'OddsRatio_working_3-way'!AG33</f>
        <v>-0.73981525411948579</v>
      </c>
      <c r="AN33" s="11">
        <f>'OddsRatio_working_3-way'!AB33+'OddsRatio_working_3-way'!AH33</f>
        <v>-0.31158216381414516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1.0513974179336314</v>
      </c>
      <c r="AS33" s="11">
        <f>IF(('OddsRatio_working_3-way'!X33=0),IF(Q33&gt;0,-Q33^(1/3),(-Q33)^(1/3)),'OddsRatio_working_3-way'!AM33-'OddsRatio_working_3-way'!R33/3)</f>
        <v>-0.73981525411948579</v>
      </c>
      <c r="AT33" s="11">
        <f>IF(('OddsRatio_working_3-way'!X33=0),IF(Q33&gt;0,-Q33^(1/3),(-Q33)^(1/3)),'OddsRatio_working_3-way'!AN33-'OddsRatio_working_3-way'!R33/3)</f>
        <v>-0.31158216381414516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3.25</v>
      </c>
      <c r="C34" s="4">
        <f>IF('True_Odds_Calculator_3-way'!C35="","",'True_Odds_Calculator_3-way'!C35)</f>
        <v>3.5</v>
      </c>
      <c r="D34" s="9">
        <f t="shared" si="13"/>
        <v>0.42429300212539339</v>
      </c>
      <c r="E34" s="9">
        <f t="shared" si="14"/>
        <v>0.29864878316089927</v>
      </c>
      <c r="F34" s="9">
        <f t="shared" si="15"/>
        <v>0.27705821471370728</v>
      </c>
      <c r="G34" s="9">
        <f t="shared" si="16"/>
        <v>1.043739902869627</v>
      </c>
      <c r="H34" s="9">
        <f t="shared" si="17"/>
        <v>2.3568618737305149</v>
      </c>
      <c r="I34" s="9">
        <f t="shared" si="18"/>
        <v>3.3484147814566603</v>
      </c>
      <c r="J34" s="9">
        <f t="shared" si="19"/>
        <v>3.6093497571740674</v>
      </c>
      <c r="K34" s="11">
        <f t="shared" si="20"/>
        <v>0.43478260869565222</v>
      </c>
      <c r="L34" s="11">
        <f t="shared" si="21"/>
        <v>0.30769230769230771</v>
      </c>
      <c r="M34" s="11">
        <f t="shared" si="22"/>
        <v>0.2857142857142857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-0.27950310559006208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0.23124701385570956</v>
      </c>
      <c r="Q34" s="11">
        <f>2*'OddsRatio_working_3-way'!K34*'OddsRatio_working_3-way'!L34*'OddsRatio_working_3-way'!M34</f>
        <v>7.6445293836598191E-2</v>
      </c>
      <c r="R34" s="11">
        <f t="shared" si="23"/>
        <v>0</v>
      </c>
      <c r="S34" s="11">
        <f t="shared" si="24"/>
        <v>-0.82735042735042763</v>
      </c>
      <c r="T34" s="11">
        <f t="shared" si="25"/>
        <v>-0.27350427350427353</v>
      </c>
      <c r="U34" s="11">
        <f>'OddsRatio_working_3-way'!S34-'OddsRatio_working_3-way'!R34^2/3</f>
        <v>-0.82735042735042763</v>
      </c>
      <c r="V34" s="11">
        <f>'OddsRatio_working_3-way'!S34*'OddsRatio_working_3-way'!R34/3-2*'OddsRatio_working_3-way'!R34^3/27-'OddsRatio_working_3-way'!T34</f>
        <v>0.27350427350427353</v>
      </c>
      <c r="W34" s="11">
        <f>'OddsRatio_working_3-way'!V34^2+4*'OddsRatio_working_3-way'!U34^3/27</f>
        <v>-9.095944225301994E-3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0.14482794261674994</v>
      </c>
      <c r="Y34" s="11">
        <f>IF('OddsRatio_working_3-way'!W34&gt;=0,IF('OddsRatio_working_3-way'!V34+SQRT('OddsRatio_working_3-way'!W34)&gt;0,0,PI()),ACOS('OddsRatio_working_3-way'!V34/(2*'OddsRatio_working_3-way'!X34)))</f>
        <v>0.33552182665801622</v>
      </c>
      <c r="Z34" s="11">
        <f>'OddsRatio_working_3-way'!X34^(1/3)*COS('OddsRatio_working_3-way'!Y34/3)</f>
        <v>0.52186995143481341</v>
      </c>
      <c r="AA34" s="11">
        <f>'OddsRatio_working_3-way'!X34^(1/3)*COS(('OddsRatio_working_3-way'!Y34+2*PI())/3)</f>
        <v>-0.31169344476126182</v>
      </c>
      <c r="AB34" s="11">
        <f>'OddsRatio_working_3-way'!X34^(1/3)*COS(('OddsRatio_working_3-way'!Y34+4*PI())/3)</f>
        <v>-0.2101765066735517</v>
      </c>
      <c r="AC34" s="11">
        <f>'OddsRatio_working_3-way'!X34^(1/3)*SIN('OddsRatio_working_3-way'!Y34/3)</f>
        <v>5.8610831532246131E-2</v>
      </c>
      <c r="AD34" s="11">
        <f>'OddsRatio_working_3-way'!X34^(1/3)*SIN(('OddsRatio_working_3-way'!Y34+2*PI())/3)</f>
        <v>0.42264721964817659</v>
      </c>
      <c r="AE34" s="11">
        <f>'OddsRatio_working_3-way'!X34^(1/3)*SIN(('OddsRatio_working_3-way'!Y34+4*PI())/3)</f>
        <v>-0.48125805118042264</v>
      </c>
      <c r="AF34" s="11">
        <f>-'OddsRatio_working_3-way'!U34/(3*'OddsRatio_working_3-way'!X34^(1/3))*COS(('OddsRatio_working_3-way'!Y34)/3)</f>
        <v>0.52186995143481352</v>
      </c>
      <c r="AG34" s="11">
        <f>-'OddsRatio_working_3-way'!U34/(3*'OddsRatio_working_3-way'!X34^(1/3))*COS(('OddsRatio_working_3-way'!Y34+2*PI())/3)</f>
        <v>-0.31169344476126187</v>
      </c>
      <c r="AH34" s="11">
        <f>-'OddsRatio_working_3-way'!U34/(3*'OddsRatio_working_3-way'!X34^(1/3))*COS(('OddsRatio_working_3-way'!Y34+4*PI())/3)</f>
        <v>-0.21017650667355173</v>
      </c>
      <c r="AI34" s="11">
        <f>'OddsRatio_working_3-way'!U34/(3*'OddsRatio_working_3-way'!X34^(1/3))*SIN(('OddsRatio_working_3-way'!Y34)/3)</f>
        <v>-5.8610831532246138E-2</v>
      </c>
      <c r="AJ34" s="11">
        <f>'OddsRatio_working_3-way'!U34/(3*'OddsRatio_working_3-way'!X34^(1/3))*SIN(('OddsRatio_working_3-way'!Y34+2*PI())/3)</f>
        <v>-0.4226472196481767</v>
      </c>
      <c r="AK34" s="11">
        <f>'OddsRatio_working_3-way'!U34/(3*'OddsRatio_working_3-way'!X34^(1/3))*SIN(('OddsRatio_working_3-way'!Y34+4*PI())/3)</f>
        <v>0.48125805118042275</v>
      </c>
      <c r="AL34" s="11">
        <f>'OddsRatio_working_3-way'!Z34+'OddsRatio_working_3-way'!AF34</f>
        <v>1.043739902869627</v>
      </c>
      <c r="AM34" s="11">
        <f>'OddsRatio_working_3-way'!AA34+'OddsRatio_working_3-way'!AG34</f>
        <v>-0.62338688952252364</v>
      </c>
      <c r="AN34" s="11">
        <f>'OddsRatio_working_3-way'!AB34+'OddsRatio_working_3-way'!AH34</f>
        <v>-0.4203530133471034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1.043739902869627</v>
      </c>
      <c r="AS34" s="11">
        <f>IF(('OddsRatio_working_3-way'!X34=0),IF(Q34&gt;0,-Q34^(1/3),(-Q34)^(1/3)),'OddsRatio_working_3-way'!AM34-'OddsRatio_working_3-way'!R34/3)</f>
        <v>-0.62338688952252364</v>
      </c>
      <c r="AT34" s="11">
        <f>IF(('OddsRatio_working_3-way'!X34=0),IF(Q34&gt;0,-Q34^(1/3),(-Q34)^(1/3)),'OddsRatio_working_3-way'!AN34-'OddsRatio_working_3-way'!R34/3)</f>
        <v>-0.4203530133471034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1.5</v>
      </c>
      <c r="B35" s="4">
        <f>IF('True_Odds_Calculator_3-way'!B36="","",'True_Odds_Calculator_3-way'!B36)</f>
        <v>4.1900000000000004</v>
      </c>
      <c r="C35" s="4">
        <f>IF('True_Odds_Calculator_3-way'!C36="","",'True_Odds_Calculator_3-way'!C36)</f>
        <v>7.95</v>
      </c>
      <c r="D35" s="9">
        <f t="shared" si="13"/>
        <v>0.65299266451532512</v>
      </c>
      <c r="E35" s="9">
        <f t="shared" si="14"/>
        <v>0.22776964191047488</v>
      </c>
      <c r="F35" s="9">
        <f t="shared" si="15"/>
        <v>0.11923769357420011</v>
      </c>
      <c r="G35" s="9">
        <f t="shared" si="16"/>
        <v>1.0628215425428595</v>
      </c>
      <c r="H35" s="9">
        <f t="shared" si="17"/>
        <v>1.5314107712714298</v>
      </c>
      <c r="I35" s="9">
        <f t="shared" si="18"/>
        <v>4.3904007207117228</v>
      </c>
      <c r="J35" s="9">
        <f t="shared" si="19"/>
        <v>8.3866097206728725</v>
      </c>
      <c r="K35" s="11">
        <f t="shared" si="20"/>
        <v>0.66666666666666663</v>
      </c>
      <c r="L35" s="11">
        <f t="shared" si="21"/>
        <v>0.2386634844868735</v>
      </c>
      <c r="M35" s="11">
        <f t="shared" si="22"/>
        <v>0.12578616352201258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-0.22185697202583776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0.21294586791952483</v>
      </c>
      <c r="Q35" s="11">
        <f>2*'OddsRatio_working_3-way'!K35*'OddsRatio_working_3-way'!L35*'OddsRatio_working_3-way'!M35</f>
        <v>4.0027418781865574E-2</v>
      </c>
      <c r="R35" s="11">
        <f t="shared" si="23"/>
        <v>0</v>
      </c>
      <c r="S35" s="11">
        <f t="shared" si="24"/>
        <v>-0.95983401366680898</v>
      </c>
      <c r="T35" s="11">
        <f t="shared" si="25"/>
        <v>-0.18041992738097917</v>
      </c>
      <c r="U35" s="11">
        <f>'OddsRatio_working_3-way'!S35-'OddsRatio_working_3-way'!R35^2/3</f>
        <v>-0.95983401366680898</v>
      </c>
      <c r="V35" s="11">
        <f>'OddsRatio_working_3-way'!S35*'OddsRatio_working_3-way'!R35/3-2*'OddsRatio_working_3-way'!R35^3/27-'OddsRatio_working_3-way'!T35</f>
        <v>0.18041992738097917</v>
      </c>
      <c r="W35" s="11">
        <f>'OddsRatio_working_3-way'!V35^2+4*'OddsRatio_working_3-way'!U35^3/27</f>
        <v>-9.845267355638046E-2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0.18097238998845808</v>
      </c>
      <c r="Y35" s="11">
        <f>IF('OddsRatio_working_3-way'!W35&gt;=0,IF('OddsRatio_working_3-way'!V35+SQRT('OddsRatio_working_3-way'!W35)&gt;0,0,PI()),ACOS('OddsRatio_working_3-way'!V35/(2*'OddsRatio_working_3-way'!X35)))</f>
        <v>1.0489591595759888</v>
      </c>
      <c r="Z35" s="11">
        <f>'OddsRatio_working_3-way'!X35^(1/3)*COS('OddsRatio_working_3-way'!Y35/3)</f>
        <v>0.53141077127142977</v>
      </c>
      <c r="AA35" s="11">
        <f>'OddsRatio_working_3-way'!X35^(1/3)*COS(('OddsRatio_working_3-way'!Y35+2*PI())/3)</f>
        <v>-0.43351613484216567</v>
      </c>
      <c r="AB35" s="11">
        <f>'OddsRatio_working_3-way'!X35^(1/3)*COS(('OddsRatio_working_3-way'!Y35+4*PI())/3)</f>
        <v>-9.7894636429264159E-2</v>
      </c>
      <c r="AC35" s="11">
        <f>'OddsRatio_working_3-way'!X35^(1/3)*SIN('OddsRatio_working_3-way'!Y35/3)</f>
        <v>0.19377116245451428</v>
      </c>
      <c r="AD35" s="11">
        <f>'OddsRatio_working_3-way'!X35^(1/3)*SIN(('OddsRatio_working_3-way'!Y35+2*PI())/3)</f>
        <v>0.36332964653848271</v>
      </c>
      <c r="AE35" s="11">
        <f>'OddsRatio_working_3-way'!X35^(1/3)*SIN(('OddsRatio_working_3-way'!Y35+4*PI())/3)</f>
        <v>-0.55710080899299708</v>
      </c>
      <c r="AF35" s="11">
        <f>-'OddsRatio_working_3-way'!U35/(3*'OddsRatio_working_3-way'!X35^(1/3))*COS(('OddsRatio_working_3-way'!Y35)/3)</f>
        <v>0.53141077127142988</v>
      </c>
      <c r="AG35" s="11">
        <f>-'OddsRatio_working_3-way'!U35/(3*'OddsRatio_working_3-way'!X35^(1/3))*COS(('OddsRatio_working_3-way'!Y35+2*PI())/3)</f>
        <v>-0.43351613484216578</v>
      </c>
      <c r="AH35" s="11">
        <f>-'OddsRatio_working_3-way'!U35/(3*'OddsRatio_working_3-way'!X35^(1/3))*COS(('OddsRatio_working_3-way'!Y35+4*PI())/3)</f>
        <v>-9.7894636429264187E-2</v>
      </c>
      <c r="AI35" s="11">
        <f>'OddsRatio_working_3-way'!U35/(3*'OddsRatio_working_3-way'!X35^(1/3))*SIN(('OddsRatio_working_3-way'!Y35)/3)</f>
        <v>-0.19377116245451434</v>
      </c>
      <c r="AJ35" s="11">
        <f>'OddsRatio_working_3-way'!U35/(3*'OddsRatio_working_3-way'!X35^(1/3))*SIN(('OddsRatio_working_3-way'!Y35+2*PI())/3)</f>
        <v>-0.36332964653848282</v>
      </c>
      <c r="AK35" s="11">
        <f>'OddsRatio_working_3-way'!U35/(3*'OddsRatio_working_3-way'!X35^(1/3))*SIN(('OddsRatio_working_3-way'!Y35+4*PI())/3)</f>
        <v>0.55710080899299719</v>
      </c>
      <c r="AL35" s="11">
        <f>'OddsRatio_working_3-way'!Z35+'OddsRatio_working_3-way'!AF35</f>
        <v>1.0628215425428595</v>
      </c>
      <c r="AM35" s="11">
        <f>'OddsRatio_working_3-way'!AA35+'OddsRatio_working_3-way'!AG35</f>
        <v>-0.86703226968433145</v>
      </c>
      <c r="AN35" s="11">
        <f>'OddsRatio_working_3-way'!AB35+'OddsRatio_working_3-way'!AH35</f>
        <v>-0.19578927285852835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1.0628215425428595</v>
      </c>
      <c r="AS35" s="11">
        <f>IF(('OddsRatio_working_3-way'!X35=0),IF(Q35&gt;0,-Q35^(1/3),(-Q35)^(1/3)),'OddsRatio_working_3-way'!AM35-'OddsRatio_working_3-way'!R35/3)</f>
        <v>-0.86703226968433145</v>
      </c>
      <c r="AT35" s="11">
        <f>IF(('OddsRatio_working_3-way'!X35=0),IF(Q35&gt;0,-Q35^(1/3),(-Q35)^(1/3)),'OddsRatio_working_3-way'!AN35-'OddsRatio_working_3-way'!R35/3)</f>
        <v>-0.19578927285852835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3.41</v>
      </c>
      <c r="B36" s="4">
        <f>IF('True_Odds_Calculator_3-way'!B37="","",'True_Odds_Calculator_3-way'!B37)</f>
        <v>3.41</v>
      </c>
      <c r="C36" s="4">
        <f>IF('True_Odds_Calculator_3-way'!C37="","",'True_Odds_Calculator_3-way'!C37)</f>
        <v>2.2599999999999998</v>
      </c>
      <c r="D36" s="9">
        <f t="shared" si="13"/>
        <v>0.28419092406425051</v>
      </c>
      <c r="E36" s="9">
        <f t="shared" si="14"/>
        <v>0.28419092406425051</v>
      </c>
      <c r="F36" s="9">
        <f t="shared" si="15"/>
        <v>0.43161815187149899</v>
      </c>
      <c r="G36" s="9">
        <f t="shared" si="16"/>
        <v>1.0451291330263373</v>
      </c>
      <c r="H36" s="9">
        <f t="shared" si="17"/>
        <v>3.5187612105934734</v>
      </c>
      <c r="I36" s="9">
        <f t="shared" si="18"/>
        <v>3.5187612105934734</v>
      </c>
      <c r="J36" s="9">
        <f t="shared" si="19"/>
        <v>2.3168627076131849</v>
      </c>
      <c r="K36" s="11">
        <f t="shared" si="20"/>
        <v>0.29325513196480935</v>
      </c>
      <c r="L36" s="11">
        <f t="shared" si="21"/>
        <v>0.29325513196480935</v>
      </c>
      <c r="M36" s="11">
        <f t="shared" si="22"/>
        <v>0.44247787610619471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-0.27847578261174322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0.2313589912991515</v>
      </c>
      <c r="Q36" s="11">
        <f>2*'OddsRatio_working_3-way'!K36*'OddsRatio_working_3-way'!L36*'OddsRatio_working_3-way'!M36</f>
        <v>7.6104931348405083E-2</v>
      </c>
      <c r="R36" s="11">
        <f t="shared" si="23"/>
        <v>0</v>
      </c>
      <c r="S36" s="11">
        <f t="shared" si="24"/>
        <v>-0.83080470814841756</v>
      </c>
      <c r="T36" s="11">
        <f t="shared" si="25"/>
        <v>-0.27329102241724257</v>
      </c>
      <c r="U36" s="11">
        <f>'OddsRatio_working_3-way'!S36-'OddsRatio_working_3-way'!R36^2/3</f>
        <v>-0.83080470814841756</v>
      </c>
      <c r="V36" s="11">
        <f>'OddsRatio_working_3-way'!S36*'OddsRatio_working_3-way'!R36/3-2*'OddsRatio_working_3-way'!R36^3/27-'OddsRatio_working_3-way'!T36</f>
        <v>0.27329102241724257</v>
      </c>
      <c r="W36" s="11">
        <f>'OddsRatio_working_3-way'!V36^2+4*'OddsRatio_working_3-way'!U36^3/27</f>
        <v>-1.0267824957084268E-2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0.1457358980235704</v>
      </c>
      <c r="Y36" s="11">
        <f>IF('OddsRatio_working_3-way'!W36&gt;=0,IF('OddsRatio_working_3-way'!V36+SQRT('OddsRatio_working_3-way'!W36)&gt;0,0,PI()),ACOS('OddsRatio_working_3-way'!V36/(2*'OddsRatio_working_3-way'!X36)))</f>
        <v>0.35506399169137581</v>
      </c>
      <c r="Z36" s="11">
        <f>'OddsRatio_working_3-way'!X36^(1/3)*COS('OddsRatio_working_3-way'!Y36/3)</f>
        <v>0.52256456651316874</v>
      </c>
      <c r="AA36" s="11">
        <f>'OddsRatio_working_3-way'!X36^(1/3)*COS(('OddsRatio_working_3-way'!Y36+2*PI())/3)</f>
        <v>-0.31509568684511879</v>
      </c>
      <c r="AB36" s="11">
        <f>'OddsRatio_working_3-way'!X36^(1/3)*COS(('OddsRatio_working_3-way'!Y36+4*PI())/3)</f>
        <v>-0.20746887966804975</v>
      </c>
      <c r="AC36" s="11">
        <f>'OddsRatio_working_3-way'!X36^(1/3)*SIN('OddsRatio_working_3-way'!Y36/3)</f>
        <v>6.2138366095700809E-2</v>
      </c>
      <c r="AD36" s="11">
        <f>'OddsRatio_working_3-way'!X36^(1/3)*SIN(('OddsRatio_working_3-way'!Y36+2*PI())/3)</f>
        <v>0.4214850066701567</v>
      </c>
      <c r="AE36" s="11">
        <f>'OddsRatio_working_3-way'!X36^(1/3)*SIN(('OddsRatio_working_3-way'!Y36+4*PI())/3)</f>
        <v>-0.48362337276585748</v>
      </c>
      <c r="AF36" s="11">
        <f>-'OddsRatio_working_3-way'!U36/(3*'OddsRatio_working_3-way'!X36^(1/3))*COS(('OddsRatio_working_3-way'!Y36)/3)</f>
        <v>0.52256456651316863</v>
      </c>
      <c r="AG36" s="11">
        <f>-'OddsRatio_working_3-way'!U36/(3*'OddsRatio_working_3-way'!X36^(1/3))*COS(('OddsRatio_working_3-way'!Y36+2*PI())/3)</f>
        <v>-0.31509568684511874</v>
      </c>
      <c r="AH36" s="11">
        <f>-'OddsRatio_working_3-way'!U36/(3*'OddsRatio_working_3-way'!X36^(1/3))*COS(('OddsRatio_working_3-way'!Y36+4*PI())/3)</f>
        <v>-0.20746887966804969</v>
      </c>
      <c r="AI36" s="11">
        <f>'OddsRatio_working_3-way'!U36/(3*'OddsRatio_working_3-way'!X36^(1/3))*SIN(('OddsRatio_working_3-way'!Y36)/3)</f>
        <v>-6.2138366095700795E-2</v>
      </c>
      <c r="AJ36" s="11">
        <f>'OddsRatio_working_3-way'!U36/(3*'OddsRatio_working_3-way'!X36^(1/3))*SIN(('OddsRatio_working_3-way'!Y36+2*PI())/3)</f>
        <v>-0.42148500667015659</v>
      </c>
      <c r="AK36" s="11">
        <f>'OddsRatio_working_3-way'!U36/(3*'OddsRatio_working_3-way'!X36^(1/3))*SIN(('OddsRatio_working_3-way'!Y36+4*PI())/3)</f>
        <v>0.48362337276585737</v>
      </c>
      <c r="AL36" s="11">
        <f>'OddsRatio_working_3-way'!Z36+'OddsRatio_working_3-way'!AF36</f>
        <v>1.0451291330263373</v>
      </c>
      <c r="AM36" s="11">
        <f>'OddsRatio_working_3-way'!AA36+'OddsRatio_working_3-way'!AG36</f>
        <v>-0.63019137369023759</v>
      </c>
      <c r="AN36" s="11">
        <f>'OddsRatio_working_3-way'!AB36+'OddsRatio_working_3-way'!AH36</f>
        <v>-0.41493775933609944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1.0451291330263373</v>
      </c>
      <c r="AS36" s="11">
        <f>IF(('OddsRatio_working_3-way'!X36=0),IF(Q36&gt;0,-Q36^(1/3),(-Q36)^(1/3)),'OddsRatio_working_3-way'!AM36-'OddsRatio_working_3-way'!R36/3)</f>
        <v>-0.63019137369023759</v>
      </c>
      <c r="AT36" s="11">
        <f>IF(('OddsRatio_working_3-way'!X36=0),IF(Q36&gt;0,-Q36^(1/3),(-Q36)^(1/3)),'OddsRatio_working_3-way'!AN36-'OddsRatio_working_3-way'!R36/3)</f>
        <v>-0.41493775933609944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1.6</v>
      </c>
      <c r="B37" s="4">
        <f>IF('True_Odds_Calculator_3-way'!B38="","",'True_Odds_Calculator_3-way'!B38)</f>
        <v>4.07</v>
      </c>
      <c r="C37" s="4">
        <f>IF('True_Odds_Calculator_3-way'!C38="","",'True_Odds_Calculator_3-way'!C38)</f>
        <v>6.29</v>
      </c>
      <c r="D37" s="9">
        <f t="shared" si="13"/>
        <v>0.61226706686726118</v>
      </c>
      <c r="E37" s="9">
        <f t="shared" si="14"/>
        <v>0.23583498670830289</v>
      </c>
      <c r="F37" s="9">
        <f t="shared" si="15"/>
        <v>0.15189794642443599</v>
      </c>
      <c r="G37" s="9">
        <f t="shared" si="16"/>
        <v>1.0554569895906738</v>
      </c>
      <c r="H37" s="9">
        <f t="shared" si="17"/>
        <v>1.6332741937544044</v>
      </c>
      <c r="I37" s="9">
        <f t="shared" si="18"/>
        <v>4.240252958043369</v>
      </c>
      <c r="J37" s="9">
        <f t="shared" si="19"/>
        <v>6.583367474934664</v>
      </c>
      <c r="K37" s="11">
        <f t="shared" si="20"/>
        <v>0.625</v>
      </c>
      <c r="L37" s="11">
        <f t="shared" si="21"/>
        <v>0.24570024570024568</v>
      </c>
      <c r="M37" s="11">
        <f t="shared" si="22"/>
        <v>0.1589825119236884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-0.23789223173165952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0.21874743655347789</v>
      </c>
      <c r="Q37" s="11">
        <f>2*'OddsRatio_working_3-way'!K37*'OddsRatio_working_3-way'!L37*'OddsRatio_working_3-way'!M37</f>
        <v>4.8827552802115599E-2</v>
      </c>
      <c r="R37" s="11">
        <f t="shared" si="23"/>
        <v>0</v>
      </c>
      <c r="S37" s="11">
        <f t="shared" si="24"/>
        <v>-0.91952324361824134</v>
      </c>
      <c r="T37" s="11">
        <f t="shared" si="25"/>
        <v>-0.20525072402192887</v>
      </c>
      <c r="U37" s="11">
        <f>'OddsRatio_working_3-way'!S37-'OddsRatio_working_3-way'!R37^2/3</f>
        <v>-0.91952324361824134</v>
      </c>
      <c r="V37" s="11">
        <f>'OddsRatio_working_3-way'!S37*'OddsRatio_working_3-way'!R37/3-2*'OddsRatio_working_3-way'!R37^3/27-'OddsRatio_working_3-way'!T37</f>
        <v>0.20525072402192887</v>
      </c>
      <c r="W37" s="11">
        <f>'OddsRatio_working_3-way'!V37^2+4*'OddsRatio_working_3-way'!U37^3/27</f>
        <v>-7.3054073240447395E-2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0.16969231932528164</v>
      </c>
      <c r="Y37" s="11">
        <f>IF('OddsRatio_working_3-way'!W37&gt;=0,IF('OddsRatio_working_3-way'!V37+SQRT('OddsRatio_working_3-way'!W37)&gt;0,0,PI()),ACOS('OddsRatio_working_3-way'!V37/(2*'OddsRatio_working_3-way'!X37)))</f>
        <v>0.92131530921857319</v>
      </c>
      <c r="Z37" s="11">
        <f>'OddsRatio_working_3-way'!X37^(1/3)*COS('OddsRatio_working_3-way'!Y37/3)</f>
        <v>0.5277284947953369</v>
      </c>
      <c r="AA37" s="11">
        <f>'OddsRatio_working_3-way'!X37^(1/3)*COS(('OddsRatio_working_3-way'!Y37+2*PI())/3)</f>
        <v>-0.40880488262584175</v>
      </c>
      <c r="AB37" s="11">
        <f>'OddsRatio_working_3-way'!X37^(1/3)*COS(('OddsRatio_working_3-way'!Y37+4*PI())/3)</f>
        <v>-0.11892361216949535</v>
      </c>
      <c r="AC37" s="11">
        <f>'OddsRatio_working_3-way'!X37^(1/3)*SIN('OddsRatio_working_3-way'!Y37/3)</f>
        <v>0.16736302953100246</v>
      </c>
      <c r="AD37" s="11">
        <f>'OddsRatio_working_3-way'!X37^(1/3)*SIN(('OddsRatio_working_3-way'!Y37+2*PI())/3)</f>
        <v>0.3733447680281845</v>
      </c>
      <c r="AE37" s="11">
        <f>'OddsRatio_working_3-way'!X37^(1/3)*SIN(('OddsRatio_working_3-way'!Y37+4*PI())/3)</f>
        <v>-0.54070779755918685</v>
      </c>
      <c r="AF37" s="11">
        <f>-'OddsRatio_working_3-way'!U37/(3*'OddsRatio_working_3-way'!X37^(1/3))*COS(('OddsRatio_working_3-way'!Y37)/3)</f>
        <v>0.52772849479533679</v>
      </c>
      <c r="AG37" s="11">
        <f>-'OddsRatio_working_3-way'!U37/(3*'OddsRatio_working_3-way'!X37^(1/3))*COS(('OddsRatio_working_3-way'!Y37+2*PI())/3)</f>
        <v>-0.40880488262584169</v>
      </c>
      <c r="AH37" s="11">
        <f>-'OddsRatio_working_3-way'!U37/(3*'OddsRatio_working_3-way'!X37^(1/3))*COS(('OddsRatio_working_3-way'!Y37+4*PI())/3)</f>
        <v>-0.11892361216949532</v>
      </c>
      <c r="AI37" s="11">
        <f>'OddsRatio_working_3-way'!U37/(3*'OddsRatio_working_3-way'!X37^(1/3))*SIN(('OddsRatio_working_3-way'!Y37)/3)</f>
        <v>-0.16736302953100243</v>
      </c>
      <c r="AJ37" s="11">
        <f>'OddsRatio_working_3-way'!U37/(3*'OddsRatio_working_3-way'!X37^(1/3))*SIN(('OddsRatio_working_3-way'!Y37+2*PI())/3)</f>
        <v>-0.37334476802818445</v>
      </c>
      <c r="AK37" s="11">
        <f>'OddsRatio_working_3-way'!U37/(3*'OddsRatio_working_3-way'!X37^(1/3))*SIN(('OddsRatio_working_3-way'!Y37+4*PI())/3)</f>
        <v>0.54070779755918674</v>
      </c>
      <c r="AL37" s="11">
        <f>'OddsRatio_working_3-way'!Z37+'OddsRatio_working_3-way'!AF37</f>
        <v>1.0554569895906738</v>
      </c>
      <c r="AM37" s="11">
        <f>'OddsRatio_working_3-way'!AA37+'OddsRatio_working_3-way'!AG37</f>
        <v>-0.81760976525168338</v>
      </c>
      <c r="AN37" s="11">
        <f>'OddsRatio_working_3-way'!AB37+'OddsRatio_working_3-way'!AH37</f>
        <v>-0.23784722433899066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1.0554569895906738</v>
      </c>
      <c r="AS37" s="11">
        <f>IF(('OddsRatio_working_3-way'!X37=0),IF(Q37&gt;0,-Q37^(1/3),(-Q37)^(1/3)),'OddsRatio_working_3-way'!AM37-'OddsRatio_working_3-way'!R37/3)</f>
        <v>-0.81760976525168338</v>
      </c>
      <c r="AT37" s="11">
        <f>IF(('OddsRatio_working_3-way'!X37=0),IF(Q37&gt;0,-Q37^(1/3),(-Q37)^(1/3)),'OddsRatio_working_3-way'!AN37-'OddsRatio_working_3-way'!R37/3)</f>
        <v>-0.23784722433899066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1.52</v>
      </c>
      <c r="B38" s="4">
        <f>IF('True_Odds_Calculator_3-way'!B39="","",'True_Odds_Calculator_3-way'!B39)</f>
        <v>3.99</v>
      </c>
      <c r="C38" s="4">
        <f>IF('True_Odds_Calculator_3-way'!C39="","",'True_Odds_Calculator_3-way'!C39)</f>
        <v>8.11</v>
      </c>
      <c r="D38" s="9">
        <f t="shared" si="13"/>
        <v>0.64392852523410282</v>
      </c>
      <c r="E38" s="9">
        <f t="shared" si="14"/>
        <v>0.23925949290484702</v>
      </c>
      <c r="F38" s="9">
        <f t="shared" si="15"/>
        <v>0.11681198186105023</v>
      </c>
      <c r="G38" s="9">
        <f t="shared" si="16"/>
        <v>1.0633988234009659</v>
      </c>
      <c r="H38" s="9">
        <f t="shared" si="17"/>
        <v>1.552967388168502</v>
      </c>
      <c r="I38" s="9">
        <f t="shared" si="18"/>
        <v>4.1795624819688886</v>
      </c>
      <c r="J38" s="9">
        <f t="shared" si="19"/>
        <v>8.5607656343808678</v>
      </c>
      <c r="K38" s="11">
        <f t="shared" si="20"/>
        <v>0.65789473684210531</v>
      </c>
      <c r="L38" s="11">
        <f t="shared" si="21"/>
        <v>0.25062656641604009</v>
      </c>
      <c r="M38" s="11">
        <f t="shared" si="22"/>
        <v>0.12330456226880396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-0.22475367144579594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0.21591716978213593</v>
      </c>
      <c r="Q38" s="11">
        <f>2*'OddsRatio_working_3-way'!K38*'OddsRatio_working_3-way'!L38*'OddsRatio_working_3-way'!M38</f>
        <v>4.0662367190609408E-2</v>
      </c>
      <c r="R38" s="11">
        <f t="shared" si="23"/>
        <v>0</v>
      </c>
      <c r="S38" s="11">
        <f t="shared" si="24"/>
        <v>-0.96068361594799967</v>
      </c>
      <c r="T38" s="11">
        <f t="shared" si="25"/>
        <v>-0.18091970168512236</v>
      </c>
      <c r="U38" s="11">
        <f>'OddsRatio_working_3-way'!S38-'OddsRatio_working_3-way'!R38^2/3</f>
        <v>-0.96068361594799967</v>
      </c>
      <c r="V38" s="11">
        <f>'OddsRatio_working_3-way'!S38*'OddsRatio_working_3-way'!R38/3-2*'OddsRatio_working_3-way'!R38^3/27-'OddsRatio_working_3-way'!T38</f>
        <v>0.18091970168512236</v>
      </c>
      <c r="W38" s="11">
        <f>'OddsRatio_working_3-way'!V38^2+4*'OddsRatio_working_3-way'!U38^3/27</f>
        <v>-9.8620270076256039E-2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0.18121272619085677</v>
      </c>
      <c r="Y38" s="11">
        <f>IF('OddsRatio_working_3-way'!W38&gt;=0,IF('OddsRatio_working_3-way'!V38+SQRT('OddsRatio_working_3-way'!W38)&gt;0,0,PI()),ACOS('OddsRatio_working_3-way'!V38/(2*'OddsRatio_working_3-way'!X38)))</f>
        <v>1.0481308864869212</v>
      </c>
      <c r="Z38" s="11">
        <f>'OddsRatio_working_3-way'!X38^(1/3)*COS('OddsRatio_working_3-way'!Y38/3)</f>
        <v>0.53169941170048296</v>
      </c>
      <c r="AA38" s="11">
        <f>'OddsRatio_working_3-way'!X38^(1/3)*COS(('OddsRatio_working_3-way'!Y38+2*PI())/3)</f>
        <v>-0.43360758401106031</v>
      </c>
      <c r="AB38" s="11">
        <f>'OddsRatio_working_3-way'!X38^(1/3)*COS(('OddsRatio_working_3-way'!Y38+4*PI())/3)</f>
        <v>-9.8091827689422706E-2</v>
      </c>
      <c r="AC38" s="11">
        <f>'OddsRatio_working_3-way'!X38^(1/3)*SIN('OddsRatio_working_3-way'!Y38/3)</f>
        <v>0.19371011222965831</v>
      </c>
      <c r="AD38" s="11">
        <f>'OddsRatio_working_3-way'!X38^(1/3)*SIN(('OddsRatio_working_3-way'!Y38+2*PI())/3)</f>
        <v>0.36361014159502997</v>
      </c>
      <c r="AE38" s="11">
        <f>'OddsRatio_working_3-way'!X38^(1/3)*SIN(('OddsRatio_working_3-way'!Y38+4*PI())/3)</f>
        <v>-0.55732025382468842</v>
      </c>
      <c r="AF38" s="11">
        <f>-'OddsRatio_working_3-way'!U38/(3*'OddsRatio_working_3-way'!X38^(1/3))*COS(('OddsRatio_working_3-way'!Y38)/3)</f>
        <v>0.53169941170048307</v>
      </c>
      <c r="AG38" s="11">
        <f>-'OddsRatio_working_3-way'!U38/(3*'OddsRatio_working_3-way'!X38^(1/3))*COS(('OddsRatio_working_3-way'!Y38+2*PI())/3)</f>
        <v>-0.43360758401106042</v>
      </c>
      <c r="AH38" s="11">
        <f>-'OddsRatio_working_3-way'!U38/(3*'OddsRatio_working_3-way'!X38^(1/3))*COS(('OddsRatio_working_3-way'!Y38+4*PI())/3)</f>
        <v>-9.809182768942272E-2</v>
      </c>
      <c r="AI38" s="11">
        <f>'OddsRatio_working_3-way'!U38/(3*'OddsRatio_working_3-way'!X38^(1/3))*SIN(('OddsRatio_working_3-way'!Y38)/3)</f>
        <v>-0.19371011222965837</v>
      </c>
      <c r="AJ38" s="11">
        <f>'OddsRatio_working_3-way'!U38/(3*'OddsRatio_working_3-way'!X38^(1/3))*SIN(('OddsRatio_working_3-way'!Y38+2*PI())/3)</f>
        <v>-0.36361014159503008</v>
      </c>
      <c r="AK38" s="11">
        <f>'OddsRatio_working_3-way'!U38/(3*'OddsRatio_working_3-way'!X38^(1/3))*SIN(('OddsRatio_working_3-way'!Y38+4*PI())/3)</f>
        <v>0.55732025382468853</v>
      </c>
      <c r="AL38" s="11">
        <f>'OddsRatio_working_3-way'!Z38+'OddsRatio_working_3-way'!AF38</f>
        <v>1.0633988234009659</v>
      </c>
      <c r="AM38" s="11">
        <f>'OddsRatio_working_3-way'!AA38+'OddsRatio_working_3-way'!AG38</f>
        <v>-0.86721516802212073</v>
      </c>
      <c r="AN38" s="11">
        <f>'OddsRatio_working_3-way'!AB38+'OddsRatio_working_3-way'!AH38</f>
        <v>-0.19618365537884541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1.0633988234009659</v>
      </c>
      <c r="AS38" s="11">
        <f>IF(('OddsRatio_working_3-way'!X38=0),IF(Q38&gt;0,-Q38^(1/3),(-Q38)^(1/3)),'OddsRatio_working_3-way'!AM38-'OddsRatio_working_3-way'!R38/3)</f>
        <v>-0.86721516802212073</v>
      </c>
      <c r="AT38" s="11">
        <f>IF(('OddsRatio_working_3-way'!X38=0),IF(Q38&gt;0,-Q38^(1/3),(-Q38)^(1/3)),'OddsRatio_working_3-way'!AN38-'OddsRatio_working_3-way'!R38/3)</f>
        <v>-0.19618365537884541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2.4300000000000002</v>
      </c>
      <c r="B39" s="4">
        <f>IF('True_Odds_Calculator_3-way'!B40="","",'True_Odds_Calculator_3-way'!B40)</f>
        <v>3.24</v>
      </c>
      <c r="C39" s="4">
        <f>IF('True_Odds_Calculator_3-way'!C40="","",'True_Odds_Calculator_3-way'!C40)</f>
        <v>3.25</v>
      </c>
      <c r="D39" s="9">
        <f t="shared" si="13"/>
        <v>0.40140448210436763</v>
      </c>
      <c r="E39" s="9">
        <f t="shared" si="14"/>
        <v>0.29976483874425314</v>
      </c>
      <c r="F39" s="9">
        <f t="shared" si="15"/>
        <v>0.29883067915137934</v>
      </c>
      <c r="G39" s="9">
        <f t="shared" si="16"/>
        <v>1.0428340562321918</v>
      </c>
      <c r="H39" s="9">
        <f t="shared" si="17"/>
        <v>2.4912527004120344</v>
      </c>
      <c r="I39" s="9">
        <f t="shared" si="18"/>
        <v>3.3359482859601099</v>
      </c>
      <c r="J39" s="9">
        <f t="shared" si="19"/>
        <v>3.346376626522432</v>
      </c>
      <c r="K39" s="11">
        <f t="shared" si="20"/>
        <v>0.41152263374485593</v>
      </c>
      <c r="L39" s="11">
        <f t="shared" si="21"/>
        <v>0.30864197530864196</v>
      </c>
      <c r="M39" s="11">
        <f t="shared" si="22"/>
        <v>0.30769230769230771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-0.28166438042981257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0.23135935344440145</v>
      </c>
      <c r="Q39" s="11">
        <f>2*'OddsRatio_working_3-way'!K39*'OddsRatio_working_3-way'!L39*'OddsRatio_working_3-way'!M39</f>
        <v>7.8161943731216696E-2</v>
      </c>
      <c r="R39" s="11">
        <f t="shared" si="23"/>
        <v>0</v>
      </c>
      <c r="S39" s="11">
        <f t="shared" si="24"/>
        <v>-0.82140082140082127</v>
      </c>
      <c r="T39" s="11">
        <f t="shared" si="25"/>
        <v>-0.27750027750027745</v>
      </c>
      <c r="U39" s="11">
        <f>'OddsRatio_working_3-way'!S39-'OddsRatio_working_3-way'!R39^2/3</f>
        <v>-0.82140082140082127</v>
      </c>
      <c r="V39" s="11">
        <f>'OddsRatio_working_3-way'!S39*'OddsRatio_working_3-way'!R39/3-2*'OddsRatio_working_3-way'!R39^3/27-'OddsRatio_working_3-way'!T39</f>
        <v>0.27750027750027745</v>
      </c>
      <c r="W39" s="11">
        <f>'OddsRatio_working_3-way'!V39^2+4*'OddsRatio_working_3-way'!U39^3/27</f>
        <v>-5.0970873854968568E-3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0.14326853405251608</v>
      </c>
      <c r="Y39" s="11">
        <f>IF('OddsRatio_working_3-way'!W39&gt;=0,IF('OddsRatio_working_3-way'!V39+SQRT('OddsRatio_working_3-way'!W39)&gt;0,0,PI()),ACOS('OddsRatio_working_3-way'!V39/(2*'OddsRatio_working_3-way'!X39)))</f>
        <v>0.25181393220742554</v>
      </c>
      <c r="Z39" s="11">
        <f>'OddsRatio_working_3-way'!X39^(1/3)*COS('OddsRatio_working_3-way'!Y39/3)</f>
        <v>0.52141702811609603</v>
      </c>
      <c r="AA39" s="11">
        <f>'OddsRatio_working_3-way'!X39^(1/3)*COS(('OddsRatio_working_3-way'!Y39+2*PI())/3)</f>
        <v>-0.29870084806293734</v>
      </c>
      <c r="AB39" s="11">
        <f>'OddsRatio_working_3-way'!X39^(1/3)*COS(('OddsRatio_working_3-way'!Y39+4*PI())/3)</f>
        <v>-0.22271618005315846</v>
      </c>
      <c r="AC39" s="11">
        <f>'OddsRatio_working_3-way'!X39^(1/3)*SIN('OddsRatio_working_3-way'!Y39/3)</f>
        <v>4.3869768529730131E-2</v>
      </c>
      <c r="AD39" s="11">
        <f>'OddsRatio_working_3-way'!X39^(1/3)*SIN(('OddsRatio_working_3-way'!Y39+2*PI())/3)</f>
        <v>0.42962550804945915</v>
      </c>
      <c r="AE39" s="11">
        <f>'OddsRatio_working_3-way'!X39^(1/3)*SIN(('OddsRatio_working_3-way'!Y39+4*PI())/3)</f>
        <v>-0.47349527657918922</v>
      </c>
      <c r="AF39" s="11">
        <f>-'OddsRatio_working_3-way'!U39/(3*'OddsRatio_working_3-way'!X39^(1/3))*COS(('OddsRatio_working_3-way'!Y39)/3)</f>
        <v>0.52141702811609592</v>
      </c>
      <c r="AG39" s="11">
        <f>-'OddsRatio_working_3-way'!U39/(3*'OddsRatio_working_3-way'!X39^(1/3))*COS(('OddsRatio_working_3-way'!Y39+2*PI())/3)</f>
        <v>-0.29870084806293723</v>
      </c>
      <c r="AH39" s="11">
        <f>-'OddsRatio_working_3-way'!U39/(3*'OddsRatio_working_3-way'!X39^(1/3))*COS(('OddsRatio_working_3-way'!Y39+4*PI())/3)</f>
        <v>-0.22271618005315841</v>
      </c>
      <c r="AI39" s="11">
        <f>'OddsRatio_working_3-way'!U39/(3*'OddsRatio_working_3-way'!X39^(1/3))*SIN(('OddsRatio_working_3-way'!Y39)/3)</f>
        <v>-4.3869768529730124E-2</v>
      </c>
      <c r="AJ39" s="11">
        <f>'OddsRatio_working_3-way'!U39/(3*'OddsRatio_working_3-way'!X39^(1/3))*SIN(('OddsRatio_working_3-way'!Y39+2*PI())/3)</f>
        <v>-0.42962550804945904</v>
      </c>
      <c r="AK39" s="11">
        <f>'OddsRatio_working_3-way'!U39/(3*'OddsRatio_working_3-way'!X39^(1/3))*SIN(('OddsRatio_working_3-way'!Y39+4*PI())/3)</f>
        <v>0.47349527657918911</v>
      </c>
      <c r="AL39" s="11">
        <f>'OddsRatio_working_3-way'!Z39+'OddsRatio_working_3-way'!AF39</f>
        <v>1.0428340562321918</v>
      </c>
      <c r="AM39" s="11">
        <f>'OddsRatio_working_3-way'!AA39+'OddsRatio_working_3-way'!AG39</f>
        <v>-0.59740169612587457</v>
      </c>
      <c r="AN39" s="11">
        <f>'OddsRatio_working_3-way'!AB39+'OddsRatio_working_3-way'!AH39</f>
        <v>-0.44543236010631687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1.0428340562321918</v>
      </c>
      <c r="AS39" s="11">
        <f>IF(('OddsRatio_working_3-way'!X39=0),IF(Q39&gt;0,-Q39^(1/3),(-Q39)^(1/3)),'OddsRatio_working_3-way'!AM39-'OddsRatio_working_3-way'!R39/3)</f>
        <v>-0.59740169612587457</v>
      </c>
      <c r="AT39" s="11">
        <f>IF(('OddsRatio_working_3-way'!X39=0),IF(Q39&gt;0,-Q39^(1/3),(-Q39)^(1/3)),'OddsRatio_working_3-way'!AN39-'OddsRatio_working_3-way'!R39/3)</f>
        <v>-0.44543236010631687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2.92</v>
      </c>
      <c r="B40" s="4">
        <f>IF('True_Odds_Calculator_3-way'!B41="","",'True_Odds_Calculator_3-way'!B41)</f>
        <v>3.27</v>
      </c>
      <c r="C40" s="4">
        <f>IF('True_Odds_Calculator_3-way'!C41="","",'True_Odds_Calculator_3-way'!C41)</f>
        <v>2.64</v>
      </c>
      <c r="D40" s="9">
        <f t="shared" si="13"/>
        <v>0.3334077227126549</v>
      </c>
      <c r="E40" s="9">
        <f t="shared" si="14"/>
        <v>0.29728354540251367</v>
      </c>
      <c r="F40" s="9">
        <f t="shared" si="15"/>
        <v>0.36930873188483149</v>
      </c>
      <c r="G40" s="9">
        <f t="shared" si="16"/>
        <v>1.0413180442525118</v>
      </c>
      <c r="H40" s="9">
        <f t="shared" si="17"/>
        <v>2.9993306449648229</v>
      </c>
      <c r="I40" s="9">
        <f t="shared" si="18"/>
        <v>3.3637919604532023</v>
      </c>
      <c r="J40" s="9">
        <f t="shared" si="19"/>
        <v>2.7077615925741201</v>
      </c>
      <c r="K40" s="11">
        <f t="shared" si="20"/>
        <v>0.34246575342465752</v>
      </c>
      <c r="L40" s="11">
        <f t="shared" si="21"/>
        <v>0.3058103975535168</v>
      </c>
      <c r="M40" s="11">
        <f t="shared" si="22"/>
        <v>0.37878787878787878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-0.28355440797315901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0.23127784061553072</v>
      </c>
      <c r="Q40" s="11">
        <f>2*'OddsRatio_working_3-way'!K40*'OddsRatio_working_3-way'!L40*'OddsRatio_working_3-way'!M40</f>
        <v>7.9340597123681189E-2</v>
      </c>
      <c r="R40" s="11">
        <f t="shared" si="23"/>
        <v>0</v>
      </c>
      <c r="S40" s="11">
        <f t="shared" si="24"/>
        <v>-0.81563831882812154</v>
      </c>
      <c r="T40" s="11">
        <f t="shared" si="25"/>
        <v>-0.27980731349163684</v>
      </c>
      <c r="U40" s="11">
        <f>'OddsRatio_working_3-way'!S40-'OddsRatio_working_3-way'!R40^2/3</f>
        <v>-0.81563831882812154</v>
      </c>
      <c r="V40" s="11">
        <f>'OddsRatio_working_3-way'!S40*'OddsRatio_working_3-way'!R40/3-2*'OddsRatio_working_3-way'!R40^3/27-'OddsRatio_working_3-way'!T40</f>
        <v>0.27980731349163684</v>
      </c>
      <c r="W40" s="11">
        <f>'OddsRatio_working_3-way'!V40^2+4*'OddsRatio_working_3-way'!U40^3/27</f>
        <v>-2.0954722719151581E-3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0.14176353987831489</v>
      </c>
      <c r="Y40" s="11">
        <f>IF('OddsRatio_working_3-way'!W40&gt;=0,IF('OddsRatio_working_3-way'!V40+SQRT('OddsRatio_working_3-way'!W40)&gt;0,0,PI()),ACOS('OddsRatio_working_3-way'!V40/(2*'OddsRatio_working_3-way'!X40)))</f>
        <v>0.16216290362731156</v>
      </c>
      <c r="Z40" s="11">
        <f>'OddsRatio_working_3-way'!X40^(1/3)*COS('OddsRatio_working_3-way'!Y40/3)</f>
        <v>0.52065902212625581</v>
      </c>
      <c r="AA40" s="11">
        <f>'OddsRatio_working_3-way'!X40^(1/3)*COS(('OddsRatio_working_3-way'!Y40+2*PI())/3)</f>
        <v>-0.28472657473744428</v>
      </c>
      <c r="AB40" s="11">
        <f>'OddsRatio_working_3-way'!X40^(1/3)*COS(('OddsRatio_working_3-way'!Y40+4*PI())/3)</f>
        <v>-0.23593244738881144</v>
      </c>
      <c r="AC40" s="11">
        <f>'OddsRatio_working_3-way'!X40^(1/3)*SIN('OddsRatio_working_3-way'!Y40/3)</f>
        <v>2.8171302559605947E-2</v>
      </c>
      <c r="AD40" s="11">
        <f>'OddsRatio_working_3-way'!X40^(1/3)*SIN(('OddsRatio_working_3-way'!Y40+2*PI())/3)</f>
        <v>0.43681828859109872</v>
      </c>
      <c r="AE40" s="11">
        <f>'OddsRatio_working_3-way'!X40^(1/3)*SIN(('OddsRatio_working_3-way'!Y40+4*PI())/3)</f>
        <v>-0.46498959115070471</v>
      </c>
      <c r="AF40" s="11">
        <f>-'OddsRatio_working_3-way'!U40/(3*'OddsRatio_working_3-way'!X40^(1/3))*COS(('OddsRatio_working_3-way'!Y40)/3)</f>
        <v>0.52065902212625592</v>
      </c>
      <c r="AG40" s="11">
        <f>-'OddsRatio_working_3-way'!U40/(3*'OddsRatio_working_3-way'!X40^(1/3))*COS(('OddsRatio_working_3-way'!Y40+2*PI())/3)</f>
        <v>-0.28472657473744434</v>
      </c>
      <c r="AH40" s="11">
        <f>-'OddsRatio_working_3-way'!U40/(3*'OddsRatio_working_3-way'!X40^(1/3))*COS(('OddsRatio_working_3-way'!Y40+4*PI())/3)</f>
        <v>-0.2359324473888115</v>
      </c>
      <c r="AI40" s="11">
        <f>'OddsRatio_working_3-way'!U40/(3*'OddsRatio_working_3-way'!X40^(1/3))*SIN(('OddsRatio_working_3-way'!Y40)/3)</f>
        <v>-2.8171302559605954E-2</v>
      </c>
      <c r="AJ40" s="11">
        <f>'OddsRatio_working_3-way'!U40/(3*'OddsRatio_working_3-way'!X40^(1/3))*SIN(('OddsRatio_working_3-way'!Y40+2*PI())/3)</f>
        <v>-0.43681828859109878</v>
      </c>
      <c r="AK40" s="11">
        <f>'OddsRatio_working_3-way'!U40/(3*'OddsRatio_working_3-way'!X40^(1/3))*SIN(('OddsRatio_working_3-way'!Y40+4*PI())/3)</f>
        <v>0.46498959115070482</v>
      </c>
      <c r="AL40" s="11">
        <f>'OddsRatio_working_3-way'!Z40+'OddsRatio_working_3-way'!AF40</f>
        <v>1.0413180442525118</v>
      </c>
      <c r="AM40" s="11">
        <f>'OddsRatio_working_3-way'!AA40+'OddsRatio_working_3-way'!AG40</f>
        <v>-0.56945314947488868</v>
      </c>
      <c r="AN40" s="11">
        <f>'OddsRatio_working_3-way'!AB40+'OddsRatio_working_3-way'!AH40</f>
        <v>-0.47186489477762295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1.0413180442525118</v>
      </c>
      <c r="AS40" s="11">
        <f>IF(('OddsRatio_working_3-way'!X40=0),IF(Q40&gt;0,-Q40^(1/3),(-Q40)^(1/3)),'OddsRatio_working_3-way'!AM40-'OddsRatio_working_3-way'!R40/3)</f>
        <v>-0.56945314947488868</v>
      </c>
      <c r="AT40" s="11">
        <f>IF(('OddsRatio_working_3-way'!X40=0),IF(Q40&gt;0,-Q40^(1/3),(-Q40)^(1/3)),'OddsRatio_working_3-way'!AN40-'OddsRatio_working_3-way'!R40/3)</f>
        <v>-0.47186489477762295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2.94</v>
      </c>
      <c r="B41" s="4">
        <f>IF('True_Odds_Calculator_3-way'!B42="","",'True_Odds_Calculator_3-way'!B42)</f>
        <v>3.18</v>
      </c>
      <c r="C41" s="4">
        <f>IF('True_Odds_Calculator_3-way'!C42="","",'True_Odds_Calculator_3-way'!C42)</f>
        <v>2.69</v>
      </c>
      <c r="D41" s="9">
        <f t="shared" si="13"/>
        <v>0.33135725646112235</v>
      </c>
      <c r="E41" s="9">
        <f t="shared" si="14"/>
        <v>0.30604187361436508</v>
      </c>
      <c r="F41" s="9">
        <f t="shared" si="15"/>
        <v>0.36260086992451279</v>
      </c>
      <c r="G41" s="9">
        <f t="shared" si="16"/>
        <v>1.0401498723483347</v>
      </c>
      <c r="H41" s="9">
        <f t="shared" si="17"/>
        <v>3.0178907523557688</v>
      </c>
      <c r="I41" s="9">
        <f t="shared" si="18"/>
        <v>3.2675267217193698</v>
      </c>
      <c r="J41" s="9">
        <f t="shared" si="19"/>
        <v>2.7578532842686854</v>
      </c>
      <c r="K41" s="11">
        <f t="shared" si="20"/>
        <v>0.3401360544217687</v>
      </c>
      <c r="L41" s="11">
        <f t="shared" si="21"/>
        <v>0.31446540880503143</v>
      </c>
      <c r="M41" s="11">
        <f t="shared" si="22"/>
        <v>0.37174721189591081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-0.28419615490628236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0.23101990556574264</v>
      </c>
      <c r="Q41" s="11">
        <f>2*'OddsRatio_working_3-way'!K41*'OddsRatio_working_3-way'!L41*'OddsRatio_working_3-way'!M41</f>
        <v>7.9524924463250504E-2</v>
      </c>
      <c r="R41" s="11">
        <f t="shared" si="23"/>
        <v>0</v>
      </c>
      <c r="S41" s="11">
        <f t="shared" si="24"/>
        <v>-0.81288892047791661</v>
      </c>
      <c r="T41" s="11">
        <f t="shared" si="25"/>
        <v>-0.27982406901133111</v>
      </c>
      <c r="U41" s="11">
        <f>'OddsRatio_working_3-way'!S41-'OddsRatio_working_3-way'!R41^2/3</f>
        <v>-0.81288892047791661</v>
      </c>
      <c r="V41" s="11">
        <f>'OddsRatio_working_3-way'!S41*'OddsRatio_working_3-way'!R41/3-2*'OddsRatio_working_3-way'!R41^3/27-'OddsRatio_working_3-way'!T41</f>
        <v>0.27982406901133111</v>
      </c>
      <c r="W41" s="11">
        <f>'OddsRatio_working_3-way'!V41^2+4*'OddsRatio_working_3-way'!U41^3/27</f>
        <v>-1.2759076953826887E-3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0.14104734780689859</v>
      </c>
      <c r="Y41" s="11">
        <f>IF('OddsRatio_working_3-way'!W41&gt;=0,IF('OddsRatio_working_3-way'!V41+SQRT('OddsRatio_working_3-way'!W41)&gt;0,0,PI()),ACOS('OddsRatio_working_3-way'!V41/(2*'OddsRatio_working_3-way'!X41)))</f>
        <v>0.12696445083102215</v>
      </c>
      <c r="Z41" s="11">
        <f>'OddsRatio_working_3-way'!X41^(1/3)*COS('OddsRatio_working_3-way'!Y41/3)</f>
        <v>0.52007493617416733</v>
      </c>
      <c r="AA41" s="11">
        <f>'OddsRatio_working_3-way'!X41^(1/3)*COS(('OddsRatio_working_3-way'!Y41+2*PI())/3)</f>
        <v>-0.27911037274410899</v>
      </c>
      <c r="AB41" s="11">
        <f>'OddsRatio_working_3-way'!X41^(1/3)*COS(('OddsRatio_working_3-way'!Y41+4*PI())/3)</f>
        <v>-0.2409645634300587</v>
      </c>
      <c r="AC41" s="11">
        <f>'OddsRatio_working_3-way'!X41^(1/3)*SIN('OddsRatio_working_3-way'!Y41/3)</f>
        <v>2.2023493275923234E-2</v>
      </c>
      <c r="AD41" s="11">
        <f>'OddsRatio_working_3-way'!X41^(1/3)*SIN(('OddsRatio_working_3-way'!Y41+2*PI())/3)</f>
        <v>0.43938635996043779</v>
      </c>
      <c r="AE41" s="11">
        <f>'OddsRatio_working_3-way'!X41^(1/3)*SIN(('OddsRatio_working_3-way'!Y41+4*PI())/3)</f>
        <v>-0.46140985323636086</v>
      </c>
      <c r="AF41" s="11">
        <f>-'OddsRatio_working_3-way'!U41/(3*'OddsRatio_working_3-way'!X41^(1/3))*COS(('OddsRatio_working_3-way'!Y41)/3)</f>
        <v>0.52007493617416733</v>
      </c>
      <c r="AG41" s="11">
        <f>-'OddsRatio_working_3-way'!U41/(3*'OddsRatio_working_3-way'!X41^(1/3))*COS(('OddsRatio_working_3-way'!Y41+2*PI())/3)</f>
        <v>-0.27911037274410899</v>
      </c>
      <c r="AH41" s="11">
        <f>-'OddsRatio_working_3-way'!U41/(3*'OddsRatio_working_3-way'!X41^(1/3))*COS(('OddsRatio_working_3-way'!Y41+4*PI())/3)</f>
        <v>-0.2409645634300587</v>
      </c>
      <c r="AI41" s="11">
        <f>'OddsRatio_working_3-way'!U41/(3*'OddsRatio_working_3-way'!X41^(1/3))*SIN(('OddsRatio_working_3-way'!Y41)/3)</f>
        <v>-2.2023493275923234E-2</v>
      </c>
      <c r="AJ41" s="11">
        <f>'OddsRatio_working_3-way'!U41/(3*'OddsRatio_working_3-way'!X41^(1/3))*SIN(('OddsRatio_working_3-way'!Y41+2*PI())/3)</f>
        <v>-0.43938635996043779</v>
      </c>
      <c r="AK41" s="11">
        <f>'OddsRatio_working_3-way'!U41/(3*'OddsRatio_working_3-way'!X41^(1/3))*SIN(('OddsRatio_working_3-way'!Y41+4*PI())/3)</f>
        <v>0.46140985323636086</v>
      </c>
      <c r="AL41" s="11">
        <f>'OddsRatio_working_3-way'!Z41+'OddsRatio_working_3-way'!AF41</f>
        <v>1.0401498723483347</v>
      </c>
      <c r="AM41" s="11">
        <f>'OddsRatio_working_3-way'!AA41+'OddsRatio_working_3-way'!AG41</f>
        <v>-0.55822074548821798</v>
      </c>
      <c r="AN41" s="11">
        <f>'OddsRatio_working_3-way'!AB41+'OddsRatio_working_3-way'!AH41</f>
        <v>-0.48192912686011741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1.0401498723483347</v>
      </c>
      <c r="AS41" s="11">
        <f>IF(('OddsRatio_working_3-way'!X41=0),IF(Q41&gt;0,-Q41^(1/3),(-Q41)^(1/3)),'OddsRatio_working_3-way'!AM41-'OddsRatio_working_3-way'!R41/3)</f>
        <v>-0.55822074548821798</v>
      </c>
      <c r="AT41" s="11">
        <f>IF(('OddsRatio_working_3-way'!X41=0),IF(Q41&gt;0,-Q41^(1/3),(-Q41)^(1/3)),'OddsRatio_working_3-way'!AN41-'OddsRatio_working_3-way'!R41/3)</f>
        <v>-0.48192912686011741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2.58</v>
      </c>
      <c r="B42" s="4">
        <f>IF('True_Odds_Calculator_3-way'!B43="","",'True_Odds_Calculator_3-way'!B43)</f>
        <v>3.31</v>
      </c>
      <c r="C42" s="4">
        <f>IF('True_Odds_Calculator_3-way'!C43="","",'True_Odds_Calculator_3-way'!C43)</f>
        <v>2.96</v>
      </c>
      <c r="D42" s="9">
        <f t="shared" si="13"/>
        <v>0.37784715799293056</v>
      </c>
      <c r="E42" s="9">
        <f t="shared" si="14"/>
        <v>0.29348483533258524</v>
      </c>
      <c r="F42" s="9">
        <f t="shared" si="15"/>
        <v>0.32866800667448443</v>
      </c>
      <c r="G42" s="9">
        <f t="shared" si="16"/>
        <v>1.0421346652839691</v>
      </c>
      <c r="H42" s="9">
        <f t="shared" si="17"/>
        <v>2.6465727711486711</v>
      </c>
      <c r="I42" s="9">
        <f t="shared" si="18"/>
        <v>3.4073310768059684</v>
      </c>
      <c r="J42" s="9">
        <f t="shared" si="19"/>
        <v>3.0425839439565787</v>
      </c>
      <c r="K42" s="11">
        <f t="shared" si="20"/>
        <v>0.38759689922480617</v>
      </c>
      <c r="L42" s="11">
        <f t="shared" si="21"/>
        <v>0.30211480362537763</v>
      </c>
      <c r="M42" s="11">
        <f t="shared" si="22"/>
        <v>0.33783783783783783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-0.28299953856758475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0.23142829473188498</v>
      </c>
      <c r="Q42" s="11">
        <f>2*'OddsRatio_working_3-way'!K42*'OddsRatio_working_3-way'!L42*'OddsRatio_working_3-way'!M42</f>
        <v>7.9120784523721344E-2</v>
      </c>
      <c r="R42" s="11">
        <f t="shared" si="23"/>
        <v>0</v>
      </c>
      <c r="S42" s="11">
        <f t="shared" si="24"/>
        <v>-0.81776915928297966</v>
      </c>
      <c r="T42" s="11">
        <f t="shared" si="25"/>
        <v>-0.27957919975486478</v>
      </c>
      <c r="U42" s="11">
        <f>'OddsRatio_working_3-way'!S42-'OddsRatio_working_3-way'!R42^2/3</f>
        <v>-0.81776915928297966</v>
      </c>
      <c r="V42" s="11">
        <f>'OddsRatio_working_3-way'!S42*'OddsRatio_working_3-way'!R42/3-2*'OddsRatio_working_3-way'!R42^3/27-'OddsRatio_working_3-way'!T42</f>
        <v>0.27957919975486478</v>
      </c>
      <c r="W42" s="11">
        <f>'OddsRatio_working_3-way'!V42^2+4*'OddsRatio_working_3-way'!U42^3/27</f>
        <v>-2.854756925653415E-3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0.142319434601554</v>
      </c>
      <c r="Y42" s="11">
        <f>IF('OddsRatio_working_3-way'!W42&gt;=0,IF('OddsRatio_working_3-way'!V42+SQRT('OddsRatio_working_3-way'!W42)&gt;0,0,PI()),ACOS('OddsRatio_working_3-way'!V42/(2*'OddsRatio_working_3-way'!X42)))</f>
        <v>0.18883148144946271</v>
      </c>
      <c r="Z42" s="11">
        <f>'OddsRatio_working_3-way'!X42^(1/3)*COS('OddsRatio_working_3-way'!Y42/3)</f>
        <v>0.52106733264198468</v>
      </c>
      <c r="AA42" s="11">
        <f>'OddsRatio_working_3-way'!X42^(1/3)*COS(('OddsRatio_working_3-way'!Y42+2*PI())/3)</f>
        <v>-0.2889751142582983</v>
      </c>
      <c r="AB42" s="11">
        <f>'OddsRatio_working_3-way'!X42^(1/3)*COS(('OddsRatio_working_3-way'!Y42+4*PI())/3)</f>
        <v>-0.23209221838368643</v>
      </c>
      <c r="AC42" s="11">
        <f>'OddsRatio_working_3-way'!X42^(1/3)*SIN('OddsRatio_working_3-way'!Y42/3)</f>
        <v>3.2841355245492594E-2</v>
      </c>
      <c r="AD42" s="11">
        <f>'OddsRatio_working_3-way'!X42^(1/3)*SIN(('OddsRatio_working_3-way'!Y42+2*PI())/3)</f>
        <v>0.4348368695274088</v>
      </c>
      <c r="AE42" s="11">
        <f>'OddsRatio_working_3-way'!X42^(1/3)*SIN(('OddsRatio_working_3-way'!Y42+4*PI())/3)</f>
        <v>-0.46767822477290144</v>
      </c>
      <c r="AF42" s="11">
        <f>-'OddsRatio_working_3-way'!U42/(3*'OddsRatio_working_3-way'!X42^(1/3))*COS(('OddsRatio_working_3-way'!Y42)/3)</f>
        <v>0.52106733264198457</v>
      </c>
      <c r="AG42" s="11">
        <f>-'OddsRatio_working_3-way'!U42/(3*'OddsRatio_working_3-way'!X42^(1/3))*COS(('OddsRatio_working_3-way'!Y42+2*PI())/3)</f>
        <v>-0.28897511425829825</v>
      </c>
      <c r="AH42" s="11">
        <f>-'OddsRatio_working_3-way'!U42/(3*'OddsRatio_working_3-way'!X42^(1/3))*COS(('OddsRatio_working_3-way'!Y42+4*PI())/3)</f>
        <v>-0.23209221838368641</v>
      </c>
      <c r="AI42" s="11">
        <f>'OddsRatio_working_3-way'!U42/(3*'OddsRatio_working_3-way'!X42^(1/3))*SIN(('OddsRatio_working_3-way'!Y42)/3)</f>
        <v>-3.2841355245492587E-2</v>
      </c>
      <c r="AJ42" s="11">
        <f>'OddsRatio_working_3-way'!U42/(3*'OddsRatio_working_3-way'!X42^(1/3))*SIN(('OddsRatio_working_3-way'!Y42+2*PI())/3)</f>
        <v>-0.43483686952740874</v>
      </c>
      <c r="AK42" s="11">
        <f>'OddsRatio_working_3-way'!U42/(3*'OddsRatio_working_3-way'!X42^(1/3))*SIN(('OddsRatio_working_3-way'!Y42+4*PI())/3)</f>
        <v>0.46767822477290133</v>
      </c>
      <c r="AL42" s="11">
        <f>'OddsRatio_working_3-way'!Z42+'OddsRatio_working_3-way'!AF42</f>
        <v>1.0421346652839691</v>
      </c>
      <c r="AM42" s="11">
        <f>'OddsRatio_working_3-way'!AA42+'OddsRatio_working_3-way'!AG42</f>
        <v>-0.5779502285165965</v>
      </c>
      <c r="AN42" s="11">
        <f>'OddsRatio_working_3-way'!AB42+'OddsRatio_working_3-way'!AH42</f>
        <v>-0.46418443676737287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1.0421346652839691</v>
      </c>
      <c r="AS42" s="11">
        <f>IF(('OddsRatio_working_3-way'!X42=0),IF(Q42&gt;0,-Q42^(1/3),(-Q42)^(1/3)),'OddsRatio_working_3-way'!AM42-'OddsRatio_working_3-way'!R42/3)</f>
        <v>-0.5779502285165965</v>
      </c>
      <c r="AT42" s="11">
        <f>IF(('OddsRatio_working_3-way'!X42=0),IF(Q42&gt;0,-Q42^(1/3),(-Q42)^(1/3)),'OddsRatio_working_3-way'!AN42-'OddsRatio_working_3-way'!R42/3)</f>
        <v>-0.46418443676737287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2.87</v>
      </c>
      <c r="B43" s="4">
        <f>IF('True_Odds_Calculator_3-way'!B44="","",'True_Odds_Calculator_3-way'!B44)</f>
        <v>3.24</v>
      </c>
      <c r="C43" s="4">
        <f>IF('True_Odds_Calculator_3-way'!C44="","",'True_Odds_Calculator_3-way'!C44)</f>
        <v>2.7</v>
      </c>
      <c r="D43" s="9">
        <f t="shared" si="13"/>
        <v>0.3391805123747943</v>
      </c>
      <c r="E43" s="9">
        <f t="shared" si="14"/>
        <v>0.29996055575365344</v>
      </c>
      <c r="F43" s="9">
        <f t="shared" si="15"/>
        <v>0.36085893187155232</v>
      </c>
      <c r="G43" s="9">
        <f t="shared" si="16"/>
        <v>1.0418623483789207</v>
      </c>
      <c r="H43" s="9">
        <f t="shared" si="17"/>
        <v>2.948282591468582</v>
      </c>
      <c r="I43" s="9">
        <f t="shared" si="18"/>
        <v>3.3337716603687828</v>
      </c>
      <c r="J43" s="9">
        <f t="shared" si="19"/>
        <v>2.7711659922441654</v>
      </c>
      <c r="K43" s="11">
        <f t="shared" si="20"/>
        <v>0.34843205574912889</v>
      </c>
      <c r="L43" s="11">
        <f t="shared" si="21"/>
        <v>0.30864197530864196</v>
      </c>
      <c r="M43" s="11">
        <f t="shared" si="22"/>
        <v>0.37037037037037035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-0.28362719841190187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0.23141177913836747</v>
      </c>
      <c r="Q43" s="11">
        <f>2*'OddsRatio_working_3-way'!K43*'OddsRatio_working_3-way'!L43*'OddsRatio_working_3-way'!M43</f>
        <v>7.9659820701675543E-2</v>
      </c>
      <c r="R43" s="11">
        <f t="shared" si="23"/>
        <v>0</v>
      </c>
      <c r="S43" s="11">
        <f t="shared" si="24"/>
        <v>-0.8159012268008804</v>
      </c>
      <c r="T43" s="11">
        <f t="shared" si="25"/>
        <v>-0.28086100750460596</v>
      </c>
      <c r="U43" s="11">
        <f>'OddsRatio_working_3-way'!S43-'OddsRatio_working_3-way'!R43^2/3</f>
        <v>-0.8159012268008804</v>
      </c>
      <c r="V43" s="11">
        <f>'OddsRatio_working_3-way'!S43*'OddsRatio_working_3-way'!R43/3-2*'OddsRatio_working_3-way'!R43^3/27-'OddsRatio_working_3-way'!T43</f>
        <v>0.28086100750460596</v>
      </c>
      <c r="W43" s="11">
        <f>'OddsRatio_working_3-way'!V43^2+4*'OddsRatio_working_3-way'!U43^3/27</f>
        <v>-1.5824594561287819E-3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0.14183208821757429</v>
      </c>
      <c r="Y43" s="11">
        <f>IF('OddsRatio_working_3-way'!W43&gt;=0,IF('OddsRatio_working_3-way'!V43+SQRT('OddsRatio_working_3-way'!W43)&gt;0,0,PI()),ACOS('OddsRatio_working_3-way'!V43/(2*'OddsRatio_working_3-way'!X43)))</f>
        <v>0.14070051208021939</v>
      </c>
      <c r="Z43" s="11">
        <f>'OddsRatio_working_3-way'!X43^(1/3)*COS('OddsRatio_working_3-way'!Y43/3)</f>
        <v>0.52093117418946033</v>
      </c>
      <c r="AA43" s="11">
        <f>'OddsRatio_working_3-way'!X43^(1/3)*COS(('OddsRatio_working_3-way'!Y43+2*PI())/3)</f>
        <v>-0.28163964004669656</v>
      </c>
      <c r="AB43" s="11">
        <f>'OddsRatio_working_3-way'!X43^(1/3)*COS(('OddsRatio_working_3-way'!Y43+4*PI())/3)</f>
        <v>-0.23929153414276375</v>
      </c>
      <c r="AC43" s="11">
        <f>'OddsRatio_working_3-way'!X43^(1/3)*SIN('OddsRatio_working_3-way'!Y43/3)</f>
        <v>2.4449690343306459E-2</v>
      </c>
      <c r="AD43" s="11">
        <f>'OddsRatio_working_3-way'!X43^(1/3)*SIN(('OddsRatio_working_3-way'!Y43+2*PI())/3)</f>
        <v>0.43891478529967604</v>
      </c>
      <c r="AE43" s="11">
        <f>'OddsRatio_working_3-way'!X43^(1/3)*SIN(('OddsRatio_working_3-way'!Y43+4*PI())/3)</f>
        <v>-0.46336447564298239</v>
      </c>
      <c r="AF43" s="11">
        <f>-'OddsRatio_working_3-way'!U43/(3*'OddsRatio_working_3-way'!X43^(1/3))*COS(('OddsRatio_working_3-way'!Y43)/3)</f>
        <v>0.52093117418946033</v>
      </c>
      <c r="AG43" s="11">
        <f>-'OddsRatio_working_3-way'!U43/(3*'OddsRatio_working_3-way'!X43^(1/3))*COS(('OddsRatio_working_3-way'!Y43+2*PI())/3)</f>
        <v>-0.28163964004669656</v>
      </c>
      <c r="AH43" s="11">
        <f>-'OddsRatio_working_3-way'!U43/(3*'OddsRatio_working_3-way'!X43^(1/3))*COS(('OddsRatio_working_3-way'!Y43+4*PI())/3)</f>
        <v>-0.23929153414276375</v>
      </c>
      <c r="AI43" s="11">
        <f>'OddsRatio_working_3-way'!U43/(3*'OddsRatio_working_3-way'!X43^(1/3))*SIN(('OddsRatio_working_3-way'!Y43)/3)</f>
        <v>-2.4449690343306459E-2</v>
      </c>
      <c r="AJ43" s="11">
        <f>'OddsRatio_working_3-way'!U43/(3*'OddsRatio_working_3-way'!X43^(1/3))*SIN(('OddsRatio_working_3-way'!Y43+2*PI())/3)</f>
        <v>-0.43891478529967604</v>
      </c>
      <c r="AK43" s="11">
        <f>'OddsRatio_working_3-way'!U43/(3*'OddsRatio_working_3-way'!X43^(1/3))*SIN(('OddsRatio_working_3-way'!Y43+4*PI())/3)</f>
        <v>0.46336447564298239</v>
      </c>
      <c r="AL43" s="11">
        <f>'OddsRatio_working_3-way'!Z43+'OddsRatio_working_3-way'!AF43</f>
        <v>1.0418623483789207</v>
      </c>
      <c r="AM43" s="11">
        <f>'OddsRatio_working_3-way'!AA43+'OddsRatio_working_3-way'!AG43</f>
        <v>-0.56327928009339312</v>
      </c>
      <c r="AN43" s="11">
        <f>'OddsRatio_working_3-way'!AB43+'OddsRatio_working_3-way'!AH43</f>
        <v>-0.47858306828552749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1.0418623483789207</v>
      </c>
      <c r="AS43" s="11">
        <f>IF(('OddsRatio_working_3-way'!X43=0),IF(Q43&gt;0,-Q43^(1/3),(-Q43)^(1/3)),'OddsRatio_working_3-way'!AM43-'OddsRatio_working_3-way'!R43/3)</f>
        <v>-0.56327928009339312</v>
      </c>
      <c r="AT43" s="11">
        <f>IF(('OddsRatio_working_3-way'!X43=0),IF(Q43&gt;0,-Q43^(1/3),(-Q43)^(1/3)),'OddsRatio_working_3-way'!AN43-'OddsRatio_working_3-way'!R43/3)</f>
        <v>-0.47858306828552749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1.74</v>
      </c>
      <c r="B44" s="4">
        <f>IF('True_Odds_Calculator_3-way'!B45="","",'True_Odds_Calculator_3-way'!B45)</f>
        <v>3.76</v>
      </c>
      <c r="C44" s="4">
        <f>IF('True_Odds_Calculator_3-way'!C45="","",'True_Odds_Calculator_3-way'!C45)</f>
        <v>5.26</v>
      </c>
      <c r="D44" s="9">
        <f t="shared" si="13"/>
        <v>0.56190467674806743</v>
      </c>
      <c r="E44" s="9">
        <f t="shared" si="14"/>
        <v>0.25589021663054495</v>
      </c>
      <c r="F44" s="9">
        <f t="shared" si="15"/>
        <v>0.18220510662138775</v>
      </c>
      <c r="G44" s="9">
        <f t="shared" si="16"/>
        <v>1.0535963333201468</v>
      </c>
      <c r="H44" s="9">
        <f t="shared" si="17"/>
        <v>1.7796612866569086</v>
      </c>
      <c r="I44" s="9">
        <f t="shared" si="18"/>
        <v>3.9079258799636052</v>
      </c>
      <c r="J44" s="9">
        <f t="shared" si="19"/>
        <v>5.4883203799438247</v>
      </c>
      <c r="K44" s="11">
        <f t="shared" si="20"/>
        <v>0.57471264367816088</v>
      </c>
      <c r="L44" s="11">
        <f t="shared" si="21"/>
        <v>0.26595744680851063</v>
      </c>
      <c r="M44" s="11">
        <f t="shared" si="22"/>
        <v>0.19011406844106465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-0.25282939389459069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0.22549602150627623</v>
      </c>
      <c r="Q44" s="11">
        <f>2*'OddsRatio_working_3-way'!K44*'OddsRatio_working_3-way'!L44*'OddsRatio_working_3-way'!M44</f>
        <v>5.8117531316050568E-2</v>
      </c>
      <c r="R44" s="11">
        <f t="shared" si="23"/>
        <v>0</v>
      </c>
      <c r="S44" s="11">
        <f t="shared" si="24"/>
        <v>-0.89189005294332879</v>
      </c>
      <c r="T44" s="11">
        <f t="shared" si="25"/>
        <v>-0.22986857034621874</v>
      </c>
      <c r="U44" s="11">
        <f>'OddsRatio_working_3-way'!S44-'OddsRatio_working_3-way'!R44^2/3</f>
        <v>-0.89189005294332879</v>
      </c>
      <c r="V44" s="11">
        <f>'OddsRatio_working_3-way'!S44*'OddsRatio_working_3-way'!R44/3-2*'OddsRatio_working_3-way'!R44^3/27-'OddsRatio_working_3-way'!T44</f>
        <v>0.22986857034621874</v>
      </c>
      <c r="W44" s="11">
        <f>'OddsRatio_working_3-way'!V44^2+4*'OddsRatio_working_3-way'!U44^3/27</f>
        <v>-5.2267088900676127E-2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0.16210077770764292</v>
      </c>
      <c r="Y44" s="11">
        <f>IF('OddsRatio_working_3-way'!W44&gt;=0,IF('OddsRatio_working_3-way'!V44+SQRT('OddsRatio_working_3-way'!W44)&gt;0,0,PI()),ACOS('OddsRatio_working_3-way'!V44/(2*'OddsRatio_working_3-way'!X44)))</f>
        <v>0.78267486486797699</v>
      </c>
      <c r="Z44" s="11">
        <f>'OddsRatio_working_3-way'!X44^(1/3)*COS('OddsRatio_working_3-way'!Y44/3)</f>
        <v>0.5267981666600734</v>
      </c>
      <c r="AA44" s="11">
        <f>'OddsRatio_working_3-way'!X44^(1/3)*COS(('OddsRatio_working_3-way'!Y44+2*PI())/3)</f>
        <v>-0.38519925549133255</v>
      </c>
      <c r="AB44" s="11">
        <f>'OddsRatio_working_3-way'!X44^(1/3)*COS(('OddsRatio_working_3-way'!Y44+4*PI())/3)</f>
        <v>-0.14159891116874099</v>
      </c>
      <c r="AC44" s="11">
        <f>'OddsRatio_working_3-way'!X44^(1/3)*SIN('OddsRatio_working_3-way'!Y44/3)</f>
        <v>0.14064272436933392</v>
      </c>
      <c r="AD44" s="11">
        <f>'OddsRatio_working_3-way'!X44^(1/3)*SIN(('OddsRatio_working_3-way'!Y44+2*PI())/3)</f>
        <v>0.38589923281002519</v>
      </c>
      <c r="AE44" s="11">
        <f>'OddsRatio_working_3-way'!X44^(1/3)*SIN(('OddsRatio_working_3-way'!Y44+4*PI())/3)</f>
        <v>-0.52654195717935903</v>
      </c>
      <c r="AF44" s="11">
        <f>-'OddsRatio_working_3-way'!U44/(3*'OddsRatio_working_3-way'!X44^(1/3))*COS(('OddsRatio_working_3-way'!Y44)/3)</f>
        <v>0.5267981666600734</v>
      </c>
      <c r="AG44" s="11">
        <f>-'OddsRatio_working_3-way'!U44/(3*'OddsRatio_working_3-way'!X44^(1/3))*COS(('OddsRatio_working_3-way'!Y44+2*PI())/3)</f>
        <v>-0.38519925549133255</v>
      </c>
      <c r="AH44" s="11">
        <f>-'OddsRatio_working_3-way'!U44/(3*'OddsRatio_working_3-way'!X44^(1/3))*COS(('OddsRatio_working_3-way'!Y44+4*PI())/3)</f>
        <v>-0.14159891116874099</v>
      </c>
      <c r="AI44" s="11">
        <f>'OddsRatio_working_3-way'!U44/(3*'OddsRatio_working_3-way'!X44^(1/3))*SIN(('OddsRatio_working_3-way'!Y44)/3)</f>
        <v>-0.14064272436933392</v>
      </c>
      <c r="AJ44" s="11">
        <f>'OddsRatio_working_3-way'!U44/(3*'OddsRatio_working_3-way'!X44^(1/3))*SIN(('OddsRatio_working_3-way'!Y44+2*PI())/3)</f>
        <v>-0.38589923281002519</v>
      </c>
      <c r="AK44" s="11">
        <f>'OddsRatio_working_3-way'!U44/(3*'OddsRatio_working_3-way'!X44^(1/3))*SIN(('OddsRatio_working_3-way'!Y44+4*PI())/3)</f>
        <v>0.52654195717935903</v>
      </c>
      <c r="AL44" s="11">
        <f>'OddsRatio_working_3-way'!Z44+'OddsRatio_working_3-way'!AF44</f>
        <v>1.0535963333201468</v>
      </c>
      <c r="AM44" s="11">
        <f>'OddsRatio_working_3-way'!AA44+'OddsRatio_working_3-way'!AG44</f>
        <v>-0.7703985109826651</v>
      </c>
      <c r="AN44" s="11">
        <f>'OddsRatio_working_3-way'!AB44+'OddsRatio_working_3-way'!AH44</f>
        <v>-0.28319782233748197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1.0535963333201468</v>
      </c>
      <c r="AS44" s="11">
        <f>IF(('OddsRatio_working_3-way'!X44=0),IF(Q44&gt;0,-Q44^(1/3),(-Q44)^(1/3)),'OddsRatio_working_3-way'!AM44-'OddsRatio_working_3-way'!R44/3)</f>
        <v>-0.7703985109826651</v>
      </c>
      <c r="AT44" s="11">
        <f>IF(('OddsRatio_working_3-way'!X44=0),IF(Q44&gt;0,-Q44^(1/3),(-Q44)^(1/3)),'OddsRatio_working_3-way'!AN44-'OddsRatio_working_3-way'!R44/3)</f>
        <v>-0.28319782233748197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3.23</v>
      </c>
      <c r="B45" s="4">
        <f>IF('True_Odds_Calculator_3-way'!B46="","",'True_Odds_Calculator_3-way'!B46)</f>
        <v>3.37</v>
      </c>
      <c r="C45" s="4">
        <f>IF('True_Odds_Calculator_3-way'!C46="","",'True_Odds_Calculator_3-way'!C46)</f>
        <v>2.34</v>
      </c>
      <c r="D45" s="9">
        <f t="shared" si="13"/>
        <v>0.29882706033032042</v>
      </c>
      <c r="E45" s="9">
        <f t="shared" si="14"/>
        <v>0.28622738088216165</v>
      </c>
      <c r="F45" s="9">
        <f t="shared" si="15"/>
        <v>0.41494555878751793</v>
      </c>
      <c r="G45" s="9">
        <f t="shared" si="16"/>
        <v>1.0522050006400678</v>
      </c>
      <c r="H45" s="9">
        <f t="shared" si="17"/>
        <v>3.3464171514273509</v>
      </c>
      <c r="I45" s="9">
        <f t="shared" si="18"/>
        <v>3.4937258515169618</v>
      </c>
      <c r="J45" s="9">
        <f t="shared" si="19"/>
        <v>2.4099547008576905</v>
      </c>
      <c r="K45" s="11">
        <f t="shared" si="20"/>
        <v>0.30959752321981426</v>
      </c>
      <c r="L45" s="11">
        <f t="shared" si="21"/>
        <v>0.29673590504451036</v>
      </c>
      <c r="M45" s="11">
        <f t="shared" si="22"/>
        <v>0.42735042735042739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-0.27804156658278345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0.23320516471704794</v>
      </c>
      <c r="Q45" s="11">
        <f>2*'OddsRatio_working_3-way'!K45*'OddsRatio_working_3-way'!L45*'OddsRatio_working_3-way'!M45</f>
        <v>7.8520257480487521E-2</v>
      </c>
      <c r="R45" s="11">
        <f t="shared" si="23"/>
        <v>0</v>
      </c>
      <c r="S45" s="11">
        <f t="shared" si="24"/>
        <v>-0.83874209019612178</v>
      </c>
      <c r="T45" s="11">
        <f t="shared" si="25"/>
        <v>-0.28240474417377837</v>
      </c>
      <c r="U45" s="11">
        <f>'OddsRatio_working_3-way'!S45-'OddsRatio_working_3-way'!R45^2/3</f>
        <v>-0.83874209019612178</v>
      </c>
      <c r="V45" s="11">
        <f>'OddsRatio_working_3-way'!S45*'OddsRatio_working_3-way'!R45/3-2*'OddsRatio_working_3-way'!R45^3/27-'OddsRatio_working_3-way'!T45</f>
        <v>0.28240474417377837</v>
      </c>
      <c r="W45" s="11">
        <f>'OddsRatio_working_3-way'!V45^2+4*'OddsRatio_working_3-way'!U45^3/27</f>
        <v>-7.6616703979415363E-3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0.14782938639678406</v>
      </c>
      <c r="Y45" s="11">
        <f>IF('OddsRatio_working_3-way'!W45&gt;=0,IF('OddsRatio_working_3-way'!V45+SQRT('OddsRatio_working_3-way'!W45)&gt;0,0,PI()),ACOS('OddsRatio_working_3-way'!V45/(2*'OddsRatio_working_3-way'!X45)))</f>
        <v>0.30055881825511976</v>
      </c>
      <c r="Z45" s="11">
        <f>'OddsRatio_working_3-way'!X45^(1/3)*COS('OddsRatio_working_3-way'!Y45/3)</f>
        <v>0.52610250032003403</v>
      </c>
      <c r="AA45" s="11">
        <f>'OddsRatio_working_3-way'!X45^(1/3)*COS(('OddsRatio_working_3-way'!Y45+2*PI())/3)</f>
        <v>-0.30885127108563376</v>
      </c>
      <c r="AB45" s="11">
        <f>'OddsRatio_working_3-way'!X45^(1/3)*COS(('OddsRatio_working_3-way'!Y45+4*PI())/3)</f>
        <v>-0.21725122923440038</v>
      </c>
      <c r="AC45" s="11">
        <f>'OddsRatio_working_3-way'!X45^(1/3)*SIN('OddsRatio_working_3-way'!Y45/3)</f>
        <v>5.2885308820590837E-2</v>
      </c>
      <c r="AD45" s="11">
        <f>'OddsRatio_working_3-way'!X45^(1/3)*SIN(('OddsRatio_working_3-way'!Y45+2*PI())/3)</f>
        <v>0.42917547586136495</v>
      </c>
      <c r="AE45" s="11">
        <f>'OddsRatio_working_3-way'!X45^(1/3)*SIN(('OddsRatio_working_3-way'!Y45+4*PI())/3)</f>
        <v>-0.48206078468195551</v>
      </c>
      <c r="AF45" s="11">
        <f>-'OddsRatio_working_3-way'!U45/(3*'OddsRatio_working_3-way'!X45^(1/3))*COS(('OddsRatio_working_3-way'!Y45)/3)</f>
        <v>0.52610250032003392</v>
      </c>
      <c r="AG45" s="11">
        <f>-'OddsRatio_working_3-way'!U45/(3*'OddsRatio_working_3-way'!X45^(1/3))*COS(('OddsRatio_working_3-way'!Y45+2*PI())/3)</f>
        <v>-0.30885127108563371</v>
      </c>
      <c r="AH45" s="11">
        <f>-'OddsRatio_working_3-way'!U45/(3*'OddsRatio_working_3-way'!X45^(1/3))*COS(('OddsRatio_working_3-way'!Y45+4*PI())/3)</f>
        <v>-0.21725122923440032</v>
      </c>
      <c r="AI45" s="11">
        <f>'OddsRatio_working_3-way'!U45/(3*'OddsRatio_working_3-way'!X45^(1/3))*SIN(('OddsRatio_working_3-way'!Y45)/3)</f>
        <v>-5.288530882059083E-2</v>
      </c>
      <c r="AJ45" s="11">
        <f>'OddsRatio_working_3-way'!U45/(3*'OddsRatio_working_3-way'!X45^(1/3))*SIN(('OddsRatio_working_3-way'!Y45+2*PI())/3)</f>
        <v>-0.42917547586136484</v>
      </c>
      <c r="AK45" s="11">
        <f>'OddsRatio_working_3-way'!U45/(3*'OddsRatio_working_3-way'!X45^(1/3))*SIN(('OddsRatio_working_3-way'!Y45+4*PI())/3)</f>
        <v>0.4820607846819554</v>
      </c>
      <c r="AL45" s="11">
        <f>'OddsRatio_working_3-way'!Z45+'OddsRatio_working_3-way'!AF45</f>
        <v>1.0522050006400678</v>
      </c>
      <c r="AM45" s="11">
        <f>'OddsRatio_working_3-way'!AA45+'OddsRatio_working_3-way'!AG45</f>
        <v>-0.61770254217126741</v>
      </c>
      <c r="AN45" s="11">
        <f>'OddsRatio_working_3-way'!AB45+'OddsRatio_working_3-way'!AH45</f>
        <v>-0.4345024584688007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1.0522050006400678</v>
      </c>
      <c r="AS45" s="11">
        <f>IF(('OddsRatio_working_3-way'!X45=0),IF(Q45&gt;0,-Q45^(1/3),(-Q45)^(1/3)),'OddsRatio_working_3-way'!AM45-'OddsRatio_working_3-way'!R45/3)</f>
        <v>-0.61770254217126741</v>
      </c>
      <c r="AT45" s="11">
        <f>IF(('OddsRatio_working_3-way'!X45=0),IF(Q45&gt;0,-Q45^(1/3),(-Q45)^(1/3)),'OddsRatio_working_3-way'!AN45-'OddsRatio_working_3-way'!R45/3)</f>
        <v>-0.4345024584688007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2.58</v>
      </c>
      <c r="B46" s="4">
        <f>IF('True_Odds_Calculator_3-way'!B47="","",'True_Odds_Calculator_3-way'!B47)</f>
        <v>3.26</v>
      </c>
      <c r="C46" s="4">
        <f>IF('True_Odds_Calculator_3-way'!C47="","",'True_Odds_Calculator_3-way'!C47)</f>
        <v>2.96</v>
      </c>
      <c r="D46" s="9">
        <f t="shared" si="13"/>
        <v>0.37623534798743796</v>
      </c>
      <c r="E46" s="9">
        <f t="shared" si="14"/>
        <v>0.29660898365667987</v>
      </c>
      <c r="F46" s="9">
        <f t="shared" si="15"/>
        <v>0.32715566835588189</v>
      </c>
      <c r="G46" s="9">
        <f t="shared" si="16"/>
        <v>1.0493106417303242</v>
      </c>
      <c r="H46" s="9">
        <f t="shared" si="17"/>
        <v>2.6579108139339125</v>
      </c>
      <c r="I46" s="9">
        <f t="shared" si="18"/>
        <v>3.3714420503105327</v>
      </c>
      <c r="J46" s="9">
        <f t="shared" si="19"/>
        <v>3.0566488577914352</v>
      </c>
      <c r="K46" s="11">
        <f t="shared" si="20"/>
        <v>0.38759689922480617</v>
      </c>
      <c r="L46" s="11">
        <f t="shared" si="21"/>
        <v>0.30674846625766872</v>
      </c>
      <c r="M46" s="11">
        <f t="shared" si="22"/>
        <v>0.33783783783783783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-0.28112054128604258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0.23296945111754638</v>
      </c>
      <c r="Q46" s="11">
        <f>2*'OddsRatio_working_3-way'!K46*'OddsRatio_working_3-way'!L46*'OddsRatio_working_3-way'!M46</f>
        <v>8.0334293488809105E-2</v>
      </c>
      <c r="R46" s="11">
        <f t="shared" si="23"/>
        <v>0</v>
      </c>
      <c r="S46" s="11">
        <f t="shared" si="24"/>
        <v>-0.82871728281320411</v>
      </c>
      <c r="T46" s="11">
        <f t="shared" si="25"/>
        <v>-0.28576458028041524</v>
      </c>
      <c r="U46" s="11">
        <f>'OddsRatio_working_3-way'!S46-'OddsRatio_working_3-way'!R46^2/3</f>
        <v>-0.82871728281320411</v>
      </c>
      <c r="V46" s="11">
        <f>'OddsRatio_working_3-way'!S46*'OddsRatio_working_3-way'!R46/3-2*'OddsRatio_working_3-way'!R46^3/27-'OddsRatio_working_3-way'!T46</f>
        <v>0.28576458028041524</v>
      </c>
      <c r="W46" s="11">
        <f>'OddsRatio_working_3-way'!V46^2+4*'OddsRatio_working_3-way'!U46^3/27</f>
        <v>-2.6556569881703296E-3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0.14518699350407754</v>
      </c>
      <c r="Y46" s="11">
        <f>IF('OddsRatio_working_3-way'!W46&gt;=0,IF('OddsRatio_working_3-way'!V46+SQRT('OddsRatio_working_3-way'!W46)&gt;0,0,PI()),ACOS('OddsRatio_working_3-way'!V46/(2*'OddsRatio_working_3-way'!X46)))</f>
        <v>0.17841642763362686</v>
      </c>
      <c r="Z46" s="11">
        <f>'OddsRatio_working_3-way'!X46^(1/3)*COS('OddsRatio_working_3-way'!Y46/3)</f>
        <v>0.52465532086516209</v>
      </c>
      <c r="AA46" s="11">
        <f>'OddsRatio_working_3-way'!X46^(1/3)*COS(('OddsRatio_working_3-way'!Y46+2*PI())/3)</f>
        <v>-0.28938161428791348</v>
      </c>
      <c r="AB46" s="11">
        <f>'OddsRatio_working_3-way'!X46^(1/3)*COS(('OddsRatio_working_3-way'!Y46+4*PI())/3)</f>
        <v>-0.23527370657724847</v>
      </c>
      <c r="AC46" s="11">
        <f>'OddsRatio_working_3-way'!X46^(1/3)*SIN('OddsRatio_working_3-way'!Y46/3)</f>
        <v>3.123921508203991E-2</v>
      </c>
      <c r="AD46" s="11">
        <f>'OddsRatio_working_3-way'!X46^(1/3)*SIN(('OddsRatio_working_3-way'!Y46+2*PI())/3)</f>
        <v>0.43874522855888626</v>
      </c>
      <c r="AE46" s="11">
        <f>'OddsRatio_working_3-way'!X46^(1/3)*SIN(('OddsRatio_working_3-way'!Y46+4*PI())/3)</f>
        <v>-0.46998444364092612</v>
      </c>
      <c r="AF46" s="11">
        <f>-'OddsRatio_working_3-way'!U46/(3*'OddsRatio_working_3-way'!X46^(1/3))*COS(('OddsRatio_working_3-way'!Y46)/3)</f>
        <v>0.52465532086516198</v>
      </c>
      <c r="AG46" s="11">
        <f>-'OddsRatio_working_3-way'!U46/(3*'OddsRatio_working_3-way'!X46^(1/3))*COS(('OddsRatio_working_3-way'!Y46+2*PI())/3)</f>
        <v>-0.28938161428791342</v>
      </c>
      <c r="AH46" s="11">
        <f>-'OddsRatio_working_3-way'!U46/(3*'OddsRatio_working_3-way'!X46^(1/3))*COS(('OddsRatio_working_3-way'!Y46+4*PI())/3)</f>
        <v>-0.23527370657724841</v>
      </c>
      <c r="AI46" s="11">
        <f>'OddsRatio_working_3-way'!U46/(3*'OddsRatio_working_3-way'!X46^(1/3))*SIN(('OddsRatio_working_3-way'!Y46)/3)</f>
        <v>-3.1239215082039903E-2</v>
      </c>
      <c r="AJ46" s="11">
        <f>'OddsRatio_working_3-way'!U46/(3*'OddsRatio_working_3-way'!X46^(1/3))*SIN(('OddsRatio_working_3-way'!Y46+2*PI())/3)</f>
        <v>-0.4387452285588862</v>
      </c>
      <c r="AK46" s="11">
        <f>'OddsRatio_working_3-way'!U46/(3*'OddsRatio_working_3-way'!X46^(1/3))*SIN(('OddsRatio_working_3-way'!Y46+4*PI())/3)</f>
        <v>0.46998444364092606</v>
      </c>
      <c r="AL46" s="11">
        <f>'OddsRatio_working_3-way'!Z46+'OddsRatio_working_3-way'!AF46</f>
        <v>1.0493106417303242</v>
      </c>
      <c r="AM46" s="11">
        <f>'OddsRatio_working_3-way'!AA46+'OddsRatio_working_3-way'!AG46</f>
        <v>-0.57876322857582685</v>
      </c>
      <c r="AN46" s="11">
        <f>'OddsRatio_working_3-way'!AB46+'OddsRatio_working_3-way'!AH46</f>
        <v>-0.47054741315449689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1.0493106417303242</v>
      </c>
      <c r="AS46" s="11">
        <f>IF(('OddsRatio_working_3-way'!X46=0),IF(Q46&gt;0,-Q46^(1/3),(-Q46)^(1/3)),'OddsRatio_working_3-way'!AM46-'OddsRatio_working_3-way'!R46/3)</f>
        <v>-0.57876322857582685</v>
      </c>
      <c r="AT46" s="11">
        <f>IF(('OddsRatio_working_3-way'!X46=0),IF(Q46&gt;0,-Q46^(1/3),(-Q46)^(1/3)),'OddsRatio_working_3-way'!AN46-'OddsRatio_working_3-way'!R46/3)</f>
        <v>-0.47054741315449689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3.02</v>
      </c>
      <c r="B47" s="4">
        <f>IF('True_Odds_Calculator_3-way'!B48="","",'True_Odds_Calculator_3-way'!B48)</f>
        <v>3.42</v>
      </c>
      <c r="C47" s="4">
        <f>IF('True_Odds_Calculator_3-way'!C48="","",'True_Odds_Calculator_3-way'!C48)</f>
        <v>2.44</v>
      </c>
      <c r="D47" s="9">
        <f t="shared" si="13"/>
        <v>0.32011142939530446</v>
      </c>
      <c r="E47" s="9">
        <f t="shared" si="14"/>
        <v>0.28212812492367295</v>
      </c>
      <c r="F47" s="9">
        <f t="shared" si="15"/>
        <v>0.39776044568102281</v>
      </c>
      <c r="G47" s="9">
        <f t="shared" si="16"/>
        <v>1.0514416837135632</v>
      </c>
      <c r="H47" s="9">
        <f t="shared" si="17"/>
        <v>3.1239122011013971</v>
      </c>
      <c r="I47" s="9">
        <f t="shared" si="18"/>
        <v>3.5444888745868224</v>
      </c>
      <c r="J47" s="9">
        <f t="shared" si="19"/>
        <v>2.5140760245475309</v>
      </c>
      <c r="K47" s="11">
        <f t="shared" si="20"/>
        <v>0.33112582781456956</v>
      </c>
      <c r="L47" s="11">
        <f t="shared" si="21"/>
        <v>0.29239766081871343</v>
      </c>
      <c r="M47" s="11">
        <f t="shared" si="22"/>
        <v>0.4098360655737705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-0.279322777685719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0.23332133395044441</v>
      </c>
      <c r="Q47" s="11">
        <f>2*'OddsRatio_working_3-way'!K47*'OddsRatio_working_3-way'!L47*'OddsRatio_working_3-way'!M47</f>
        <v>7.9360997942328051E-2</v>
      </c>
      <c r="R47" s="11">
        <f t="shared" si="23"/>
        <v>0</v>
      </c>
      <c r="S47" s="11">
        <f t="shared" si="24"/>
        <v>-0.83531080380765343</v>
      </c>
      <c r="T47" s="11">
        <f t="shared" si="25"/>
        <v>-0.28411932102301141</v>
      </c>
      <c r="U47" s="11">
        <f>'OddsRatio_working_3-way'!S47-'OddsRatio_working_3-way'!R47^2/3</f>
        <v>-0.83531080380765343</v>
      </c>
      <c r="V47" s="11">
        <f>'OddsRatio_working_3-way'!S47*'OddsRatio_working_3-way'!R47/3-2*'OddsRatio_working_3-way'!R47^3/27-'OddsRatio_working_3-way'!T47</f>
        <v>0.28411932102301141</v>
      </c>
      <c r="W47" s="11">
        <f>'OddsRatio_working_3-way'!V47^2+4*'OddsRatio_working_3-way'!U47^3/27</f>
        <v>-5.6218732828909879E-3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0.14692316177297235</v>
      </c>
      <c r="Y47" s="11">
        <f>IF('OddsRatio_working_3-way'!W47&gt;=0,IF('OddsRatio_working_3-way'!V47+SQRT('OddsRatio_working_3-way'!W47)&gt;0,0,PI()),ACOS('OddsRatio_working_3-way'!V47/(2*'OddsRatio_working_3-way'!X47)))</f>
        <v>0.2580178385306382</v>
      </c>
      <c r="Z47" s="11">
        <f>'OddsRatio_working_3-way'!X47^(1/3)*COS('OddsRatio_working_3-way'!Y47/3)</f>
        <v>0.5257208418567817</v>
      </c>
      <c r="AA47" s="11">
        <f>'OddsRatio_working_3-way'!X47^(1/3)*COS(('OddsRatio_working_3-way'!Y47+2*PI())/3)</f>
        <v>-0.30211469814706998</v>
      </c>
      <c r="AB47" s="11">
        <f>'OddsRatio_working_3-way'!X47^(1/3)*COS(('OddsRatio_working_3-way'!Y47+4*PI())/3)</f>
        <v>-0.22360614370971205</v>
      </c>
      <c r="AC47" s="11">
        <f>'OddsRatio_working_3-way'!X47^(1/3)*SIN('OddsRatio_working_3-way'!Y47/3)</f>
        <v>4.5326935038097205E-2</v>
      </c>
      <c r="AD47" s="11">
        <f>'OddsRatio_working_3-way'!X47^(1/3)*SIN(('OddsRatio_working_3-way'!Y47+2*PI())/3)</f>
        <v>0.43262413682786577</v>
      </c>
      <c r="AE47" s="11">
        <f>'OddsRatio_working_3-way'!X47^(1/3)*SIN(('OddsRatio_working_3-way'!Y47+4*PI())/3)</f>
        <v>-0.47795107186596286</v>
      </c>
      <c r="AF47" s="11">
        <f>-'OddsRatio_working_3-way'!U47/(3*'OddsRatio_working_3-way'!X47^(1/3))*COS(('OddsRatio_working_3-way'!Y47)/3)</f>
        <v>0.52572084185678158</v>
      </c>
      <c r="AG47" s="11">
        <f>-'OddsRatio_working_3-way'!U47/(3*'OddsRatio_working_3-way'!X47^(1/3))*COS(('OddsRatio_working_3-way'!Y47+2*PI())/3)</f>
        <v>-0.30211469814706993</v>
      </c>
      <c r="AH47" s="11">
        <f>-'OddsRatio_working_3-way'!U47/(3*'OddsRatio_working_3-way'!X47^(1/3))*COS(('OddsRatio_working_3-way'!Y47+4*PI())/3)</f>
        <v>-0.22360614370971202</v>
      </c>
      <c r="AI47" s="11">
        <f>'OddsRatio_working_3-way'!U47/(3*'OddsRatio_working_3-way'!X47^(1/3))*SIN(('OddsRatio_working_3-way'!Y47)/3)</f>
        <v>-4.5326935038097198E-2</v>
      </c>
      <c r="AJ47" s="11">
        <f>'OddsRatio_working_3-way'!U47/(3*'OddsRatio_working_3-way'!X47^(1/3))*SIN(('OddsRatio_working_3-way'!Y47+2*PI())/3)</f>
        <v>-0.43262413682786571</v>
      </c>
      <c r="AK47" s="11">
        <f>'OddsRatio_working_3-way'!U47/(3*'OddsRatio_working_3-way'!X47^(1/3))*SIN(('OddsRatio_working_3-way'!Y47+4*PI())/3)</f>
        <v>0.47795107186596281</v>
      </c>
      <c r="AL47" s="11">
        <f>'OddsRatio_working_3-way'!Z47+'OddsRatio_working_3-way'!AF47</f>
        <v>1.0514416837135632</v>
      </c>
      <c r="AM47" s="11">
        <f>'OddsRatio_working_3-way'!AA47+'OddsRatio_working_3-way'!AG47</f>
        <v>-0.60422939629413985</v>
      </c>
      <c r="AN47" s="11">
        <f>'OddsRatio_working_3-way'!AB47+'OddsRatio_working_3-way'!AH47</f>
        <v>-0.44721228741942409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1.0514416837135632</v>
      </c>
      <c r="AS47" s="11">
        <f>IF(('OddsRatio_working_3-way'!X47=0),IF(Q47&gt;0,-Q47^(1/3),(-Q47)^(1/3)),'OddsRatio_working_3-way'!AM47-'OddsRatio_working_3-way'!R47/3)</f>
        <v>-0.60422939629413985</v>
      </c>
      <c r="AT47" s="11">
        <f>IF(('OddsRatio_working_3-way'!X47=0),IF(Q47&gt;0,-Q47^(1/3),(-Q47)^(1/3)),'OddsRatio_working_3-way'!AN47-'OddsRatio_working_3-way'!R47/3)</f>
        <v>-0.44721228741942409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2.78</v>
      </c>
      <c r="B48" s="4">
        <f>IF('True_Odds_Calculator_3-way'!B49="","",'True_Odds_Calculator_3-way'!B49)</f>
        <v>3.36</v>
      </c>
      <c r="C48" s="4">
        <f>IF('True_Odds_Calculator_3-way'!C49="","",'True_Odds_Calculator_3-way'!C49)</f>
        <v>2.66</v>
      </c>
      <c r="D48" s="9">
        <f t="shared" si="13"/>
        <v>0.34833470382749937</v>
      </c>
      <c r="E48" s="9">
        <f t="shared" si="14"/>
        <v>0.28732417918245262</v>
      </c>
      <c r="F48" s="9">
        <f t="shared" si="15"/>
        <v>0.36434111699004801</v>
      </c>
      <c r="G48" s="9">
        <f t="shared" si="16"/>
        <v>1.0510124169385526</v>
      </c>
      <c r="H48" s="9">
        <f t="shared" si="17"/>
        <v>2.8708021021506234</v>
      </c>
      <c r="I48" s="9">
        <f t="shared" si="18"/>
        <v>3.4803893039749845</v>
      </c>
      <c r="J48" s="9">
        <f t="shared" si="19"/>
        <v>2.7446806121179979</v>
      </c>
      <c r="K48" s="11">
        <f t="shared" si="20"/>
        <v>0.35971223021582738</v>
      </c>
      <c r="L48" s="11">
        <f t="shared" si="21"/>
        <v>0.29761904761904762</v>
      </c>
      <c r="M48" s="11">
        <f t="shared" si="22"/>
        <v>0.37593984962406013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-0.28065603371223546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0.23343301728112675</v>
      </c>
      <c r="Q48" s="11">
        <f>2*'OddsRatio_working_3-way'!K48*'OddsRatio_working_3-way'!L48*'OddsRatio_working_3-way'!M48</f>
        <v>8.049414389004371E-2</v>
      </c>
      <c r="R48" s="11">
        <f t="shared" si="23"/>
        <v>0</v>
      </c>
      <c r="S48" s="11">
        <f t="shared" si="24"/>
        <v>-0.83174059788955834</v>
      </c>
      <c r="T48" s="11">
        <f t="shared" si="25"/>
        <v>-0.28680710272053733</v>
      </c>
      <c r="U48" s="11">
        <f>'OddsRatio_working_3-way'!S48-'OddsRatio_working_3-way'!R48^2/3</f>
        <v>-0.83174059788955834</v>
      </c>
      <c r="V48" s="11">
        <f>'OddsRatio_working_3-way'!S48*'OddsRatio_working_3-way'!R48/3-2*'OddsRatio_working_3-way'!R48^3/27-'OddsRatio_working_3-way'!T48</f>
        <v>0.28680710272053733</v>
      </c>
      <c r="W48" s="11">
        <f>'OddsRatio_working_3-way'!V48^2+4*'OddsRatio_working_3-way'!U48^3/27</f>
        <v>-2.9849218049814163E-3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0.14598222149968321</v>
      </c>
      <c r="Y48" s="11">
        <f>IF('OddsRatio_working_3-way'!W48&gt;=0,IF('OddsRatio_working_3-way'!V48+SQRT('OddsRatio_working_3-way'!W48)&gt;0,0,PI()),ACOS('OddsRatio_working_3-way'!V48/(2*'OddsRatio_working_3-way'!X48)))</f>
        <v>0.18823669160302381</v>
      </c>
      <c r="Z48" s="11">
        <f>'OddsRatio_working_3-way'!X48^(1/3)*COS('OddsRatio_working_3-way'!Y48/3)</f>
        <v>0.52550620846927631</v>
      </c>
      <c r="AA48" s="11">
        <f>'OddsRatio_working_3-way'!X48^(1/3)*COS(('OddsRatio_working_3-way'!Y48+2*PI())/3)</f>
        <v>-0.29134625232248873</v>
      </c>
      <c r="AB48" s="11">
        <f>'OddsRatio_working_3-way'!X48^(1/3)*COS(('OddsRatio_working_3-way'!Y48+4*PI())/3)</f>
        <v>-0.2341599561467877</v>
      </c>
      <c r="AC48" s="11">
        <f>'OddsRatio_working_3-way'!X48^(1/3)*SIN('OddsRatio_working_3-way'!Y48/3)</f>
        <v>3.3016523490998734E-2</v>
      </c>
      <c r="AD48" s="11">
        <f>'OddsRatio_working_3-way'!X48^(1/3)*SIN(('OddsRatio_working_3-way'!Y48+2*PI())/3)</f>
        <v>0.438593464635335</v>
      </c>
      <c r="AE48" s="11">
        <f>'OddsRatio_working_3-way'!X48^(1/3)*SIN(('OddsRatio_working_3-way'!Y48+4*PI())/3)</f>
        <v>-0.4716099881263337</v>
      </c>
      <c r="AF48" s="11">
        <f>-'OddsRatio_working_3-way'!U48/(3*'OddsRatio_working_3-way'!X48^(1/3))*COS(('OddsRatio_working_3-way'!Y48)/3)</f>
        <v>0.5255062084692762</v>
      </c>
      <c r="AG48" s="11">
        <f>-'OddsRatio_working_3-way'!U48/(3*'OddsRatio_working_3-way'!X48^(1/3))*COS(('OddsRatio_working_3-way'!Y48+2*PI())/3)</f>
        <v>-0.29134625232248867</v>
      </c>
      <c r="AH48" s="11">
        <f>-'OddsRatio_working_3-way'!U48/(3*'OddsRatio_working_3-way'!X48^(1/3))*COS(('OddsRatio_working_3-way'!Y48+4*PI())/3)</f>
        <v>-0.23415995614678764</v>
      </c>
      <c r="AI48" s="11">
        <f>'OddsRatio_working_3-way'!U48/(3*'OddsRatio_working_3-way'!X48^(1/3))*SIN(('OddsRatio_working_3-way'!Y48)/3)</f>
        <v>-3.3016523490998727E-2</v>
      </c>
      <c r="AJ48" s="11">
        <f>'OddsRatio_working_3-way'!U48/(3*'OddsRatio_working_3-way'!X48^(1/3))*SIN(('OddsRatio_working_3-way'!Y48+2*PI())/3)</f>
        <v>-0.43859346463533494</v>
      </c>
      <c r="AK48" s="11">
        <f>'OddsRatio_working_3-way'!U48/(3*'OddsRatio_working_3-way'!X48^(1/3))*SIN(('OddsRatio_working_3-way'!Y48+4*PI())/3)</f>
        <v>0.47160998812633359</v>
      </c>
      <c r="AL48" s="11">
        <f>'OddsRatio_working_3-way'!Z48+'OddsRatio_working_3-way'!AF48</f>
        <v>1.0510124169385526</v>
      </c>
      <c r="AM48" s="11">
        <f>'OddsRatio_working_3-way'!AA48+'OddsRatio_working_3-way'!AG48</f>
        <v>-0.58269250464497735</v>
      </c>
      <c r="AN48" s="11">
        <f>'OddsRatio_working_3-way'!AB48+'OddsRatio_working_3-way'!AH48</f>
        <v>-0.46831991229357534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1.0510124169385526</v>
      </c>
      <c r="AS48" s="11">
        <f>IF(('OddsRatio_working_3-way'!X48=0),IF(Q48&gt;0,-Q48^(1/3),(-Q48)^(1/3)),'OddsRatio_working_3-way'!AM48-'OddsRatio_working_3-way'!R48/3)</f>
        <v>-0.58269250464497735</v>
      </c>
      <c r="AT48" s="11">
        <f>IF(('OddsRatio_working_3-way'!X48=0),IF(Q48&gt;0,-Q48^(1/3),(-Q48)^(1/3)),'OddsRatio_working_3-way'!AN48-'OddsRatio_working_3-way'!R48/3)</f>
        <v>-0.46831991229357534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2.91</v>
      </c>
      <c r="B49" s="4">
        <f>IF('True_Odds_Calculator_3-way'!B50="","",'True_Odds_Calculator_3-way'!B50)</f>
        <v>3.24</v>
      </c>
      <c r="C49" s="4">
        <f>IF('True_Odds_Calculator_3-way'!C50="","",'True_Odds_Calculator_3-way'!C50)</f>
        <v>2.63</v>
      </c>
      <c r="D49" s="9">
        <f t="shared" si="13"/>
        <v>0.3327727318643342</v>
      </c>
      <c r="E49" s="9">
        <f t="shared" si="14"/>
        <v>0.29837592430375137</v>
      </c>
      <c r="F49" s="9">
        <f t="shared" si="15"/>
        <v>0.36885134383191459</v>
      </c>
      <c r="G49" s="9">
        <f t="shared" si="16"/>
        <v>1.0497664465518342</v>
      </c>
      <c r="H49" s="9">
        <f t="shared" si="17"/>
        <v>3.0050539129140037</v>
      </c>
      <c r="I49" s="9">
        <f t="shared" si="18"/>
        <v>3.3514768402761086</v>
      </c>
      <c r="J49" s="9">
        <f t="shared" si="19"/>
        <v>2.71111930787949</v>
      </c>
      <c r="K49" s="11">
        <f t="shared" si="20"/>
        <v>0.3436426116838488</v>
      </c>
      <c r="L49" s="11">
        <f t="shared" si="21"/>
        <v>0.30864197530864196</v>
      </c>
      <c r="M49" s="11">
        <f t="shared" si="22"/>
        <v>0.38022813688212931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-0.28123880395014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0.23309560807546428</v>
      </c>
      <c r="Q49" s="11">
        <f>2*'OddsRatio_working_3-way'!K49*'OddsRatio_working_3-way'!L49*'OddsRatio_working_3-way'!M49</f>
        <v>8.065591974929559E-2</v>
      </c>
      <c r="R49" s="11">
        <f t="shared" si="23"/>
        <v>0</v>
      </c>
      <c r="S49" s="11">
        <f t="shared" si="24"/>
        <v>-0.82881737797743271</v>
      </c>
      <c r="T49" s="11">
        <f t="shared" si="25"/>
        <v>-0.28678802006139537</v>
      </c>
      <c r="U49" s="11">
        <f>'OddsRatio_working_3-way'!S49-'OddsRatio_working_3-way'!R49^2/3</f>
        <v>-0.82881737797743271</v>
      </c>
      <c r="V49" s="11">
        <f>'OddsRatio_working_3-way'!S49*'OddsRatio_working_3-way'!R49/3-2*'OddsRatio_working_3-way'!R49^3/27-'OddsRatio_working_3-way'!T49</f>
        <v>0.28678802006139537</v>
      </c>
      <c r="W49" s="11">
        <f>'OddsRatio_working_3-way'!V49^2+4*'OddsRatio_working_3-way'!U49^3/27</f>
        <v>-2.100239832690351E-3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0.14521329853307657</v>
      </c>
      <c r="Y49" s="11">
        <f>IF('OddsRatio_working_3-way'!W49&gt;=0,IF('OddsRatio_working_3-way'!V49+SQRT('OddsRatio_working_3-way'!W49)&gt;0,0,PI()),ACOS('OddsRatio_working_3-way'!V49/(2*'OddsRatio_working_3-way'!X49)))</f>
        <v>0.15845905167640484</v>
      </c>
      <c r="Z49" s="11">
        <f>'OddsRatio_working_3-way'!X49^(1/3)*COS('OddsRatio_working_3-way'!Y49/3)</f>
        <v>0.52488322327591708</v>
      </c>
      <c r="AA49" s="11">
        <f>'OddsRatio_working_3-way'!X49^(1/3)*COS(('OddsRatio_working_3-way'!Y49+2*PI())/3)</f>
        <v>-0.28647379707688614</v>
      </c>
      <c r="AB49" s="11">
        <f>'OddsRatio_working_3-way'!X49^(1/3)*COS(('OddsRatio_working_3-way'!Y49+4*PI())/3)</f>
        <v>-0.23840942619903108</v>
      </c>
      <c r="AC49" s="11">
        <f>'OddsRatio_working_3-way'!X49^(1/3)*SIN('OddsRatio_working_3-way'!Y49/3)</f>
        <v>2.7749977464759597E-2</v>
      </c>
      <c r="AD49" s="11">
        <f>'OddsRatio_working_3-way'!X49^(1/3)*SIN(('OddsRatio_working_3-way'!Y49+2*PI())/3)</f>
        <v>0.44068721664482396</v>
      </c>
      <c r="AE49" s="11">
        <f>'OddsRatio_working_3-way'!X49^(1/3)*SIN(('OddsRatio_working_3-way'!Y49+4*PI())/3)</f>
        <v>-0.46843719410958351</v>
      </c>
      <c r="AF49" s="11">
        <f>-'OddsRatio_working_3-way'!U49/(3*'OddsRatio_working_3-way'!X49^(1/3))*COS(('OddsRatio_working_3-way'!Y49)/3)</f>
        <v>0.52488322327591719</v>
      </c>
      <c r="AG49" s="11">
        <f>-'OddsRatio_working_3-way'!U49/(3*'OddsRatio_working_3-way'!X49^(1/3))*COS(('OddsRatio_working_3-way'!Y49+2*PI())/3)</f>
        <v>-0.28647379707688619</v>
      </c>
      <c r="AH49" s="11">
        <f>-'OddsRatio_working_3-way'!U49/(3*'OddsRatio_working_3-way'!X49^(1/3))*COS(('OddsRatio_working_3-way'!Y49+4*PI())/3)</f>
        <v>-0.23840942619903113</v>
      </c>
      <c r="AI49" s="11">
        <f>'OddsRatio_working_3-way'!U49/(3*'OddsRatio_working_3-way'!X49^(1/3))*SIN(('OddsRatio_working_3-way'!Y49)/3)</f>
        <v>-2.7749977464759604E-2</v>
      </c>
      <c r="AJ49" s="11">
        <f>'OddsRatio_working_3-way'!U49/(3*'OddsRatio_working_3-way'!X49^(1/3))*SIN(('OddsRatio_working_3-way'!Y49+2*PI())/3)</f>
        <v>-0.44068721664482402</v>
      </c>
      <c r="AK49" s="11">
        <f>'OddsRatio_working_3-way'!U49/(3*'OddsRatio_working_3-way'!X49^(1/3))*SIN(('OddsRatio_working_3-way'!Y49+4*PI())/3)</f>
        <v>0.46843719410958362</v>
      </c>
      <c r="AL49" s="11">
        <f>'OddsRatio_working_3-way'!Z49+'OddsRatio_working_3-way'!AF49</f>
        <v>1.0497664465518342</v>
      </c>
      <c r="AM49" s="11">
        <f>'OddsRatio_working_3-way'!AA49+'OddsRatio_working_3-way'!AG49</f>
        <v>-0.57294759415377228</v>
      </c>
      <c r="AN49" s="11">
        <f>'OddsRatio_working_3-way'!AB49+'OddsRatio_working_3-way'!AH49</f>
        <v>-0.47681885239806221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1.0497664465518342</v>
      </c>
      <c r="AS49" s="11">
        <f>IF(('OddsRatio_working_3-way'!X49=0),IF(Q49&gt;0,-Q49^(1/3),(-Q49)^(1/3)),'OddsRatio_working_3-way'!AM49-'OddsRatio_working_3-way'!R49/3)</f>
        <v>-0.57294759415377228</v>
      </c>
      <c r="AT49" s="11">
        <f>IF(('OddsRatio_working_3-way'!X49=0),IF(Q49&gt;0,-Q49^(1/3),(-Q49)^(1/3)),'OddsRatio_working_3-way'!AN49-'OddsRatio_working_3-way'!R49/3)</f>
        <v>-0.47681885239806221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1.46</v>
      </c>
      <c r="B50" s="4">
        <f>IF('True_Odds_Calculator_3-way'!B51="","",'True_Odds_Calculator_3-way'!B51)</f>
        <v>4.55</v>
      </c>
      <c r="C50" s="4">
        <f>IF('True_Odds_Calculator_3-way'!C51="","",'True_Odds_Calculator_3-way'!C51)</f>
        <v>7.43</v>
      </c>
      <c r="D50" s="9">
        <f t="shared" si="13"/>
        <v>0.66771844296927307</v>
      </c>
      <c r="E50" s="9">
        <f t="shared" si="14"/>
        <v>0.20659188259417055</v>
      </c>
      <c r="F50" s="9">
        <f t="shared" si="15"/>
        <v>0.12568967443655607</v>
      </c>
      <c r="G50" s="9">
        <f t="shared" si="16"/>
        <v>1.0818200673387768</v>
      </c>
      <c r="H50" s="9">
        <f t="shared" si="17"/>
        <v>1.4976372309758379</v>
      </c>
      <c r="I50" s="9">
        <f t="shared" si="18"/>
        <v>4.840461239052658</v>
      </c>
      <c r="J50" s="9">
        <f t="shared" si="19"/>
        <v>7.9561030329883335</v>
      </c>
      <c r="K50" s="11">
        <f t="shared" si="20"/>
        <v>0.68493150684931503</v>
      </c>
      <c r="L50" s="11">
        <f t="shared" si="21"/>
        <v>0.21978021978021978</v>
      </c>
      <c r="M50" s="11">
        <f t="shared" si="22"/>
        <v>0.13458950201884254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-0.21273751967533194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0.21151804923629625</v>
      </c>
      <c r="Q50" s="11">
        <f>2*'OddsRatio_working_3-way'!K50*'OddsRatio_working_3-way'!L50*'OddsRatio_working_3-way'!M50</f>
        <v>4.0520699087413077E-2</v>
      </c>
      <c r="R50" s="11">
        <f t="shared" si="23"/>
        <v>0</v>
      </c>
      <c r="S50" s="11">
        <f t="shared" si="24"/>
        <v>-0.99426772277454023</v>
      </c>
      <c r="T50" s="11">
        <f t="shared" si="25"/>
        <v>-0.19047274382654031</v>
      </c>
      <c r="U50" s="11">
        <f>'OddsRatio_working_3-way'!S50-'OddsRatio_working_3-way'!R50^2/3</f>
        <v>-0.99426772277454023</v>
      </c>
      <c r="V50" s="11">
        <f>'OddsRatio_working_3-way'!S50*'OddsRatio_working_3-way'!R50/3-2*'OddsRatio_working_3-way'!R50^3/27-'OddsRatio_working_3-way'!T50</f>
        <v>0.19047274382654031</v>
      </c>
      <c r="W50" s="11">
        <f>'OddsRatio_working_3-way'!V50^2+4*'OddsRatio_working_3-way'!U50^3/27</f>
        <v>-0.10933517933671202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0.19079769749496645</v>
      </c>
      <c r="Y50" s="11">
        <f>IF('OddsRatio_working_3-way'!W50&gt;=0,IF('OddsRatio_working_3-way'!V50+SQRT('OddsRatio_working_3-way'!W50)&gt;0,0,PI()),ACOS('OddsRatio_working_3-way'!V50/(2*'OddsRatio_working_3-way'!X50)))</f>
        <v>1.0481805761288507</v>
      </c>
      <c r="Z50" s="11">
        <f>'OddsRatio_working_3-way'!X50^(1/3)*COS('OddsRatio_working_3-way'!Y50/3)</f>
        <v>0.54091003366938839</v>
      </c>
      <c r="AA50" s="11">
        <f>'OddsRatio_working_3-way'!X50^(1/3)*COS(('OddsRatio_working_3-way'!Y50+2*PI())/3)</f>
        <v>-0.44112775133107174</v>
      </c>
      <c r="AB50" s="11">
        <f>'OddsRatio_working_3-way'!X50^(1/3)*COS(('OddsRatio_working_3-way'!Y50+4*PI())/3)</f>
        <v>-9.9782282338316708E-2</v>
      </c>
      <c r="AC50" s="11">
        <f>'OddsRatio_working_3-way'!X50^(1/3)*SIN('OddsRatio_working_3-way'!Y50/3)</f>
        <v>0.19707589840962625</v>
      </c>
      <c r="AD50" s="11">
        <f>'OddsRatio_working_3-way'!X50^(1/3)*SIN(('OddsRatio_working_3-way'!Y50+2*PI())/3)</f>
        <v>0.36990388111477324</v>
      </c>
      <c r="AE50" s="11">
        <f>'OddsRatio_working_3-way'!X50^(1/3)*SIN(('OddsRatio_working_3-way'!Y50+4*PI())/3)</f>
        <v>-0.56697977952439937</v>
      </c>
      <c r="AF50" s="11">
        <f>-'OddsRatio_working_3-way'!U50/(3*'OddsRatio_working_3-way'!X50^(1/3))*COS(('OddsRatio_working_3-way'!Y50)/3)</f>
        <v>0.54091003366938828</v>
      </c>
      <c r="AG50" s="11">
        <f>-'OddsRatio_working_3-way'!U50/(3*'OddsRatio_working_3-way'!X50^(1/3))*COS(('OddsRatio_working_3-way'!Y50+2*PI())/3)</f>
        <v>-0.44112775133107168</v>
      </c>
      <c r="AH50" s="11">
        <f>-'OddsRatio_working_3-way'!U50/(3*'OddsRatio_working_3-way'!X50^(1/3))*COS(('OddsRatio_working_3-way'!Y50+4*PI())/3)</f>
        <v>-9.9782282338316694E-2</v>
      </c>
      <c r="AI50" s="11">
        <f>'OddsRatio_working_3-way'!U50/(3*'OddsRatio_working_3-way'!X50^(1/3))*SIN(('OddsRatio_working_3-way'!Y50)/3)</f>
        <v>-0.19707589840962619</v>
      </c>
      <c r="AJ50" s="11">
        <f>'OddsRatio_working_3-way'!U50/(3*'OddsRatio_working_3-way'!X50^(1/3))*SIN(('OddsRatio_working_3-way'!Y50+2*PI())/3)</f>
        <v>-0.36990388111477318</v>
      </c>
      <c r="AK50" s="11">
        <f>'OddsRatio_working_3-way'!U50/(3*'OddsRatio_working_3-way'!X50^(1/3))*SIN(('OddsRatio_working_3-way'!Y50+4*PI())/3)</f>
        <v>0.56697977952439926</v>
      </c>
      <c r="AL50" s="11">
        <f>'OddsRatio_working_3-way'!Z50+'OddsRatio_working_3-way'!AF50</f>
        <v>1.0818200673387768</v>
      </c>
      <c r="AM50" s="11">
        <f>'OddsRatio_working_3-way'!AA50+'OddsRatio_working_3-way'!AG50</f>
        <v>-0.88225550266214348</v>
      </c>
      <c r="AN50" s="11">
        <f>'OddsRatio_working_3-way'!AB50+'OddsRatio_working_3-way'!AH50</f>
        <v>-0.19956456467663342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1.0818200673387768</v>
      </c>
      <c r="AS50" s="11">
        <f>IF(('OddsRatio_working_3-way'!X50=0),IF(Q50&gt;0,-Q50^(1/3),(-Q50)^(1/3)),'OddsRatio_working_3-way'!AM50-'OddsRatio_working_3-way'!R50/3)</f>
        <v>-0.88225550266214348</v>
      </c>
      <c r="AT50" s="11">
        <f>IF(('OddsRatio_working_3-way'!X50=0),IF(Q50&gt;0,-Q50^(1/3),(-Q50)^(1/3)),'OddsRatio_working_3-way'!AN50-'OddsRatio_working_3-way'!R50/3)</f>
        <v>-0.19956456467663342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1.37</v>
      </c>
      <c r="B51" s="4">
        <f>IF('True_Odds_Calculator_3-way'!B52="","",'True_Odds_Calculator_3-way'!B52)</f>
        <v>4.76</v>
      </c>
      <c r="C51" s="4">
        <f>IF('True_Odds_Calculator_3-way'!C52="","",'True_Odds_Calculator_3-way'!C52)</f>
        <v>10.08</v>
      </c>
      <c r="D51" s="9">
        <f t="shared" si="13"/>
        <v>0.71237041331209261</v>
      </c>
      <c r="E51" s="9">
        <f t="shared" si="14"/>
        <v>0.19595870111675304</v>
      </c>
      <c r="F51" s="9">
        <f t="shared" si="15"/>
        <v>9.167088557115409E-2</v>
      </c>
      <c r="G51" s="9">
        <f t="shared" si="16"/>
        <v>1.0912542783807275</v>
      </c>
      <c r="H51" s="9">
        <f t="shared" si="17"/>
        <v>1.4037640830008693</v>
      </c>
      <c r="I51" s="9">
        <f t="shared" si="18"/>
        <v>5.1031160867115348</v>
      </c>
      <c r="J51" s="9">
        <f t="shared" si="19"/>
        <v>10.908588847697008</v>
      </c>
      <c r="K51" s="11">
        <f t="shared" si="20"/>
        <v>0.72992700729927007</v>
      </c>
      <c r="L51" s="11">
        <f t="shared" si="21"/>
        <v>0.21008403361344538</v>
      </c>
      <c r="M51" s="11">
        <f t="shared" si="22"/>
        <v>9.9206349206349201E-2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-0.19217078558917478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0.20096238008585432</v>
      </c>
      <c r="Q51" s="11">
        <f>2*'OddsRatio_working_3-way'!K51*'OddsRatio_working_3-way'!L51*'OddsRatio_working_3-way'!M51</f>
        <v>3.0425795622385208E-2</v>
      </c>
      <c r="R51" s="11">
        <f t="shared" si="23"/>
        <v>0</v>
      </c>
      <c r="S51" s="11">
        <f t="shared" si="24"/>
        <v>-1.0457488606799701</v>
      </c>
      <c r="T51" s="11">
        <f t="shared" si="25"/>
        <v>-0.15832685248750492</v>
      </c>
      <c r="U51" s="11">
        <f>'OddsRatio_working_3-way'!S51-'OddsRatio_working_3-way'!R51^2/3</f>
        <v>-1.0457488606799701</v>
      </c>
      <c r="V51" s="11">
        <f>'OddsRatio_working_3-way'!S51*'OddsRatio_working_3-way'!R51/3-2*'OddsRatio_working_3-way'!R51^3/27-'OddsRatio_working_3-way'!T51</f>
        <v>0.15832685248750492</v>
      </c>
      <c r="W51" s="11">
        <f>'OddsRatio_working_3-way'!V51^2+4*'OddsRatio_working_3-way'!U51^3/27</f>
        <v>-0.14435797181932658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0.20580656211472384</v>
      </c>
      <c r="Y51" s="11">
        <f>IF('OddsRatio_working_3-way'!W51&gt;=0,IF('OddsRatio_working_3-way'!V51+SQRT('OddsRatio_working_3-way'!W51)&gt;0,0,PI()),ACOS('OddsRatio_working_3-way'!V51/(2*'OddsRatio_working_3-way'!X51)))</f>
        <v>1.1759680640840515</v>
      </c>
      <c r="Z51" s="11">
        <f>'OddsRatio_working_3-way'!X51^(1/3)*COS('OddsRatio_working_3-way'!Y51/3)</f>
        <v>0.54562713919036376</v>
      </c>
      <c r="AA51" s="11">
        <f>'OddsRatio_working_3-way'!X51^(1/3)*COS(('OddsRatio_working_3-way'!Y51+2*PI())/3)</f>
        <v>-0.46814785717469809</v>
      </c>
      <c r="AB51" s="11">
        <f>'OddsRatio_working_3-way'!X51^(1/3)*COS(('OddsRatio_working_3-way'!Y51+4*PI())/3)</f>
        <v>-7.7479282015665812E-2</v>
      </c>
      <c r="AC51" s="11">
        <f>'OddsRatio_working_3-way'!X51^(1/3)*SIN('OddsRatio_working_3-way'!Y51/3)</f>
        <v>0.22555260703199492</v>
      </c>
      <c r="AD51" s="11">
        <f>'OddsRatio_working_3-way'!X51^(1/3)*SIN(('OddsRatio_working_3-way'!Y51+2*PI())/3)</f>
        <v>0.35975066001708544</v>
      </c>
      <c r="AE51" s="11">
        <f>'OddsRatio_working_3-way'!X51^(1/3)*SIN(('OddsRatio_working_3-way'!Y51+4*PI())/3)</f>
        <v>-0.58530326704908031</v>
      </c>
      <c r="AF51" s="11">
        <f>-'OddsRatio_working_3-way'!U51/(3*'OddsRatio_working_3-way'!X51^(1/3))*COS(('OddsRatio_working_3-way'!Y51)/3)</f>
        <v>0.54562713919036365</v>
      </c>
      <c r="AG51" s="11">
        <f>-'OddsRatio_working_3-way'!U51/(3*'OddsRatio_working_3-way'!X51^(1/3))*COS(('OddsRatio_working_3-way'!Y51+2*PI())/3)</f>
        <v>-0.46814785717469798</v>
      </c>
      <c r="AH51" s="11">
        <f>-'OddsRatio_working_3-way'!U51/(3*'OddsRatio_working_3-way'!X51^(1/3))*COS(('OddsRatio_working_3-way'!Y51+4*PI())/3)</f>
        <v>-7.7479282015665799E-2</v>
      </c>
      <c r="AI51" s="11">
        <f>'OddsRatio_working_3-way'!U51/(3*'OddsRatio_working_3-way'!X51^(1/3))*SIN(('OddsRatio_working_3-way'!Y51)/3)</f>
        <v>-0.2255526070319949</v>
      </c>
      <c r="AJ51" s="11">
        <f>'OddsRatio_working_3-way'!U51/(3*'OddsRatio_working_3-way'!X51^(1/3))*SIN(('OddsRatio_working_3-way'!Y51+2*PI())/3)</f>
        <v>-0.35975066001708539</v>
      </c>
      <c r="AK51" s="11">
        <f>'OddsRatio_working_3-way'!U51/(3*'OddsRatio_working_3-way'!X51^(1/3))*SIN(('OddsRatio_working_3-way'!Y51+4*PI())/3)</f>
        <v>0.5853032670490802</v>
      </c>
      <c r="AL51" s="11">
        <f>'OddsRatio_working_3-way'!Z51+'OddsRatio_working_3-way'!AF51</f>
        <v>1.0912542783807275</v>
      </c>
      <c r="AM51" s="11">
        <f>'OddsRatio_working_3-way'!AA51+'OddsRatio_working_3-way'!AG51</f>
        <v>-0.93629571434939607</v>
      </c>
      <c r="AN51" s="11">
        <f>'OddsRatio_working_3-way'!AB51+'OddsRatio_working_3-way'!AH51</f>
        <v>-0.15495856403133162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1.0912542783807275</v>
      </c>
      <c r="AS51" s="11">
        <f>IF(('OddsRatio_working_3-way'!X51=0),IF(Q51&gt;0,-Q51^(1/3),(-Q51)^(1/3)),'OddsRatio_working_3-way'!AM51-'OddsRatio_working_3-way'!R51/3)</f>
        <v>-0.93629571434939607</v>
      </c>
      <c r="AT51" s="11">
        <f>IF(('OddsRatio_working_3-way'!X51=0),IF(Q51&gt;0,-Q51^(1/3),(-Q51)^(1/3)),'OddsRatio_working_3-way'!AN51-'OddsRatio_working_3-way'!R51/3)</f>
        <v>-0.15495856403133162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3.77</v>
      </c>
      <c r="B52" s="4">
        <f>IF('True_Odds_Calculator_3-way'!B53="","",'True_Odds_Calculator_3-way'!B53)</f>
        <v>3.5</v>
      </c>
      <c r="C52" s="4">
        <f>IF('True_Odds_Calculator_3-way'!C53="","",'True_Odds_Calculator_3-way'!C53)</f>
        <v>2.0699999999999998</v>
      </c>
      <c r="D52" s="9">
        <f t="shared" si="13"/>
        <v>0.25506808923567814</v>
      </c>
      <c r="E52" s="9">
        <f t="shared" si="14"/>
        <v>0.27503885039720105</v>
      </c>
      <c r="F52" s="9">
        <f t="shared" si="15"/>
        <v>0.46989306036712075</v>
      </c>
      <c r="G52" s="9">
        <f t="shared" si="16"/>
        <v>1.0543399938675377</v>
      </c>
      <c r="H52" s="9">
        <f t="shared" si="17"/>
        <v>3.9205217830130787</v>
      </c>
      <c r="I52" s="9">
        <f t="shared" si="18"/>
        <v>3.6358499846688441</v>
      </c>
      <c r="J52" s="9">
        <f t="shared" si="19"/>
        <v>2.128143793438265</v>
      </c>
      <c r="K52" s="11">
        <f t="shared" si="20"/>
        <v>0.26525198938992045</v>
      </c>
      <c r="L52" s="11">
        <f t="shared" si="21"/>
        <v>0.2857142857142857</v>
      </c>
      <c r="M52" s="11">
        <f t="shared" si="22"/>
        <v>0.48309178743961356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-0.27128377203339704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0.23211837304790828</v>
      </c>
      <c r="Q52" s="11">
        <f>2*'OddsRatio_working_3-way'!K52*'OddsRatio_working_3-way'!L52*'OddsRatio_working_3-way'!M52</f>
        <v>7.3223461529308614E-2</v>
      </c>
      <c r="R52" s="11">
        <f t="shared" si="23"/>
        <v>0</v>
      </c>
      <c r="S52" s="11">
        <f t="shared" si="24"/>
        <v>-0.8556294071999736</v>
      </c>
      <c r="T52" s="11">
        <f t="shared" si="25"/>
        <v>-0.26991463949525984</v>
      </c>
      <c r="U52" s="11">
        <f>'OddsRatio_working_3-way'!S52-'OddsRatio_working_3-way'!R52^2/3</f>
        <v>-0.8556294071999736</v>
      </c>
      <c r="V52" s="11">
        <f>'OddsRatio_working_3-way'!S52*'OddsRatio_working_3-way'!R52/3-2*'OddsRatio_working_3-way'!R52^3/27-'OddsRatio_working_3-way'!T52</f>
        <v>0.26991463949525984</v>
      </c>
      <c r="W52" s="11">
        <f>'OddsRatio_working_3-way'!V52^2+4*'OddsRatio_working_3-way'!U52^3/27</f>
        <v>-1.9947232360655751E-2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0.15231640175512273</v>
      </c>
      <c r="Y52" s="11">
        <f>IF('OddsRatio_working_3-way'!W52&gt;=0,IF('OddsRatio_working_3-way'!V52+SQRT('OddsRatio_working_3-way'!W52)&gt;0,0,PI()),ACOS('OddsRatio_working_3-way'!V52/(2*'OddsRatio_working_3-way'!X52)))</f>
        <v>0.48207947754819047</v>
      </c>
      <c r="Z52" s="11">
        <f>'OddsRatio_working_3-way'!X52^(1/3)*COS('OddsRatio_working_3-way'!Y52/3)</f>
        <v>0.52716999693376887</v>
      </c>
      <c r="AA52" s="11">
        <f>'OddsRatio_working_3-way'!X52^(1/3)*COS(('OddsRatio_working_3-way'!Y52+2*PI())/3)</f>
        <v>-0.33758633324965015</v>
      </c>
      <c r="AB52" s="11">
        <f>'OddsRatio_working_3-way'!X52^(1/3)*COS(('OddsRatio_working_3-way'!Y52+4*PI())/3)</f>
        <v>-0.18958366368411889</v>
      </c>
      <c r="AC52" s="11">
        <f>'OddsRatio_working_3-way'!X52^(1/3)*SIN('OddsRatio_working_3-way'!Y52/3)</f>
        <v>8.5449381114442835E-2</v>
      </c>
      <c r="AD52" s="11">
        <f>'OddsRatio_working_3-way'!X52^(1/3)*SIN(('OddsRatio_working_3-way'!Y52+2*PI())/3)</f>
        <v>0.41381791890038711</v>
      </c>
      <c r="AE52" s="11">
        <f>'OddsRatio_working_3-way'!X52^(1/3)*SIN(('OddsRatio_working_3-way'!Y52+4*PI())/3)</f>
        <v>-0.49926730001482983</v>
      </c>
      <c r="AF52" s="11">
        <f>-'OddsRatio_working_3-way'!U52/(3*'OddsRatio_working_3-way'!X52^(1/3))*COS(('OddsRatio_working_3-way'!Y52)/3)</f>
        <v>0.52716999693376887</v>
      </c>
      <c r="AG52" s="11">
        <f>-'OddsRatio_working_3-way'!U52/(3*'OddsRatio_working_3-way'!X52^(1/3))*COS(('OddsRatio_working_3-way'!Y52+2*PI())/3)</f>
        <v>-0.33758633324965015</v>
      </c>
      <c r="AH52" s="11">
        <f>-'OddsRatio_working_3-way'!U52/(3*'OddsRatio_working_3-way'!X52^(1/3))*COS(('OddsRatio_working_3-way'!Y52+4*PI())/3)</f>
        <v>-0.18958366368411889</v>
      </c>
      <c r="AI52" s="11">
        <f>'OddsRatio_working_3-way'!U52/(3*'OddsRatio_working_3-way'!X52^(1/3))*SIN(('OddsRatio_working_3-way'!Y52)/3)</f>
        <v>-8.5449381114442835E-2</v>
      </c>
      <c r="AJ52" s="11">
        <f>'OddsRatio_working_3-way'!U52/(3*'OddsRatio_working_3-way'!X52^(1/3))*SIN(('OddsRatio_working_3-way'!Y52+2*PI())/3)</f>
        <v>-0.41381791890038711</v>
      </c>
      <c r="AK52" s="11">
        <f>'OddsRatio_working_3-way'!U52/(3*'OddsRatio_working_3-way'!X52^(1/3))*SIN(('OddsRatio_working_3-way'!Y52+4*PI())/3)</f>
        <v>0.49926730001482983</v>
      </c>
      <c r="AL52" s="11">
        <f>'OddsRatio_working_3-way'!Z52+'OddsRatio_working_3-way'!AF52</f>
        <v>1.0543399938675377</v>
      </c>
      <c r="AM52" s="11">
        <f>'OddsRatio_working_3-way'!AA52+'OddsRatio_working_3-way'!AG52</f>
        <v>-0.6751726664993003</v>
      </c>
      <c r="AN52" s="11">
        <f>'OddsRatio_working_3-way'!AB52+'OddsRatio_working_3-way'!AH52</f>
        <v>-0.37916732736823777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1.0543399938675377</v>
      </c>
      <c r="AS52" s="11">
        <f>IF(('OddsRatio_working_3-way'!X52=0),IF(Q52&gt;0,-Q52^(1/3),(-Q52)^(1/3)),'OddsRatio_working_3-way'!AM52-'OddsRatio_working_3-way'!R52/3)</f>
        <v>-0.6751726664993003</v>
      </c>
      <c r="AT52" s="11">
        <f>IF(('OddsRatio_working_3-way'!X52=0),IF(Q52&gt;0,-Q52^(1/3),(-Q52)^(1/3)),'OddsRatio_working_3-way'!AN52-'OddsRatio_working_3-way'!R52/3)</f>
        <v>-0.37916732736823777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1.36</v>
      </c>
      <c r="B53" s="4">
        <f>IF('True_Odds_Calculator_3-way'!B54="","",'True_Odds_Calculator_3-way'!B54)</f>
        <v>5.14</v>
      </c>
      <c r="C53" s="4">
        <f>IF('True_Odds_Calculator_3-way'!C54="","",'True_Odds_Calculator_3-way'!C54)</f>
        <v>9.0299999999999994</v>
      </c>
      <c r="D53" s="9">
        <f t="shared" si="13"/>
        <v>0.71721298072271733</v>
      </c>
      <c r="E53" s="9">
        <f t="shared" si="14"/>
        <v>0.18069169359722451</v>
      </c>
      <c r="F53" s="9">
        <f t="shared" si="15"/>
        <v>0.10209532568005791</v>
      </c>
      <c r="G53" s="9">
        <f t="shared" si="16"/>
        <v>1.0952388190198441</v>
      </c>
      <c r="H53" s="9">
        <f t="shared" si="17"/>
        <v>1.3942859748471443</v>
      </c>
      <c r="I53" s="9">
        <f t="shared" si="18"/>
        <v>5.5342887107421541</v>
      </c>
      <c r="J53" s="9">
        <f t="shared" si="19"/>
        <v>9.7947677167293481</v>
      </c>
      <c r="K53" s="11">
        <f t="shared" si="20"/>
        <v>0.73529411764705876</v>
      </c>
      <c r="L53" s="11">
        <f t="shared" si="21"/>
        <v>0.19455252918287938</v>
      </c>
      <c r="M53" s="11">
        <f t="shared" si="22"/>
        <v>0.11074197120708749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-0.18959575505163606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0.19850035752243164</v>
      </c>
      <c r="Q53" s="11">
        <f>2*'OddsRatio_working_3-way'!K53*'OddsRatio_working_3-way'!L53*'OddsRatio_working_3-way'!M53</f>
        <v>3.1684015566230114E-2</v>
      </c>
      <c r="R53" s="11">
        <f t="shared" si="23"/>
        <v>0</v>
      </c>
      <c r="S53" s="11">
        <f t="shared" si="24"/>
        <v>-1.0469662544310152</v>
      </c>
      <c r="T53" s="11">
        <f t="shared" si="25"/>
        <v>-0.16711352824118361</v>
      </c>
      <c r="U53" s="11">
        <f>'OddsRatio_working_3-way'!S53-'OddsRatio_working_3-way'!R53^2/3</f>
        <v>-1.0469662544310152</v>
      </c>
      <c r="V53" s="11">
        <f>'OddsRatio_working_3-way'!S53*'OddsRatio_working_3-way'!R53/3-2*'OddsRatio_working_3-way'!R53^3/27-'OddsRatio_working_3-way'!T53</f>
        <v>0.16711352824118361</v>
      </c>
      <c r="W53" s="11">
        <f>'OddsRatio_working_3-way'!V53^2+4*'OddsRatio_working_3-way'!U53^3/27</f>
        <v>-0.14209082423249036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0.20616604688557913</v>
      </c>
      <c r="Y53" s="11">
        <f>IF('OddsRatio_working_3-way'!W53&gt;=0,IF('OddsRatio_working_3-way'!V53+SQRT('OddsRatio_working_3-way'!W53)&gt;0,0,PI()),ACOS('OddsRatio_working_3-way'!V53/(2*'OddsRatio_working_3-way'!X53)))</f>
        <v>1.1535017457157781</v>
      </c>
      <c r="Z53" s="11">
        <f>'OddsRatio_working_3-way'!X53^(1/3)*COS('OddsRatio_working_3-way'!Y53/3)</f>
        <v>0.54761940950992194</v>
      </c>
      <c r="AA53" s="11">
        <f>'OddsRatio_working_3-way'!X53^(1/3)*COS(('OddsRatio_working_3-way'!Y53+2*PI())/3)</f>
        <v>-0.46571150347961365</v>
      </c>
      <c r="AB53" s="11">
        <f>'OddsRatio_working_3-way'!X53^(1/3)*COS(('OddsRatio_working_3-way'!Y53+4*PI())/3)</f>
        <v>-8.190790603030873E-2</v>
      </c>
      <c r="AC53" s="11">
        <f>'OddsRatio_working_3-way'!X53^(1/3)*SIN('OddsRatio_working_3-way'!Y53/3)</f>
        <v>0.22158911030330317</v>
      </c>
      <c r="AD53" s="11">
        <f>'OddsRatio_working_3-way'!X53^(1/3)*SIN(('OddsRatio_working_3-way'!Y53+2*PI())/3)</f>
        <v>0.36345776508937444</v>
      </c>
      <c r="AE53" s="11">
        <f>'OddsRatio_working_3-way'!X53^(1/3)*SIN(('OddsRatio_working_3-way'!Y53+4*PI())/3)</f>
        <v>-0.58504687539267752</v>
      </c>
      <c r="AF53" s="11">
        <f>-'OddsRatio_working_3-way'!U53/(3*'OddsRatio_working_3-way'!X53^(1/3))*COS(('OddsRatio_working_3-way'!Y53)/3)</f>
        <v>0.54761940950992205</v>
      </c>
      <c r="AG53" s="11">
        <f>-'OddsRatio_working_3-way'!U53/(3*'OddsRatio_working_3-way'!X53^(1/3))*COS(('OddsRatio_working_3-way'!Y53+2*PI())/3)</f>
        <v>-0.46571150347961371</v>
      </c>
      <c r="AH53" s="11">
        <f>-'OddsRatio_working_3-way'!U53/(3*'OddsRatio_working_3-way'!X53^(1/3))*COS(('OddsRatio_working_3-way'!Y53+4*PI())/3)</f>
        <v>-8.1907906030308744E-2</v>
      </c>
      <c r="AI53" s="11">
        <f>'OddsRatio_working_3-way'!U53/(3*'OddsRatio_working_3-way'!X53^(1/3))*SIN(('OddsRatio_working_3-way'!Y53)/3)</f>
        <v>-0.22158911030330322</v>
      </c>
      <c r="AJ53" s="11">
        <f>'OddsRatio_working_3-way'!U53/(3*'OddsRatio_working_3-way'!X53^(1/3))*SIN(('OddsRatio_working_3-way'!Y53+2*PI())/3)</f>
        <v>-0.3634577650893745</v>
      </c>
      <c r="AK53" s="11">
        <f>'OddsRatio_working_3-way'!U53/(3*'OddsRatio_working_3-way'!X53^(1/3))*SIN(('OddsRatio_working_3-way'!Y53+4*PI())/3)</f>
        <v>0.58504687539267763</v>
      </c>
      <c r="AL53" s="11">
        <f>'OddsRatio_working_3-way'!Z53+'OddsRatio_working_3-way'!AF53</f>
        <v>1.0952388190198441</v>
      </c>
      <c r="AM53" s="11">
        <f>'OddsRatio_working_3-way'!AA53+'OddsRatio_working_3-way'!AG53</f>
        <v>-0.93142300695922731</v>
      </c>
      <c r="AN53" s="11">
        <f>'OddsRatio_working_3-way'!AB53+'OddsRatio_working_3-way'!AH53</f>
        <v>-0.16381581206061746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1.0952388190198441</v>
      </c>
      <c r="AS53" s="11">
        <f>IF(('OddsRatio_working_3-way'!X53=0),IF(Q53&gt;0,-Q53^(1/3),(-Q53)^(1/3)),'OddsRatio_working_3-way'!AM53-'OddsRatio_working_3-way'!R53/3)</f>
        <v>-0.93142300695922731</v>
      </c>
      <c r="AT53" s="11">
        <f>IF(('OddsRatio_working_3-way'!X53=0),IF(Q53&gt;0,-Q53^(1/3),(-Q53)^(1/3)),'OddsRatio_working_3-way'!AN53-'OddsRatio_working_3-way'!R53/3)</f>
        <v>-0.16381581206061746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1.93</v>
      </c>
      <c r="B54" s="4">
        <f>IF('True_Odds_Calculator_3-way'!B55="","",'True_Odds_Calculator_3-way'!B55)</f>
        <v>3.55</v>
      </c>
      <c r="C54" s="4">
        <f>IF('True_Odds_Calculator_3-way'!C55="","",'True_Odds_Calculator_3-way'!C55)</f>
        <v>4.2699999999999996</v>
      </c>
      <c r="D54" s="9">
        <f t="shared" si="13"/>
        <v>0.50456900925236281</v>
      </c>
      <c r="E54" s="9">
        <f t="shared" si="14"/>
        <v>0.27083554470245541</v>
      </c>
      <c r="F54" s="9">
        <f t="shared" si="15"/>
        <v>0.22459544604518181</v>
      </c>
      <c r="G54" s="9">
        <f t="shared" si="16"/>
        <v>1.0557951155520207</v>
      </c>
      <c r="H54" s="9">
        <f t="shared" si="17"/>
        <v>1.981889457463379</v>
      </c>
      <c r="I54" s="9">
        <f t="shared" si="18"/>
        <v>3.6922775446576526</v>
      </c>
      <c r="J54" s="9">
        <f t="shared" si="19"/>
        <v>4.4524500278551074</v>
      </c>
      <c r="K54" s="11">
        <f t="shared" si="20"/>
        <v>0.5181347150259068</v>
      </c>
      <c r="L54" s="11">
        <f t="shared" si="21"/>
        <v>0.28169014084507044</v>
      </c>
      <c r="M54" s="11">
        <f t="shared" si="22"/>
        <v>0.23419203747072601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-0.26506802643773963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0.23072265240128445</v>
      </c>
      <c r="Q54" s="11">
        <f>2*'OddsRatio_working_3-way'!K54*'OddsRatio_working_3-way'!L54*'OddsRatio_working_3-way'!M54</f>
        <v>6.836226737815837E-2</v>
      </c>
      <c r="R54" s="11">
        <f t="shared" si="23"/>
        <v>0</v>
      </c>
      <c r="S54" s="11">
        <f t="shared" si="24"/>
        <v>-0.87042807652803655</v>
      </c>
      <c r="T54" s="11">
        <f t="shared" si="25"/>
        <v>-0.25790461526756642</v>
      </c>
      <c r="U54" s="11">
        <f>'OddsRatio_working_3-way'!S54-'OddsRatio_working_3-way'!R54^2/3</f>
        <v>-0.87042807652803655</v>
      </c>
      <c r="V54" s="11">
        <f>'OddsRatio_working_3-way'!S54*'OddsRatio_working_3-way'!R54/3-2*'OddsRatio_working_3-way'!R54^3/27-'OddsRatio_working_3-way'!T54</f>
        <v>0.25790461526756642</v>
      </c>
      <c r="W54" s="11">
        <f>'OddsRatio_working_3-way'!V54^2+4*'OddsRatio_working_3-way'!U54^3/27</f>
        <v>-3.118528523582019E-2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0.15628505671699042</v>
      </c>
      <c r="Y54" s="11">
        <f>IF('OddsRatio_working_3-way'!W54&gt;=0,IF('OddsRatio_working_3-way'!V54+SQRT('OddsRatio_working_3-way'!W54)&gt;0,0,PI()),ACOS('OddsRatio_working_3-way'!V54/(2*'OddsRatio_working_3-way'!X54)))</f>
        <v>0.60040008338320261</v>
      </c>
      <c r="Z54" s="11">
        <f>'OddsRatio_working_3-way'!X54^(1/3)*COS('OddsRatio_working_3-way'!Y54/3)</f>
        <v>0.52789755777601033</v>
      </c>
      <c r="AA54" s="11">
        <f>'OddsRatio_working_3-way'!X54^(1/3)*COS(('OddsRatio_working_3-way'!Y54+2*PI())/3)</f>
        <v>-0.35668574833709821</v>
      </c>
      <c r="AB54" s="11">
        <f>'OddsRatio_working_3-way'!X54^(1/3)*COS(('OddsRatio_working_3-way'!Y54+4*PI())/3)</f>
        <v>-0.17121180943891198</v>
      </c>
      <c r="AC54" s="11">
        <f>'OddsRatio_working_3-way'!X54^(1/3)*SIN('OddsRatio_working_3-way'!Y54/3)</f>
        <v>0.10708342855052794</v>
      </c>
      <c r="AD54" s="11">
        <f>'OddsRatio_working_3-way'!X54^(1/3)*SIN(('OddsRatio_working_3-way'!Y54+2*PI())/3)</f>
        <v>0.40363098135452441</v>
      </c>
      <c r="AE54" s="11">
        <f>'OddsRatio_working_3-way'!X54^(1/3)*SIN(('OddsRatio_working_3-way'!Y54+4*PI())/3)</f>
        <v>-0.51071440990505235</v>
      </c>
      <c r="AF54" s="11">
        <f>-'OddsRatio_working_3-way'!U54/(3*'OddsRatio_working_3-way'!X54^(1/3))*COS(('OddsRatio_working_3-way'!Y54)/3)</f>
        <v>0.52789755777601033</v>
      </c>
      <c r="AG54" s="11">
        <f>-'OddsRatio_working_3-way'!U54/(3*'OddsRatio_working_3-way'!X54^(1/3))*COS(('OddsRatio_working_3-way'!Y54+2*PI())/3)</f>
        <v>-0.35668574833709815</v>
      </c>
      <c r="AH54" s="11">
        <f>-'OddsRatio_working_3-way'!U54/(3*'OddsRatio_working_3-way'!X54^(1/3))*COS(('OddsRatio_working_3-way'!Y54+4*PI())/3)</f>
        <v>-0.17121180943891195</v>
      </c>
      <c r="AI54" s="11">
        <f>'OddsRatio_working_3-way'!U54/(3*'OddsRatio_working_3-way'!X54^(1/3))*SIN(('OddsRatio_working_3-way'!Y54)/3)</f>
        <v>-0.10708342855052791</v>
      </c>
      <c r="AJ54" s="11">
        <f>'OddsRatio_working_3-way'!U54/(3*'OddsRatio_working_3-way'!X54^(1/3))*SIN(('OddsRatio_working_3-way'!Y54+2*PI())/3)</f>
        <v>-0.40363098135452435</v>
      </c>
      <c r="AK54" s="11">
        <f>'OddsRatio_working_3-way'!U54/(3*'OddsRatio_working_3-way'!X54^(1/3))*SIN(('OddsRatio_working_3-way'!Y54+4*PI())/3)</f>
        <v>0.51071440990505224</v>
      </c>
      <c r="AL54" s="11">
        <f>'OddsRatio_working_3-way'!Z54+'OddsRatio_working_3-way'!AF54</f>
        <v>1.0557951155520207</v>
      </c>
      <c r="AM54" s="11">
        <f>'OddsRatio_working_3-way'!AA54+'OddsRatio_working_3-way'!AG54</f>
        <v>-0.71337149667419641</v>
      </c>
      <c r="AN54" s="11">
        <f>'OddsRatio_working_3-way'!AB54+'OddsRatio_working_3-way'!AH54</f>
        <v>-0.34242361887782391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1.0557951155520207</v>
      </c>
      <c r="AS54" s="11">
        <f>IF(('OddsRatio_working_3-way'!X54=0),IF(Q54&gt;0,-Q54^(1/3),(-Q54)^(1/3)),'OddsRatio_working_3-way'!AM54-'OddsRatio_working_3-way'!R54/3)</f>
        <v>-0.71337149667419641</v>
      </c>
      <c r="AT54" s="11">
        <f>IF(('OddsRatio_working_3-way'!X54=0),IF(Q54&gt;0,-Q54^(1/3),(-Q54)^(1/3)),'OddsRatio_working_3-way'!AN54-'OddsRatio_working_3-way'!R54/3)</f>
        <v>-0.34242361887782391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2.84</v>
      </c>
      <c r="B55" s="4">
        <f>IF('True_Odds_Calculator_3-way'!B56="","",'True_Odds_Calculator_3-way'!B56)</f>
        <v>3.37</v>
      </c>
      <c r="C55" s="4">
        <f>IF('True_Odds_Calculator_3-way'!C56="","",'True_Odds_Calculator_3-way'!C56)</f>
        <v>2.6</v>
      </c>
      <c r="D55" s="9">
        <f t="shared" si="13"/>
        <v>0.34077448614991501</v>
      </c>
      <c r="E55" s="9">
        <f t="shared" si="14"/>
        <v>0.28639264421322735</v>
      </c>
      <c r="F55" s="9">
        <f t="shared" si="15"/>
        <v>0.37283286963685752</v>
      </c>
      <c r="G55" s="9">
        <f t="shared" si="16"/>
        <v>1.051354342386055</v>
      </c>
      <c r="H55" s="9">
        <f t="shared" si="17"/>
        <v>2.9344919899903408</v>
      </c>
      <c r="I55" s="9">
        <f t="shared" si="18"/>
        <v>3.4917097914549506</v>
      </c>
      <c r="J55" s="9">
        <f t="shared" si="19"/>
        <v>2.6821669478176879</v>
      </c>
      <c r="K55" s="11">
        <f t="shared" si="20"/>
        <v>0.35211267605633806</v>
      </c>
      <c r="L55" s="11">
        <f t="shared" si="21"/>
        <v>0.29673590504451036</v>
      </c>
      <c r="M55" s="11">
        <f t="shared" si="22"/>
        <v>0.38461538461538458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-0.28039131846546061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0.2334826121761383</v>
      </c>
      <c r="Q55" s="11">
        <f>2*'OddsRatio_working_3-way'!K55*'OddsRatio_working_3-way'!L55*'OddsRatio_working_3-way'!M55</f>
        <v>8.0372672005555354E-2</v>
      </c>
      <c r="R55" s="11">
        <f t="shared" si="23"/>
        <v>0</v>
      </c>
      <c r="S55" s="11">
        <f t="shared" si="24"/>
        <v>-0.83270271509814719</v>
      </c>
      <c r="T55" s="11">
        <f t="shared" si="25"/>
        <v>-0.28664465235736564</v>
      </c>
      <c r="U55" s="11">
        <f>'OddsRatio_working_3-way'!S55-'OddsRatio_working_3-way'!R55^2/3</f>
        <v>-0.83270271509814719</v>
      </c>
      <c r="V55" s="11">
        <f>'OddsRatio_working_3-way'!S55*'OddsRatio_working_3-way'!R55/3-2*'OddsRatio_working_3-way'!R55^3/27-'OddsRatio_working_3-way'!T55</f>
        <v>0.28664465235736564</v>
      </c>
      <c r="W55" s="11">
        <f>'OddsRatio_working_3-way'!V55^2+4*'OddsRatio_working_3-way'!U55^3/27</f>
        <v>-3.3742372988279784E-3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0.14623559247315868</v>
      </c>
      <c r="Y55" s="11">
        <f>IF('OddsRatio_working_3-way'!W55&gt;=0,IF('OddsRatio_working_3-way'!V55+SQRT('OddsRatio_working_3-way'!W55)&gt;0,0,PI()),ACOS('OddsRatio_working_3-way'!V55/(2*'OddsRatio_working_3-way'!X55)))</f>
        <v>0.19994114959095999</v>
      </c>
      <c r="Z55" s="11">
        <f>'OddsRatio_working_3-way'!X55^(1/3)*COS('OddsRatio_working_3-way'!Y55/3)</f>
        <v>0.52567717119302748</v>
      </c>
      <c r="AA55" s="11">
        <f>'OddsRatio_working_3-way'!X55^(1/3)*COS(('OddsRatio_working_3-way'!Y55+2*PI())/3)</f>
        <v>-0.29322464390306618</v>
      </c>
      <c r="AB55" s="11">
        <f>'OddsRatio_working_3-way'!X55^(1/3)*COS(('OddsRatio_working_3-way'!Y55+4*PI())/3)</f>
        <v>-0.23245252728996135</v>
      </c>
      <c r="AC55" s="11">
        <f>'OddsRatio_working_3-way'!X55^(1/3)*SIN('OddsRatio_working_3-way'!Y55/3)</f>
        <v>3.5086797885799589E-2</v>
      </c>
      <c r="AD55" s="11">
        <f>'OddsRatio_working_3-way'!X55^(1/3)*SIN(('OddsRatio_working_3-way'!Y55+2*PI())/3)</f>
        <v>0.43770638549980334</v>
      </c>
      <c r="AE55" s="11">
        <f>'OddsRatio_working_3-way'!X55^(1/3)*SIN(('OddsRatio_working_3-way'!Y55+4*PI())/3)</f>
        <v>-0.47279318338560272</v>
      </c>
      <c r="AF55" s="11">
        <f>-'OddsRatio_working_3-way'!U55/(3*'OddsRatio_working_3-way'!X55^(1/3))*COS(('OddsRatio_working_3-way'!Y55)/3)</f>
        <v>0.52567717119302748</v>
      </c>
      <c r="AG55" s="11">
        <f>-'OddsRatio_working_3-way'!U55/(3*'OddsRatio_working_3-way'!X55^(1/3))*COS(('OddsRatio_working_3-way'!Y55+2*PI())/3)</f>
        <v>-0.29322464390306618</v>
      </c>
      <c r="AH55" s="11">
        <f>-'OddsRatio_working_3-way'!U55/(3*'OddsRatio_working_3-way'!X55^(1/3))*COS(('OddsRatio_working_3-way'!Y55+4*PI())/3)</f>
        <v>-0.23245252728996135</v>
      </c>
      <c r="AI55" s="11">
        <f>'OddsRatio_working_3-way'!U55/(3*'OddsRatio_working_3-way'!X55^(1/3))*SIN(('OddsRatio_working_3-way'!Y55)/3)</f>
        <v>-3.5086797885799589E-2</v>
      </c>
      <c r="AJ55" s="11">
        <f>'OddsRatio_working_3-way'!U55/(3*'OddsRatio_working_3-way'!X55^(1/3))*SIN(('OddsRatio_working_3-way'!Y55+2*PI())/3)</f>
        <v>-0.43770638549980334</v>
      </c>
      <c r="AK55" s="11">
        <f>'OddsRatio_working_3-way'!U55/(3*'OddsRatio_working_3-way'!X55^(1/3))*SIN(('OddsRatio_working_3-way'!Y55+4*PI())/3)</f>
        <v>0.47279318338560272</v>
      </c>
      <c r="AL55" s="11">
        <f>'OddsRatio_working_3-way'!Z55+'OddsRatio_working_3-way'!AF55</f>
        <v>1.051354342386055</v>
      </c>
      <c r="AM55" s="11">
        <f>'OddsRatio_working_3-way'!AA55+'OddsRatio_working_3-way'!AG55</f>
        <v>-0.58644928780613237</v>
      </c>
      <c r="AN55" s="11">
        <f>'OddsRatio_working_3-way'!AB55+'OddsRatio_working_3-way'!AH55</f>
        <v>-0.46490505457992271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1.051354342386055</v>
      </c>
      <c r="AS55" s="11">
        <f>IF(('OddsRatio_working_3-way'!X55=0),IF(Q55&gt;0,-Q55^(1/3),(-Q55)^(1/3)),'OddsRatio_working_3-way'!AM55-'OddsRatio_working_3-way'!R55/3)</f>
        <v>-0.58644928780613237</v>
      </c>
      <c r="AT55" s="11">
        <f>IF(('OddsRatio_working_3-way'!X55=0),IF(Q55&gt;0,-Q55^(1/3),(-Q55)^(1/3)),'OddsRatio_working_3-way'!AN55-'OddsRatio_working_3-way'!R55/3)</f>
        <v>-0.46490505457992271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1.6</v>
      </c>
      <c r="B56" s="4">
        <f>IF('True_Odds_Calculator_3-way'!B57="","",'True_Odds_Calculator_3-way'!B57)</f>
        <v>4.0199999999999996</v>
      </c>
      <c r="C56" s="4">
        <f>IF('True_Odds_Calculator_3-way'!C57="","",'True_Odds_Calculator_3-way'!C57)</f>
        <v>5.79</v>
      </c>
      <c r="D56" s="9">
        <f t="shared" si="13"/>
        <v>0.60531217134963733</v>
      </c>
      <c r="E56" s="9">
        <f t="shared" si="14"/>
        <v>0.23353925774906598</v>
      </c>
      <c r="F56" s="9">
        <f t="shared" si="15"/>
        <v>0.16114857090129675</v>
      </c>
      <c r="G56" s="9">
        <f t="shared" si="16"/>
        <v>1.0867335548266084</v>
      </c>
      <c r="H56" s="9">
        <f t="shared" si="17"/>
        <v>1.6520401328959651</v>
      </c>
      <c r="I56" s="9">
        <f t="shared" si="18"/>
        <v>4.2819353355763567</v>
      </c>
      <c r="J56" s="9">
        <f t="shared" si="19"/>
        <v>6.2054537276194557</v>
      </c>
      <c r="K56" s="11">
        <f t="shared" si="20"/>
        <v>0.625</v>
      </c>
      <c r="L56" s="11">
        <f t="shared" si="21"/>
        <v>0.24875621890547267</v>
      </c>
      <c r="M56" s="11">
        <f t="shared" si="22"/>
        <v>0.17271157167530224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-0.23306073260639804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0.22582467627321082</v>
      </c>
      <c r="Q56" s="11">
        <f>2*'OddsRatio_working_3-way'!K56*'OddsRatio_working_3-way'!L56*'OddsRatio_working_3-way'!M56</f>
        <v>5.3703846913962142E-2</v>
      </c>
      <c r="R56" s="11">
        <f t="shared" si="23"/>
        <v>0</v>
      </c>
      <c r="S56" s="11">
        <f t="shared" si="24"/>
        <v>-0.96895205703567511</v>
      </c>
      <c r="T56" s="11">
        <f t="shared" si="25"/>
        <v>-0.23042855101918552</v>
      </c>
      <c r="U56" s="11">
        <f>'OddsRatio_working_3-way'!S56-'OddsRatio_working_3-way'!R56^2/3</f>
        <v>-0.96895205703567511</v>
      </c>
      <c r="V56" s="11">
        <f>'OddsRatio_working_3-way'!S56*'OddsRatio_working_3-way'!R56/3-2*'OddsRatio_working_3-way'!R56^3/27-'OddsRatio_working_3-way'!T56</f>
        <v>0.23042855101918552</v>
      </c>
      <c r="W56" s="11">
        <f>'OddsRatio_working_3-way'!V56^2+4*'OddsRatio_working_3-way'!U56^3/27</f>
        <v>-8.167574449898142E-2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0.1835572537546411</v>
      </c>
      <c r="Y56" s="11">
        <f>IF('OddsRatio_working_3-way'!W56&gt;=0,IF('OddsRatio_working_3-way'!V56+SQRT('OddsRatio_working_3-way'!W56)&gt;0,0,PI()),ACOS('OddsRatio_working_3-way'!V56/(2*'OddsRatio_working_3-way'!X56)))</f>
        <v>0.89223349703123189</v>
      </c>
      <c r="Z56" s="11">
        <f>'OddsRatio_working_3-way'!X56^(1/3)*COS('OddsRatio_working_3-way'!Y56/3)</f>
        <v>0.54336677741330441</v>
      </c>
      <c r="AA56" s="11">
        <f>'OddsRatio_working_3-way'!X56^(1/3)*COS(('OddsRatio_working_3-way'!Y56+2*PI())/3)</f>
        <v>-0.41591384028165529</v>
      </c>
      <c r="AB56" s="11">
        <f>'OddsRatio_working_3-way'!X56^(1/3)*COS(('OddsRatio_working_3-way'!Y56+4*PI())/3)</f>
        <v>-0.12745293713164921</v>
      </c>
      <c r="AC56" s="11">
        <f>'OddsRatio_working_3-way'!X56^(1/3)*SIN('OddsRatio_working_3-way'!Y56/3)</f>
        <v>0.16654298008433854</v>
      </c>
      <c r="AD56" s="11">
        <f>'OddsRatio_working_3-way'!X56^(1/3)*SIN(('OddsRatio_working_3-way'!Y56+2*PI())/3)</f>
        <v>0.38729794277023677</v>
      </c>
      <c r="AE56" s="11">
        <f>'OddsRatio_working_3-way'!X56^(1/3)*SIN(('OddsRatio_working_3-way'!Y56+4*PI())/3)</f>
        <v>-0.55384092285457531</v>
      </c>
      <c r="AF56" s="11">
        <f>-'OddsRatio_working_3-way'!U56/(3*'OddsRatio_working_3-way'!X56^(1/3))*COS(('OddsRatio_working_3-way'!Y56)/3)</f>
        <v>0.54336677741330408</v>
      </c>
      <c r="AG56" s="11">
        <f>-'OddsRatio_working_3-way'!U56/(3*'OddsRatio_working_3-way'!X56^(1/3))*COS(('OddsRatio_working_3-way'!Y56+2*PI())/3)</f>
        <v>-0.41591384028165501</v>
      </c>
      <c r="AH56" s="11">
        <f>-'OddsRatio_working_3-way'!U56/(3*'OddsRatio_working_3-way'!X56^(1/3))*COS(('OddsRatio_working_3-way'!Y56+4*PI())/3)</f>
        <v>-0.12745293713164912</v>
      </c>
      <c r="AI56" s="11">
        <f>'OddsRatio_working_3-way'!U56/(3*'OddsRatio_working_3-way'!X56^(1/3))*SIN(('OddsRatio_working_3-way'!Y56)/3)</f>
        <v>-0.16654298008433846</v>
      </c>
      <c r="AJ56" s="11">
        <f>'OddsRatio_working_3-way'!U56/(3*'OddsRatio_working_3-way'!X56^(1/3))*SIN(('OddsRatio_working_3-way'!Y56+2*PI())/3)</f>
        <v>-0.38729794277023649</v>
      </c>
      <c r="AK56" s="11">
        <f>'OddsRatio_working_3-way'!U56/(3*'OddsRatio_working_3-way'!X56^(1/3))*SIN(('OddsRatio_working_3-way'!Y56+4*PI())/3)</f>
        <v>0.55384092285457509</v>
      </c>
      <c r="AL56" s="11">
        <f>'OddsRatio_working_3-way'!Z56+'OddsRatio_working_3-way'!AF56</f>
        <v>1.0867335548266084</v>
      </c>
      <c r="AM56" s="11">
        <f>'OddsRatio_working_3-way'!AA56+'OddsRatio_working_3-way'!AG56</f>
        <v>-0.83182768056331025</v>
      </c>
      <c r="AN56" s="11">
        <f>'OddsRatio_working_3-way'!AB56+'OddsRatio_working_3-way'!AH56</f>
        <v>-0.25490587426329836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1.0867335548266084</v>
      </c>
      <c r="AS56" s="11">
        <f>IF(('OddsRatio_working_3-way'!X56=0),IF(Q56&gt;0,-Q56^(1/3),(-Q56)^(1/3)),'OddsRatio_working_3-way'!AM56-'OddsRatio_working_3-way'!R56/3)</f>
        <v>-0.83182768056331025</v>
      </c>
      <c r="AT56" s="11">
        <f>IF(('OddsRatio_working_3-way'!X56=0),IF(Q56&gt;0,-Q56^(1/3),(-Q56)^(1/3)),'OddsRatio_working_3-way'!AN56-'OddsRatio_working_3-way'!R56/3)</f>
        <v>-0.25490587426329836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1.95</v>
      </c>
      <c r="B57" s="4">
        <f>IF('True_Odds_Calculator_3-way'!B58="","",'True_Odds_Calculator_3-way'!B58)</f>
        <v>3.69</v>
      </c>
      <c r="C57" s="4">
        <f>IF('True_Odds_Calculator_3-way'!C58="","",'True_Odds_Calculator_3-way'!C58)</f>
        <v>3.97</v>
      </c>
      <c r="D57" s="9">
        <f t="shared" si="13"/>
        <v>0.49866773366255568</v>
      </c>
      <c r="E57" s="9">
        <f t="shared" si="14"/>
        <v>0.25996248168198383</v>
      </c>
      <c r="F57" s="9">
        <f t="shared" si="15"/>
        <v>0.24136978465546077</v>
      </c>
      <c r="G57" s="9">
        <f t="shared" si="16"/>
        <v>1.0582561081626933</v>
      </c>
      <c r="H57" s="9">
        <f t="shared" si="17"/>
        <v>2.0053433027545586</v>
      </c>
      <c r="I57" s="9">
        <f t="shared" si="18"/>
        <v>3.8467089309576434</v>
      </c>
      <c r="J57" s="9">
        <f t="shared" si="19"/>
        <v>4.1430206412431989</v>
      </c>
      <c r="K57" s="11">
        <f t="shared" si="20"/>
        <v>0.51282051282051289</v>
      </c>
      <c r="L57" s="11">
        <f t="shared" si="21"/>
        <v>0.2710027100271003</v>
      </c>
      <c r="M57" s="11">
        <f t="shared" si="22"/>
        <v>0.25188916876574308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-0.26569345135419986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0.23139287131423275</v>
      </c>
      <c r="Q57" s="11">
        <f>2*'OddsRatio_working_3-way'!K57*'OddsRatio_working_3-way'!L57*'OddsRatio_working_3-way'!M57</f>
        <v>7.0012971653323083E-2</v>
      </c>
      <c r="R57" s="11">
        <f t="shared" si="23"/>
        <v>0</v>
      </c>
      <c r="S57" s="11">
        <f t="shared" si="24"/>
        <v>-0.87090167309302446</v>
      </c>
      <c r="T57" s="11">
        <f t="shared" si="25"/>
        <v>-0.26351033981634631</v>
      </c>
      <c r="U57" s="11">
        <f>'OddsRatio_working_3-way'!S57-'OddsRatio_working_3-way'!R57^2/3</f>
        <v>-0.87090167309302446</v>
      </c>
      <c r="V57" s="11">
        <f>'OddsRatio_working_3-way'!S57*'OddsRatio_working_3-way'!R57/3-2*'OddsRatio_working_3-way'!R57^3/27-'OddsRatio_working_3-way'!T57</f>
        <v>0.26351033981634631</v>
      </c>
      <c r="W57" s="11">
        <f>'OddsRatio_working_3-way'!V57^2+4*'OddsRatio_working_3-way'!U57^3/27</f>
        <v>-2.8421938112525663E-2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0.15641262521185109</v>
      </c>
      <c r="Y57" s="11">
        <f>IF('OddsRatio_working_3-way'!W57&gt;=0,IF('OddsRatio_working_3-way'!V57+SQRT('OddsRatio_working_3-way'!W57)&gt;0,0,PI()),ACOS('OddsRatio_working_3-way'!V57/(2*'OddsRatio_working_3-way'!X57)))</f>
        <v>0.56915556010311996</v>
      </c>
      <c r="Z57" s="11">
        <f>'OddsRatio_working_3-way'!X57^(1/3)*COS('OddsRatio_working_3-way'!Y57/3)</f>
        <v>0.52912805408134667</v>
      </c>
      <c r="AA57" s="11">
        <f>'OddsRatio_working_3-way'!X57^(1/3)*COS(('OddsRatio_working_3-way'!Y57+2*PI())/3)</f>
        <v>-0.35255860108545023</v>
      </c>
      <c r="AB57" s="11">
        <f>'OddsRatio_working_3-way'!X57^(1/3)*COS(('OddsRatio_working_3-way'!Y57+4*PI())/3)</f>
        <v>-0.1765694529958963</v>
      </c>
      <c r="AC57" s="11">
        <f>'OddsRatio_working_3-way'!X57^(1/3)*SIN('OddsRatio_working_3-way'!Y57/3)</f>
        <v>0.10160738202395689</v>
      </c>
      <c r="AD57" s="11">
        <f>'OddsRatio_working_3-way'!X57^(1/3)*SIN(('OddsRatio_working_3-way'!Y57+2*PI())/3)</f>
        <v>0.4074346456774941</v>
      </c>
      <c r="AE57" s="11">
        <f>'OddsRatio_working_3-way'!X57^(1/3)*SIN(('OddsRatio_working_3-way'!Y57+4*PI())/3)</f>
        <v>-0.50904202770145102</v>
      </c>
      <c r="AF57" s="11">
        <f>-'OddsRatio_working_3-way'!U57/(3*'OddsRatio_working_3-way'!X57^(1/3))*COS(('OddsRatio_working_3-way'!Y57)/3)</f>
        <v>0.52912805408134667</v>
      </c>
      <c r="AG57" s="11">
        <f>-'OddsRatio_working_3-way'!U57/(3*'OddsRatio_working_3-way'!X57^(1/3))*COS(('OddsRatio_working_3-way'!Y57+2*PI())/3)</f>
        <v>-0.35255860108545023</v>
      </c>
      <c r="AH57" s="11">
        <f>-'OddsRatio_working_3-way'!U57/(3*'OddsRatio_working_3-way'!X57^(1/3))*COS(('OddsRatio_working_3-way'!Y57+4*PI())/3)</f>
        <v>-0.1765694529958963</v>
      </c>
      <c r="AI57" s="11">
        <f>'OddsRatio_working_3-way'!U57/(3*'OddsRatio_working_3-way'!X57^(1/3))*SIN(('OddsRatio_working_3-way'!Y57)/3)</f>
        <v>-0.10160738202395689</v>
      </c>
      <c r="AJ57" s="11">
        <f>'OddsRatio_working_3-way'!U57/(3*'OddsRatio_working_3-way'!X57^(1/3))*SIN(('OddsRatio_working_3-way'!Y57+2*PI())/3)</f>
        <v>-0.4074346456774941</v>
      </c>
      <c r="AK57" s="11">
        <f>'OddsRatio_working_3-way'!U57/(3*'OddsRatio_working_3-way'!X57^(1/3))*SIN(('OddsRatio_working_3-way'!Y57+4*PI())/3)</f>
        <v>0.50904202770145102</v>
      </c>
      <c r="AL57" s="11">
        <f>'OddsRatio_working_3-way'!Z57+'OddsRatio_working_3-way'!AF57</f>
        <v>1.0582561081626933</v>
      </c>
      <c r="AM57" s="11">
        <f>'OddsRatio_working_3-way'!AA57+'OddsRatio_working_3-way'!AG57</f>
        <v>-0.70511720217090046</v>
      </c>
      <c r="AN57" s="11">
        <f>'OddsRatio_working_3-way'!AB57+'OddsRatio_working_3-way'!AH57</f>
        <v>-0.3531389059917926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1.0582561081626933</v>
      </c>
      <c r="AS57" s="11">
        <f>IF(('OddsRatio_working_3-way'!X57=0),IF(Q57&gt;0,-Q57^(1/3),(-Q57)^(1/3)),'OddsRatio_working_3-way'!AM57-'OddsRatio_working_3-way'!R57/3)</f>
        <v>-0.70511720217090046</v>
      </c>
      <c r="AT57" s="11">
        <f>IF(('OddsRatio_working_3-way'!X57=0),IF(Q57&gt;0,-Q57^(1/3),(-Q57)^(1/3)),'OddsRatio_working_3-way'!AN57-'OddsRatio_working_3-way'!R57/3)</f>
        <v>-0.3531389059917926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2.64</v>
      </c>
      <c r="B58" s="4">
        <f>IF('True_Odds_Calculator_3-way'!B59="","",'True_Odds_Calculator_3-way'!B59)</f>
        <v>3.12</v>
      </c>
      <c r="C58" s="4">
        <f>IF('True_Odds_Calculator_3-way'!C59="","",'True_Odds_Calculator_3-way'!C59)</f>
        <v>3</v>
      </c>
      <c r="D58" s="9">
        <f t="shared" si="13"/>
        <v>0.3673982618821402</v>
      </c>
      <c r="E58" s="9">
        <f t="shared" si="14"/>
        <v>0.31000103457720196</v>
      </c>
      <c r="F58" s="9">
        <f t="shared" si="15"/>
        <v>0.32260070354065778</v>
      </c>
      <c r="G58" s="9">
        <f t="shared" si="16"/>
        <v>1.0499036254798009</v>
      </c>
      <c r="H58" s="9">
        <f t="shared" si="17"/>
        <v>2.7218419457868741</v>
      </c>
      <c r="I58" s="9">
        <f t="shared" si="18"/>
        <v>3.2257956860171775</v>
      </c>
      <c r="J58" s="9">
        <f t="shared" si="19"/>
        <v>3.0998072509596022</v>
      </c>
      <c r="K58" s="11">
        <f t="shared" si="20"/>
        <v>0.37878787878787878</v>
      </c>
      <c r="L58" s="11">
        <f t="shared" si="21"/>
        <v>0.32051282051282048</v>
      </c>
      <c r="M58" s="11">
        <f t="shared" si="22"/>
        <v>0.33333333333333331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-0.28140378140378131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0.23310023310023306</v>
      </c>
      <c r="Q58" s="11">
        <f>2*'OddsRatio_working_3-way'!K58*'OddsRatio_working_3-way'!L58*'OddsRatio_working_3-way'!M58</f>
        <v>8.0937580937580925E-2</v>
      </c>
      <c r="R58" s="11">
        <f t="shared" si="23"/>
        <v>0</v>
      </c>
      <c r="S58" s="11">
        <f t="shared" si="24"/>
        <v>-0.82834790612057074</v>
      </c>
      <c r="T58" s="11">
        <f t="shared" si="25"/>
        <v>-0.2876208007363093</v>
      </c>
      <c r="U58" s="11">
        <f>'OddsRatio_working_3-way'!S58-'OddsRatio_working_3-way'!R58^2/3</f>
        <v>-0.82834790612057074</v>
      </c>
      <c r="V58" s="11">
        <f>'OddsRatio_working_3-way'!S58*'OddsRatio_working_3-way'!R58/3-2*'OddsRatio_working_3-way'!R58^3/27-'OddsRatio_working_3-way'!T58</f>
        <v>0.2876208007363093</v>
      </c>
      <c r="W58" s="11">
        <f>'OddsRatio_working_3-way'!V58^2+4*'OddsRatio_working_3-way'!U58^3/27</f>
        <v>-1.4786319188352798E-3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0.14508993498433223</v>
      </c>
      <c r="Y58" s="11">
        <f>IF('OddsRatio_working_3-way'!W58&gt;=0,IF('OddsRatio_working_3-way'!V58+SQRT('OddsRatio_working_3-way'!W58)&gt;0,0,PI()),ACOS('OddsRatio_working_3-way'!V58/(2*'OddsRatio_working_3-way'!X58)))</f>
        <v>0.13290522615394429</v>
      </c>
      <c r="Z58" s="11">
        <f>'OddsRatio_working_3-way'!X58^(1/3)*COS('OddsRatio_working_3-way'!Y58/3)</f>
        <v>0.52495181273990055</v>
      </c>
      <c r="AA58" s="11">
        <f>'OddsRatio_working_3-way'!X58^(1/3)*COS(('OddsRatio_working_3-way'!Y58+2*PI())/3)</f>
        <v>-0.28262962205619557</v>
      </c>
      <c r="AB58" s="11">
        <f>'OddsRatio_working_3-way'!X58^(1/3)*COS(('OddsRatio_working_3-way'!Y58+4*PI())/3)</f>
        <v>-0.24232219068370492</v>
      </c>
      <c r="AC58" s="11">
        <f>'OddsRatio_working_3-way'!X58^(1/3)*SIN('OddsRatio_working_3-way'!Y58/3)</f>
        <v>2.327150635324976E-2</v>
      </c>
      <c r="AD58" s="11">
        <f>'OddsRatio_working_3-way'!X58^(1/3)*SIN(('OddsRatio_working_3-way'!Y58+2*PI())/3)</f>
        <v>0.44298585241882049</v>
      </c>
      <c r="AE58" s="11">
        <f>'OddsRatio_working_3-way'!X58^(1/3)*SIN(('OddsRatio_working_3-way'!Y58+4*PI())/3)</f>
        <v>-0.46625735877207036</v>
      </c>
      <c r="AF58" s="11">
        <f>-'OddsRatio_working_3-way'!U58/(3*'OddsRatio_working_3-way'!X58^(1/3))*COS(('OddsRatio_working_3-way'!Y58)/3)</f>
        <v>0.52495181273990044</v>
      </c>
      <c r="AG58" s="11">
        <f>-'OddsRatio_working_3-way'!U58/(3*'OddsRatio_working_3-way'!X58^(1/3))*COS(('OddsRatio_working_3-way'!Y58+2*PI())/3)</f>
        <v>-0.28262962205619552</v>
      </c>
      <c r="AH58" s="11">
        <f>-'OddsRatio_working_3-way'!U58/(3*'OddsRatio_working_3-way'!X58^(1/3))*COS(('OddsRatio_working_3-way'!Y58+4*PI())/3)</f>
        <v>-0.24232219068370486</v>
      </c>
      <c r="AI58" s="11">
        <f>'OddsRatio_working_3-way'!U58/(3*'OddsRatio_working_3-way'!X58^(1/3))*SIN(('OddsRatio_working_3-way'!Y58)/3)</f>
        <v>-2.3271506353249757E-2</v>
      </c>
      <c r="AJ58" s="11">
        <f>'OddsRatio_working_3-way'!U58/(3*'OddsRatio_working_3-way'!X58^(1/3))*SIN(('OddsRatio_working_3-way'!Y58+2*PI())/3)</f>
        <v>-0.44298585241882038</v>
      </c>
      <c r="AK58" s="11">
        <f>'OddsRatio_working_3-way'!U58/(3*'OddsRatio_working_3-way'!X58^(1/3))*SIN(('OddsRatio_working_3-way'!Y58+4*PI())/3)</f>
        <v>0.46625735877207025</v>
      </c>
      <c r="AL58" s="11">
        <f>'OddsRatio_working_3-way'!Z58+'OddsRatio_working_3-way'!AF58</f>
        <v>1.0499036254798009</v>
      </c>
      <c r="AM58" s="11">
        <f>'OddsRatio_working_3-way'!AA58+'OddsRatio_working_3-way'!AG58</f>
        <v>-0.56525924411239115</v>
      </c>
      <c r="AN58" s="11">
        <f>'OddsRatio_working_3-way'!AB58+'OddsRatio_working_3-way'!AH58</f>
        <v>-0.48464438136740978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1.0499036254798009</v>
      </c>
      <c r="AS58" s="11">
        <f>IF(('OddsRatio_working_3-way'!X58=0),IF(Q58&gt;0,-Q58^(1/3),(-Q58)^(1/3)),'OddsRatio_working_3-way'!AM58-'OddsRatio_working_3-way'!R58/3)</f>
        <v>-0.56525924411239115</v>
      </c>
      <c r="AT58" s="11">
        <f>IF(('OddsRatio_working_3-way'!X58=0),IF(Q58&gt;0,-Q58^(1/3),(-Q58)^(1/3)),'OddsRatio_working_3-way'!AN58-'OddsRatio_working_3-way'!R58/3)</f>
        <v>-0.48464438136740978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2.98</v>
      </c>
      <c r="B59" s="4">
        <f>IF('True_Odds_Calculator_3-way'!B60="","",'True_Odds_Calculator_3-way'!B60)</f>
        <v>3.26</v>
      </c>
      <c r="C59" s="4">
        <f>IF('True_Odds_Calculator_3-way'!C60="","",'True_Odds_Calculator_3-way'!C60)</f>
        <v>2.56</v>
      </c>
      <c r="D59" s="9">
        <f t="shared" si="13"/>
        <v>0.32467238503300666</v>
      </c>
      <c r="E59" s="9">
        <f t="shared" si="14"/>
        <v>0.29636889617207679</v>
      </c>
      <c r="F59" s="9">
        <f t="shared" si="15"/>
        <v>0.37895871879491655</v>
      </c>
      <c r="G59" s="9">
        <f t="shared" si="16"/>
        <v>1.0505191347855438</v>
      </c>
      <c r="H59" s="9">
        <f t="shared" si="17"/>
        <v>3.0800278868753761</v>
      </c>
      <c r="I59" s="9">
        <f t="shared" si="18"/>
        <v>3.3741732446153292</v>
      </c>
      <c r="J59" s="9">
        <f t="shared" si="19"/>
        <v>2.6388098502654485</v>
      </c>
      <c r="K59" s="11">
        <f t="shared" si="20"/>
        <v>0.33557046979865773</v>
      </c>
      <c r="L59" s="11">
        <f t="shared" si="21"/>
        <v>0.30674846625766872</v>
      </c>
      <c r="M59" s="11">
        <f t="shared" si="22"/>
        <v>0.390625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-0.28068835693992678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0.23321375633054725</v>
      </c>
      <c r="Q59" s="11">
        <f>2*'OddsRatio_working_3-way'!K59*'OddsRatio_working_3-way'!L59*'OddsRatio_working_3-way'!M59</f>
        <v>8.0418536665705947E-2</v>
      </c>
      <c r="R59" s="11">
        <f t="shared" si="23"/>
        <v>0</v>
      </c>
      <c r="S59" s="11">
        <f t="shared" si="24"/>
        <v>-0.8308636627220698</v>
      </c>
      <c r="T59" s="11">
        <f t="shared" si="25"/>
        <v>-0.28650471128347232</v>
      </c>
      <c r="U59" s="11">
        <f>'OddsRatio_working_3-way'!S59-'OddsRatio_working_3-way'!R59^2/3</f>
        <v>-0.8308636627220698</v>
      </c>
      <c r="V59" s="11">
        <f>'OddsRatio_working_3-way'!S59*'OddsRatio_working_3-way'!R59/3-2*'OddsRatio_working_3-way'!R59^3/27-'OddsRatio_working_3-way'!T59</f>
        <v>0.28650471128347232</v>
      </c>
      <c r="W59" s="11">
        <f>'OddsRatio_working_3-way'!V59^2+4*'OddsRatio_working_3-way'!U59^3/27</f>
        <v>-2.8889451851193404E-3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0.14575141060444763</v>
      </c>
      <c r="Y59" s="11">
        <f>IF('OddsRatio_working_3-way'!W59&gt;=0,IF('OddsRatio_working_3-way'!V59+SQRT('OddsRatio_working_3-way'!W59)&gt;0,0,PI()),ACOS('OddsRatio_working_3-way'!V59/(2*'OddsRatio_working_3-way'!X59)))</f>
        <v>0.18544665881689348</v>
      </c>
      <c r="Z59" s="11">
        <f>'OddsRatio_working_3-way'!X59^(1/3)*COS('OddsRatio_working_3-way'!Y59/3)</f>
        <v>0.52525956739277191</v>
      </c>
      <c r="AA59" s="11">
        <f>'OddsRatio_working_3-way'!X59^(1/3)*COS(('OddsRatio_working_3-way'!Y59+2*PI())/3)</f>
        <v>-0.29078481570286785</v>
      </c>
      <c r="AB59" s="11">
        <f>'OddsRatio_working_3-way'!X59^(1/3)*COS(('OddsRatio_working_3-way'!Y59+4*PI())/3)</f>
        <v>-0.23447475168990398</v>
      </c>
      <c r="AC59" s="11">
        <f>'OddsRatio_working_3-way'!X59^(1/3)*SIN('OddsRatio_working_3-way'!Y59/3)</f>
        <v>3.2510630615969767E-2</v>
      </c>
      <c r="AD59" s="11">
        <f>'OddsRatio_working_3-way'!X59^(1/3)*SIN(('OddsRatio_working_3-way'!Y59+2*PI())/3)</f>
        <v>0.43863281363498002</v>
      </c>
      <c r="AE59" s="11">
        <f>'OddsRatio_working_3-way'!X59^(1/3)*SIN(('OddsRatio_working_3-way'!Y59+4*PI())/3)</f>
        <v>-0.47114344425094973</v>
      </c>
      <c r="AF59" s="11">
        <f>-'OddsRatio_working_3-way'!U59/(3*'OddsRatio_working_3-way'!X59^(1/3))*COS(('OddsRatio_working_3-way'!Y59)/3)</f>
        <v>0.52525956739277191</v>
      </c>
      <c r="AG59" s="11">
        <f>-'OddsRatio_working_3-way'!U59/(3*'OddsRatio_working_3-way'!X59^(1/3))*COS(('OddsRatio_working_3-way'!Y59+2*PI())/3)</f>
        <v>-0.29078481570286785</v>
      </c>
      <c r="AH59" s="11">
        <f>-'OddsRatio_working_3-way'!U59/(3*'OddsRatio_working_3-way'!X59^(1/3))*COS(('OddsRatio_working_3-way'!Y59+4*PI())/3)</f>
        <v>-0.23447475168990398</v>
      </c>
      <c r="AI59" s="11">
        <f>'OddsRatio_working_3-way'!U59/(3*'OddsRatio_working_3-way'!X59^(1/3))*SIN(('OddsRatio_working_3-way'!Y59)/3)</f>
        <v>-3.2510630615969767E-2</v>
      </c>
      <c r="AJ59" s="11">
        <f>'OddsRatio_working_3-way'!U59/(3*'OddsRatio_working_3-way'!X59^(1/3))*SIN(('OddsRatio_working_3-way'!Y59+2*PI())/3)</f>
        <v>-0.43863281363498002</v>
      </c>
      <c r="AK59" s="11">
        <f>'OddsRatio_working_3-way'!U59/(3*'OddsRatio_working_3-way'!X59^(1/3))*SIN(('OddsRatio_working_3-way'!Y59+4*PI())/3)</f>
        <v>0.47114344425094973</v>
      </c>
      <c r="AL59" s="11">
        <f>'OddsRatio_working_3-way'!Z59+'OddsRatio_working_3-way'!AF59</f>
        <v>1.0505191347855438</v>
      </c>
      <c r="AM59" s="11">
        <f>'OddsRatio_working_3-way'!AA59+'OddsRatio_working_3-way'!AG59</f>
        <v>-0.5815696314057357</v>
      </c>
      <c r="AN59" s="11">
        <f>'OddsRatio_working_3-way'!AB59+'OddsRatio_working_3-way'!AH59</f>
        <v>-0.46894950337980795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1.0505191347855438</v>
      </c>
      <c r="AS59" s="11">
        <f>IF(('OddsRatio_working_3-way'!X59=0),IF(Q59&gt;0,-Q59^(1/3),(-Q59)^(1/3)),'OddsRatio_working_3-way'!AM59-'OddsRatio_working_3-way'!R59/3)</f>
        <v>-0.5815696314057357</v>
      </c>
      <c r="AT59" s="11">
        <f>IF(('OddsRatio_working_3-way'!X59=0),IF(Q59&gt;0,-Q59^(1/3),(-Q59)^(1/3)),'OddsRatio_working_3-way'!AN59-'OddsRatio_working_3-way'!R59/3)</f>
        <v>-0.46894950337980795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1.68</v>
      </c>
      <c r="B60" s="4">
        <f>IF('True_Odds_Calculator_3-way'!B61="","",'True_Odds_Calculator_3-way'!B61)</f>
        <v>3.66</v>
      </c>
      <c r="C60" s="4">
        <f>IF('True_Odds_Calculator_3-way'!C61="","",'True_Odds_Calculator_3-way'!C61)</f>
        <v>5.99</v>
      </c>
      <c r="D60" s="9">
        <f t="shared" si="13"/>
        <v>0.5803007428149769</v>
      </c>
      <c r="E60" s="9">
        <f t="shared" si="14"/>
        <v>0.26115375399716845</v>
      </c>
      <c r="F60" s="9">
        <f t="shared" si="15"/>
        <v>0.15854550318785457</v>
      </c>
      <c r="G60" s="9">
        <f t="shared" si="16"/>
        <v>1.0635946922693575</v>
      </c>
      <c r="H60" s="9">
        <f t="shared" si="17"/>
        <v>1.7232443907431634</v>
      </c>
      <c r="I60" s="9">
        <f t="shared" si="18"/>
        <v>3.8291618814364909</v>
      </c>
      <c r="J60" s="9">
        <f t="shared" si="19"/>
        <v>6.3073375144240948</v>
      </c>
      <c r="K60" s="11">
        <f t="shared" si="20"/>
        <v>0.59523809523809523</v>
      </c>
      <c r="L60" s="11">
        <f t="shared" si="21"/>
        <v>0.27322404371584696</v>
      </c>
      <c r="M60" s="11">
        <f t="shared" si="22"/>
        <v>0.1669449081803005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-0.24506083302164194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0.22616625766684606</v>
      </c>
      <c r="Q60" s="11">
        <f>2*'OddsRatio_working_3-way'!K60*'OddsRatio_working_3-way'!L60*'OddsRatio_working_3-way'!M60</f>
        <v>5.4301622489038665E-2</v>
      </c>
      <c r="R60" s="11">
        <f t="shared" si="23"/>
        <v>0</v>
      </c>
      <c r="S60" s="11">
        <f t="shared" si="24"/>
        <v>-0.92289842843581926</v>
      </c>
      <c r="T60" s="11">
        <f t="shared" si="25"/>
        <v>-0.22158425652720748</v>
      </c>
      <c r="U60" s="11">
        <f>'OddsRatio_working_3-way'!S60-'OddsRatio_working_3-way'!R60^2/3</f>
        <v>-0.92289842843581926</v>
      </c>
      <c r="V60" s="11">
        <f>'OddsRatio_working_3-way'!S60*'OddsRatio_working_3-way'!R60/3-2*'OddsRatio_working_3-way'!R60^3/27-'OddsRatio_working_3-way'!T60</f>
        <v>0.22158425652720748</v>
      </c>
      <c r="W60" s="11">
        <f>'OddsRatio_working_3-way'!V60^2+4*'OddsRatio_working_3-way'!U60^3/27</f>
        <v>-6.7355365449332183E-2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0.17062748034098105</v>
      </c>
      <c r="Y60" s="11">
        <f>IF('OddsRatio_working_3-way'!W60&gt;=0,IF('OddsRatio_working_3-way'!V60+SQRT('OddsRatio_working_3-way'!W60)&gt;0,0,PI()),ACOS('OddsRatio_working_3-way'!V60/(2*'OddsRatio_working_3-way'!X60)))</f>
        <v>0.86410410648286817</v>
      </c>
      <c r="Z60" s="11">
        <f>'OddsRatio_working_3-way'!X60^(1/3)*COS('OddsRatio_working_3-way'!Y60/3)</f>
        <v>0.53179734613467888</v>
      </c>
      <c r="AA60" s="11">
        <f>'OddsRatio_working_3-way'!X60^(1/3)*COS(('OddsRatio_working_3-way'!Y60+2*PI())/3)</f>
        <v>-0.4023475429492086</v>
      </c>
      <c r="AB60" s="11">
        <f>'OddsRatio_working_3-way'!X60^(1/3)*COS(('OddsRatio_working_3-way'!Y60+4*PI())/3)</f>
        <v>-0.12944980318547017</v>
      </c>
      <c r="AC60" s="11">
        <f>'OddsRatio_working_3-way'!X60^(1/3)*SIN('OddsRatio_working_3-way'!Y60/3)</f>
        <v>0.15755758351383481</v>
      </c>
      <c r="AD60" s="11">
        <f>'OddsRatio_working_3-way'!X60^(1/3)*SIN(('OddsRatio_working_3-way'!Y60+2*PI())/3)</f>
        <v>0.38177121966086081</v>
      </c>
      <c r="AE60" s="11">
        <f>'OddsRatio_working_3-way'!X60^(1/3)*SIN(('OddsRatio_working_3-way'!Y60+4*PI())/3)</f>
        <v>-0.53932880317469556</v>
      </c>
      <c r="AF60" s="11">
        <f>-'OddsRatio_working_3-way'!U60/(3*'OddsRatio_working_3-way'!X60^(1/3))*COS(('OddsRatio_working_3-way'!Y60)/3)</f>
        <v>0.53179734613467877</v>
      </c>
      <c r="AG60" s="11">
        <f>-'OddsRatio_working_3-way'!U60/(3*'OddsRatio_working_3-way'!X60^(1/3))*COS(('OddsRatio_working_3-way'!Y60+2*PI())/3)</f>
        <v>-0.40234754294920849</v>
      </c>
      <c r="AH60" s="11">
        <f>-'OddsRatio_working_3-way'!U60/(3*'OddsRatio_working_3-way'!X60^(1/3))*COS(('OddsRatio_working_3-way'!Y60+4*PI())/3)</f>
        <v>-0.12944980318547014</v>
      </c>
      <c r="AI60" s="11">
        <f>'OddsRatio_working_3-way'!U60/(3*'OddsRatio_working_3-way'!X60^(1/3))*SIN(('OddsRatio_working_3-way'!Y60)/3)</f>
        <v>-0.15755758351383478</v>
      </c>
      <c r="AJ60" s="11">
        <f>'OddsRatio_working_3-way'!U60/(3*'OddsRatio_working_3-way'!X60^(1/3))*SIN(('OddsRatio_working_3-way'!Y60+2*PI())/3)</f>
        <v>-0.38177121966086069</v>
      </c>
      <c r="AK60" s="11">
        <f>'OddsRatio_working_3-way'!U60/(3*'OddsRatio_working_3-way'!X60^(1/3))*SIN(('OddsRatio_working_3-way'!Y60+4*PI())/3)</f>
        <v>0.53932880317469545</v>
      </c>
      <c r="AL60" s="11">
        <f>'OddsRatio_working_3-way'!Z60+'OddsRatio_working_3-way'!AF60</f>
        <v>1.0635946922693575</v>
      </c>
      <c r="AM60" s="11">
        <f>'OddsRatio_working_3-way'!AA60+'OddsRatio_working_3-way'!AG60</f>
        <v>-0.8046950858984171</v>
      </c>
      <c r="AN60" s="11">
        <f>'OddsRatio_working_3-way'!AB60+'OddsRatio_working_3-way'!AH60</f>
        <v>-0.25889960637094034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1.0635946922693575</v>
      </c>
      <c r="AS60" s="11">
        <f>IF(('OddsRatio_working_3-way'!X60=0),IF(Q60&gt;0,-Q60^(1/3),(-Q60)^(1/3)),'OddsRatio_working_3-way'!AM60-'OddsRatio_working_3-way'!R60/3)</f>
        <v>-0.8046950858984171</v>
      </c>
      <c r="AT60" s="11">
        <f>IF(('OddsRatio_working_3-way'!X60=0),IF(Q60&gt;0,-Q60^(1/3),(-Q60)^(1/3)),'OddsRatio_working_3-way'!AN60-'OddsRatio_working_3-way'!R60/3)</f>
        <v>-0.25889960637094034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1.53</v>
      </c>
      <c r="B61" s="4">
        <f>IF('True_Odds_Calculator_3-way'!B62="","",'True_Odds_Calculator_3-way'!B62)</f>
        <v>4.16</v>
      </c>
      <c r="C61" s="4">
        <f>IF('True_Odds_Calculator_3-way'!C62="","",'True_Odds_Calculator_3-way'!C62)</f>
        <v>6.9</v>
      </c>
      <c r="D61" s="9">
        <f t="shared" si="13"/>
        <v>0.63675077110374934</v>
      </c>
      <c r="E61" s="9">
        <f t="shared" si="14"/>
        <v>0.22720499375221229</v>
      </c>
      <c r="F61" s="9">
        <f t="shared" si="15"/>
        <v>0.13604423514403863</v>
      </c>
      <c r="G61" s="9">
        <f t="shared" si="16"/>
        <v>1.0763644657858764</v>
      </c>
      <c r="H61" s="9">
        <f t="shared" si="17"/>
        <v>1.5704731668665139</v>
      </c>
      <c r="I61" s="9">
        <f t="shared" si="18"/>
        <v>4.4013117118833707</v>
      </c>
      <c r="J61" s="9">
        <f t="shared" si="19"/>
        <v>7.350550348136669</v>
      </c>
      <c r="K61" s="11">
        <f t="shared" si="20"/>
        <v>0.65359477124183007</v>
      </c>
      <c r="L61" s="11">
        <f t="shared" si="21"/>
        <v>0.24038461538461536</v>
      </c>
      <c r="M61" s="11">
        <f t="shared" si="22"/>
        <v>0.14492753623188406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-0.22499927135477016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0.21836586734284946</v>
      </c>
      <c r="Q61" s="11">
        <f>2*'OddsRatio_working_3-way'!K61*'OddsRatio_working_3-way'!L61*'OddsRatio_working_3-way'!M61</f>
        <v>4.5540326870250142E-2</v>
      </c>
      <c r="R61" s="11">
        <f t="shared" si="23"/>
        <v>0</v>
      </c>
      <c r="S61" s="11">
        <f t="shared" si="24"/>
        <v>-0.97051810891662227</v>
      </c>
      <c r="T61" s="11">
        <f t="shared" si="25"/>
        <v>-0.20240210822035914</v>
      </c>
      <c r="U61" s="11">
        <f>'OddsRatio_working_3-way'!S61-'OddsRatio_working_3-way'!R61^2/3</f>
        <v>-0.97051810891662227</v>
      </c>
      <c r="V61" s="11">
        <f>'OddsRatio_working_3-way'!S61*'OddsRatio_working_3-way'!R61/3-2*'OddsRatio_working_3-way'!R61^3/27-'OddsRatio_working_3-way'!T61</f>
        <v>0.20240210822035914</v>
      </c>
      <c r="W61" s="11">
        <f>'OddsRatio_working_3-way'!V61^2+4*'OddsRatio_working_3-way'!U61^3/27</f>
        <v>-9.4460978784881633E-2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0.18400244033499094</v>
      </c>
      <c r="Y61" s="11">
        <f>IF('OddsRatio_working_3-way'!W61&gt;=0,IF('OddsRatio_working_3-way'!V61+SQRT('OddsRatio_working_3-way'!W61)&gt;0,0,PI()),ACOS('OddsRatio_working_3-way'!V61/(2*'OddsRatio_working_3-way'!X61)))</f>
        <v>0.98843396352439206</v>
      </c>
      <c r="Z61" s="11">
        <f>'OddsRatio_working_3-way'!X61^(1/3)*COS('OddsRatio_working_3-way'!Y61/3)</f>
        <v>0.53818223289293821</v>
      </c>
      <c r="AA61" s="11">
        <f>'OddsRatio_working_3-way'!X61^(1/3)*COS(('OddsRatio_working_3-way'!Y61+2*PI())/3)</f>
        <v>-0.42846313525132074</v>
      </c>
      <c r="AB61" s="11">
        <f>'OddsRatio_working_3-way'!X61^(1/3)*COS(('OddsRatio_working_3-way'!Y61+4*PI())/3)</f>
        <v>-0.10971909764161759</v>
      </c>
      <c r="AC61" s="11">
        <f>'OddsRatio_working_3-way'!X61^(1/3)*SIN('OddsRatio_working_3-way'!Y61/3)</f>
        <v>0.1840269559165503</v>
      </c>
      <c r="AD61" s="11">
        <f>'OddsRatio_working_3-way'!X61^(1/3)*SIN(('OddsRatio_working_3-way'!Y61+2*PI())/3)</f>
        <v>0.37406600759244246</v>
      </c>
      <c r="AE61" s="11">
        <f>'OddsRatio_working_3-way'!X61^(1/3)*SIN(('OddsRatio_working_3-way'!Y61+4*PI())/3)</f>
        <v>-0.55809296350899273</v>
      </c>
      <c r="AF61" s="11">
        <f>-'OddsRatio_working_3-way'!U61/(3*'OddsRatio_working_3-way'!X61^(1/3))*COS(('OddsRatio_working_3-way'!Y61)/3)</f>
        <v>0.53818223289293821</v>
      </c>
      <c r="AG61" s="11">
        <f>-'OddsRatio_working_3-way'!U61/(3*'OddsRatio_working_3-way'!X61^(1/3))*COS(('OddsRatio_working_3-way'!Y61+2*PI())/3)</f>
        <v>-0.42846313525132074</v>
      </c>
      <c r="AH61" s="11">
        <f>-'OddsRatio_working_3-way'!U61/(3*'OddsRatio_working_3-way'!X61^(1/3))*COS(('OddsRatio_working_3-way'!Y61+4*PI())/3)</f>
        <v>-0.10971909764161759</v>
      </c>
      <c r="AI61" s="11">
        <f>'OddsRatio_working_3-way'!U61/(3*'OddsRatio_working_3-way'!X61^(1/3))*SIN(('OddsRatio_working_3-way'!Y61)/3)</f>
        <v>-0.1840269559165503</v>
      </c>
      <c r="AJ61" s="11">
        <f>'OddsRatio_working_3-way'!U61/(3*'OddsRatio_working_3-way'!X61^(1/3))*SIN(('OddsRatio_working_3-way'!Y61+2*PI())/3)</f>
        <v>-0.37406600759244246</v>
      </c>
      <c r="AK61" s="11">
        <f>'OddsRatio_working_3-way'!U61/(3*'OddsRatio_working_3-way'!X61^(1/3))*SIN(('OddsRatio_working_3-way'!Y61+4*PI())/3)</f>
        <v>0.55809296350899273</v>
      </c>
      <c r="AL61" s="11">
        <f>'OddsRatio_working_3-way'!Z61+'OddsRatio_working_3-way'!AF61</f>
        <v>1.0763644657858764</v>
      </c>
      <c r="AM61" s="11">
        <f>'OddsRatio_working_3-way'!AA61+'OddsRatio_working_3-way'!AG61</f>
        <v>-0.85692627050264147</v>
      </c>
      <c r="AN61" s="11">
        <f>'OddsRatio_working_3-way'!AB61+'OddsRatio_working_3-way'!AH61</f>
        <v>-0.21943819528323519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1.0763644657858764</v>
      </c>
      <c r="AS61" s="11">
        <f>IF(('OddsRatio_working_3-way'!X61=0),IF(Q61&gt;0,-Q61^(1/3),(-Q61)^(1/3)),'OddsRatio_working_3-way'!AM61-'OddsRatio_working_3-way'!R61/3)</f>
        <v>-0.85692627050264147</v>
      </c>
      <c r="AT61" s="11">
        <f>IF(('OddsRatio_working_3-way'!X61=0),IF(Q61&gt;0,-Q61^(1/3),(-Q61)^(1/3)),'OddsRatio_working_3-way'!AN61-'OddsRatio_working_3-way'!R61/3)</f>
        <v>-0.21943819528323519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3.28</v>
      </c>
      <c r="B62" s="4">
        <f>IF('True_Odds_Calculator_3-way'!B63="","",'True_Odds_Calculator_3-way'!B63)</f>
        <v>3.35</v>
      </c>
      <c r="C62" s="4">
        <f>IF('True_Odds_Calculator_3-way'!C63="","",'True_Odds_Calculator_3-way'!C63)</f>
        <v>2.33</v>
      </c>
      <c r="D62" s="9">
        <f t="shared" si="13"/>
        <v>0.29454100066878747</v>
      </c>
      <c r="E62" s="9">
        <f t="shared" si="14"/>
        <v>0.2882968289699776</v>
      </c>
      <c r="F62" s="9">
        <f t="shared" si="15"/>
        <v>0.41716217036123482</v>
      </c>
      <c r="G62" s="9">
        <f t="shared" si="16"/>
        <v>1.0504881870754221</v>
      </c>
      <c r="H62" s="9">
        <f t="shared" si="17"/>
        <v>3.3951130665319629</v>
      </c>
      <c r="I62" s="9">
        <f t="shared" si="18"/>
        <v>3.4686472396272423</v>
      </c>
      <c r="J62" s="9">
        <f t="shared" si="19"/>
        <v>2.3971492888103114</v>
      </c>
      <c r="K62" s="11">
        <f t="shared" si="20"/>
        <v>0.3048780487804878</v>
      </c>
      <c r="L62" s="11">
        <f t="shared" si="21"/>
        <v>0.29850746268656714</v>
      </c>
      <c r="M62" s="11">
        <f t="shared" si="22"/>
        <v>0.42918454935622319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-0.27834266331901669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0.23279394923217056</v>
      </c>
      <c r="Q62" s="11">
        <f>2*'OddsRatio_working_3-way'!K62*'OddsRatio_working_3-way'!L62*'OddsRatio_working_3-way'!M62</f>
        <v>7.8118774910124339E-2</v>
      </c>
      <c r="R62" s="11">
        <f t="shared" si="23"/>
        <v>0</v>
      </c>
      <c r="S62" s="11">
        <f t="shared" si="24"/>
        <v>-0.83635741088443416</v>
      </c>
      <c r="T62" s="11">
        <f t="shared" si="25"/>
        <v>-0.28065684929007856</v>
      </c>
      <c r="U62" s="11">
        <f>'OddsRatio_working_3-way'!S62-'OddsRatio_working_3-way'!R62^2/3</f>
        <v>-0.83635741088443416</v>
      </c>
      <c r="V62" s="11">
        <f>'OddsRatio_working_3-way'!S62*'OddsRatio_working_3-way'!R62/3-2*'OddsRatio_working_3-way'!R62^3/27-'OddsRatio_working_3-way'!T62</f>
        <v>0.28065684929007856</v>
      </c>
      <c r="W62" s="11">
        <f>'OddsRatio_working_3-way'!V62^2+4*'OddsRatio_working_3-way'!U62^3/27</f>
        <v>-7.9023633964046824E-3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0.14719938047580106</v>
      </c>
      <c r="Y62" s="11">
        <f>IF('OddsRatio_working_3-way'!W62&gt;=0,IF('OddsRatio_working_3-way'!V62+SQRT('OddsRatio_working_3-way'!W62)&gt;0,0,PI()),ACOS('OddsRatio_working_3-way'!V62/(2*'OddsRatio_working_3-way'!X62)))</f>
        <v>0.30674292857835161</v>
      </c>
      <c r="Z62" s="11">
        <f>'OddsRatio_working_3-way'!X62^(1/3)*COS('OddsRatio_working_3-way'!Y62/3)</f>
        <v>0.52524409353771118</v>
      </c>
      <c r="AA62" s="11">
        <f>'OddsRatio_working_3-way'!X62^(1/3)*COS(('OddsRatio_working_3-way'!Y62+2*PI())/3)</f>
        <v>-0.3092946765846234</v>
      </c>
      <c r="AB62" s="11">
        <f>'OddsRatio_working_3-way'!X62^(1/3)*COS(('OddsRatio_working_3-way'!Y62+4*PI())/3)</f>
        <v>-0.2159494169530877</v>
      </c>
      <c r="AC62" s="11">
        <f>'OddsRatio_working_3-way'!X62^(1/3)*SIN('OddsRatio_working_3-way'!Y62/3)</f>
        <v>5.3892910775842573E-2</v>
      </c>
      <c r="AD62" s="11">
        <f>'OddsRatio_working_3-way'!X62^(1/3)*SIN(('OddsRatio_working_3-way'!Y62+2*PI())/3)</f>
        <v>0.42792827280346651</v>
      </c>
      <c r="AE62" s="11">
        <f>'OddsRatio_working_3-way'!X62^(1/3)*SIN(('OddsRatio_working_3-way'!Y62+4*PI())/3)</f>
        <v>-0.48182118357930914</v>
      </c>
      <c r="AF62" s="11">
        <f>-'OddsRatio_working_3-way'!U62/(3*'OddsRatio_working_3-way'!X62^(1/3))*COS(('OddsRatio_working_3-way'!Y62)/3)</f>
        <v>0.52524409353771095</v>
      </c>
      <c r="AG62" s="11">
        <f>-'OddsRatio_working_3-way'!U62/(3*'OddsRatio_working_3-way'!X62^(1/3))*COS(('OddsRatio_working_3-way'!Y62+2*PI())/3)</f>
        <v>-0.30929467658462323</v>
      </c>
      <c r="AH62" s="11">
        <f>-'OddsRatio_working_3-way'!U62/(3*'OddsRatio_working_3-way'!X62^(1/3))*COS(('OddsRatio_working_3-way'!Y62+4*PI())/3)</f>
        <v>-0.21594941695308761</v>
      </c>
      <c r="AI62" s="11">
        <f>'OddsRatio_working_3-way'!U62/(3*'OddsRatio_working_3-way'!X62^(1/3))*SIN(('OddsRatio_working_3-way'!Y62)/3)</f>
        <v>-5.3892910775842552E-2</v>
      </c>
      <c r="AJ62" s="11">
        <f>'OddsRatio_working_3-way'!U62/(3*'OddsRatio_working_3-way'!X62^(1/3))*SIN(('OddsRatio_working_3-way'!Y62+2*PI())/3)</f>
        <v>-0.42792827280346635</v>
      </c>
      <c r="AK62" s="11">
        <f>'OddsRatio_working_3-way'!U62/(3*'OddsRatio_working_3-way'!X62^(1/3))*SIN(('OddsRatio_working_3-way'!Y62+4*PI())/3)</f>
        <v>0.48182118357930898</v>
      </c>
      <c r="AL62" s="11">
        <f>'OddsRatio_working_3-way'!Z62+'OddsRatio_working_3-way'!AF62</f>
        <v>1.0504881870754221</v>
      </c>
      <c r="AM62" s="11">
        <f>'OddsRatio_working_3-way'!AA62+'OddsRatio_working_3-way'!AG62</f>
        <v>-0.61858935316924657</v>
      </c>
      <c r="AN62" s="11">
        <f>'OddsRatio_working_3-way'!AB62+'OddsRatio_working_3-way'!AH62</f>
        <v>-0.43189883390617534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1.0504881870754221</v>
      </c>
      <c r="AS62" s="11">
        <f>IF(('OddsRatio_working_3-way'!X62=0),IF(Q62&gt;0,-Q62^(1/3),(-Q62)^(1/3)),'OddsRatio_working_3-way'!AM62-'OddsRatio_working_3-way'!R62/3)</f>
        <v>-0.61858935316924657</v>
      </c>
      <c r="AT62" s="11">
        <f>IF(('OddsRatio_working_3-way'!X62=0),IF(Q62&gt;0,-Q62^(1/3),(-Q62)^(1/3)),'OddsRatio_working_3-way'!AN62-'OddsRatio_working_3-way'!R62/3)</f>
        <v>-0.43189883390617534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1.84</v>
      </c>
      <c r="B63" s="4">
        <f>IF('True_Odds_Calculator_3-way'!B64="","",'True_Odds_Calculator_3-way'!B64)</f>
        <v>3.67</v>
      </c>
      <c r="C63" s="4">
        <f>IF('True_Odds_Calculator_3-way'!C64="","",'True_Odds_Calculator_3-way'!C64)</f>
        <v>4.54</v>
      </c>
      <c r="D63" s="9">
        <f t="shared" si="13"/>
        <v>0.52878718340526287</v>
      </c>
      <c r="E63" s="9">
        <f t="shared" si="14"/>
        <v>0.26092707389356035</v>
      </c>
      <c r="F63" s="9">
        <f t="shared" si="15"/>
        <v>0.21028574270117695</v>
      </c>
      <c r="G63" s="9">
        <f t="shared" si="16"/>
        <v>1.0608571016997073</v>
      </c>
      <c r="H63" s="9">
        <f t="shared" si="17"/>
        <v>1.8911199654277537</v>
      </c>
      <c r="I63" s="9">
        <f t="shared" si="18"/>
        <v>3.832488461538218</v>
      </c>
      <c r="J63" s="9">
        <f t="shared" si="19"/>
        <v>4.7554341400169644</v>
      </c>
      <c r="K63" s="11">
        <f t="shared" si="20"/>
        <v>0.54347826086956519</v>
      </c>
      <c r="L63" s="11">
        <f t="shared" si="21"/>
        <v>0.27247956403269757</v>
      </c>
      <c r="M63" s="11">
        <f t="shared" si="22"/>
        <v>0.22026431718061673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-0.25897275047792223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0.22995845221587313</v>
      </c>
      <c r="Q63" s="11">
        <f>2*'OddsRatio_working_3-way'!K63*'OddsRatio_working_3-way'!L63*'OddsRatio_working_3-way'!M63</f>
        <v>6.5236440344928551E-2</v>
      </c>
      <c r="R63" s="11">
        <f t="shared" si="23"/>
        <v>0</v>
      </c>
      <c r="S63" s="11">
        <f t="shared" si="24"/>
        <v>-0.8879638950101717</v>
      </c>
      <c r="T63" s="11">
        <f t="shared" si="25"/>
        <v>-0.25190465106671539</v>
      </c>
      <c r="U63" s="11">
        <f>'OddsRatio_working_3-way'!S63-'OddsRatio_working_3-way'!R63^2/3</f>
        <v>-0.8879638950101717</v>
      </c>
      <c r="V63" s="11">
        <f>'OddsRatio_working_3-way'!S63*'OddsRatio_working_3-way'!R63/3-2*'OddsRatio_working_3-way'!R63^3/27-'OddsRatio_working_3-way'!T63</f>
        <v>0.25190465106671539</v>
      </c>
      <c r="W63" s="11">
        <f>'OddsRatio_working_3-way'!V63^2+4*'OddsRatio_working_3-way'!U63^3/27</f>
        <v>-4.0268737786269951E-2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0.16103158930417472</v>
      </c>
      <c r="Y63" s="11">
        <f>IF('OddsRatio_working_3-way'!W63&gt;=0,IF('OddsRatio_working_3-way'!V63+SQRT('OddsRatio_working_3-way'!W63)&gt;0,0,PI()),ACOS('OddsRatio_working_3-way'!V63/(2*'OddsRatio_working_3-way'!X63)))</f>
        <v>0.67267276916400376</v>
      </c>
      <c r="Z63" s="11">
        <f>'OddsRatio_working_3-way'!X63^(1/3)*COS('OddsRatio_working_3-way'!Y63/3)</f>
        <v>0.53042855084985363</v>
      </c>
      <c r="AA63" s="11">
        <f>'OddsRatio_working_3-way'!X63^(1/3)*COS(('OddsRatio_working_3-way'!Y63+2*PI())/3)</f>
        <v>-0.36997656866555861</v>
      </c>
      <c r="AB63" s="11">
        <f>'OddsRatio_working_3-way'!X63^(1/3)*COS(('OddsRatio_working_3-way'!Y63+4*PI())/3)</f>
        <v>-0.16045198218429502</v>
      </c>
      <c r="AC63" s="11">
        <f>'OddsRatio_working_3-way'!X63^(1/3)*SIN('OddsRatio_working_3-way'!Y63/3)</f>
        <v>0.12096907640680248</v>
      </c>
      <c r="AD63" s="11">
        <f>'OddsRatio_working_3-way'!X63^(1/3)*SIN(('OddsRatio_working_3-way'!Y63+2*PI())/3)</f>
        <v>0.39888006172513796</v>
      </c>
      <c r="AE63" s="11">
        <f>'OddsRatio_working_3-way'!X63^(1/3)*SIN(('OddsRatio_working_3-way'!Y63+4*PI())/3)</f>
        <v>-0.51984913813194045</v>
      </c>
      <c r="AF63" s="11">
        <f>-'OddsRatio_working_3-way'!U63/(3*'OddsRatio_working_3-way'!X63^(1/3))*COS(('OddsRatio_working_3-way'!Y63)/3)</f>
        <v>0.53042855084985352</v>
      </c>
      <c r="AG63" s="11">
        <f>-'OddsRatio_working_3-way'!U63/(3*'OddsRatio_working_3-way'!X63^(1/3))*COS(('OddsRatio_working_3-way'!Y63+2*PI())/3)</f>
        <v>-0.3699765686655585</v>
      </c>
      <c r="AH63" s="11">
        <f>-'OddsRatio_working_3-way'!U63/(3*'OddsRatio_working_3-way'!X63^(1/3))*COS(('OddsRatio_working_3-way'!Y63+4*PI())/3)</f>
        <v>-0.16045198218429499</v>
      </c>
      <c r="AI63" s="11">
        <f>'OddsRatio_working_3-way'!U63/(3*'OddsRatio_working_3-way'!X63^(1/3))*SIN(('OddsRatio_working_3-way'!Y63)/3)</f>
        <v>-0.12096907640680245</v>
      </c>
      <c r="AJ63" s="11">
        <f>'OddsRatio_working_3-way'!U63/(3*'OddsRatio_working_3-way'!X63^(1/3))*SIN(('OddsRatio_working_3-way'!Y63+2*PI())/3)</f>
        <v>-0.39888006172513785</v>
      </c>
      <c r="AK63" s="11">
        <f>'OddsRatio_working_3-way'!U63/(3*'OddsRatio_working_3-way'!X63^(1/3))*SIN(('OddsRatio_working_3-way'!Y63+4*PI())/3)</f>
        <v>0.51984913813194034</v>
      </c>
      <c r="AL63" s="11">
        <f>'OddsRatio_working_3-way'!Z63+'OddsRatio_working_3-way'!AF63</f>
        <v>1.0608571016997073</v>
      </c>
      <c r="AM63" s="11">
        <f>'OddsRatio_working_3-way'!AA63+'OddsRatio_working_3-way'!AG63</f>
        <v>-0.73995313733111712</v>
      </c>
      <c r="AN63" s="11">
        <f>'OddsRatio_working_3-way'!AB63+'OddsRatio_working_3-way'!AH63</f>
        <v>-0.32090396436859003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1.0608571016997073</v>
      </c>
      <c r="AS63" s="11">
        <f>IF(('OddsRatio_working_3-way'!X63=0),IF(Q63&gt;0,-Q63^(1/3),(-Q63)^(1/3)),'OddsRatio_working_3-way'!AM63-'OddsRatio_working_3-way'!R63/3)</f>
        <v>-0.73995313733111712</v>
      </c>
      <c r="AT63" s="11">
        <f>IF(('OddsRatio_working_3-way'!X63=0),IF(Q63&gt;0,-Q63^(1/3),(-Q63)^(1/3)),'OddsRatio_working_3-way'!AN63-'OddsRatio_working_3-way'!R63/3)</f>
        <v>-0.32090396436859003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1.83</v>
      </c>
      <c r="B64" s="4">
        <f>IF('True_Odds_Calculator_3-way'!B65="","",'True_Odds_Calculator_3-way'!B65)</f>
        <v>3.56</v>
      </c>
      <c r="C64" s="4">
        <f>IF('True_Odds_Calculator_3-way'!C65="","",'True_Odds_Calculator_3-way'!C65)</f>
        <v>4.82</v>
      </c>
      <c r="D64" s="9">
        <f t="shared" si="13"/>
        <v>0.53225841058519807</v>
      </c>
      <c r="E64" s="9">
        <f t="shared" si="14"/>
        <v>0.26950730899001646</v>
      </c>
      <c r="F64" s="9">
        <f t="shared" si="15"/>
        <v>0.19823428042478558</v>
      </c>
      <c r="G64" s="9">
        <f t="shared" si="16"/>
        <v>1.0587791050829913</v>
      </c>
      <c r="H64" s="9">
        <f t="shared" si="17"/>
        <v>1.8787866572188829</v>
      </c>
      <c r="I64" s="9">
        <f t="shared" si="18"/>
        <v>3.7104745090124576</v>
      </c>
      <c r="J64" s="9">
        <f t="shared" si="19"/>
        <v>5.0445361814170271</v>
      </c>
      <c r="K64" s="11">
        <f t="shared" si="20"/>
        <v>0.54644808743169393</v>
      </c>
      <c r="L64" s="11">
        <f t="shared" si="21"/>
        <v>0.2808988764044944</v>
      </c>
      <c r="M64" s="11">
        <f t="shared" si="22"/>
        <v>0.20746887966804978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-0.25848377916149823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0.22960806508360021</v>
      </c>
      <c r="Q64" s="11">
        <f>2*'OddsRatio_working_3-way'!K64*'OddsRatio_working_3-way'!L64*'OddsRatio_working_3-way'!M64</f>
        <v>6.3691557582135988E-2</v>
      </c>
      <c r="R64" s="11">
        <f t="shared" si="23"/>
        <v>0</v>
      </c>
      <c r="S64" s="11">
        <f t="shared" si="24"/>
        <v>-0.88828810004415504</v>
      </c>
      <c r="T64" s="11">
        <f t="shared" si="25"/>
        <v>-0.24640446603166577</v>
      </c>
      <c r="U64" s="11">
        <f>'OddsRatio_working_3-way'!S64-'OddsRatio_working_3-way'!R64^2/3</f>
        <v>-0.88828810004415504</v>
      </c>
      <c r="V64" s="11">
        <f>'OddsRatio_working_3-way'!S64*'OddsRatio_working_3-way'!R64/3-2*'OddsRatio_working_3-way'!R64^3/27-'OddsRatio_working_3-way'!T64</f>
        <v>0.24640446603166577</v>
      </c>
      <c r="W64" s="11">
        <f>'OddsRatio_working_3-way'!V64^2+4*'OddsRatio_working_3-way'!U64^3/27</f>
        <v>-4.3123184575045846E-2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0.16111978886483511</v>
      </c>
      <c r="Y64" s="11">
        <f>IF('OddsRatio_working_3-way'!W64&gt;=0,IF('OddsRatio_working_3-way'!V64+SQRT('OddsRatio_working_3-way'!W64)&gt;0,0,PI()),ACOS('OddsRatio_working_3-way'!V64/(2*'OddsRatio_working_3-way'!X64)))</f>
        <v>0.70027914228719546</v>
      </c>
      <c r="Z64" s="11">
        <f>'OddsRatio_working_3-way'!X64^(1/3)*COS('OddsRatio_working_3-way'!Y64/3)</f>
        <v>0.52938955254149567</v>
      </c>
      <c r="AA64" s="11">
        <f>'OddsRatio_working_3-way'!X64^(1/3)*COS(('OddsRatio_working_3-way'!Y64+2*PI())/3)</f>
        <v>-0.37369959843919609</v>
      </c>
      <c r="AB64" s="11">
        <f>'OddsRatio_working_3-way'!X64^(1/3)*COS(('OddsRatio_working_3-way'!Y64+4*PI())/3)</f>
        <v>-0.15568995410229947</v>
      </c>
      <c r="AC64" s="11">
        <f>'OddsRatio_working_3-way'!X64^(1/3)*SIN('OddsRatio_working_3-way'!Y64/3)</f>
        <v>0.12586792684384182</v>
      </c>
      <c r="AD64" s="11">
        <f>'OddsRatio_working_3-way'!X64^(1/3)*SIN(('OddsRatio_working_3-way'!Y64+2*PI())/3)</f>
        <v>0.39553083757709118</v>
      </c>
      <c r="AE64" s="11">
        <f>'OddsRatio_working_3-way'!X64^(1/3)*SIN(('OddsRatio_working_3-way'!Y64+4*PI())/3)</f>
        <v>-0.52139876442093303</v>
      </c>
      <c r="AF64" s="11">
        <f>-'OddsRatio_working_3-way'!U64/(3*'OddsRatio_working_3-way'!X64^(1/3))*COS(('OddsRatio_working_3-way'!Y64)/3)</f>
        <v>0.52938955254149567</v>
      </c>
      <c r="AG64" s="11">
        <f>-'OddsRatio_working_3-way'!U64/(3*'OddsRatio_working_3-way'!X64^(1/3))*COS(('OddsRatio_working_3-way'!Y64+2*PI())/3)</f>
        <v>-0.37369959843919609</v>
      </c>
      <c r="AH64" s="11">
        <f>-'OddsRatio_working_3-way'!U64/(3*'OddsRatio_working_3-way'!X64^(1/3))*COS(('OddsRatio_working_3-way'!Y64+4*PI())/3)</f>
        <v>-0.15568995410229947</v>
      </c>
      <c r="AI64" s="11">
        <f>'OddsRatio_working_3-way'!U64/(3*'OddsRatio_working_3-way'!X64^(1/3))*SIN(('OddsRatio_working_3-way'!Y64)/3)</f>
        <v>-0.12586792684384182</v>
      </c>
      <c r="AJ64" s="11">
        <f>'OddsRatio_working_3-way'!U64/(3*'OddsRatio_working_3-way'!X64^(1/3))*SIN(('OddsRatio_working_3-way'!Y64+2*PI())/3)</f>
        <v>-0.39553083757709118</v>
      </c>
      <c r="AK64" s="11">
        <f>'OddsRatio_working_3-way'!U64/(3*'OddsRatio_working_3-way'!X64^(1/3))*SIN(('OddsRatio_working_3-way'!Y64+4*PI())/3)</f>
        <v>0.52139876442093303</v>
      </c>
      <c r="AL64" s="11">
        <f>'OddsRatio_working_3-way'!Z64+'OddsRatio_working_3-way'!AF64</f>
        <v>1.0587791050829913</v>
      </c>
      <c r="AM64" s="11">
        <f>'OddsRatio_working_3-way'!AA64+'OddsRatio_working_3-way'!AG64</f>
        <v>-0.74739919687839218</v>
      </c>
      <c r="AN64" s="11">
        <f>'OddsRatio_working_3-way'!AB64+'OddsRatio_working_3-way'!AH64</f>
        <v>-0.31137990820459893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1.0587791050829913</v>
      </c>
      <c r="AS64" s="11">
        <f>IF(('OddsRatio_working_3-way'!X64=0),IF(Q64&gt;0,-Q64^(1/3),(-Q64)^(1/3)),'OddsRatio_working_3-way'!AM64-'OddsRatio_working_3-way'!R64/3)</f>
        <v>-0.74739919687839218</v>
      </c>
      <c r="AT64" s="11">
        <f>IF(('OddsRatio_working_3-way'!X64=0),IF(Q64&gt;0,-Q64^(1/3),(-Q64)^(1/3)),'OddsRatio_working_3-way'!AN64-'OddsRatio_working_3-way'!R64/3)</f>
        <v>-0.31137990820459893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2.73</v>
      </c>
      <c r="B65" s="4">
        <f>IF('True_Odds_Calculator_3-way'!B66="","",'True_Odds_Calculator_3-way'!B66)</f>
        <v>3.16</v>
      </c>
      <c r="C65" s="4">
        <f>IF('True_Odds_Calculator_3-way'!C66="","",'True_Odds_Calculator_3-way'!C66)</f>
        <v>2.85</v>
      </c>
      <c r="D65" s="9">
        <f t="shared" si="13"/>
        <v>0.35474264866549787</v>
      </c>
      <c r="E65" s="9">
        <f t="shared" si="14"/>
        <v>0.30571198434495189</v>
      </c>
      <c r="F65" s="9">
        <f t="shared" si="15"/>
        <v>0.33954536698955018</v>
      </c>
      <c r="G65" s="9">
        <f t="shared" si="16"/>
        <v>1.0514132691463285</v>
      </c>
      <c r="H65" s="9">
        <f t="shared" si="17"/>
        <v>2.8189449556231483</v>
      </c>
      <c r="I65" s="9">
        <f t="shared" si="18"/>
        <v>3.2710526613560695</v>
      </c>
      <c r="J65" s="9">
        <f t="shared" si="19"/>
        <v>2.9451145479207081</v>
      </c>
      <c r="K65" s="11">
        <f t="shared" si="20"/>
        <v>0.36630036630036628</v>
      </c>
      <c r="L65" s="11">
        <f t="shared" si="21"/>
        <v>0.31645569620253161</v>
      </c>
      <c r="M65" s="11">
        <f t="shared" si="22"/>
        <v>0.35087719298245612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-0.2811751872378121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0.23346259189030677</v>
      </c>
      <c r="Q65" s="11">
        <f>2*'OddsRatio_working_3-way'!K65*'OddsRatio_working_3-way'!L65*'OddsRatio_working_3-way'!M65</f>
        <v>8.1345850832859473E-2</v>
      </c>
      <c r="R65" s="11">
        <f t="shared" si="23"/>
        <v>0</v>
      </c>
      <c r="S65" s="11">
        <f t="shared" si="24"/>
        <v>-0.83031007886499242</v>
      </c>
      <c r="T65" s="11">
        <f t="shared" si="25"/>
        <v>-0.28930664768815056</v>
      </c>
      <c r="U65" s="11">
        <f>'OddsRatio_working_3-way'!S65-'OddsRatio_working_3-way'!R65^2/3</f>
        <v>-0.83031007886499242</v>
      </c>
      <c r="V65" s="11">
        <f>'OddsRatio_working_3-way'!S65*'OddsRatio_working_3-way'!R65/3-2*'OddsRatio_working_3-way'!R65^3/27-'OddsRatio_working_3-way'!T65</f>
        <v>0.28930664768815056</v>
      </c>
      <c r="W65" s="11">
        <f>'OddsRatio_working_3-way'!V65^2+4*'OddsRatio_working_3-way'!U65^3/27</f>
        <v>-1.1058235191274135E-3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0.14560576904408964</v>
      </c>
      <c r="Y65" s="11">
        <f>IF('OddsRatio_working_3-way'!W65&gt;=0,IF('OddsRatio_working_3-way'!V65+SQRT('OddsRatio_working_3-way'!W65)&gt;0,0,PI()),ACOS('OddsRatio_working_3-way'!V65/(2*'OddsRatio_working_3-way'!X65)))</f>
        <v>0.11444128505291906</v>
      </c>
      <c r="Z65" s="11">
        <f>'OddsRatio_working_3-way'!X65^(1/3)*COS('OddsRatio_working_3-way'!Y65/3)</f>
        <v>0.52570663457316436</v>
      </c>
      <c r="AA65" s="11">
        <f>'OddsRatio_working_3-way'!X65^(1/3)*COS(('OddsRatio_working_3-way'!Y65+2*PI())/3)</f>
        <v>-0.28022917670608211</v>
      </c>
      <c r="AB65" s="11">
        <f>'OddsRatio_working_3-way'!X65^(1/3)*COS(('OddsRatio_working_3-way'!Y65+4*PI())/3)</f>
        <v>-0.24547745786708217</v>
      </c>
      <c r="AC65" s="11">
        <f>'OddsRatio_working_3-way'!X65^(1/3)*SIN('OddsRatio_working_3-way'!Y65/3)</f>
        <v>2.0063914226498749E-2</v>
      </c>
      <c r="AD65" s="11">
        <f>'OddsRatio_working_3-way'!X65^(1/3)*SIN(('OddsRatio_working_3-way'!Y65+2*PI())/3)</f>
        <v>0.44524334336513366</v>
      </c>
      <c r="AE65" s="11">
        <f>'OddsRatio_working_3-way'!X65^(1/3)*SIN(('OddsRatio_working_3-way'!Y65+4*PI())/3)</f>
        <v>-0.46530725759163244</v>
      </c>
      <c r="AF65" s="11">
        <f>-'OddsRatio_working_3-way'!U65/(3*'OddsRatio_working_3-way'!X65^(1/3))*COS(('OddsRatio_working_3-way'!Y65)/3)</f>
        <v>0.52570663457316424</v>
      </c>
      <c r="AG65" s="11">
        <f>-'OddsRatio_working_3-way'!U65/(3*'OddsRatio_working_3-way'!X65^(1/3))*COS(('OddsRatio_working_3-way'!Y65+2*PI())/3)</f>
        <v>-0.28022917670608205</v>
      </c>
      <c r="AH65" s="11">
        <f>-'OddsRatio_working_3-way'!U65/(3*'OddsRatio_working_3-way'!X65^(1/3))*COS(('OddsRatio_working_3-way'!Y65+4*PI())/3)</f>
        <v>-0.24547745786708211</v>
      </c>
      <c r="AI65" s="11">
        <f>'OddsRatio_working_3-way'!U65/(3*'OddsRatio_working_3-way'!X65^(1/3))*SIN(('OddsRatio_working_3-way'!Y65)/3)</f>
        <v>-2.0063914226498742E-2</v>
      </c>
      <c r="AJ65" s="11">
        <f>'OddsRatio_working_3-way'!U65/(3*'OddsRatio_working_3-way'!X65^(1/3))*SIN(('OddsRatio_working_3-way'!Y65+2*PI())/3)</f>
        <v>-0.4452433433651336</v>
      </c>
      <c r="AK65" s="11">
        <f>'OddsRatio_working_3-way'!U65/(3*'OddsRatio_working_3-way'!X65^(1/3))*SIN(('OddsRatio_working_3-way'!Y65+4*PI())/3)</f>
        <v>0.46530725759163233</v>
      </c>
      <c r="AL65" s="11">
        <f>'OddsRatio_working_3-way'!Z65+'OddsRatio_working_3-way'!AF65</f>
        <v>1.0514132691463285</v>
      </c>
      <c r="AM65" s="11">
        <f>'OddsRatio_working_3-way'!AA65+'OddsRatio_working_3-way'!AG65</f>
        <v>-0.5604583534121641</v>
      </c>
      <c r="AN65" s="11">
        <f>'OddsRatio_working_3-way'!AB65+'OddsRatio_working_3-way'!AH65</f>
        <v>-0.49095491573416428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1.0514132691463285</v>
      </c>
      <c r="AS65" s="11">
        <f>IF(('OddsRatio_working_3-way'!X65=0),IF(Q65&gt;0,-Q65^(1/3),(-Q65)^(1/3)),'OddsRatio_working_3-way'!AM65-'OddsRatio_working_3-way'!R65/3)</f>
        <v>-0.5604583534121641</v>
      </c>
      <c r="AT65" s="11">
        <f>IF(('OddsRatio_working_3-way'!X65=0),IF(Q65&gt;0,-Q65^(1/3),(-Q65)^(1/3)),'OddsRatio_working_3-way'!AN65-'OddsRatio_working_3-way'!R65/3)</f>
        <v>-0.49095491573416428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2.23</v>
      </c>
      <c r="B66" s="4">
        <f>IF('True_Odds_Calculator_3-way'!B67="","",'True_Odds_Calculator_3-way'!B67)</f>
        <v>3.09</v>
      </c>
      <c r="C66" s="4">
        <f>IF('True_Odds_Calculator_3-way'!C67="","",'True_Odds_Calculator_3-way'!C67)</f>
        <v>3.81</v>
      </c>
      <c r="D66" s="9">
        <f t="shared" si="13"/>
        <v>0.43542417392068067</v>
      </c>
      <c r="E66" s="9">
        <f t="shared" si="14"/>
        <v>0.31218929851562371</v>
      </c>
      <c r="F66" s="9">
        <f t="shared" si="15"/>
        <v>0.25238652756369556</v>
      </c>
      <c r="G66" s="9">
        <f t="shared" si="16"/>
        <v>1.0541553825935903</v>
      </c>
      <c r="H66" s="9">
        <f t="shared" si="17"/>
        <v>2.2966111205901161</v>
      </c>
      <c r="I66" s="9">
        <f t="shared" si="18"/>
        <v>3.2031847496206036</v>
      </c>
      <c r="J66" s="9">
        <f t="shared" si="19"/>
        <v>3.9621766250879888</v>
      </c>
      <c r="K66" s="11">
        <f t="shared" si="20"/>
        <v>0.44843049327354262</v>
      </c>
      <c r="L66" s="11">
        <f t="shared" si="21"/>
        <v>0.3236245954692557</v>
      </c>
      <c r="M66" s="11">
        <f t="shared" si="22"/>
        <v>0.26246719160104987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-0.27514992534157345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0.23349208128556398</v>
      </c>
      <c r="Q66" s="11">
        <f>2*'OddsRatio_working_3-way'!K66*'OddsRatio_working_3-way'!L66*'OddsRatio_working_3-way'!M66</f>
        <v>7.6180124399857746E-2</v>
      </c>
      <c r="R66" s="11">
        <f t="shared" si="23"/>
        <v>0</v>
      </c>
      <c r="S66" s="11">
        <f t="shared" si="24"/>
        <v>-0.84859947170875993</v>
      </c>
      <c r="T66" s="11">
        <f t="shared" si="25"/>
        <v>-0.276867690606447</v>
      </c>
      <c r="U66" s="11">
        <f>'OddsRatio_working_3-way'!S66-'OddsRatio_working_3-way'!R66^2/3</f>
        <v>-0.84859947170875993</v>
      </c>
      <c r="V66" s="11">
        <f>'OddsRatio_working_3-way'!S66*'OddsRatio_working_3-way'!R66/3-2*'OddsRatio_working_3-way'!R66^3/27-'OddsRatio_working_3-way'!T66</f>
        <v>0.276867690606447</v>
      </c>
      <c r="W66" s="11">
        <f>'OddsRatio_working_3-way'!V66^2+4*'OddsRatio_working_3-way'!U66^3/27</f>
        <v>-1.3876778780377297E-2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0.15044309296385508</v>
      </c>
      <c r="Y66" s="11">
        <f>IF('OddsRatio_working_3-way'!W66&gt;=0,IF('OddsRatio_working_3-way'!V66+SQRT('OddsRatio_working_3-way'!W66)&gt;0,0,PI()),ACOS('OddsRatio_working_3-way'!V66/(2*'OddsRatio_working_3-way'!X66)))</f>
        <v>0.40227125492748317</v>
      </c>
      <c r="Z66" s="11">
        <f>'OddsRatio_working_3-way'!X66^(1/3)*COS('OddsRatio_working_3-way'!Y66/3)</f>
        <v>0.52707769129679527</v>
      </c>
      <c r="AA66" s="11">
        <f>'OddsRatio_working_3-way'!X66^(1/3)*COS(('OddsRatio_working_3-way'!Y66+2*PI())/3)</f>
        <v>-0.32511561423948371</v>
      </c>
      <c r="AB66" s="11">
        <f>'OddsRatio_working_3-way'!X66^(1/3)*COS(('OddsRatio_working_3-way'!Y66+4*PI())/3)</f>
        <v>-0.20196207705731167</v>
      </c>
      <c r="AC66" s="11">
        <f>'OddsRatio_working_3-way'!X66^(1/3)*SIN('OddsRatio_working_3-way'!Y66/3)</f>
        <v>7.1102727843781729E-2</v>
      </c>
      <c r="AD66" s="11">
        <f>'OddsRatio_working_3-way'!X66^(1/3)*SIN(('OddsRatio_working_3-way'!Y66+2*PI())/3)</f>
        <v>0.42091130650918601</v>
      </c>
      <c r="AE66" s="11">
        <f>'OddsRatio_working_3-way'!X66^(1/3)*SIN(('OddsRatio_working_3-way'!Y66+4*PI())/3)</f>
        <v>-0.49201403435296764</v>
      </c>
      <c r="AF66" s="11">
        <f>-'OddsRatio_working_3-way'!U66/(3*'OddsRatio_working_3-way'!X66^(1/3))*COS(('OddsRatio_working_3-way'!Y66)/3)</f>
        <v>0.52707769129679516</v>
      </c>
      <c r="AG66" s="11">
        <f>-'OddsRatio_working_3-way'!U66/(3*'OddsRatio_working_3-way'!X66^(1/3))*COS(('OddsRatio_working_3-way'!Y66+2*PI())/3)</f>
        <v>-0.32511561423948365</v>
      </c>
      <c r="AH66" s="11">
        <f>-'OddsRatio_working_3-way'!U66/(3*'OddsRatio_working_3-way'!X66^(1/3))*COS(('OddsRatio_working_3-way'!Y66+4*PI())/3)</f>
        <v>-0.20196207705731165</v>
      </c>
      <c r="AI66" s="11">
        <f>'OddsRatio_working_3-way'!U66/(3*'OddsRatio_working_3-way'!X66^(1/3))*SIN(('OddsRatio_working_3-way'!Y66)/3)</f>
        <v>-7.1102727843781716E-2</v>
      </c>
      <c r="AJ66" s="11">
        <f>'OddsRatio_working_3-way'!U66/(3*'OddsRatio_working_3-way'!X66^(1/3))*SIN(('OddsRatio_working_3-way'!Y66+2*PI())/3)</f>
        <v>-0.4209113065091859</v>
      </c>
      <c r="AK66" s="11">
        <f>'OddsRatio_working_3-way'!U66/(3*'OddsRatio_working_3-way'!X66^(1/3))*SIN(('OddsRatio_working_3-way'!Y66+4*PI())/3)</f>
        <v>0.49201403435296753</v>
      </c>
      <c r="AL66" s="11">
        <f>'OddsRatio_working_3-way'!Z66+'OddsRatio_working_3-way'!AF66</f>
        <v>1.0541553825935903</v>
      </c>
      <c r="AM66" s="11">
        <f>'OddsRatio_working_3-way'!AA66+'OddsRatio_working_3-way'!AG66</f>
        <v>-0.6502312284789673</v>
      </c>
      <c r="AN66" s="11">
        <f>'OddsRatio_working_3-way'!AB66+'OddsRatio_working_3-way'!AH66</f>
        <v>-0.40392415411462335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1.0541553825935903</v>
      </c>
      <c r="AS66" s="11">
        <f>IF(('OddsRatio_working_3-way'!X66=0),IF(Q66&gt;0,-Q66^(1/3),(-Q66)^(1/3)),'OddsRatio_working_3-way'!AM66-'OddsRatio_working_3-way'!R66/3)</f>
        <v>-0.6502312284789673</v>
      </c>
      <c r="AT66" s="11">
        <f>IF(('OddsRatio_working_3-way'!X66=0),IF(Q66&gt;0,-Q66^(1/3),(-Q66)^(1/3)),'OddsRatio_working_3-way'!AN66-'OddsRatio_working_3-way'!R66/3)</f>
        <v>-0.40392415411462335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2.58</v>
      </c>
      <c r="B67" s="4">
        <f>IF('True_Odds_Calculator_3-way'!B68="","",'True_Odds_Calculator_3-way'!B68)</f>
        <v>3.32</v>
      </c>
      <c r="C67" s="4">
        <f>IF('True_Odds_Calculator_3-way'!C68="","",'True_Odds_Calculator_3-way'!C68)</f>
        <v>2.81</v>
      </c>
      <c r="D67" s="9">
        <f t="shared" si="13"/>
        <v>0.37189654570391928</v>
      </c>
      <c r="E67" s="9">
        <f t="shared" si="14"/>
        <v>0.2873618602479327</v>
      </c>
      <c r="F67" s="9">
        <f t="shared" si="15"/>
        <v>0.34074159404814797</v>
      </c>
      <c r="G67" s="9">
        <f t="shared" si="16"/>
        <v>1.0689366073043711</v>
      </c>
      <c r="H67" s="9">
        <f t="shared" si="17"/>
        <v>2.6889198395409064</v>
      </c>
      <c r="I67" s="9">
        <f t="shared" si="18"/>
        <v>3.4799329289461407</v>
      </c>
      <c r="J67" s="9">
        <f t="shared" si="19"/>
        <v>2.9347752592209115</v>
      </c>
      <c r="K67" s="11">
        <f t="shared" si="20"/>
        <v>0.38759689922480617</v>
      </c>
      <c r="L67" s="11">
        <f t="shared" si="21"/>
        <v>0.30120481927710846</v>
      </c>
      <c r="M67" s="11">
        <f t="shared" si="22"/>
        <v>0.35587188612099646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-0.27565097765887681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0.23723130542529303</v>
      </c>
      <c r="Q67" s="11">
        <f>2*'OddsRatio_working_3-way'!K67*'OddsRatio_working_3-way'!L67*'OddsRatio_working_3-way'!M67</f>
        <v>8.3093276856494924E-2</v>
      </c>
      <c r="R67" s="11">
        <f t="shared" si="23"/>
        <v>0</v>
      </c>
      <c r="S67" s="11">
        <f t="shared" si="24"/>
        <v>-0.86062203530027437</v>
      </c>
      <c r="T67" s="11">
        <f t="shared" si="25"/>
        <v>-0.30144379520149717</v>
      </c>
      <c r="U67" s="11">
        <f>'OddsRatio_working_3-way'!S67-'OddsRatio_working_3-way'!R67^2/3</f>
        <v>-0.86062203530027437</v>
      </c>
      <c r="V67" s="11">
        <f>'OddsRatio_working_3-way'!S67*'OddsRatio_working_3-way'!R67/3-2*'OddsRatio_working_3-way'!R67^3/27-'OddsRatio_working_3-way'!T67</f>
        <v>0.30144379520149717</v>
      </c>
      <c r="W67" s="11">
        <f>'OddsRatio_working_3-way'!V67^2+4*'OddsRatio_working_3-way'!U67^3/27</f>
        <v>-3.5667746958440161E-3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0.15365150207639217</v>
      </c>
      <c r="Y67" s="11">
        <f>IF('OddsRatio_working_3-way'!W67&gt;=0,IF('OddsRatio_working_3-way'!V67+SQRT('OddsRatio_working_3-way'!W67)&gt;0,0,PI()),ACOS('OddsRatio_working_3-way'!V67/(2*'OddsRatio_working_3-way'!X67)))</f>
        <v>0.19558860731689509</v>
      </c>
      <c r="Z67" s="11">
        <f>'OddsRatio_working_3-way'!X67^(1/3)*COS('OddsRatio_working_3-way'!Y67/3)</f>
        <v>0.53446830365218556</v>
      </c>
      <c r="AA67" s="11">
        <f>'OddsRatio_working_3-way'!X67^(1/3)*COS(('OddsRatio_working_3-way'!Y67+2*PI())/3)</f>
        <v>-0.29745389898643487</v>
      </c>
      <c r="AB67" s="11">
        <f>'OddsRatio_working_3-way'!X67^(1/3)*COS(('OddsRatio_working_3-way'!Y67+4*PI())/3)</f>
        <v>-0.2370144046657508</v>
      </c>
      <c r="AC67" s="11">
        <f>'OddsRatio_working_3-way'!X67^(1/3)*SIN('OddsRatio_working_3-way'!Y67/3)</f>
        <v>3.48947583157318E-2</v>
      </c>
      <c r="AD67" s="11">
        <f>'OddsRatio_working_3-way'!X67^(1/3)*SIN(('OddsRatio_working_3-way'!Y67+2*PI())/3)</f>
        <v>0.44541574932250205</v>
      </c>
      <c r="AE67" s="11">
        <f>'OddsRatio_working_3-way'!X67^(1/3)*SIN(('OddsRatio_working_3-way'!Y67+4*PI())/3)</f>
        <v>-0.48031050763823385</v>
      </c>
      <c r="AF67" s="11">
        <f>-'OddsRatio_working_3-way'!U67/(3*'OddsRatio_working_3-way'!X67^(1/3))*COS(('OddsRatio_working_3-way'!Y67)/3)</f>
        <v>0.53446830365218545</v>
      </c>
      <c r="AG67" s="11">
        <f>-'OddsRatio_working_3-way'!U67/(3*'OddsRatio_working_3-way'!X67^(1/3))*COS(('OddsRatio_working_3-way'!Y67+2*PI())/3)</f>
        <v>-0.29745389898643482</v>
      </c>
      <c r="AH67" s="11">
        <f>-'OddsRatio_working_3-way'!U67/(3*'OddsRatio_working_3-way'!X67^(1/3))*COS(('OddsRatio_working_3-way'!Y67+4*PI())/3)</f>
        <v>-0.23701440466575077</v>
      </c>
      <c r="AI67" s="11">
        <f>'OddsRatio_working_3-way'!U67/(3*'OddsRatio_working_3-way'!X67^(1/3))*SIN(('OddsRatio_working_3-way'!Y67)/3)</f>
        <v>-3.4894758315731793E-2</v>
      </c>
      <c r="AJ67" s="11">
        <f>'OddsRatio_working_3-way'!U67/(3*'OddsRatio_working_3-way'!X67^(1/3))*SIN(('OddsRatio_working_3-way'!Y67+2*PI())/3)</f>
        <v>-0.44541574932250194</v>
      </c>
      <c r="AK67" s="11">
        <f>'OddsRatio_working_3-way'!U67/(3*'OddsRatio_working_3-way'!X67^(1/3))*SIN(('OddsRatio_working_3-way'!Y67+4*PI())/3)</f>
        <v>0.48031050763823374</v>
      </c>
      <c r="AL67" s="11">
        <f>'OddsRatio_working_3-way'!Z67+'OddsRatio_working_3-way'!AF67</f>
        <v>1.0689366073043711</v>
      </c>
      <c r="AM67" s="11">
        <f>'OddsRatio_working_3-way'!AA67+'OddsRatio_working_3-way'!AG67</f>
        <v>-0.59490779797286963</v>
      </c>
      <c r="AN67" s="11">
        <f>'OddsRatio_working_3-way'!AB67+'OddsRatio_working_3-way'!AH67</f>
        <v>-0.4740288093315016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1.0689366073043711</v>
      </c>
      <c r="AS67" s="11">
        <f>IF(('OddsRatio_working_3-way'!X67=0),IF(Q67&gt;0,-Q67^(1/3),(-Q67)^(1/3)),'OddsRatio_working_3-way'!AM67-'OddsRatio_working_3-way'!R67/3)</f>
        <v>-0.59490779797286963</v>
      </c>
      <c r="AT67" s="11">
        <f>IF(('OddsRatio_working_3-way'!X67=0),IF(Q67&gt;0,-Q67^(1/3),(-Q67)^(1/3)),'OddsRatio_working_3-way'!AN67-'OddsRatio_working_3-way'!R67/3)</f>
        <v>-0.4740288093315016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5.31</v>
      </c>
      <c r="B68" s="4">
        <f>IF('True_Odds_Calculator_3-way'!B69="","",'True_Odds_Calculator_3-way'!B69)</f>
        <v>4.0999999999999996</v>
      </c>
      <c r="C68" s="4">
        <f>IF('True_Odds_Calculator_3-way'!C69="","",'True_Odds_Calculator_3-way'!C69)</f>
        <v>1.62</v>
      </c>
      <c r="D68" s="9">
        <f t="shared" ref="D68:D131" si="26">(K68/(AR68+K68-(AR68*K68)))</f>
        <v>0.17534975847136297</v>
      </c>
      <c r="E68" s="9">
        <f t="shared" ref="E68:E131" si="27">(L68/(AR68+L68-(AR68*L68)))</f>
        <v>0.22817570567962234</v>
      </c>
      <c r="F68" s="9">
        <f t="shared" ref="F68:F131" si="28">(M68/(AR68+M68-(AR68*M68)))</f>
        <v>0.596474535849015</v>
      </c>
      <c r="G68" s="9">
        <f t="shared" ref="G68:G131" si="29">AR68</f>
        <v>1.0911572644048595</v>
      </c>
      <c r="H68" s="9">
        <f t="shared" ref="H68:H131" si="30">IF(A68="","",1/D68)</f>
        <v>5.7028878095849436</v>
      </c>
      <c r="I68" s="9">
        <f t="shared" ref="I68:I131" si="31">IF(B68="","",1/E68)</f>
        <v>4.3825875196550639</v>
      </c>
      <c r="J68" s="9">
        <f t="shared" ref="J68:J131" si="32">IF(C68="","",1/F68)</f>
        <v>1.6765175039310127</v>
      </c>
      <c r="K68" s="11">
        <f t="shared" ref="K68:K131" si="33">1/A68</f>
        <v>0.18832391713747648</v>
      </c>
      <c r="L68" s="11">
        <f t="shared" ref="L68:L131" si="34">1/B68</f>
        <v>0.24390243902439027</v>
      </c>
      <c r="M68" s="11">
        <f t="shared" ref="M68:M131" si="35">1/C68</f>
        <v>0.61728395061728392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-0.23487525312583124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0.22767856889700927</v>
      </c>
      <c r="Q68" s="11">
        <f>2*'OddsRatio_working_3-way'!K68*'OddsRatio_working_3-way'!L68*'OddsRatio_working_3-way'!M68</f>
        <v>5.6706991007972447E-2</v>
      </c>
      <c r="R68" s="11">
        <f t="shared" ref="R68:R131" si="36">O68/N68</f>
        <v>0</v>
      </c>
      <c r="S68" s="11">
        <f t="shared" ref="S68:S131" si="37">P68/N68</f>
        <v>-0.96935954668256841</v>
      </c>
      <c r="T68" s="11">
        <f t="shared" ref="T68:T131" si="38">Q68/N68</f>
        <v>-0.24143450726838575</v>
      </c>
      <c r="U68" s="11">
        <f>'OddsRatio_working_3-way'!S68-'OddsRatio_working_3-way'!R68^2/3</f>
        <v>-0.96935954668256841</v>
      </c>
      <c r="V68" s="11">
        <f>'OddsRatio_working_3-way'!S68*'OddsRatio_working_3-way'!R68/3-2*'OddsRatio_working_3-way'!R68^3/27-'OddsRatio_working_3-way'!T68</f>
        <v>0.24143450726838575</v>
      </c>
      <c r="W68" s="11">
        <f>'OddsRatio_working_3-way'!V68^2+4*'OddsRatio_working_3-way'!U68^3/27</f>
        <v>-7.6652546964264268E-2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0.18367305753988014</v>
      </c>
      <c r="Y68" s="11">
        <f>IF('OddsRatio_working_3-way'!W68&gt;=0,IF('OddsRatio_working_3-way'!V68+SQRT('OddsRatio_working_3-way'!W68)&gt;0,0,PI()),ACOS('OddsRatio_working_3-way'!V68/(2*'OddsRatio_working_3-way'!X68)))</f>
        <v>0.85364565808408466</v>
      </c>
      <c r="Z68" s="11">
        <f>'OddsRatio_working_3-way'!X68^(1/3)*COS('OddsRatio_working_3-way'!Y68/3)</f>
        <v>0.54557863220242975</v>
      </c>
      <c r="AA68" s="11">
        <f>'OddsRatio_working_3-way'!X68^(1/3)*COS(('OddsRatio_working_3-way'!Y68+2*PI())/3)</f>
        <v>-0.41098430057509688</v>
      </c>
      <c r="AB68" s="11">
        <f>'OddsRatio_working_3-way'!X68^(1/3)*COS(('OddsRatio_working_3-way'!Y68+4*PI())/3)</f>
        <v>-0.13459433162733284</v>
      </c>
      <c r="AC68" s="11">
        <f>'OddsRatio_working_3-way'!X68^(1/3)*SIN('OddsRatio_working_3-way'!Y68/3)</f>
        <v>0.15957382297330389</v>
      </c>
      <c r="AD68" s="11">
        <f>'OddsRatio_working_3-way'!X68^(1/3)*SIN(('OddsRatio_working_3-way'!Y68+2*PI())/3)</f>
        <v>0.39269804376261913</v>
      </c>
      <c r="AE68" s="11">
        <f>'OddsRatio_working_3-way'!X68^(1/3)*SIN(('OddsRatio_working_3-way'!Y68+4*PI())/3)</f>
        <v>-0.55227186673592299</v>
      </c>
      <c r="AF68" s="11">
        <f>-'OddsRatio_working_3-way'!U68/(3*'OddsRatio_working_3-way'!X68^(1/3))*COS(('OddsRatio_working_3-way'!Y68)/3)</f>
        <v>0.54557863220242975</v>
      </c>
      <c r="AG68" s="11">
        <f>-'OddsRatio_working_3-way'!U68/(3*'OddsRatio_working_3-way'!X68^(1/3))*COS(('OddsRatio_working_3-way'!Y68+2*PI())/3)</f>
        <v>-0.41098430057509683</v>
      </c>
      <c r="AH68" s="11">
        <f>-'OddsRatio_working_3-way'!U68/(3*'OddsRatio_working_3-way'!X68^(1/3))*COS(('OddsRatio_working_3-way'!Y68+4*PI())/3)</f>
        <v>-0.13459433162733281</v>
      </c>
      <c r="AI68" s="11">
        <f>'OddsRatio_working_3-way'!U68/(3*'OddsRatio_working_3-way'!X68^(1/3))*SIN(('OddsRatio_working_3-way'!Y68)/3)</f>
        <v>-0.15957382297330386</v>
      </c>
      <c r="AJ68" s="11">
        <f>'OddsRatio_working_3-way'!U68/(3*'OddsRatio_working_3-way'!X68^(1/3))*SIN(('OddsRatio_working_3-way'!Y68+2*PI())/3)</f>
        <v>-0.39269804376261902</v>
      </c>
      <c r="AK68" s="11">
        <f>'OddsRatio_working_3-way'!U68/(3*'OddsRatio_working_3-way'!X68^(1/3))*SIN(('OddsRatio_working_3-way'!Y68+4*PI())/3)</f>
        <v>0.55227186673592288</v>
      </c>
      <c r="AL68" s="11">
        <f>'OddsRatio_working_3-way'!Z68+'OddsRatio_working_3-way'!AF68</f>
        <v>1.0911572644048595</v>
      </c>
      <c r="AM68" s="11">
        <f>'OddsRatio_working_3-way'!AA68+'OddsRatio_working_3-way'!AG68</f>
        <v>-0.82196860115019366</v>
      </c>
      <c r="AN68" s="11">
        <f>'OddsRatio_working_3-way'!AB68+'OddsRatio_working_3-way'!AH68</f>
        <v>-0.26918866325466562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1.0911572644048595</v>
      </c>
      <c r="AS68" s="11">
        <f>IF(('OddsRatio_working_3-way'!X68=0),IF(Q68&gt;0,-Q68^(1/3),(-Q68)^(1/3)),'OddsRatio_working_3-way'!AM68-'OddsRatio_working_3-way'!R68/3)</f>
        <v>-0.82196860115019366</v>
      </c>
      <c r="AT68" s="11">
        <f>IF(('OddsRatio_working_3-way'!X68=0),IF(Q68&gt;0,-Q68^(1/3),(-Q68)^(1/3)),'OddsRatio_working_3-way'!AN68-'OddsRatio_working_3-way'!R68/3)</f>
        <v>-0.26918866325466562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5.58</v>
      </c>
      <c r="B69" s="4">
        <f>IF('True_Odds_Calculator_3-way'!B70="","",'True_Odds_Calculator_3-way'!B70)</f>
        <v>4.26</v>
      </c>
      <c r="C69" s="4">
        <f>IF('True_Odds_Calculator_3-way'!C70="","",'True_Odds_Calculator_3-way'!C70)</f>
        <v>1.57</v>
      </c>
      <c r="D69" s="9">
        <f t="shared" si="26"/>
        <v>0.1660484287118891</v>
      </c>
      <c r="E69" s="9">
        <f t="shared" si="27"/>
        <v>0.21858626036960413</v>
      </c>
      <c r="F69" s="9">
        <f t="shared" si="28"/>
        <v>0.61536531091850699</v>
      </c>
      <c r="G69" s="9">
        <f t="shared" si="29"/>
        <v>1.0965806622016976</v>
      </c>
      <c r="H69" s="9">
        <f t="shared" si="30"/>
        <v>6.0223394328837738</v>
      </c>
      <c r="I69" s="9">
        <f t="shared" si="31"/>
        <v>4.5748529587775346</v>
      </c>
      <c r="J69" s="9">
        <f t="shared" si="32"/>
        <v>1.625050977454968</v>
      </c>
      <c r="K69" s="11">
        <f t="shared" si="33"/>
        <v>0.17921146953405018</v>
      </c>
      <c r="L69" s="11">
        <f t="shared" si="34"/>
        <v>0.23474178403755869</v>
      </c>
      <c r="M69" s="11">
        <f t="shared" si="35"/>
        <v>0.63694267515923564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-0.22804181204387275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0.22534739672578</v>
      </c>
      <c r="Q69" s="11">
        <f>2*'OddsRatio_working_3-way'!K69*'OddsRatio_working_3-way'!L69*'OddsRatio_working_3-way'!M69</f>
        <v>5.3590344048936985E-2</v>
      </c>
      <c r="R69" s="11">
        <f t="shared" si="36"/>
        <v>0</v>
      </c>
      <c r="S69" s="11">
        <f t="shared" si="37"/>
        <v>-0.9881845557446528</v>
      </c>
      <c r="T69" s="11">
        <f t="shared" si="38"/>
        <v>-0.23500227247197453</v>
      </c>
      <c r="U69" s="11">
        <f>'OddsRatio_working_3-way'!S69-'OddsRatio_working_3-way'!R69^2/3</f>
        <v>-0.9881845557446528</v>
      </c>
      <c r="V69" s="11">
        <f>'OddsRatio_working_3-way'!S69*'OddsRatio_working_3-way'!R69/3-2*'OddsRatio_working_3-way'!R69^3/27-'OddsRatio_working_3-way'!T69</f>
        <v>0.23500227247197453</v>
      </c>
      <c r="W69" s="11">
        <f>'OddsRatio_working_3-way'!V69^2+4*'OddsRatio_working_3-way'!U69^3/27</f>
        <v>-8.7732573697599014E-2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0.18904935980094667</v>
      </c>
      <c r="Y69" s="11">
        <f>IF('OddsRatio_working_3-way'!W69&gt;=0,IF('OddsRatio_working_3-way'!V69+SQRT('OddsRatio_working_3-way'!W69)&gt;0,0,PI()),ACOS('OddsRatio_working_3-way'!V69/(2*'OddsRatio_working_3-way'!X69)))</f>
        <v>0.90009338940577155</v>
      </c>
      <c r="Z69" s="11">
        <f>'OddsRatio_working_3-way'!X69^(1/3)*COS('OddsRatio_working_3-way'!Y69/3)</f>
        <v>0.54829033110084879</v>
      </c>
      <c r="AA69" s="11">
        <f>'OddsRatio_working_3-way'!X69^(1/3)*COS(('OddsRatio_working_3-way'!Y69+2*PI())/3)</f>
        <v>-0.42104453094100186</v>
      </c>
      <c r="AB69" s="11">
        <f>'OddsRatio_working_3-way'!X69^(1/3)*COS(('OddsRatio_working_3-way'!Y69+4*PI())/3)</f>
        <v>-0.12724580015984679</v>
      </c>
      <c r="AC69" s="11">
        <f>'OddsRatio_working_3-way'!X69^(1/3)*SIN('OddsRatio_working_3-way'!Y69/3)</f>
        <v>0.16962477630407025</v>
      </c>
      <c r="AD69" s="11">
        <f>'OddsRatio_working_3-way'!X69^(1/3)*SIN(('OddsRatio_working_3-way'!Y69+2*PI())/3)</f>
        <v>0.39002096723068103</v>
      </c>
      <c r="AE69" s="11">
        <f>'OddsRatio_working_3-way'!X69^(1/3)*SIN(('OddsRatio_working_3-way'!Y69+4*PI())/3)</f>
        <v>-0.55964574353475127</v>
      </c>
      <c r="AF69" s="11">
        <f>-'OddsRatio_working_3-way'!U69/(3*'OddsRatio_working_3-way'!X69^(1/3))*COS(('OddsRatio_working_3-way'!Y69)/3)</f>
        <v>0.54829033110084879</v>
      </c>
      <c r="AG69" s="11">
        <f>-'OddsRatio_working_3-way'!U69/(3*'OddsRatio_working_3-way'!X69^(1/3))*COS(('OddsRatio_working_3-way'!Y69+2*PI())/3)</f>
        <v>-0.42104453094100186</v>
      </c>
      <c r="AH69" s="11">
        <f>-'OddsRatio_working_3-way'!U69/(3*'OddsRatio_working_3-way'!X69^(1/3))*COS(('OddsRatio_working_3-way'!Y69+4*PI())/3)</f>
        <v>-0.12724580015984679</v>
      </c>
      <c r="AI69" s="11">
        <f>'OddsRatio_working_3-way'!U69/(3*'OddsRatio_working_3-way'!X69^(1/3))*SIN(('OddsRatio_working_3-way'!Y69)/3)</f>
        <v>-0.16962477630407025</v>
      </c>
      <c r="AJ69" s="11">
        <f>'OddsRatio_working_3-way'!U69/(3*'OddsRatio_working_3-way'!X69^(1/3))*SIN(('OddsRatio_working_3-way'!Y69+2*PI())/3)</f>
        <v>-0.39002096723068103</v>
      </c>
      <c r="AK69" s="11">
        <f>'OddsRatio_working_3-way'!U69/(3*'OddsRatio_working_3-way'!X69^(1/3))*SIN(('OddsRatio_working_3-way'!Y69+4*PI())/3)</f>
        <v>0.55964574353475127</v>
      </c>
      <c r="AL69" s="11">
        <f>'OddsRatio_working_3-way'!Z69+'OddsRatio_working_3-way'!AF69</f>
        <v>1.0965806622016976</v>
      </c>
      <c r="AM69" s="11">
        <f>'OddsRatio_working_3-way'!AA69+'OddsRatio_working_3-way'!AG69</f>
        <v>-0.84208906188200372</v>
      </c>
      <c r="AN69" s="11">
        <f>'OddsRatio_working_3-way'!AB69+'OddsRatio_working_3-way'!AH69</f>
        <v>-0.25449160031969359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1.0965806622016976</v>
      </c>
      <c r="AS69" s="11">
        <f>IF(('OddsRatio_working_3-way'!X69=0),IF(Q69&gt;0,-Q69^(1/3),(-Q69)^(1/3)),'OddsRatio_working_3-way'!AM69-'OddsRatio_working_3-way'!R69/3)</f>
        <v>-0.84208906188200372</v>
      </c>
      <c r="AT69" s="11">
        <f>IF(('OddsRatio_working_3-way'!X69=0),IF(Q69&gt;0,-Q69^(1/3),(-Q69)^(1/3)),'OddsRatio_working_3-way'!AN69-'OddsRatio_working_3-way'!R69/3)</f>
        <v>-0.25449160031969359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2.31</v>
      </c>
      <c r="B70" s="4">
        <f>IF('True_Odds_Calculator_3-way'!B71="","",'True_Odds_Calculator_3-way'!B71)</f>
        <v>3.49</v>
      </c>
      <c r="C70" s="4">
        <f>IF('True_Odds_Calculator_3-way'!C71="","",'True_Odds_Calculator_3-way'!C71)</f>
        <v>3.07</v>
      </c>
      <c r="D70" s="9">
        <f t="shared" si="26"/>
        <v>0.41625061577823314</v>
      </c>
      <c r="E70" s="9">
        <f t="shared" si="27"/>
        <v>0.27280452510562436</v>
      </c>
      <c r="F70" s="9">
        <f t="shared" si="28"/>
        <v>0.31094485911614245</v>
      </c>
      <c r="G70" s="9">
        <f t="shared" si="29"/>
        <v>1.0705334720768069</v>
      </c>
      <c r="H70" s="9">
        <f t="shared" si="30"/>
        <v>2.4023988484206171</v>
      </c>
      <c r="I70" s="9">
        <f t="shared" si="31"/>
        <v>3.6656283454712502</v>
      </c>
      <c r="J70" s="9">
        <f t="shared" si="32"/>
        <v>3.2160042871989898</v>
      </c>
      <c r="K70" s="11">
        <f t="shared" si="33"/>
        <v>0.4329004329004329</v>
      </c>
      <c r="L70" s="11">
        <f t="shared" si="34"/>
        <v>0.28653295128939826</v>
      </c>
      <c r="M70" s="11">
        <f t="shared" si="35"/>
        <v>0.32573289902280134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-0.27281309079466687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0.23717140094318262</v>
      </c>
      <c r="Q70" s="11">
        <f>2*'OddsRatio_working_3-way'!K70*'OddsRatio_working_3-way'!L70*'OddsRatio_working_3-way'!M70</f>
        <v>8.0807973064116731E-2</v>
      </c>
      <c r="R70" s="11">
        <f t="shared" si="36"/>
        <v>0</v>
      </c>
      <c r="S70" s="11">
        <f t="shared" si="37"/>
        <v>-0.86935491347697091</v>
      </c>
      <c r="T70" s="11">
        <f t="shared" si="38"/>
        <v>-0.29620269624428308</v>
      </c>
      <c r="U70" s="11">
        <f>'OddsRatio_working_3-way'!S70-'OddsRatio_working_3-way'!R70^2/3</f>
        <v>-0.86935491347697091</v>
      </c>
      <c r="V70" s="11">
        <f>'OddsRatio_working_3-way'!S70*'OddsRatio_working_3-way'!R70/3-2*'OddsRatio_working_3-way'!R70^3/27-'OddsRatio_working_3-way'!T70</f>
        <v>0.29620269624428308</v>
      </c>
      <c r="W70" s="11">
        <f>'OddsRatio_working_3-way'!V70^2+4*'OddsRatio_working_3-way'!U70^3/27</f>
        <v>-9.6031164976610739E-3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0.1559961167465749</v>
      </c>
      <c r="Y70" s="11">
        <f>IF('OddsRatio_working_3-way'!W70&gt;=0,IF('OddsRatio_working_3-way'!V70+SQRT('OddsRatio_working_3-way'!W70)&gt;0,0,PI()),ACOS('OddsRatio_working_3-way'!V70/(2*'OddsRatio_working_3-way'!X70)))</f>
        <v>0.31950424608655936</v>
      </c>
      <c r="Z70" s="11">
        <f>'OddsRatio_working_3-way'!X70^(1/3)*COS('OddsRatio_working_3-way'!Y70/3)</f>
        <v>0.53526673603840347</v>
      </c>
      <c r="AA70" s="11">
        <f>'OddsRatio_working_3-way'!X70^(1/3)*COS(('OddsRatio_working_3-way'!Y70+2*PI())/3)</f>
        <v>-0.3171900964961536</v>
      </c>
      <c r="AB70" s="11">
        <f>'OddsRatio_working_3-way'!X70^(1/3)*COS(('OddsRatio_working_3-way'!Y70+4*PI())/3)</f>
        <v>-0.21807663954224971</v>
      </c>
      <c r="AC70" s="11">
        <f>'OddsRatio_working_3-way'!X70^(1/3)*SIN('OddsRatio_working_3-way'!Y70/3)</f>
        <v>5.7223181052650791E-2</v>
      </c>
      <c r="AD70" s="11">
        <f>'OddsRatio_working_3-way'!X70^(1/3)*SIN(('OddsRatio_working_3-way'!Y70+2*PI())/3)</f>
        <v>0.43494300068371144</v>
      </c>
      <c r="AE70" s="11">
        <f>'OddsRatio_working_3-way'!X70^(1/3)*SIN(('OddsRatio_working_3-way'!Y70+4*PI())/3)</f>
        <v>-0.49216618173636228</v>
      </c>
      <c r="AF70" s="11">
        <f>-'OddsRatio_working_3-way'!U70/(3*'OddsRatio_working_3-way'!X70^(1/3))*COS(('OddsRatio_working_3-way'!Y70)/3)</f>
        <v>0.53526673603840347</v>
      </c>
      <c r="AG70" s="11">
        <f>-'OddsRatio_working_3-way'!U70/(3*'OddsRatio_working_3-way'!X70^(1/3))*COS(('OddsRatio_working_3-way'!Y70+2*PI())/3)</f>
        <v>-0.3171900964961536</v>
      </c>
      <c r="AH70" s="11">
        <f>-'OddsRatio_working_3-way'!U70/(3*'OddsRatio_working_3-way'!X70^(1/3))*COS(('OddsRatio_working_3-way'!Y70+4*PI())/3)</f>
        <v>-0.21807663954224971</v>
      </c>
      <c r="AI70" s="11">
        <f>'OddsRatio_working_3-way'!U70/(3*'OddsRatio_working_3-way'!X70^(1/3))*SIN(('OddsRatio_working_3-way'!Y70)/3)</f>
        <v>-5.7223181052650791E-2</v>
      </c>
      <c r="AJ70" s="11">
        <f>'OddsRatio_working_3-way'!U70/(3*'OddsRatio_working_3-way'!X70^(1/3))*SIN(('OddsRatio_working_3-way'!Y70+2*PI())/3)</f>
        <v>-0.43494300068371144</v>
      </c>
      <c r="AK70" s="11">
        <f>'OddsRatio_working_3-way'!U70/(3*'OddsRatio_working_3-way'!X70^(1/3))*SIN(('OddsRatio_working_3-way'!Y70+4*PI())/3)</f>
        <v>0.49216618173636228</v>
      </c>
      <c r="AL70" s="11">
        <f>'OddsRatio_working_3-way'!Z70+'OddsRatio_working_3-way'!AF70</f>
        <v>1.0705334720768069</v>
      </c>
      <c r="AM70" s="11">
        <f>'OddsRatio_working_3-way'!AA70+'OddsRatio_working_3-way'!AG70</f>
        <v>-0.63438019299230719</v>
      </c>
      <c r="AN70" s="11">
        <f>'OddsRatio_working_3-way'!AB70+'OddsRatio_working_3-way'!AH70</f>
        <v>-0.43615327908449941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1.0705334720768069</v>
      </c>
      <c r="AS70" s="11">
        <f>IF(('OddsRatio_working_3-way'!X70=0),IF(Q70&gt;0,-Q70^(1/3),(-Q70)^(1/3)),'OddsRatio_working_3-way'!AM70-'OddsRatio_working_3-way'!R70/3)</f>
        <v>-0.63438019299230719</v>
      </c>
      <c r="AT70" s="11">
        <f>IF(('OddsRatio_working_3-way'!X70=0),IF(Q70&gt;0,-Q70^(1/3),(-Q70)^(1/3)),'OddsRatio_working_3-way'!AN70-'OddsRatio_working_3-way'!R70/3)</f>
        <v>-0.43615327908449941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2.5</v>
      </c>
      <c r="B71" s="4">
        <f>IF('True_Odds_Calculator_3-way'!B72="","",'True_Odds_Calculator_3-way'!B72)</f>
        <v>3.33</v>
      </c>
      <c r="C71" s="4">
        <f>IF('True_Odds_Calculator_3-way'!C72="","",'True_Odds_Calculator_3-way'!C72)</f>
        <v>2.91</v>
      </c>
      <c r="D71" s="9">
        <f t="shared" si="26"/>
        <v>0.38434077766140579</v>
      </c>
      <c r="E71" s="9">
        <f t="shared" si="27"/>
        <v>0.28667925520943111</v>
      </c>
      <c r="F71" s="9">
        <f t="shared" si="28"/>
        <v>0.32897996712916305</v>
      </c>
      <c r="G71" s="9">
        <f t="shared" si="29"/>
        <v>1.0679051128960597</v>
      </c>
      <c r="H71" s="9">
        <f t="shared" si="30"/>
        <v>2.6018576693440889</v>
      </c>
      <c r="I71" s="9">
        <f t="shared" si="31"/>
        <v>3.4882189130478189</v>
      </c>
      <c r="J71" s="9">
        <f t="shared" si="32"/>
        <v>3.0396987656314747</v>
      </c>
      <c r="K71" s="11">
        <f t="shared" si="33"/>
        <v>0.4</v>
      </c>
      <c r="L71" s="11">
        <f t="shared" si="34"/>
        <v>0.3003003003003003</v>
      </c>
      <c r="M71" s="11">
        <f t="shared" si="35"/>
        <v>0.3436426116838488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-0.27555184050029413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0.2369379688967318</v>
      </c>
      <c r="Q71" s="11">
        <f>2*'OddsRatio_working_3-way'!K71*'OddsRatio_working_3-way'!L71*'OddsRatio_working_3-way'!M71</f>
        <v>8.255678358771143E-2</v>
      </c>
      <c r="R71" s="11">
        <f t="shared" si="36"/>
        <v>0</v>
      </c>
      <c r="S71" s="11">
        <f t="shared" si="37"/>
        <v>-0.85986712506272989</v>
      </c>
      <c r="T71" s="11">
        <f t="shared" si="38"/>
        <v>-0.29960527005670029</v>
      </c>
      <c r="U71" s="11">
        <f>'OddsRatio_working_3-way'!S71-'OddsRatio_working_3-way'!R71^2/3</f>
        <v>-0.85986712506272989</v>
      </c>
      <c r="V71" s="11">
        <f>'OddsRatio_working_3-way'!S71*'OddsRatio_working_3-way'!R71/3-2*'OddsRatio_working_3-way'!R71^3/27-'OddsRatio_working_3-way'!T71</f>
        <v>0.29960527005670029</v>
      </c>
      <c r="W71" s="11">
        <f>'OddsRatio_working_3-way'!V71^2+4*'OddsRatio_working_3-way'!U71^3/27</f>
        <v>-4.4235299525733768E-3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0.15344937911109455</v>
      </c>
      <c r="Y71" s="11">
        <f>IF('OddsRatio_working_3-way'!W71&gt;=0,IF('OddsRatio_working_3-way'!V71+SQRT('OddsRatio_working_3-way'!W71)&gt;0,0,PI()),ACOS('OddsRatio_working_3-way'!V71/(2*'OddsRatio_working_3-way'!X71)))</f>
        <v>0.21844843327955421</v>
      </c>
      <c r="Z71" s="11">
        <f>'OddsRatio_working_3-way'!X71^(1/3)*COS('OddsRatio_working_3-way'!Y71/3)</f>
        <v>0.53395255644802986</v>
      </c>
      <c r="AA71" s="11">
        <f>'OddsRatio_working_3-way'!X71^(1/3)*COS(('OddsRatio_working_3-way'!Y71+2*PI())/3)</f>
        <v>-0.30070730048309641</v>
      </c>
      <c r="AB71" s="11">
        <f>'OddsRatio_working_3-way'!X71^(1/3)*COS(('OddsRatio_working_3-way'!Y71+4*PI())/3)</f>
        <v>-0.23324525596493353</v>
      </c>
      <c r="AC71" s="11">
        <f>'OddsRatio_working_3-way'!X71^(1/3)*SIN('OddsRatio_working_3-way'!Y71/3)</f>
        <v>3.8949229562643906E-2</v>
      </c>
      <c r="AD71" s="11">
        <f>'OddsRatio_working_3-way'!X71^(1/3)*SIN(('OddsRatio_working_3-way'!Y71+2*PI())/3)</f>
        <v>0.44294186351831633</v>
      </c>
      <c r="AE71" s="11">
        <f>'OddsRatio_working_3-way'!X71^(1/3)*SIN(('OddsRatio_working_3-way'!Y71+4*PI())/3)</f>
        <v>-0.48189109308096018</v>
      </c>
      <c r="AF71" s="11">
        <f>-'OddsRatio_working_3-way'!U71/(3*'OddsRatio_working_3-way'!X71^(1/3))*COS(('OddsRatio_working_3-way'!Y71)/3)</f>
        <v>0.53395255644802986</v>
      </c>
      <c r="AG71" s="11">
        <f>-'OddsRatio_working_3-way'!U71/(3*'OddsRatio_working_3-way'!X71^(1/3))*COS(('OddsRatio_working_3-way'!Y71+2*PI())/3)</f>
        <v>-0.30070730048309641</v>
      </c>
      <c r="AH71" s="11">
        <f>-'OddsRatio_working_3-way'!U71/(3*'OddsRatio_working_3-way'!X71^(1/3))*COS(('OddsRatio_working_3-way'!Y71+4*PI())/3)</f>
        <v>-0.23324525596493353</v>
      </c>
      <c r="AI71" s="11">
        <f>'OddsRatio_working_3-way'!U71/(3*'OddsRatio_working_3-way'!X71^(1/3))*SIN(('OddsRatio_working_3-way'!Y71)/3)</f>
        <v>-3.8949229562643906E-2</v>
      </c>
      <c r="AJ71" s="11">
        <f>'OddsRatio_working_3-way'!U71/(3*'OddsRatio_working_3-way'!X71^(1/3))*SIN(('OddsRatio_working_3-way'!Y71+2*PI())/3)</f>
        <v>-0.44294186351831633</v>
      </c>
      <c r="AK71" s="11">
        <f>'OddsRatio_working_3-way'!U71/(3*'OddsRatio_working_3-way'!X71^(1/3))*SIN(('OddsRatio_working_3-way'!Y71+4*PI())/3)</f>
        <v>0.48189109308096018</v>
      </c>
      <c r="AL71" s="11">
        <f>'OddsRatio_working_3-way'!Z71+'OddsRatio_working_3-way'!AF71</f>
        <v>1.0679051128960597</v>
      </c>
      <c r="AM71" s="11">
        <f>'OddsRatio_working_3-way'!AA71+'OddsRatio_working_3-way'!AG71</f>
        <v>-0.60141460096619281</v>
      </c>
      <c r="AN71" s="11">
        <f>'OddsRatio_working_3-way'!AB71+'OddsRatio_working_3-way'!AH71</f>
        <v>-0.46649051192986707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1.0679051128960597</v>
      </c>
      <c r="AS71" s="11">
        <f>IF(('OddsRatio_working_3-way'!X71=0),IF(Q71&gt;0,-Q71^(1/3),(-Q71)^(1/3)),'OddsRatio_working_3-way'!AM71-'OddsRatio_working_3-way'!R71/3)</f>
        <v>-0.60141460096619281</v>
      </c>
      <c r="AT71" s="11">
        <f>IF(('OddsRatio_working_3-way'!X71=0),IF(Q71&gt;0,-Q71^(1/3),(-Q71)^(1/3)),'OddsRatio_working_3-way'!AN71-'OddsRatio_working_3-way'!R71/3)</f>
        <v>-0.46649051192986707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1.72</v>
      </c>
      <c r="B72" s="4">
        <f>IF('True_Odds_Calculator_3-way'!B73="","",'True_Odds_Calculator_3-way'!B73)</f>
        <v>4.13</v>
      </c>
      <c r="C72" s="4">
        <f>IF('True_Odds_Calculator_3-way'!C73="","",'True_Odds_Calculator_3-way'!C73)</f>
        <v>4.45</v>
      </c>
      <c r="D72" s="9">
        <f t="shared" si="26"/>
        <v>0.56153555466775662</v>
      </c>
      <c r="E72" s="9">
        <f t="shared" si="27"/>
        <v>0.22755994576316591</v>
      </c>
      <c r="F72" s="9">
        <f t="shared" si="28"/>
        <v>0.21090449956907717</v>
      </c>
      <c r="G72" s="9">
        <f t="shared" si="29"/>
        <v>1.0844876895730957</v>
      </c>
      <c r="H72" s="9">
        <f t="shared" si="30"/>
        <v>1.7808311364926293</v>
      </c>
      <c r="I72" s="9">
        <f t="shared" si="31"/>
        <v>4.3944464683637898</v>
      </c>
      <c r="J72" s="9">
        <f t="shared" si="32"/>
        <v>4.7414825290271807</v>
      </c>
      <c r="K72" s="11">
        <f t="shared" si="33"/>
        <v>0.58139534883720934</v>
      </c>
      <c r="L72" s="11">
        <f t="shared" si="34"/>
        <v>0.24213075060532688</v>
      </c>
      <c r="M72" s="11">
        <f t="shared" si="35"/>
        <v>0.2247191011235955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-0.245955998888995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0.23093212430348664</v>
      </c>
      <c r="Q72" s="11">
        <f>2*'OddsRatio_working_3-way'!K72*'OddsRatio_working_3-way'!L72*'OddsRatio_working_3-way'!M72</f>
        <v>6.3269075151640153E-2</v>
      </c>
      <c r="R72" s="11">
        <f t="shared" si="36"/>
        <v>0</v>
      </c>
      <c r="S72" s="11">
        <f t="shared" si="37"/>
        <v>-0.93891641328785425</v>
      </c>
      <c r="T72" s="11">
        <f t="shared" si="38"/>
        <v>-0.2572373735035216</v>
      </c>
      <c r="U72" s="11">
        <f>'OddsRatio_working_3-way'!S72-'OddsRatio_working_3-way'!R72^2/3</f>
        <v>-0.93891641328785425</v>
      </c>
      <c r="V72" s="11">
        <f>'OddsRatio_working_3-way'!S72*'OddsRatio_working_3-way'!R72/3-2*'OddsRatio_working_3-way'!R72^3/27-'OddsRatio_working_3-way'!T72</f>
        <v>0.2572373735035216</v>
      </c>
      <c r="W72" s="11">
        <f>'OddsRatio_working_3-way'!V72^2+4*'OddsRatio_working_3-way'!U72^3/27</f>
        <v>-5.6453368962313219E-2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0.1750888597893249</v>
      </c>
      <c r="Y72" s="11">
        <f>IF('OddsRatio_working_3-way'!W72&gt;=0,IF('OddsRatio_working_3-way'!V72+SQRT('OddsRatio_working_3-way'!W72)&gt;0,0,PI()),ACOS('OddsRatio_working_3-way'!V72/(2*'OddsRatio_working_3-way'!X72)))</f>
        <v>0.74573275050147458</v>
      </c>
      <c r="Z72" s="11">
        <f>'OddsRatio_working_3-way'!X72^(1/3)*COS('OddsRatio_working_3-way'!Y72/3)</f>
        <v>0.54224384478654786</v>
      </c>
      <c r="AA72" s="11">
        <f>'OddsRatio_working_3-way'!X72^(1/3)*COS(('OddsRatio_working_3-way'!Y72+2*PI())/3)</f>
        <v>-0.39031845302772739</v>
      </c>
      <c r="AB72" s="11">
        <f>'OddsRatio_working_3-way'!X72^(1/3)*COS(('OddsRatio_working_3-way'!Y72+4*PI())/3)</f>
        <v>-0.15192539175882067</v>
      </c>
      <c r="AC72" s="11">
        <f>'OddsRatio_working_3-way'!X72^(1/3)*SIN('OddsRatio_working_3-way'!Y72/3)</f>
        <v>0.13763629809654243</v>
      </c>
      <c r="AD72" s="11">
        <f>'OddsRatio_working_3-way'!X72^(1/3)*SIN(('OddsRatio_working_3-way'!Y72+2*PI())/3)</f>
        <v>0.40077879558262547</v>
      </c>
      <c r="AE72" s="11">
        <f>'OddsRatio_working_3-way'!X72^(1/3)*SIN(('OddsRatio_working_3-way'!Y72+4*PI())/3)</f>
        <v>-0.53841509367916773</v>
      </c>
      <c r="AF72" s="11">
        <f>-'OddsRatio_working_3-way'!U72/(3*'OddsRatio_working_3-way'!X72^(1/3))*COS(('OddsRatio_working_3-way'!Y72)/3)</f>
        <v>0.54224384478654786</v>
      </c>
      <c r="AG72" s="11">
        <f>-'OddsRatio_working_3-way'!U72/(3*'OddsRatio_working_3-way'!X72^(1/3))*COS(('OddsRatio_working_3-way'!Y72+2*PI())/3)</f>
        <v>-0.39031845302772739</v>
      </c>
      <c r="AH72" s="11">
        <f>-'OddsRatio_working_3-way'!U72/(3*'OddsRatio_working_3-way'!X72^(1/3))*COS(('OddsRatio_working_3-way'!Y72+4*PI())/3)</f>
        <v>-0.15192539175882067</v>
      </c>
      <c r="AI72" s="11">
        <f>'OddsRatio_working_3-way'!U72/(3*'OddsRatio_working_3-way'!X72^(1/3))*SIN(('OddsRatio_working_3-way'!Y72)/3)</f>
        <v>-0.13763629809654243</v>
      </c>
      <c r="AJ72" s="11">
        <f>'OddsRatio_working_3-way'!U72/(3*'OddsRatio_working_3-way'!X72^(1/3))*SIN(('OddsRatio_working_3-way'!Y72+2*PI())/3)</f>
        <v>-0.40077879558262547</v>
      </c>
      <c r="AK72" s="11">
        <f>'OddsRatio_working_3-way'!U72/(3*'OddsRatio_working_3-way'!X72^(1/3))*SIN(('OddsRatio_working_3-way'!Y72+4*PI())/3)</f>
        <v>0.53841509367916773</v>
      </c>
      <c r="AL72" s="11">
        <f>'OddsRatio_working_3-way'!Z72+'OddsRatio_working_3-way'!AF72</f>
        <v>1.0844876895730957</v>
      </c>
      <c r="AM72" s="11">
        <f>'OddsRatio_working_3-way'!AA72+'OddsRatio_working_3-way'!AG72</f>
        <v>-0.78063690605545477</v>
      </c>
      <c r="AN72" s="11">
        <f>'OddsRatio_working_3-way'!AB72+'OddsRatio_working_3-way'!AH72</f>
        <v>-0.30385078351764133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1.0844876895730957</v>
      </c>
      <c r="AS72" s="11">
        <f>IF(('OddsRatio_working_3-way'!X72=0),IF(Q72&gt;0,-Q72^(1/3),(-Q72)^(1/3)),'OddsRatio_working_3-way'!AM72-'OddsRatio_working_3-way'!R72/3)</f>
        <v>-0.78063690605545477</v>
      </c>
      <c r="AT72" s="11">
        <f>IF(('OddsRatio_working_3-way'!X72=0),IF(Q72&gt;0,-Q72^(1/3),(-Q72)^(1/3)),'OddsRatio_working_3-way'!AN72-'OddsRatio_working_3-way'!R72/3)</f>
        <v>-0.30385078351764133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1.97</v>
      </c>
      <c r="B73" s="4">
        <f>IF('True_Odds_Calculator_3-way'!B74="","",'True_Odds_Calculator_3-way'!B74)</f>
        <v>3.24</v>
      </c>
      <c r="C73" s="4">
        <f>IF('True_Odds_Calculator_3-way'!C74="","",'True_Odds_Calculator_3-way'!C74)</f>
        <v>4.3600000000000003</v>
      </c>
      <c r="D73" s="9">
        <f t="shared" si="26"/>
        <v>0.48962022382831832</v>
      </c>
      <c r="E73" s="9">
        <f t="shared" si="27"/>
        <v>0.29349697651148621</v>
      </c>
      <c r="F73" s="9">
        <f t="shared" si="28"/>
        <v>0.21688279966019541</v>
      </c>
      <c r="G73" s="9">
        <f t="shared" si="29"/>
        <v>1.0746384485279359</v>
      </c>
      <c r="H73" s="9">
        <f t="shared" si="30"/>
        <v>2.0423992950720975</v>
      </c>
      <c r="I73" s="9">
        <f t="shared" si="31"/>
        <v>3.4071901247025771</v>
      </c>
      <c r="J73" s="9">
        <f t="shared" si="32"/>
        <v>4.6107851870538648</v>
      </c>
      <c r="K73" s="11">
        <f t="shared" si="33"/>
        <v>0.50761421319796951</v>
      </c>
      <c r="L73" s="11">
        <f t="shared" si="34"/>
        <v>0.30864197530864196</v>
      </c>
      <c r="M73" s="11">
        <f t="shared" si="35"/>
        <v>0.2293577981651376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-0.26233806106204005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0.23608459201995269</v>
      </c>
      <c r="Q73" s="11">
        <f>2*'OddsRatio_working_3-way'!K73*'OddsRatio_working_3-way'!L73*'OddsRatio_working_3-way'!M73</f>
        <v>7.1867455713836431E-2</v>
      </c>
      <c r="R73" s="11">
        <f t="shared" si="36"/>
        <v>0</v>
      </c>
      <c r="S73" s="11">
        <f t="shared" si="37"/>
        <v>-0.89992504733852285</v>
      </c>
      <c r="T73" s="11">
        <f t="shared" si="38"/>
        <v>-0.27394978610000692</v>
      </c>
      <c r="U73" s="11">
        <f>'OddsRatio_working_3-way'!S73-'OddsRatio_working_3-way'!R73^2/3</f>
        <v>-0.89992504733852285</v>
      </c>
      <c r="V73" s="11">
        <f>'OddsRatio_working_3-way'!S73*'OddsRatio_working_3-way'!R73/3-2*'OddsRatio_working_3-way'!R73^3/27-'OddsRatio_working_3-way'!T73</f>
        <v>0.27394978610000692</v>
      </c>
      <c r="W73" s="11">
        <f>'OddsRatio_working_3-way'!V73^2+4*'OddsRatio_working_3-way'!U73^3/27</f>
        <v>-3.2924533984726875E-2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0.16429624104720597</v>
      </c>
      <c r="Y73" s="11">
        <f>IF('OddsRatio_working_3-way'!W73&gt;=0,IF('OddsRatio_working_3-way'!V73+SQRT('OddsRatio_working_3-way'!W73)&gt;0,0,PI()),ACOS('OddsRatio_working_3-way'!V73/(2*'OddsRatio_working_3-way'!X73)))</f>
        <v>0.58500957594322989</v>
      </c>
      <c r="Z73" s="11">
        <f>'OddsRatio_working_3-way'!X73^(1/3)*COS('OddsRatio_working_3-way'!Y73/3)</f>
        <v>0.53731922426396794</v>
      </c>
      <c r="AA73" s="11">
        <f>'OddsRatio_working_3-way'!X73^(1/3)*COS(('OddsRatio_working_3-way'!Y73+2*PI())/3)</f>
        <v>-0.36056880787379531</v>
      </c>
      <c r="AB73" s="11">
        <f>'OddsRatio_working_3-way'!X73^(1/3)*COS(('OddsRatio_working_3-way'!Y73+4*PI())/3)</f>
        <v>-0.17675041639017272</v>
      </c>
      <c r="AC73" s="11">
        <f>'OddsRatio_working_3-way'!X73^(1/3)*SIN('OddsRatio_working_3-way'!Y73/3)</f>
        <v>0.10612759780507347</v>
      </c>
      <c r="AD73" s="11">
        <f>'OddsRatio_working_3-way'!X73^(1/3)*SIN(('OddsRatio_working_3-way'!Y73+2*PI())/3)</f>
        <v>0.41226829925180736</v>
      </c>
      <c r="AE73" s="11">
        <f>'OddsRatio_working_3-way'!X73^(1/3)*SIN(('OddsRatio_working_3-way'!Y73+4*PI())/3)</f>
        <v>-0.51839589705688094</v>
      </c>
      <c r="AF73" s="11">
        <f>-'OddsRatio_working_3-way'!U73/(3*'OddsRatio_working_3-way'!X73^(1/3))*COS(('OddsRatio_working_3-way'!Y73)/3)</f>
        <v>0.53731922426396783</v>
      </c>
      <c r="AG73" s="11">
        <f>-'OddsRatio_working_3-way'!U73/(3*'OddsRatio_working_3-way'!X73^(1/3))*COS(('OddsRatio_working_3-way'!Y73+2*PI())/3)</f>
        <v>-0.36056880787379525</v>
      </c>
      <c r="AH73" s="11">
        <f>-'OddsRatio_working_3-way'!U73/(3*'OddsRatio_working_3-way'!X73^(1/3))*COS(('OddsRatio_working_3-way'!Y73+4*PI())/3)</f>
        <v>-0.17675041639017267</v>
      </c>
      <c r="AI73" s="11">
        <f>'OddsRatio_working_3-way'!U73/(3*'OddsRatio_working_3-way'!X73^(1/3))*SIN(('OddsRatio_working_3-way'!Y73)/3)</f>
        <v>-0.10612759780507346</v>
      </c>
      <c r="AJ73" s="11">
        <f>'OddsRatio_working_3-way'!U73/(3*'OddsRatio_working_3-way'!X73^(1/3))*SIN(('OddsRatio_working_3-way'!Y73+2*PI())/3)</f>
        <v>-0.4122682992518073</v>
      </c>
      <c r="AK73" s="11">
        <f>'OddsRatio_working_3-way'!U73/(3*'OddsRatio_working_3-way'!X73^(1/3))*SIN(('OddsRatio_working_3-way'!Y73+4*PI())/3)</f>
        <v>0.51839589705688083</v>
      </c>
      <c r="AL73" s="11">
        <f>'OddsRatio_working_3-way'!Z73+'OddsRatio_working_3-way'!AF73</f>
        <v>1.0746384485279359</v>
      </c>
      <c r="AM73" s="11">
        <f>'OddsRatio_working_3-way'!AA73+'OddsRatio_working_3-way'!AG73</f>
        <v>-0.72113761574759061</v>
      </c>
      <c r="AN73" s="11">
        <f>'OddsRatio_working_3-way'!AB73+'OddsRatio_working_3-way'!AH73</f>
        <v>-0.35350083278034539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1.0746384485279359</v>
      </c>
      <c r="AS73" s="11">
        <f>IF(('OddsRatio_working_3-way'!X73=0),IF(Q73&gt;0,-Q73^(1/3),(-Q73)^(1/3)),'OddsRatio_working_3-way'!AM73-'OddsRatio_working_3-way'!R73/3)</f>
        <v>-0.72113761574759061</v>
      </c>
      <c r="AT73" s="11">
        <f>IF(('OddsRatio_working_3-way'!X73=0),IF(Q73&gt;0,-Q73^(1/3),(-Q73)^(1/3)),'OddsRatio_working_3-way'!AN73-'OddsRatio_working_3-way'!R73/3)</f>
        <v>-0.35350083278034539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1.87</v>
      </c>
      <c r="B74" s="4">
        <f>IF('True_Odds_Calculator_3-way'!B75="","",'True_Odds_Calculator_3-way'!B75)</f>
        <v>3.67</v>
      </c>
      <c r="C74" s="4">
        <f>IF('True_Odds_Calculator_3-way'!C75="","",'True_Odds_Calculator_3-way'!C75)</f>
        <v>4.1500000000000004</v>
      </c>
      <c r="D74" s="9">
        <f t="shared" si="26"/>
        <v>0.51547592990961655</v>
      </c>
      <c r="E74" s="9">
        <f t="shared" si="27"/>
        <v>0.25742087478483772</v>
      </c>
      <c r="F74" s="9">
        <f t="shared" si="28"/>
        <v>0.22710319530554593</v>
      </c>
      <c r="G74" s="9">
        <f t="shared" si="29"/>
        <v>1.0804078060295548</v>
      </c>
      <c r="H74" s="9">
        <f t="shared" si="30"/>
        <v>1.9399547912457131</v>
      </c>
      <c r="I74" s="9">
        <f t="shared" si="31"/>
        <v>3.8846888420989112</v>
      </c>
      <c r="J74" s="9">
        <f t="shared" si="32"/>
        <v>4.403284588993098</v>
      </c>
      <c r="K74" s="11">
        <f t="shared" si="33"/>
        <v>0.53475935828876997</v>
      </c>
      <c r="L74" s="11">
        <f t="shared" si="34"/>
        <v>0.27247956403269757</v>
      </c>
      <c r="M74" s="11">
        <f t="shared" si="35"/>
        <v>0.24096385542168672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-0.25691253846638673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0.23489314907270745</v>
      </c>
      <c r="Q74" s="11">
        <f>2*'OddsRatio_working_3-way'!K74*'OddsRatio_working_3-way'!L74*'OddsRatio_working_3-way'!M74</f>
        <v>7.0222167136833324E-2</v>
      </c>
      <c r="R74" s="11">
        <f t="shared" si="36"/>
        <v>0</v>
      </c>
      <c r="S74" s="11">
        <f t="shared" si="37"/>
        <v>-0.9142922742302817</v>
      </c>
      <c r="T74" s="11">
        <f t="shared" si="38"/>
        <v>-0.27333102368618289</v>
      </c>
      <c r="U74" s="11">
        <f>'OddsRatio_working_3-way'!S74-'OddsRatio_working_3-way'!R74^2/3</f>
        <v>-0.9142922742302817</v>
      </c>
      <c r="V74" s="11">
        <f>'OddsRatio_working_3-way'!S74*'OddsRatio_working_3-way'!R74/3-2*'OddsRatio_working_3-way'!R74^3/27-'OddsRatio_working_3-way'!T74</f>
        <v>0.27333102368618289</v>
      </c>
      <c r="W74" s="11">
        <f>'OddsRatio_working_3-way'!V74^2+4*'OddsRatio_working_3-way'!U74^3/27</f>
        <v>-3.8517510368713009E-2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0.16824636614058688</v>
      </c>
      <c r="Y74" s="11">
        <f>IF('OddsRatio_working_3-way'!W74&gt;=0,IF('OddsRatio_working_3-way'!V74+SQRT('OddsRatio_working_3-way'!W74)&gt;0,0,PI()),ACOS('OddsRatio_working_3-way'!V74/(2*'OddsRatio_working_3-way'!X74)))</f>
        <v>0.62272178918700927</v>
      </c>
      <c r="Z74" s="11">
        <f>'OddsRatio_working_3-way'!X74^(1/3)*COS('OddsRatio_working_3-way'!Y74/3)</f>
        <v>0.54020390301477739</v>
      </c>
      <c r="AA74" s="11">
        <f>'OddsRatio_working_3-way'!X74^(1/3)*COS(('OddsRatio_working_3-way'!Y74+2*PI())/3)</f>
        <v>-0.368630505405592</v>
      </c>
      <c r="AB74" s="11">
        <f>'OddsRatio_working_3-way'!X74^(1/3)*COS(('OddsRatio_working_3-way'!Y74+4*PI())/3)</f>
        <v>-0.17157339760918555</v>
      </c>
      <c r="AC74" s="11">
        <f>'OddsRatio_working_3-way'!X74^(1/3)*SIN('OddsRatio_working_3-way'!Y74/3)</f>
        <v>0.11377097423198455</v>
      </c>
      <c r="AD74" s="11">
        <f>'OddsRatio_working_3-way'!X74^(1/3)*SIN(('OddsRatio_working_3-way'!Y74+2*PI())/3)</f>
        <v>0.41094481611831013</v>
      </c>
      <c r="AE74" s="11">
        <f>'OddsRatio_working_3-way'!X74^(1/3)*SIN(('OddsRatio_working_3-way'!Y74+4*PI())/3)</f>
        <v>-0.52471579035029448</v>
      </c>
      <c r="AF74" s="11">
        <f>-'OddsRatio_working_3-way'!U74/(3*'OddsRatio_working_3-way'!X74^(1/3))*COS(('OddsRatio_working_3-way'!Y74)/3)</f>
        <v>0.54020390301477739</v>
      </c>
      <c r="AG74" s="11">
        <f>-'OddsRatio_working_3-way'!U74/(3*'OddsRatio_working_3-way'!X74^(1/3))*COS(('OddsRatio_working_3-way'!Y74+2*PI())/3)</f>
        <v>-0.368630505405592</v>
      </c>
      <c r="AH74" s="11">
        <f>-'OddsRatio_working_3-way'!U74/(3*'OddsRatio_working_3-way'!X74^(1/3))*COS(('OddsRatio_working_3-way'!Y74+4*PI())/3)</f>
        <v>-0.17157339760918555</v>
      </c>
      <c r="AI74" s="11">
        <f>'OddsRatio_working_3-way'!U74/(3*'OddsRatio_working_3-way'!X74^(1/3))*SIN(('OddsRatio_working_3-way'!Y74)/3)</f>
        <v>-0.11377097423198455</v>
      </c>
      <c r="AJ74" s="11">
        <f>'OddsRatio_working_3-way'!U74/(3*'OddsRatio_working_3-way'!X74^(1/3))*SIN(('OddsRatio_working_3-way'!Y74+2*PI())/3)</f>
        <v>-0.41094481611831013</v>
      </c>
      <c r="AK74" s="11">
        <f>'OddsRatio_working_3-way'!U74/(3*'OddsRatio_working_3-way'!X74^(1/3))*SIN(('OddsRatio_working_3-way'!Y74+4*PI())/3)</f>
        <v>0.52471579035029448</v>
      </c>
      <c r="AL74" s="11">
        <f>'OddsRatio_working_3-way'!Z74+'OddsRatio_working_3-way'!AF74</f>
        <v>1.0804078060295548</v>
      </c>
      <c r="AM74" s="11">
        <f>'OddsRatio_working_3-way'!AA74+'OddsRatio_working_3-way'!AG74</f>
        <v>-0.737261010811184</v>
      </c>
      <c r="AN74" s="11">
        <f>'OddsRatio_working_3-way'!AB74+'OddsRatio_working_3-way'!AH74</f>
        <v>-0.3431467952183711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1.0804078060295548</v>
      </c>
      <c r="AS74" s="11">
        <f>IF(('OddsRatio_working_3-way'!X74=0),IF(Q74&gt;0,-Q74^(1/3),(-Q74)^(1/3)),'OddsRatio_working_3-way'!AM74-'OddsRatio_working_3-way'!R74/3)</f>
        <v>-0.737261010811184</v>
      </c>
      <c r="AT74" s="11">
        <f>IF(('OddsRatio_working_3-way'!X74=0),IF(Q74&gt;0,-Q74^(1/3),(-Q74)^(1/3)),'OddsRatio_working_3-way'!AN74-'OddsRatio_working_3-way'!R74/3)</f>
        <v>-0.3431467952183711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2.3199999999999998</v>
      </c>
      <c r="B75" s="4">
        <f>IF('True_Odds_Calculator_3-way'!B76="","",'True_Odds_Calculator_3-way'!B76)</f>
        <v>3.45</v>
      </c>
      <c r="C75" s="4">
        <f>IF('True_Odds_Calculator_3-way'!C76="","",'True_Odds_Calculator_3-way'!C76)</f>
        <v>3.09</v>
      </c>
      <c r="D75" s="9">
        <f t="shared" si="26"/>
        <v>0.41465498282194785</v>
      </c>
      <c r="E75" s="9">
        <f t="shared" si="27"/>
        <v>0.27623577468824179</v>
      </c>
      <c r="F75" s="9">
        <f t="shared" si="28"/>
        <v>0.30910924248981048</v>
      </c>
      <c r="G75" s="9">
        <f t="shared" si="29"/>
        <v>1.0694269047823586</v>
      </c>
      <c r="H75" s="9">
        <f t="shared" si="30"/>
        <v>2.4116435143127131</v>
      </c>
      <c r="I75" s="9">
        <f t="shared" si="31"/>
        <v>3.6200959167167781</v>
      </c>
      <c r="J75" s="9">
        <f t="shared" si="32"/>
        <v>3.2351022309951283</v>
      </c>
      <c r="K75" s="11">
        <f t="shared" si="33"/>
        <v>0.43103448275862072</v>
      </c>
      <c r="L75" s="11">
        <f t="shared" si="34"/>
        <v>0.28985507246376813</v>
      </c>
      <c r="M75" s="11">
        <f t="shared" si="35"/>
        <v>0.3236245954692557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-0.27328811322494095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0.23693654790727614</v>
      </c>
      <c r="Q75" s="11">
        <f>2*'OddsRatio_working_3-way'!K75*'OddsRatio_working_3-way'!L75*'OddsRatio_working_3-way'!M75</f>
        <v>8.086571600930928E-2</v>
      </c>
      <c r="R75" s="11">
        <f t="shared" si="36"/>
        <v>0</v>
      </c>
      <c r="S75" s="11">
        <f t="shared" si="37"/>
        <v>-0.86698446233647863</v>
      </c>
      <c r="T75" s="11">
        <f t="shared" si="38"/>
        <v>-0.29589913390323508</v>
      </c>
      <c r="U75" s="11">
        <f>'OddsRatio_working_3-way'!S75-'OddsRatio_working_3-way'!R75^2/3</f>
        <v>-0.86698446233647863</v>
      </c>
      <c r="V75" s="11">
        <f>'OddsRatio_working_3-way'!S75*'OddsRatio_working_3-way'!R75/3-2*'OddsRatio_working_3-way'!R75^3/27-'OddsRatio_working_3-way'!T75</f>
        <v>0.29589913390323508</v>
      </c>
      <c r="W75" s="11">
        <f>'OddsRatio_working_3-way'!V75^2+4*'OddsRatio_working_3-way'!U75^3/27</f>
        <v>-8.9887877635617119E-3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0.15535852503825334</v>
      </c>
      <c r="Y75" s="11">
        <f>IF('OddsRatio_working_3-way'!W75&gt;=0,IF('OddsRatio_working_3-way'!V75+SQRT('OddsRatio_working_3-way'!W75)&gt;0,0,PI()),ACOS('OddsRatio_working_3-way'!V75/(2*'OddsRatio_working_3-way'!X75)))</f>
        <v>0.31007535618161564</v>
      </c>
      <c r="Z75" s="11">
        <f>'OddsRatio_working_3-way'!X75^(1/3)*COS('OddsRatio_working_3-way'!Y75/3)</f>
        <v>0.53471345239117929</v>
      </c>
      <c r="AA75" s="11">
        <f>'OddsRatio_working_3-way'!X75^(1/3)*COS(('OddsRatio_working_3-way'!Y75+2*PI())/3)</f>
        <v>-0.31539065647460424</v>
      </c>
      <c r="AB75" s="11">
        <f>'OddsRatio_working_3-way'!X75^(1/3)*COS(('OddsRatio_working_3-way'!Y75+4*PI())/3)</f>
        <v>-0.21932279591657519</v>
      </c>
      <c r="AC75" s="11">
        <f>'OddsRatio_working_3-way'!X75^(1/3)*SIN('OddsRatio_working_3-way'!Y75/3)</f>
        <v>5.5464805153649738E-2</v>
      </c>
      <c r="AD75" s="11">
        <f>'OddsRatio_working_3-way'!X75^(1/3)*SIN(('OddsRatio_working_3-way'!Y75+2*PI())/3)</f>
        <v>0.43534303093921745</v>
      </c>
      <c r="AE75" s="11">
        <f>'OddsRatio_working_3-way'!X75^(1/3)*SIN(('OddsRatio_working_3-way'!Y75+4*PI())/3)</f>
        <v>-0.49080783609286699</v>
      </c>
      <c r="AF75" s="11">
        <f>-'OddsRatio_working_3-way'!U75/(3*'OddsRatio_working_3-way'!X75^(1/3))*COS(('OddsRatio_working_3-way'!Y75)/3)</f>
        <v>0.53471345239117929</v>
      </c>
      <c r="AG75" s="11">
        <f>-'OddsRatio_working_3-way'!U75/(3*'OddsRatio_working_3-way'!X75^(1/3))*COS(('OddsRatio_working_3-way'!Y75+2*PI())/3)</f>
        <v>-0.31539065647460424</v>
      </c>
      <c r="AH75" s="11">
        <f>-'OddsRatio_working_3-way'!U75/(3*'OddsRatio_working_3-way'!X75^(1/3))*COS(('OddsRatio_working_3-way'!Y75+4*PI())/3)</f>
        <v>-0.21932279591657519</v>
      </c>
      <c r="AI75" s="11">
        <f>'OddsRatio_working_3-way'!U75/(3*'OddsRatio_working_3-way'!X75^(1/3))*SIN(('OddsRatio_working_3-way'!Y75)/3)</f>
        <v>-5.5464805153649738E-2</v>
      </c>
      <c r="AJ75" s="11">
        <f>'OddsRatio_working_3-way'!U75/(3*'OddsRatio_working_3-way'!X75^(1/3))*SIN(('OddsRatio_working_3-way'!Y75+2*PI())/3)</f>
        <v>-0.43534303093921745</v>
      </c>
      <c r="AK75" s="11">
        <f>'OddsRatio_working_3-way'!U75/(3*'OddsRatio_working_3-way'!X75^(1/3))*SIN(('OddsRatio_working_3-way'!Y75+4*PI())/3)</f>
        <v>0.49080783609286699</v>
      </c>
      <c r="AL75" s="11">
        <f>'OddsRatio_working_3-way'!Z75+'OddsRatio_working_3-way'!AF75</f>
        <v>1.0694269047823586</v>
      </c>
      <c r="AM75" s="11">
        <f>'OddsRatio_working_3-way'!AA75+'OddsRatio_working_3-way'!AG75</f>
        <v>-0.63078131294920847</v>
      </c>
      <c r="AN75" s="11">
        <f>'OddsRatio_working_3-way'!AB75+'OddsRatio_working_3-way'!AH75</f>
        <v>-0.43864559183315038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1.0694269047823586</v>
      </c>
      <c r="AS75" s="11">
        <f>IF(('OddsRatio_working_3-way'!X75=0),IF(Q75&gt;0,-Q75^(1/3),(-Q75)^(1/3)),'OddsRatio_working_3-way'!AM75-'OddsRatio_working_3-way'!R75/3)</f>
        <v>-0.63078131294920847</v>
      </c>
      <c r="AT75" s="11">
        <f>IF(('OddsRatio_working_3-way'!X75=0),IF(Q75&gt;0,-Q75^(1/3),(-Q75)^(1/3)),'OddsRatio_working_3-way'!AN75-'OddsRatio_working_3-way'!R75/3)</f>
        <v>-0.43864559183315038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3.06</v>
      </c>
      <c r="B76" s="4">
        <f>IF('True_Odds_Calculator_3-way'!B77="","",'True_Odds_Calculator_3-way'!B77)</f>
        <v>3.33</v>
      </c>
      <c r="C76" s="4">
        <f>IF('True_Odds_Calculator_3-way'!C77="","",'True_Odds_Calculator_3-way'!C77)</f>
        <v>2.4</v>
      </c>
      <c r="D76" s="9">
        <f t="shared" si="26"/>
        <v>0.31251735324806079</v>
      </c>
      <c r="E76" s="9">
        <f t="shared" si="27"/>
        <v>0.28668503909534632</v>
      </c>
      <c r="F76" s="9">
        <f t="shared" si="28"/>
        <v>0.40079760765659272</v>
      </c>
      <c r="G76" s="9">
        <f t="shared" si="29"/>
        <v>1.0678749090324797</v>
      </c>
      <c r="H76" s="9">
        <f t="shared" si="30"/>
        <v>3.1998223126069085</v>
      </c>
      <c r="I76" s="9">
        <f t="shared" si="31"/>
        <v>3.4881485380456771</v>
      </c>
      <c r="J76" s="9">
        <f t="shared" si="32"/>
        <v>2.4950248726454718</v>
      </c>
      <c r="K76" s="11">
        <f t="shared" si="33"/>
        <v>0.32679738562091504</v>
      </c>
      <c r="L76" s="11">
        <f t="shared" si="34"/>
        <v>0.3003003003003003</v>
      </c>
      <c r="M76" s="11">
        <f t="shared" si="35"/>
        <v>0.41666666666666669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-0.2747731391522239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0.23675636420734458</v>
      </c>
      <c r="Q76" s="11">
        <f>2*'OddsRatio_working_3-way'!K76*'OddsRatio_working_3-way'!L76*'OddsRatio_working_3-way'!M76</f>
        <v>8.1781127532761524E-2</v>
      </c>
      <c r="R76" s="11">
        <f t="shared" si="36"/>
        <v>0</v>
      </c>
      <c r="S76" s="11">
        <f t="shared" si="37"/>
        <v>-0.86164304465067054</v>
      </c>
      <c r="T76" s="11">
        <f t="shared" si="38"/>
        <v>-0.29763144892941995</v>
      </c>
      <c r="U76" s="11">
        <f>'OddsRatio_working_3-way'!S76-'OddsRatio_working_3-way'!R76^2/3</f>
        <v>-0.86164304465067054</v>
      </c>
      <c r="V76" s="11">
        <f>'OddsRatio_working_3-way'!S76*'OddsRatio_working_3-way'!R76/3-2*'OddsRatio_working_3-way'!R76^3/27-'OddsRatio_working_3-way'!T76</f>
        <v>0.29763144892941995</v>
      </c>
      <c r="W76" s="11">
        <f>'OddsRatio_working_3-way'!V76^2+4*'OddsRatio_working_3-way'!U76^3/27</f>
        <v>-6.1871586620158986E-3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0.15392501263102257</v>
      </c>
      <c r="Y76" s="11">
        <f>IF('OddsRatio_working_3-way'!W76&gt;=0,IF('OddsRatio_working_3-way'!V76+SQRT('OddsRatio_working_3-way'!W76)&gt;0,0,PI()),ACOS('OddsRatio_working_3-way'!V76/(2*'OddsRatio_working_3-way'!X76)))</f>
        <v>0.2583742824940769</v>
      </c>
      <c r="Z76" s="11">
        <f>'OddsRatio_working_3-way'!X76^(1/3)*COS('OddsRatio_working_3-way'!Y76/3)</f>
        <v>0.53393745451623986</v>
      </c>
      <c r="AA76" s="11">
        <f>'OddsRatio_working_3-way'!X76^(1/3)*COS(('OddsRatio_working_3-way'!Y76+2*PI())/3)</f>
        <v>-0.30689186793124762</v>
      </c>
      <c r="AB76" s="11">
        <f>'OddsRatio_working_3-way'!X76^(1/3)*COS(('OddsRatio_working_3-way'!Y76+4*PI())/3)</f>
        <v>-0.22704558658499219</v>
      </c>
      <c r="AC76" s="11">
        <f>'OddsRatio_working_3-way'!X76^(1/3)*SIN('OddsRatio_working_3-way'!Y76/3)</f>
        <v>4.609927202905114E-2</v>
      </c>
      <c r="AD76" s="11">
        <f>'OddsRatio_working_3-way'!X76^(1/3)*SIN(('OddsRatio_working_3-way'!Y76+2*PI())/3)</f>
        <v>0.43935376362853651</v>
      </c>
      <c r="AE76" s="11">
        <f>'OddsRatio_working_3-way'!X76^(1/3)*SIN(('OddsRatio_working_3-way'!Y76+4*PI())/3)</f>
        <v>-0.48545303565758763</v>
      </c>
      <c r="AF76" s="11">
        <f>-'OddsRatio_working_3-way'!U76/(3*'OddsRatio_working_3-way'!X76^(1/3))*COS(('OddsRatio_working_3-way'!Y76)/3)</f>
        <v>0.53393745451623986</v>
      </c>
      <c r="AG76" s="11">
        <f>-'OddsRatio_working_3-way'!U76/(3*'OddsRatio_working_3-way'!X76^(1/3))*COS(('OddsRatio_working_3-way'!Y76+2*PI())/3)</f>
        <v>-0.30689186793124762</v>
      </c>
      <c r="AH76" s="11">
        <f>-'OddsRatio_working_3-way'!U76/(3*'OddsRatio_working_3-way'!X76^(1/3))*COS(('OddsRatio_working_3-way'!Y76+4*PI())/3)</f>
        <v>-0.22704558658499219</v>
      </c>
      <c r="AI76" s="11">
        <f>'OddsRatio_working_3-way'!U76/(3*'OddsRatio_working_3-way'!X76^(1/3))*SIN(('OddsRatio_working_3-way'!Y76)/3)</f>
        <v>-4.609927202905114E-2</v>
      </c>
      <c r="AJ76" s="11">
        <f>'OddsRatio_working_3-way'!U76/(3*'OddsRatio_working_3-way'!X76^(1/3))*SIN(('OddsRatio_working_3-way'!Y76+2*PI())/3)</f>
        <v>-0.43935376362853651</v>
      </c>
      <c r="AK76" s="11">
        <f>'OddsRatio_working_3-way'!U76/(3*'OddsRatio_working_3-way'!X76^(1/3))*SIN(('OddsRatio_working_3-way'!Y76+4*PI())/3)</f>
        <v>0.48545303565758763</v>
      </c>
      <c r="AL76" s="11">
        <f>'OddsRatio_working_3-way'!Z76+'OddsRatio_working_3-way'!AF76</f>
        <v>1.0678749090324797</v>
      </c>
      <c r="AM76" s="11">
        <f>'OddsRatio_working_3-way'!AA76+'OddsRatio_working_3-way'!AG76</f>
        <v>-0.61378373586249524</v>
      </c>
      <c r="AN76" s="11">
        <f>'OddsRatio_working_3-way'!AB76+'OddsRatio_working_3-way'!AH76</f>
        <v>-0.45409117316998437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1.0678749090324797</v>
      </c>
      <c r="AS76" s="11">
        <f>IF(('OddsRatio_working_3-way'!X76=0),IF(Q76&gt;0,-Q76^(1/3),(-Q76)^(1/3)),'OddsRatio_working_3-way'!AM76-'OddsRatio_working_3-way'!R76/3)</f>
        <v>-0.61378373586249524</v>
      </c>
      <c r="AT76" s="11">
        <f>IF(('OddsRatio_working_3-way'!X76=0),IF(Q76&gt;0,-Q76^(1/3),(-Q76)^(1/3)),'OddsRatio_working_3-way'!AN76-'OddsRatio_working_3-way'!R76/3)</f>
        <v>-0.45409117316998437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1.71</v>
      </c>
      <c r="B77" s="4">
        <f>IF('True_Odds_Calculator_3-way'!B78="","",'True_Odds_Calculator_3-way'!B78)</f>
        <v>3.88</v>
      </c>
      <c r="C77" s="4">
        <f>IF('True_Odds_Calculator_3-way'!C78="","",'True_Odds_Calculator_3-way'!C78)</f>
        <v>4.87</v>
      </c>
      <c r="D77" s="9">
        <f t="shared" si="26"/>
        <v>0.56501025955751905</v>
      </c>
      <c r="E77" s="9">
        <f t="shared" si="27"/>
        <v>0.2425482536931452</v>
      </c>
      <c r="F77" s="9">
        <f t="shared" si="28"/>
        <v>0.19244148674933603</v>
      </c>
      <c r="G77" s="9">
        <f t="shared" si="29"/>
        <v>1.0843371352881523</v>
      </c>
      <c r="H77" s="9">
        <f t="shared" si="30"/>
        <v>1.769879366054588</v>
      </c>
      <c r="I77" s="9">
        <f t="shared" si="31"/>
        <v>4.1228909496298778</v>
      </c>
      <c r="J77" s="9">
        <f t="shared" si="32"/>
        <v>5.1963847135651493</v>
      </c>
      <c r="K77" s="11">
        <f t="shared" si="33"/>
        <v>0.58479532163742687</v>
      </c>
      <c r="L77" s="11">
        <f t="shared" si="34"/>
        <v>0.25773195876288663</v>
      </c>
      <c r="M77" s="11">
        <f t="shared" si="35"/>
        <v>0.20533880903490759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-0.24490914621170534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0.23087772282516589</v>
      </c>
      <c r="Q77" s="11">
        <f>2*'OddsRatio_working_3-way'!K77*'OddsRatio_working_3-way'!L77*'OddsRatio_working_3-way'!M77</f>
        <v>6.18975128217603E-2</v>
      </c>
      <c r="R77" s="11">
        <f t="shared" si="36"/>
        <v>0</v>
      </c>
      <c r="S77" s="11">
        <f t="shared" si="37"/>
        <v>-0.94270763830759363</v>
      </c>
      <c r="T77" s="11">
        <f t="shared" si="38"/>
        <v>-0.25273663225404658</v>
      </c>
      <c r="U77" s="11">
        <f>'OddsRatio_working_3-way'!S77-'OddsRatio_working_3-way'!R77^2/3</f>
        <v>-0.94270763830759363</v>
      </c>
      <c r="V77" s="11">
        <f>'OddsRatio_working_3-way'!S77*'OddsRatio_working_3-way'!R77/3-2*'OddsRatio_working_3-way'!R77^3/27-'OddsRatio_working_3-way'!T77</f>
        <v>0.25273663225404658</v>
      </c>
      <c r="W77" s="11">
        <f>'OddsRatio_working_3-way'!V77^2+4*'OddsRatio_working_3-way'!U77^3/27</f>
        <v>-6.0240061643841256E-2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0.17615040939986376</v>
      </c>
      <c r="Y77" s="11">
        <f>IF('OddsRatio_working_3-way'!W77&gt;=0,IF('OddsRatio_working_3-way'!V77+SQRT('OddsRatio_working_3-way'!W77)&gt;0,0,PI()),ACOS('OddsRatio_working_3-way'!V77/(2*'OddsRatio_working_3-way'!X77)))</f>
        <v>0.77074949721586095</v>
      </c>
      <c r="Z77" s="11">
        <f>'OddsRatio_working_3-way'!X77^(1/3)*COS('OddsRatio_working_3-way'!Y77/3)</f>
        <v>0.54216856764407617</v>
      </c>
      <c r="AA77" s="11">
        <f>'OddsRatio_working_3-way'!X77^(1/3)*COS(('OddsRatio_working_3-way'!Y77+2*PI())/3)</f>
        <v>-0.39444085142578017</v>
      </c>
      <c r="AB77" s="11">
        <f>'OddsRatio_working_3-way'!X77^(1/3)*COS(('OddsRatio_working_3-way'!Y77+4*PI())/3)</f>
        <v>-0.14772771621829606</v>
      </c>
      <c r="AC77" s="11">
        <f>'OddsRatio_working_3-way'!X77^(1/3)*SIN('OddsRatio_working_3-way'!Y77/3)</f>
        <v>0.14243989502465756</v>
      </c>
      <c r="AD77" s="11">
        <f>'OddsRatio_working_3-way'!X77^(1/3)*SIN(('OddsRatio_working_3-way'!Y77+2*PI())/3)</f>
        <v>0.39831180520086296</v>
      </c>
      <c r="AE77" s="11">
        <f>'OddsRatio_working_3-way'!X77^(1/3)*SIN(('OddsRatio_working_3-way'!Y77+4*PI())/3)</f>
        <v>-0.54075170022552055</v>
      </c>
      <c r="AF77" s="11">
        <f>-'OddsRatio_working_3-way'!U77/(3*'OddsRatio_working_3-way'!X77^(1/3))*COS(('OddsRatio_working_3-way'!Y77)/3)</f>
        <v>0.54216856764407606</v>
      </c>
      <c r="AG77" s="11">
        <f>-'OddsRatio_working_3-way'!U77/(3*'OddsRatio_working_3-way'!X77^(1/3))*COS(('OddsRatio_working_3-way'!Y77+2*PI())/3)</f>
        <v>-0.39444085142578011</v>
      </c>
      <c r="AH77" s="11">
        <f>-'OddsRatio_working_3-way'!U77/(3*'OddsRatio_working_3-way'!X77^(1/3))*COS(('OddsRatio_working_3-way'!Y77+4*PI())/3)</f>
        <v>-0.14772771621829603</v>
      </c>
      <c r="AI77" s="11">
        <f>'OddsRatio_working_3-way'!U77/(3*'OddsRatio_working_3-way'!X77^(1/3))*SIN(('OddsRatio_working_3-way'!Y77)/3)</f>
        <v>-0.14243989502465754</v>
      </c>
      <c r="AJ77" s="11">
        <f>'OddsRatio_working_3-way'!U77/(3*'OddsRatio_working_3-way'!X77^(1/3))*SIN(('OddsRatio_working_3-way'!Y77+2*PI())/3)</f>
        <v>-0.3983118052008629</v>
      </c>
      <c r="AK77" s="11">
        <f>'OddsRatio_working_3-way'!U77/(3*'OddsRatio_working_3-way'!X77^(1/3))*SIN(('OddsRatio_working_3-way'!Y77+4*PI())/3)</f>
        <v>0.54075170022552044</v>
      </c>
      <c r="AL77" s="11">
        <f>'OddsRatio_working_3-way'!Z77+'OddsRatio_working_3-way'!AF77</f>
        <v>1.0843371352881523</v>
      </c>
      <c r="AM77" s="11">
        <f>'OddsRatio_working_3-way'!AA77+'OddsRatio_working_3-way'!AG77</f>
        <v>-0.78888170285156023</v>
      </c>
      <c r="AN77" s="11">
        <f>'OddsRatio_working_3-way'!AB77+'OddsRatio_working_3-way'!AH77</f>
        <v>-0.29545543243659211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1.0843371352881523</v>
      </c>
      <c r="AS77" s="11">
        <f>IF(('OddsRatio_working_3-way'!X77=0),IF(Q77&gt;0,-Q77^(1/3),(-Q77)^(1/3)),'OddsRatio_working_3-way'!AM77-'OddsRatio_working_3-way'!R77/3)</f>
        <v>-0.78888170285156023</v>
      </c>
      <c r="AT77" s="11">
        <f>IF(('OddsRatio_working_3-way'!X77=0),IF(Q77&gt;0,-Q77^(1/3),(-Q77)^(1/3)),'OddsRatio_working_3-way'!AN77-'OddsRatio_working_3-way'!R77/3)</f>
        <v>-0.29545543243659211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1.92</v>
      </c>
      <c r="B78" s="4">
        <f>IF('True_Odds_Calculator_3-way'!B79="","",'True_Odds_Calculator_3-way'!B79)</f>
        <v>3.79</v>
      </c>
      <c r="C78" s="4">
        <f>IF('True_Odds_Calculator_3-way'!C79="","",'True_Odds_Calculator_3-way'!C79)</f>
        <v>3.84</v>
      </c>
      <c r="D78" s="9">
        <f t="shared" si="26"/>
        <v>0.5029484968486424</v>
      </c>
      <c r="E78" s="9">
        <f t="shared" si="27"/>
        <v>0.25018439681087801</v>
      </c>
      <c r="F78" s="9">
        <f t="shared" si="28"/>
        <v>0.24686710634047945</v>
      </c>
      <c r="G78" s="9">
        <f t="shared" si="29"/>
        <v>1.0742121238572793</v>
      </c>
      <c r="H78" s="9">
        <f t="shared" si="30"/>
        <v>1.9882751539486965</v>
      </c>
      <c r="I78" s="9">
        <f t="shared" si="31"/>
        <v>3.997051825561809</v>
      </c>
      <c r="J78" s="9">
        <f t="shared" si="32"/>
        <v>4.0507624317546727</v>
      </c>
      <c r="K78" s="11">
        <f t="shared" si="33"/>
        <v>0.52083333333333337</v>
      </c>
      <c r="L78" s="11">
        <f t="shared" si="34"/>
        <v>0.26385224274406333</v>
      </c>
      <c r="M78" s="11">
        <f t="shared" si="35"/>
        <v>0.26041666666666669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-0.26087875164907637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0.23440649278070955</v>
      </c>
      <c r="Q78" s="11">
        <f>2*'OddsRatio_working_3-way'!K78*'OddsRatio_working_3-way'!L78*'OddsRatio_working_3-way'!M78</f>
        <v>7.1574501612430383E-2</v>
      </c>
      <c r="R78" s="11">
        <f t="shared" si="36"/>
        <v>0</v>
      </c>
      <c r="S78" s="11">
        <f t="shared" si="37"/>
        <v>-0.89852658102268046</v>
      </c>
      <c r="T78" s="11">
        <f t="shared" si="38"/>
        <v>-0.27435926138097105</v>
      </c>
      <c r="U78" s="11">
        <f>'OddsRatio_working_3-way'!S78-'OddsRatio_working_3-way'!R78^2/3</f>
        <v>-0.89852658102268046</v>
      </c>
      <c r="V78" s="11">
        <f>'OddsRatio_working_3-way'!S78*'OddsRatio_working_3-way'!R78/3-2*'OddsRatio_working_3-way'!R78^3/27-'OddsRatio_working_3-way'!T78</f>
        <v>0.27435926138097105</v>
      </c>
      <c r="W78" s="11">
        <f>'OddsRatio_working_3-way'!V78^2+4*'OddsRatio_working_3-way'!U78^3/27</f>
        <v>-3.2197432774158832E-2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0.16391342004216039</v>
      </c>
      <c r="Y78" s="11">
        <f>IF('OddsRatio_working_3-way'!W78&gt;=0,IF('OddsRatio_working_3-way'!V78+SQRT('OddsRatio_working_3-way'!W78)&gt;0,0,PI()),ACOS('OddsRatio_working_3-way'!V78/(2*'OddsRatio_working_3-way'!X78)))</f>
        <v>0.5791960085684188</v>
      </c>
      <c r="Z78" s="11">
        <f>'OddsRatio_working_3-way'!X78^(1/3)*COS('OddsRatio_working_3-way'!Y78/3)</f>
        <v>0.53710606192863963</v>
      </c>
      <c r="AA78" s="11">
        <f>'OddsRatio_working_3-way'!X78^(1/3)*COS(('OddsRatio_working_3-way'!Y78+2*PI())/3)</f>
        <v>-0.35948956891965073</v>
      </c>
      <c r="AB78" s="11">
        <f>'OddsRatio_working_3-way'!X78^(1/3)*COS(('OddsRatio_working_3-way'!Y78+4*PI())/3)</f>
        <v>-0.1776164930089888</v>
      </c>
      <c r="AC78" s="11">
        <f>'OddsRatio_working_3-way'!X78^(1/3)*SIN('OddsRatio_working_3-way'!Y78/3)</f>
        <v>0.10500446933536599</v>
      </c>
      <c r="AD78" s="11">
        <f>'OddsRatio_working_3-way'!X78^(1/3)*SIN(('OddsRatio_working_3-way'!Y78+2*PI())/3)</f>
        <v>0.41264525948913694</v>
      </c>
      <c r="AE78" s="11">
        <f>'OddsRatio_working_3-way'!X78^(1/3)*SIN(('OddsRatio_working_3-way'!Y78+4*PI())/3)</f>
        <v>-0.51764972882450289</v>
      </c>
      <c r="AF78" s="11">
        <f>-'OddsRatio_working_3-way'!U78/(3*'OddsRatio_working_3-way'!X78^(1/3))*COS(('OddsRatio_working_3-way'!Y78)/3)</f>
        <v>0.53710606192863963</v>
      </c>
      <c r="AG78" s="11">
        <f>-'OddsRatio_working_3-way'!U78/(3*'OddsRatio_working_3-way'!X78^(1/3))*COS(('OddsRatio_working_3-way'!Y78+2*PI())/3)</f>
        <v>-0.35948956891965073</v>
      </c>
      <c r="AH78" s="11">
        <f>-'OddsRatio_working_3-way'!U78/(3*'OddsRatio_working_3-way'!X78^(1/3))*COS(('OddsRatio_working_3-way'!Y78+4*PI())/3)</f>
        <v>-0.1776164930089888</v>
      </c>
      <c r="AI78" s="11">
        <f>'OddsRatio_working_3-way'!U78/(3*'OddsRatio_working_3-way'!X78^(1/3))*SIN(('OddsRatio_working_3-way'!Y78)/3)</f>
        <v>-0.10500446933536599</v>
      </c>
      <c r="AJ78" s="11">
        <f>'OddsRatio_working_3-way'!U78/(3*'OddsRatio_working_3-way'!X78^(1/3))*SIN(('OddsRatio_working_3-way'!Y78+2*PI())/3)</f>
        <v>-0.41264525948913694</v>
      </c>
      <c r="AK78" s="11">
        <f>'OddsRatio_working_3-way'!U78/(3*'OddsRatio_working_3-way'!X78^(1/3))*SIN(('OddsRatio_working_3-way'!Y78+4*PI())/3)</f>
        <v>0.51764972882450289</v>
      </c>
      <c r="AL78" s="11">
        <f>'OddsRatio_working_3-way'!Z78+'OddsRatio_working_3-way'!AF78</f>
        <v>1.0742121238572793</v>
      </c>
      <c r="AM78" s="11">
        <f>'OddsRatio_working_3-way'!AA78+'OddsRatio_working_3-way'!AG78</f>
        <v>-0.71897913783930145</v>
      </c>
      <c r="AN78" s="11">
        <f>'OddsRatio_working_3-way'!AB78+'OddsRatio_working_3-way'!AH78</f>
        <v>-0.35523298601797759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1.0742121238572793</v>
      </c>
      <c r="AS78" s="11">
        <f>IF(('OddsRatio_working_3-way'!X78=0),IF(Q78&gt;0,-Q78^(1/3),(-Q78)^(1/3)),'OddsRatio_working_3-way'!AM78-'OddsRatio_working_3-way'!R78/3)</f>
        <v>-0.71897913783930145</v>
      </c>
      <c r="AT78" s="11">
        <f>IF(('OddsRatio_working_3-way'!X78=0),IF(Q78&gt;0,-Q78^(1/3),(-Q78)^(1/3)),'OddsRatio_working_3-way'!AN78-'OddsRatio_working_3-way'!R78/3)</f>
        <v>-0.35523298601797759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3.29</v>
      </c>
      <c r="B79" s="4">
        <f>IF('True_Odds_Calculator_3-way'!B80="","",'True_Odds_Calculator_3-way'!B80)</f>
        <v>3.7</v>
      </c>
      <c r="C79" s="4">
        <f>IF('True_Odds_Calculator_3-way'!C80="","",'True_Odds_Calculator_3-way'!C80)</f>
        <v>2.2000000000000002</v>
      </c>
      <c r="D79" s="9">
        <f t="shared" si="26"/>
        <v>0.29470303300679895</v>
      </c>
      <c r="E79" s="9">
        <f t="shared" si="27"/>
        <v>0.26166149807330547</v>
      </c>
      <c r="F79" s="9">
        <f t="shared" si="28"/>
        <v>0.44363546891989569</v>
      </c>
      <c r="G79" s="9">
        <f t="shared" si="29"/>
        <v>1.0450857555691426</v>
      </c>
      <c r="H79" s="9">
        <f t="shared" si="30"/>
        <v>3.3932463802533364</v>
      </c>
      <c r="I79" s="9">
        <f t="shared" si="31"/>
        <v>3.8217315400366858</v>
      </c>
      <c r="J79" s="9">
        <f t="shared" si="32"/>
        <v>2.2541029066829714</v>
      </c>
      <c r="K79" s="11">
        <f t="shared" si="33"/>
        <v>0.303951367781155</v>
      </c>
      <c r="L79" s="11">
        <f t="shared" si="34"/>
        <v>0.27027027027027023</v>
      </c>
      <c r="M79" s="11">
        <f t="shared" si="35"/>
        <v>0.45454545454545453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-0.2770512983278941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0.23113746518001832</v>
      </c>
      <c r="Q79" s="11">
        <f>2*'OddsRatio_working_3-way'!K79*'OddsRatio_working_3-way'!L79*'OddsRatio_working_3-way'!M79</f>
        <v>7.4680925744755502E-2</v>
      </c>
      <c r="R79" s="11">
        <f t="shared" si="36"/>
        <v>0</v>
      </c>
      <c r="S79" s="11">
        <f t="shared" si="37"/>
        <v>-0.83427678041942932</v>
      </c>
      <c r="T79" s="11">
        <f t="shared" si="38"/>
        <v>-0.2695563103132243</v>
      </c>
      <c r="U79" s="11">
        <f>'OddsRatio_working_3-way'!S79-'OddsRatio_working_3-way'!R79^2/3</f>
        <v>-0.83427678041942932</v>
      </c>
      <c r="V79" s="11">
        <f>'OddsRatio_working_3-way'!S79*'OddsRatio_working_3-way'!R79/3-2*'OddsRatio_working_3-way'!R79^3/27-'OddsRatio_working_3-way'!T79</f>
        <v>0.2695563103132243</v>
      </c>
      <c r="W79" s="11">
        <f>'OddsRatio_working_3-way'!V79^2+4*'OddsRatio_working_3-way'!U79^3/27</f>
        <v>-1.3364794761012488E-2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0.14665043401801761</v>
      </c>
      <c r="Y79" s="11">
        <f>IF('OddsRatio_working_3-way'!W79&gt;=0,IF('OddsRatio_working_3-way'!V79+SQRT('OddsRatio_working_3-way'!W79)&gt;0,0,PI()),ACOS('OddsRatio_working_3-way'!V79/(2*'OddsRatio_working_3-way'!X79)))</f>
        <v>0.40514898491897178</v>
      </c>
      <c r="Z79" s="11">
        <f>'OddsRatio_working_3-way'!X79^(1/3)*COS('OddsRatio_working_3-way'!Y79/3)</f>
        <v>0.52254287778457131</v>
      </c>
      <c r="AA79" s="11">
        <f>'OddsRatio_working_3-way'!X79^(1/3)*COS(('OddsRatio_working_3-way'!Y79+2*PI())/3)</f>
        <v>-0.32276046850181178</v>
      </c>
      <c r="AB79" s="11">
        <f>'OddsRatio_working_3-way'!X79^(1/3)*COS(('OddsRatio_working_3-way'!Y79+4*PI())/3)</f>
        <v>-0.19978240928275975</v>
      </c>
      <c r="AC79" s="11">
        <f>'OddsRatio_working_3-way'!X79^(1/3)*SIN('OddsRatio_working_3-way'!Y79/3)</f>
        <v>7.1001415594537584E-2</v>
      </c>
      <c r="AD79" s="11">
        <f>'OddsRatio_working_3-way'!X79^(1/3)*SIN(('OddsRatio_working_3-way'!Y79+2*PI())/3)</f>
        <v>0.41703469893079725</v>
      </c>
      <c r="AE79" s="11">
        <f>'OddsRatio_working_3-way'!X79^(1/3)*SIN(('OddsRatio_working_3-way'!Y79+4*PI())/3)</f>
        <v>-0.48803611452533469</v>
      </c>
      <c r="AF79" s="11">
        <f>-'OddsRatio_working_3-way'!U79/(3*'OddsRatio_working_3-way'!X79^(1/3))*COS(('OddsRatio_working_3-way'!Y79)/3)</f>
        <v>0.52254287778457131</v>
      </c>
      <c r="AG79" s="11">
        <f>-'OddsRatio_working_3-way'!U79/(3*'OddsRatio_working_3-way'!X79^(1/3))*COS(('OddsRatio_working_3-way'!Y79+2*PI())/3)</f>
        <v>-0.32276046850181178</v>
      </c>
      <c r="AH79" s="11">
        <f>-'OddsRatio_working_3-way'!U79/(3*'OddsRatio_working_3-way'!X79^(1/3))*COS(('OddsRatio_working_3-way'!Y79+4*PI())/3)</f>
        <v>-0.19978240928275975</v>
      </c>
      <c r="AI79" s="11">
        <f>'OddsRatio_working_3-way'!U79/(3*'OddsRatio_working_3-way'!X79^(1/3))*SIN(('OddsRatio_working_3-way'!Y79)/3)</f>
        <v>-7.1001415594537584E-2</v>
      </c>
      <c r="AJ79" s="11">
        <f>'OddsRatio_working_3-way'!U79/(3*'OddsRatio_working_3-way'!X79^(1/3))*SIN(('OddsRatio_working_3-way'!Y79+2*PI())/3)</f>
        <v>-0.41703469893079725</v>
      </c>
      <c r="AK79" s="11">
        <f>'OddsRatio_working_3-way'!U79/(3*'OddsRatio_working_3-way'!X79^(1/3))*SIN(('OddsRatio_working_3-way'!Y79+4*PI())/3)</f>
        <v>0.48803611452533469</v>
      </c>
      <c r="AL79" s="11">
        <f>'OddsRatio_working_3-way'!Z79+'OddsRatio_working_3-way'!AF79</f>
        <v>1.0450857555691426</v>
      </c>
      <c r="AM79" s="11">
        <f>'OddsRatio_working_3-way'!AA79+'OddsRatio_working_3-way'!AG79</f>
        <v>-0.64552093700362356</v>
      </c>
      <c r="AN79" s="11">
        <f>'OddsRatio_working_3-way'!AB79+'OddsRatio_working_3-way'!AH79</f>
        <v>-0.39956481856551951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1.0450857555691426</v>
      </c>
      <c r="AS79" s="11">
        <f>IF(('OddsRatio_working_3-way'!X79=0),IF(Q79&gt;0,-Q79^(1/3),(-Q79)^(1/3)),'OddsRatio_working_3-way'!AM79-'OddsRatio_working_3-way'!R79/3)</f>
        <v>-0.64552093700362356</v>
      </c>
      <c r="AT79" s="11">
        <f>IF(('OddsRatio_working_3-way'!X79=0),IF(Q79&gt;0,-Q79^(1/3),(-Q79)^(1/3)),'OddsRatio_working_3-way'!AN79-'OddsRatio_working_3-way'!R79/3)</f>
        <v>-0.39956481856551951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1.25</v>
      </c>
      <c r="B80" s="4">
        <f>IF('True_Odds_Calculator_3-way'!B81="","",'True_Odds_Calculator_3-way'!B81)</f>
        <v>6.3</v>
      </c>
      <c r="C80" s="4">
        <f>IF('True_Odds_Calculator_3-way'!C81="","",'True_Odds_Calculator_3-way'!C81)</f>
        <v>13.18</v>
      </c>
      <c r="D80" s="9">
        <f t="shared" si="26"/>
        <v>0.78422850770932562</v>
      </c>
      <c r="E80" s="9">
        <f t="shared" si="27"/>
        <v>0.14634994741058105</v>
      </c>
      <c r="F80" s="9">
        <f t="shared" si="28"/>
        <v>6.9421544880093347E-2</v>
      </c>
      <c r="G80" s="9">
        <f t="shared" si="29"/>
        <v>1.1005541888342072</v>
      </c>
      <c r="H80" s="9">
        <f t="shared" si="30"/>
        <v>1.2751385472085517</v>
      </c>
      <c r="I80" s="9">
        <f t="shared" si="31"/>
        <v>6.8329372008212994</v>
      </c>
      <c r="J80" s="9">
        <f t="shared" si="32"/>
        <v>14.404750020000641</v>
      </c>
      <c r="K80" s="11">
        <f t="shared" si="33"/>
        <v>0.8</v>
      </c>
      <c r="L80" s="11">
        <f t="shared" si="34"/>
        <v>0.15873015873015872</v>
      </c>
      <c r="M80" s="11">
        <f t="shared" si="35"/>
        <v>7.5872534142640363E-2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-0.15548811330298429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0.17082159115543027</v>
      </c>
      <c r="Q80" s="11">
        <f>2*'OddsRatio_working_3-way'!K80*'OddsRatio_working_3-way'!L80*'OddsRatio_working_3-way'!M80</f>
        <v>1.9269215020353107E-2</v>
      </c>
      <c r="R80" s="11">
        <f t="shared" si="36"/>
        <v>0</v>
      </c>
      <c r="S80" s="11">
        <f t="shared" si="37"/>
        <v>-1.0986151129287109</v>
      </c>
      <c r="T80" s="11">
        <f t="shared" si="38"/>
        <v>-0.12392725470149024</v>
      </c>
      <c r="U80" s="11">
        <f>'OddsRatio_working_3-way'!S80-'OddsRatio_working_3-way'!R80^2/3</f>
        <v>-1.0986151129287109</v>
      </c>
      <c r="V80" s="11">
        <f>'OddsRatio_working_3-way'!S80*'OddsRatio_working_3-way'!R80/3-2*'OddsRatio_working_3-way'!R80^3/27-'OddsRatio_working_3-way'!T80</f>
        <v>0.12392725470149024</v>
      </c>
      <c r="W80" s="11">
        <f>'OddsRatio_working_3-way'!V80^2+4*'OddsRatio_working_3-way'!U80^3/27</f>
        <v>-0.18108339648813562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0.2216085292503335</v>
      </c>
      <c r="Y80" s="11">
        <f>IF('OddsRatio_working_3-way'!W80&gt;=0,IF('OddsRatio_working_3-way'!V80+SQRT('OddsRatio_working_3-way'!W80)&gt;0,0,PI()),ACOS('OddsRatio_working_3-way'!V80/(2*'OddsRatio_working_3-way'!X80)))</f>
        <v>1.2874100110176658</v>
      </c>
      <c r="Z80" s="11">
        <f>'OddsRatio_working_3-way'!X80^(1/3)*COS('OddsRatio_working_3-way'!Y80/3)</f>
        <v>0.55027709441710371</v>
      </c>
      <c r="AA80" s="11">
        <f>'OddsRatio_working_3-way'!X80^(1/3)*COS(('OddsRatio_working_3-way'!Y80+2*PI())/3)</f>
        <v>-0.49319844208168129</v>
      </c>
      <c r="AB80" s="11">
        <f>'OddsRatio_working_3-way'!X80^(1/3)*COS(('OddsRatio_working_3-way'!Y80+4*PI())/3)</f>
        <v>-5.7078652335422551E-2</v>
      </c>
      <c r="AC80" s="11">
        <f>'OddsRatio_working_3-way'!X80^(1/3)*SIN('OddsRatio_working_3-way'!Y80/3)</f>
        <v>0.25179387800892561</v>
      </c>
      <c r="AD80" s="11">
        <f>'OddsRatio_working_3-way'!X80^(1/3)*SIN(('OddsRatio_working_3-way'!Y80+2*PI())/3)</f>
        <v>0.35065700388143711</v>
      </c>
      <c r="AE80" s="11">
        <f>'OddsRatio_working_3-way'!X80^(1/3)*SIN(('OddsRatio_working_3-way'!Y80+4*PI())/3)</f>
        <v>-0.60245088189036267</v>
      </c>
      <c r="AF80" s="11">
        <f>-'OddsRatio_working_3-way'!U80/(3*'OddsRatio_working_3-way'!X80^(1/3))*COS(('OddsRatio_working_3-way'!Y80)/3)</f>
        <v>0.55027709441710349</v>
      </c>
      <c r="AG80" s="11">
        <f>-'OddsRatio_working_3-way'!U80/(3*'OddsRatio_working_3-way'!X80^(1/3))*COS(('OddsRatio_working_3-way'!Y80+2*PI())/3)</f>
        <v>-0.49319844208168112</v>
      </c>
      <c r="AH80" s="11">
        <f>-'OddsRatio_working_3-way'!U80/(3*'OddsRatio_working_3-way'!X80^(1/3))*COS(('OddsRatio_working_3-way'!Y80+4*PI())/3)</f>
        <v>-5.7078652335422531E-2</v>
      </c>
      <c r="AI80" s="11">
        <f>'OddsRatio_working_3-way'!U80/(3*'OddsRatio_working_3-way'!X80^(1/3))*SIN(('OddsRatio_working_3-way'!Y80)/3)</f>
        <v>-0.2517938780089255</v>
      </c>
      <c r="AJ80" s="11">
        <f>'OddsRatio_working_3-way'!U80/(3*'OddsRatio_working_3-way'!X80^(1/3))*SIN(('OddsRatio_working_3-way'!Y80+2*PI())/3)</f>
        <v>-0.35065700388143695</v>
      </c>
      <c r="AK80" s="11">
        <f>'OddsRatio_working_3-way'!U80/(3*'OddsRatio_working_3-way'!X80^(1/3))*SIN(('OddsRatio_working_3-way'!Y80+4*PI())/3)</f>
        <v>0.60245088189036244</v>
      </c>
      <c r="AL80" s="11">
        <f>'OddsRatio_working_3-way'!Z80+'OddsRatio_working_3-way'!AF80</f>
        <v>1.1005541888342072</v>
      </c>
      <c r="AM80" s="11">
        <f>'OddsRatio_working_3-way'!AA80+'OddsRatio_working_3-way'!AG80</f>
        <v>-0.98639688416336235</v>
      </c>
      <c r="AN80" s="11">
        <f>'OddsRatio_working_3-way'!AB80+'OddsRatio_working_3-way'!AH80</f>
        <v>-0.11415730467084509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1.1005541888342072</v>
      </c>
      <c r="AS80" s="11">
        <f>IF(('OddsRatio_working_3-way'!X80=0),IF(Q80&gt;0,-Q80^(1/3),(-Q80)^(1/3)),'OddsRatio_working_3-way'!AM80-'OddsRatio_working_3-way'!R80/3)</f>
        <v>-0.98639688416336235</v>
      </c>
      <c r="AT80" s="11">
        <f>IF(('OddsRatio_working_3-way'!X80=0),IF(Q80&gt;0,-Q80^(1/3),(-Q80)^(1/3)),'OddsRatio_working_3-way'!AN80-'OddsRatio_working_3-way'!R80/3)</f>
        <v>-0.11415730467084509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2.35</v>
      </c>
      <c r="B81" s="4">
        <f>IF('True_Odds_Calculator_3-way'!B82="","",'True_Odds_Calculator_3-way'!B82)</f>
        <v>3.14</v>
      </c>
      <c r="C81" s="4">
        <f>IF('True_Odds_Calculator_3-way'!C82="","",'True_Odds_Calculator_3-way'!C82)</f>
        <v>3.47</v>
      </c>
      <c r="D81" s="9">
        <f t="shared" si="26"/>
        <v>0.41368471708477422</v>
      </c>
      <c r="E81" s="9">
        <f t="shared" si="27"/>
        <v>0.30800669175966794</v>
      </c>
      <c r="F81" s="9">
        <f t="shared" si="28"/>
        <v>0.27830859115555795</v>
      </c>
      <c r="G81" s="9">
        <f t="shared" si="29"/>
        <v>1.0498517325822336</v>
      </c>
      <c r="H81" s="9">
        <f t="shared" si="30"/>
        <v>2.4172998389860152</v>
      </c>
      <c r="I81" s="9">
        <f t="shared" si="31"/>
        <v>3.2466827077259799</v>
      </c>
      <c r="J81" s="9">
        <f t="shared" si="32"/>
        <v>3.5931337794781171</v>
      </c>
      <c r="K81" s="11">
        <f t="shared" si="33"/>
        <v>0.42553191489361702</v>
      </c>
      <c r="L81" s="11">
        <f t="shared" si="34"/>
        <v>0.31847133757961782</v>
      </c>
      <c r="M81" s="11">
        <f t="shared" si="35"/>
        <v>0.28818443804034583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-0.27868751301008821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0.23276585590465657</v>
      </c>
      <c r="Q81" s="11">
        <f>2*'OddsRatio_working_3-way'!K81*'OddsRatio_working_3-way'!L81*'OddsRatio_working_3-way'!M81</f>
        <v>7.8109347619012282E-2</v>
      </c>
      <c r="R81" s="11">
        <f t="shared" si="36"/>
        <v>0</v>
      </c>
      <c r="S81" s="11">
        <f t="shared" si="37"/>
        <v>-0.83522169109970379</v>
      </c>
      <c r="T81" s="11">
        <f t="shared" si="38"/>
        <v>-0.28027573526835703</v>
      </c>
      <c r="U81" s="11">
        <f>'OddsRatio_working_3-way'!S81-'OddsRatio_working_3-way'!R81^2/3</f>
        <v>-0.83522169109970379</v>
      </c>
      <c r="V81" s="11">
        <f>'OddsRatio_working_3-way'!S81*'OddsRatio_working_3-way'!R81/3-2*'OddsRatio_working_3-way'!R81^3/27-'OddsRatio_working_3-way'!T81</f>
        <v>0.28027573526835703</v>
      </c>
      <c r="W81" s="11">
        <f>'OddsRatio_working_3-way'!V81^2+4*'OddsRatio_working_3-way'!U81^3/27</f>
        <v>-7.7635424205170084E-3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0.14689965129360855</v>
      </c>
      <c r="Y81" s="11">
        <f>IF('OddsRatio_working_3-way'!W81&gt;=0,IF('OddsRatio_working_3-way'!V81+SQRT('OddsRatio_working_3-way'!W81)&gt;0,0,PI()),ACOS('OddsRatio_working_3-way'!V81/(2*'OddsRatio_working_3-way'!X81)))</f>
        <v>0.30458980984516182</v>
      </c>
      <c r="Z81" s="11">
        <f>'OddsRatio_working_3-way'!X81^(1/3)*COS('OddsRatio_working_3-way'!Y81/3)</f>
        <v>0.52492586629111682</v>
      </c>
      <c r="AA81" s="11">
        <f>'OddsRatio_working_3-way'!X81^(1/3)*COS(('OddsRatio_working_3-way'!Y81+2*PI())/3)</f>
        <v>-0.30877760629366902</v>
      </c>
      <c r="AB81" s="11">
        <f>'OddsRatio_working_3-way'!X81^(1/3)*COS(('OddsRatio_working_3-way'!Y81+4*PI())/3)</f>
        <v>-0.21614825999744797</v>
      </c>
      <c r="AC81" s="11">
        <f>'OddsRatio_working_3-way'!X81^(1/3)*SIN('OddsRatio_working_3-way'!Y81/3)</f>
        <v>5.3479578018982343E-2</v>
      </c>
      <c r="AD81" s="11">
        <f>'OddsRatio_working_3-way'!X81^(1/3)*SIN(('OddsRatio_working_3-way'!Y81+2*PI())/3)</f>
        <v>0.4278593463021696</v>
      </c>
      <c r="AE81" s="11">
        <f>'OddsRatio_working_3-way'!X81^(1/3)*SIN(('OddsRatio_working_3-way'!Y81+4*PI())/3)</f>
        <v>-0.48133892432115183</v>
      </c>
      <c r="AF81" s="11">
        <f>-'OddsRatio_working_3-way'!U81/(3*'OddsRatio_working_3-way'!X81^(1/3))*COS(('OddsRatio_working_3-way'!Y81)/3)</f>
        <v>0.52492586629111682</v>
      </c>
      <c r="AG81" s="11">
        <f>-'OddsRatio_working_3-way'!U81/(3*'OddsRatio_working_3-way'!X81^(1/3))*COS(('OddsRatio_working_3-way'!Y81+2*PI())/3)</f>
        <v>-0.30877760629366902</v>
      </c>
      <c r="AH81" s="11">
        <f>-'OddsRatio_working_3-way'!U81/(3*'OddsRatio_working_3-way'!X81^(1/3))*COS(('OddsRatio_working_3-way'!Y81+4*PI())/3)</f>
        <v>-0.21614825999744797</v>
      </c>
      <c r="AI81" s="11">
        <f>'OddsRatio_working_3-way'!U81/(3*'OddsRatio_working_3-way'!X81^(1/3))*SIN(('OddsRatio_working_3-way'!Y81)/3)</f>
        <v>-5.3479578018982343E-2</v>
      </c>
      <c r="AJ81" s="11">
        <f>'OddsRatio_working_3-way'!U81/(3*'OddsRatio_working_3-way'!X81^(1/3))*SIN(('OddsRatio_working_3-way'!Y81+2*PI())/3)</f>
        <v>-0.4278593463021696</v>
      </c>
      <c r="AK81" s="11">
        <f>'OddsRatio_working_3-way'!U81/(3*'OddsRatio_working_3-way'!X81^(1/3))*SIN(('OddsRatio_working_3-way'!Y81+4*PI())/3)</f>
        <v>0.48133892432115183</v>
      </c>
      <c r="AL81" s="11">
        <f>'OddsRatio_working_3-way'!Z81+'OddsRatio_working_3-way'!AF81</f>
        <v>1.0498517325822336</v>
      </c>
      <c r="AM81" s="11">
        <f>'OddsRatio_working_3-way'!AA81+'OddsRatio_working_3-way'!AG81</f>
        <v>-0.61755521258733803</v>
      </c>
      <c r="AN81" s="11">
        <f>'OddsRatio_working_3-way'!AB81+'OddsRatio_working_3-way'!AH81</f>
        <v>-0.43229651999489593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1.0498517325822336</v>
      </c>
      <c r="AS81" s="11">
        <f>IF(('OddsRatio_working_3-way'!X81=0),IF(Q81&gt;0,-Q81^(1/3),(-Q81)^(1/3)),'OddsRatio_working_3-way'!AM81-'OddsRatio_working_3-way'!R81/3)</f>
        <v>-0.61755521258733803</v>
      </c>
      <c r="AT81" s="11">
        <f>IF(('OddsRatio_working_3-way'!X81=0),IF(Q81&gt;0,-Q81^(1/3),(-Q81)^(1/3)),'OddsRatio_working_3-way'!AN81-'OddsRatio_working_3-way'!R81/3)</f>
        <v>-0.43229651999489593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1.93</v>
      </c>
      <c r="B82" s="4">
        <f>IF('True_Odds_Calculator_3-way'!B83="","",'True_Odds_Calculator_3-way'!B83)</f>
        <v>3.38</v>
      </c>
      <c r="C82" s="4">
        <f>IF('True_Odds_Calculator_3-way'!C83="","",'True_Odds_Calculator_3-way'!C83)</f>
        <v>4.53</v>
      </c>
      <c r="D82" s="9">
        <f t="shared" si="26"/>
        <v>0.50424845142394248</v>
      </c>
      <c r="E82" s="9">
        <f t="shared" si="27"/>
        <v>0.2844127581971081</v>
      </c>
      <c r="F82" s="9">
        <f t="shared" si="28"/>
        <v>0.21133879037894965</v>
      </c>
      <c r="G82" s="9">
        <f t="shared" si="29"/>
        <v>1.0571498628488745</v>
      </c>
      <c r="H82" s="9">
        <f t="shared" si="30"/>
        <v>1.9831493724494529</v>
      </c>
      <c r="I82" s="9">
        <f t="shared" si="31"/>
        <v>3.5160166735803204</v>
      </c>
      <c r="J82" s="9">
        <f t="shared" si="32"/>
        <v>4.7317390158565269</v>
      </c>
      <c r="K82" s="11">
        <f t="shared" si="33"/>
        <v>0.5181347150259068</v>
      </c>
      <c r="L82" s="11">
        <f t="shared" si="34"/>
        <v>0.29585798816568049</v>
      </c>
      <c r="M82" s="11">
        <f t="shared" si="35"/>
        <v>0.22075055187637968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-0.26440057768599523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0.23146423258338247</v>
      </c>
      <c r="Q82" s="11">
        <f>2*'OddsRatio_working_3-way'!K82*'OddsRatio_working_3-way'!L82*'OddsRatio_working_3-way'!M82</f>
        <v>6.7679600170579668E-2</v>
      </c>
      <c r="R82" s="11">
        <f t="shared" si="36"/>
        <v>0</v>
      </c>
      <c r="S82" s="11">
        <f t="shared" si="37"/>
        <v>-0.87543013184438545</v>
      </c>
      <c r="T82" s="11">
        <f t="shared" si="38"/>
        <v>-0.2559737227615162</v>
      </c>
      <c r="U82" s="11">
        <f>'OddsRatio_working_3-way'!S82-'OddsRatio_working_3-way'!R82^2/3</f>
        <v>-0.87543013184438545</v>
      </c>
      <c r="V82" s="11">
        <f>'OddsRatio_working_3-way'!S82*'OddsRatio_working_3-way'!R82/3-2*'OddsRatio_working_3-way'!R82^3/27-'OddsRatio_working_3-way'!T82</f>
        <v>0.2559737227615162</v>
      </c>
      <c r="W82" s="11">
        <f>'OddsRatio_working_3-way'!V82^2+4*'OddsRatio_working_3-way'!U82^3/27</f>
        <v>-3.3871574710401156E-2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0.15763416623212645</v>
      </c>
      <c r="Y82" s="11">
        <f>IF('OddsRatio_working_3-way'!W82&gt;=0,IF('OddsRatio_working_3-way'!V82+SQRT('OddsRatio_working_3-way'!W82)&gt;0,0,PI()),ACOS('OddsRatio_working_3-way'!V82/(2*'OddsRatio_working_3-way'!X82)))</f>
        <v>0.62335697018796699</v>
      </c>
      <c r="Z82" s="11">
        <f>'OddsRatio_working_3-way'!X82^(1/3)*COS('OddsRatio_working_3-way'!Y82/3)</f>
        <v>0.52857493142443723</v>
      </c>
      <c r="AA82" s="11">
        <f>'OddsRatio_working_3-way'!X82^(1/3)*COS(('OddsRatio_working_3-way'!Y82+2*PI())/3)</f>
        <v>-0.36079621849317051</v>
      </c>
      <c r="AB82" s="11">
        <f>'OddsRatio_working_3-way'!X82^(1/3)*COS(('OddsRatio_working_3-way'!Y82+4*PI())/3)</f>
        <v>-0.1677787129312667</v>
      </c>
      <c r="AC82" s="11">
        <f>'OddsRatio_working_3-way'!X82^(1/3)*SIN('OddsRatio_working_3-way'!Y82/3)</f>
        <v>0.1114387087944753</v>
      </c>
      <c r="AD82" s="11">
        <f>'OddsRatio_working_3-way'!X82^(1/3)*SIN(('OddsRatio_working_3-way'!Y82+2*PI())/3)</f>
        <v>0.40203996401994269</v>
      </c>
      <c r="AE82" s="11">
        <f>'OddsRatio_working_3-way'!X82^(1/3)*SIN(('OddsRatio_working_3-way'!Y82+4*PI())/3)</f>
        <v>-0.51347867281441795</v>
      </c>
      <c r="AF82" s="11">
        <f>-'OddsRatio_working_3-way'!U82/(3*'OddsRatio_working_3-way'!X82^(1/3))*COS(('OddsRatio_working_3-way'!Y82)/3)</f>
        <v>0.52857493142443734</v>
      </c>
      <c r="AG82" s="11">
        <f>-'OddsRatio_working_3-way'!U82/(3*'OddsRatio_working_3-way'!X82^(1/3))*COS(('OddsRatio_working_3-way'!Y82+2*PI())/3)</f>
        <v>-0.36079621849317056</v>
      </c>
      <c r="AH82" s="11">
        <f>-'OddsRatio_working_3-way'!U82/(3*'OddsRatio_working_3-way'!X82^(1/3))*COS(('OddsRatio_working_3-way'!Y82+4*PI())/3)</f>
        <v>-0.16777871293126673</v>
      </c>
      <c r="AI82" s="11">
        <f>'OddsRatio_working_3-way'!U82/(3*'OddsRatio_working_3-way'!X82^(1/3))*SIN(('OddsRatio_working_3-way'!Y82)/3)</f>
        <v>-0.11143870879447532</v>
      </c>
      <c r="AJ82" s="11">
        <f>'OddsRatio_working_3-way'!U82/(3*'OddsRatio_working_3-way'!X82^(1/3))*SIN(('OddsRatio_working_3-way'!Y82+2*PI())/3)</f>
        <v>-0.4020399640199428</v>
      </c>
      <c r="AK82" s="11">
        <f>'OddsRatio_working_3-way'!U82/(3*'OddsRatio_working_3-way'!X82^(1/3))*SIN(('OddsRatio_working_3-way'!Y82+4*PI())/3)</f>
        <v>0.51347867281441806</v>
      </c>
      <c r="AL82" s="11">
        <f>'OddsRatio_working_3-way'!Z82+'OddsRatio_working_3-way'!AF82</f>
        <v>1.0571498628488745</v>
      </c>
      <c r="AM82" s="11">
        <f>'OddsRatio_working_3-way'!AA82+'OddsRatio_working_3-way'!AG82</f>
        <v>-0.72159243698634112</v>
      </c>
      <c r="AN82" s="11">
        <f>'OddsRatio_working_3-way'!AB82+'OddsRatio_working_3-way'!AH82</f>
        <v>-0.33555742586253345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1.0571498628488745</v>
      </c>
      <c r="AS82" s="11">
        <f>IF(('OddsRatio_working_3-way'!X82=0),IF(Q82&gt;0,-Q82^(1/3),(-Q82)^(1/3)),'OddsRatio_working_3-way'!AM82-'OddsRatio_working_3-way'!R82/3)</f>
        <v>-0.72159243698634112</v>
      </c>
      <c r="AT82" s="11">
        <f>IF(('OddsRatio_working_3-way'!X82=0),IF(Q82&gt;0,-Q82^(1/3),(-Q82)^(1/3)),'OddsRatio_working_3-way'!AN82-'OddsRatio_working_3-way'!R82/3)</f>
        <v>-0.33555742586253345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2.7</v>
      </c>
      <c r="B83" s="4">
        <f>IF('True_Odds_Calculator_3-way'!B84="","",'True_Odds_Calculator_3-way'!B84)</f>
        <v>3.06</v>
      </c>
      <c r="C83" s="4">
        <f>IF('True_Odds_Calculator_3-way'!C84="","",'True_Odds_Calculator_3-way'!C84)</f>
        <v>2.98</v>
      </c>
      <c r="D83" s="9">
        <f t="shared" si="26"/>
        <v>0.35906547691844026</v>
      </c>
      <c r="E83" s="9">
        <f t="shared" si="27"/>
        <v>0.31615465571126755</v>
      </c>
      <c r="F83" s="9">
        <f t="shared" si="28"/>
        <v>0.32477986737029224</v>
      </c>
      <c r="G83" s="9">
        <f t="shared" si="29"/>
        <v>1.0500043360634004</v>
      </c>
      <c r="H83" s="9">
        <f t="shared" si="30"/>
        <v>2.7850073713077808</v>
      </c>
      <c r="I83" s="9">
        <f t="shared" si="31"/>
        <v>3.1630089322906043</v>
      </c>
      <c r="J83" s="9">
        <f t="shared" si="32"/>
        <v>3.0790085854055325</v>
      </c>
      <c r="K83" s="11">
        <f t="shared" si="33"/>
        <v>0.37037037037037035</v>
      </c>
      <c r="L83" s="11">
        <f t="shared" si="34"/>
        <v>0.32679738562091504</v>
      </c>
      <c r="M83" s="11">
        <f t="shared" si="35"/>
        <v>0.33557046979865773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-0.28163062391250315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0.23313658879742133</v>
      </c>
      <c r="Q83" s="11">
        <f>2*'OddsRatio_working_3-way'!K83*'OddsRatio_working_3-way'!L83*'OddsRatio_working_3-way'!M83</f>
        <v>8.1232260905024861E-2</v>
      </c>
      <c r="R83" s="11">
        <f t="shared" si="36"/>
        <v>0</v>
      </c>
      <c r="S83" s="11">
        <f t="shared" si="37"/>
        <v>-0.82780979411476241</v>
      </c>
      <c r="T83" s="11">
        <f t="shared" si="38"/>
        <v>-0.28843546833266986</v>
      </c>
      <c r="U83" s="11">
        <f>'OddsRatio_working_3-way'!S83-'OddsRatio_working_3-way'!R83^2/3</f>
        <v>-0.82780979411476241</v>
      </c>
      <c r="V83" s="11">
        <f>'OddsRatio_working_3-way'!S83*'OddsRatio_working_3-way'!R83/3-2*'OddsRatio_working_3-way'!R83^3/27-'OddsRatio_working_3-way'!T83</f>
        <v>0.28843546833266986</v>
      </c>
      <c r="W83" s="11">
        <f>'OddsRatio_working_3-way'!V83^2+4*'OddsRatio_working_3-way'!U83^3/27</f>
        <v>-8.4534142624510811E-4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0.14494857779444725</v>
      </c>
      <c r="Y83" s="11">
        <f>IF('OddsRatio_working_3-way'!W83&gt;=0,IF('OddsRatio_working_3-way'!V83+SQRT('OddsRatio_working_3-way'!W83)&gt;0,0,PI()),ACOS('OddsRatio_working_3-way'!V83/(2*'OddsRatio_working_3-way'!X83)))</f>
        <v>0.10046224968431794</v>
      </c>
      <c r="Z83" s="11">
        <f>'OddsRatio_working_3-way'!X83^(1/3)*COS('OddsRatio_working_3-way'!Y83/3)</f>
        <v>0.52500216803170019</v>
      </c>
      <c r="AA83" s="11">
        <f>'OddsRatio_working_3-way'!X83^(1/3)*COS(('OddsRatio_working_3-way'!Y83+2*PI())/3)</f>
        <v>-0.27773234135730013</v>
      </c>
      <c r="AB83" s="11">
        <f>'OddsRatio_working_3-way'!X83^(1/3)*COS(('OddsRatio_working_3-way'!Y83+4*PI())/3)</f>
        <v>-0.24726982667440012</v>
      </c>
      <c r="AC83" s="11">
        <f>'OddsRatio_working_3-way'!X83^(1/3)*SIN('OddsRatio_working_3-way'!Y83/3)</f>
        <v>1.7587541052365277E-2</v>
      </c>
      <c r="AD83" s="11">
        <f>'OddsRatio_working_3-way'!X83^(1/3)*SIN(('OddsRatio_working_3-way'!Y83+2*PI())/3)</f>
        <v>0.44587144403117618</v>
      </c>
      <c r="AE83" s="11">
        <f>'OddsRatio_working_3-way'!X83^(1/3)*SIN(('OddsRatio_working_3-way'!Y83+4*PI())/3)</f>
        <v>-0.46345898508354139</v>
      </c>
      <c r="AF83" s="11">
        <f>-'OddsRatio_working_3-way'!U83/(3*'OddsRatio_working_3-way'!X83^(1/3))*COS(('OddsRatio_working_3-way'!Y83)/3)</f>
        <v>0.52500216803170019</v>
      </c>
      <c r="AG83" s="11">
        <f>-'OddsRatio_working_3-way'!U83/(3*'OddsRatio_working_3-way'!X83^(1/3))*COS(('OddsRatio_working_3-way'!Y83+2*PI())/3)</f>
        <v>-0.27773234135730013</v>
      </c>
      <c r="AH83" s="11">
        <f>-'OddsRatio_working_3-way'!U83/(3*'OddsRatio_working_3-way'!X83^(1/3))*COS(('OddsRatio_working_3-way'!Y83+4*PI())/3)</f>
        <v>-0.24726982667440012</v>
      </c>
      <c r="AI83" s="11">
        <f>'OddsRatio_working_3-way'!U83/(3*'OddsRatio_working_3-way'!X83^(1/3))*SIN(('OddsRatio_working_3-way'!Y83)/3)</f>
        <v>-1.7587541052365277E-2</v>
      </c>
      <c r="AJ83" s="11">
        <f>'OddsRatio_working_3-way'!U83/(3*'OddsRatio_working_3-way'!X83^(1/3))*SIN(('OddsRatio_working_3-way'!Y83+2*PI())/3)</f>
        <v>-0.44587144403117618</v>
      </c>
      <c r="AK83" s="11">
        <f>'OddsRatio_working_3-way'!U83/(3*'OddsRatio_working_3-way'!X83^(1/3))*SIN(('OddsRatio_working_3-way'!Y83+4*PI())/3)</f>
        <v>0.46345898508354139</v>
      </c>
      <c r="AL83" s="11">
        <f>'OddsRatio_working_3-way'!Z83+'OddsRatio_working_3-way'!AF83</f>
        <v>1.0500043360634004</v>
      </c>
      <c r="AM83" s="11">
        <f>'OddsRatio_working_3-way'!AA83+'OddsRatio_working_3-way'!AG83</f>
        <v>-0.55546468271460026</v>
      </c>
      <c r="AN83" s="11">
        <f>'OddsRatio_working_3-way'!AB83+'OddsRatio_working_3-way'!AH83</f>
        <v>-0.49453965334880023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1.0500043360634004</v>
      </c>
      <c r="AS83" s="11">
        <f>IF(('OddsRatio_working_3-way'!X83=0),IF(Q83&gt;0,-Q83^(1/3),(-Q83)^(1/3)),'OddsRatio_working_3-way'!AM83-'OddsRatio_working_3-way'!R83/3)</f>
        <v>-0.55546468271460026</v>
      </c>
      <c r="AT83" s="11">
        <f>IF(('OddsRatio_working_3-way'!X83=0),IF(Q83&gt;0,-Q83^(1/3),(-Q83)^(1/3)),'OddsRatio_working_3-way'!AN83-'OddsRatio_working_3-way'!R83/3)</f>
        <v>-0.49453965334880023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1.52</v>
      </c>
      <c r="B84" s="4">
        <f>IF('True_Odds_Calculator_3-way'!B85="","",'True_Odds_Calculator_3-way'!B85)</f>
        <v>4.1399999999999997</v>
      </c>
      <c r="C84" s="4">
        <f>IF('True_Odds_Calculator_3-way'!C85="","",'True_Odds_Calculator_3-way'!C85)</f>
        <v>7.27</v>
      </c>
      <c r="D84" s="9">
        <f t="shared" si="26"/>
        <v>0.64180155417555507</v>
      </c>
      <c r="E84" s="9">
        <f t="shared" si="27"/>
        <v>0.22882509505303841</v>
      </c>
      <c r="F84" s="9">
        <f t="shared" si="28"/>
        <v>0.12937335077140669</v>
      </c>
      <c r="G84" s="9">
        <f t="shared" si="29"/>
        <v>1.0732961934501442</v>
      </c>
      <c r="H84" s="9">
        <f t="shared" si="30"/>
        <v>1.5581140205940747</v>
      </c>
      <c r="I84" s="9">
        <f t="shared" si="31"/>
        <v>4.3701500474334525</v>
      </c>
      <c r="J84" s="9">
        <f t="shared" si="32"/>
        <v>7.7295671329324023</v>
      </c>
      <c r="K84" s="11">
        <f t="shared" si="33"/>
        <v>0.65789473684210531</v>
      </c>
      <c r="L84" s="11">
        <f t="shared" si="34"/>
        <v>0.24154589371980678</v>
      </c>
      <c r="M84" s="11">
        <f t="shared" si="35"/>
        <v>0.13755158184319122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-0.22378047564938308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0.21705555677963526</v>
      </c>
      <c r="Q84" s="11">
        <f>2*'OddsRatio_working_3-way'!K84*'OddsRatio_working_3-way'!L84*'OddsRatio_working_3-way'!M84</f>
        <v>4.3717131274851016E-2</v>
      </c>
      <c r="R84" s="11">
        <f t="shared" si="36"/>
        <v>0</v>
      </c>
      <c r="S84" s="11">
        <f t="shared" si="37"/>
        <v>-0.96994858979438248</v>
      </c>
      <c r="T84" s="11">
        <f t="shared" si="38"/>
        <v>-0.19535721848829457</v>
      </c>
      <c r="U84" s="11">
        <f>'OddsRatio_working_3-way'!S84-'OddsRatio_working_3-way'!R84^2/3</f>
        <v>-0.96994858979438248</v>
      </c>
      <c r="V84" s="11">
        <f>'OddsRatio_working_3-way'!S84*'OddsRatio_working_3-way'!R84/3-2*'OddsRatio_working_3-way'!R84^3/27-'OddsRatio_working_3-way'!T84</f>
        <v>0.19535721848829457</v>
      </c>
      <c r="W84" s="11">
        <f>'OddsRatio_working_3-way'!V84^2+4*'OddsRatio_working_3-way'!U84^3/27</f>
        <v>-9.7024874533201827E-2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0.18384049971965175</v>
      </c>
      <c r="Y84" s="11">
        <f>IF('OddsRatio_working_3-way'!W84&gt;=0,IF('OddsRatio_working_3-way'!V84+SQRT('OddsRatio_working_3-way'!W84)&gt;0,0,PI()),ACOS('OddsRatio_working_3-way'!V84/(2*'OddsRatio_working_3-way'!X84)))</f>
        <v>1.0106353453403565</v>
      </c>
      <c r="Z84" s="11">
        <f>'OddsRatio_working_3-way'!X84^(1/3)*COS('OddsRatio_working_3-way'!Y84/3)</f>
        <v>0.53664809672507208</v>
      </c>
      <c r="AA84" s="11">
        <f>'OddsRatio_working_3-way'!X84^(1/3)*COS(('OddsRatio_working_3-way'!Y84+2*PI())/3)</f>
        <v>-0.43109309535739271</v>
      </c>
      <c r="AB84" s="11">
        <f>'OddsRatio_working_3-way'!X84^(1/3)*COS(('OddsRatio_working_3-way'!Y84+4*PI())/3)</f>
        <v>-0.1055550013676793</v>
      </c>
      <c r="AC84" s="11">
        <f>'OddsRatio_working_3-way'!X84^(1/3)*SIN('OddsRatio_working_3-way'!Y84/3)</f>
        <v>0.1879495061964388</v>
      </c>
      <c r="AD84" s="11">
        <f>'OddsRatio_working_3-way'!X84^(1/3)*SIN(('OddsRatio_working_3-way'!Y84+2*PI())/3)</f>
        <v>0.37077613155826178</v>
      </c>
      <c r="AE84" s="11">
        <f>'OddsRatio_working_3-way'!X84^(1/3)*SIN(('OddsRatio_working_3-way'!Y84+4*PI())/3)</f>
        <v>-0.55872563775470041</v>
      </c>
      <c r="AF84" s="11">
        <f>-'OddsRatio_working_3-way'!U84/(3*'OddsRatio_working_3-way'!X84^(1/3))*COS(('OddsRatio_working_3-way'!Y84)/3)</f>
        <v>0.53664809672507208</v>
      </c>
      <c r="AG84" s="11">
        <f>-'OddsRatio_working_3-way'!U84/(3*'OddsRatio_working_3-way'!X84^(1/3))*COS(('OddsRatio_working_3-way'!Y84+2*PI())/3)</f>
        <v>-0.43109309535739271</v>
      </c>
      <c r="AH84" s="11">
        <f>-'OddsRatio_working_3-way'!U84/(3*'OddsRatio_working_3-way'!X84^(1/3))*COS(('OddsRatio_working_3-way'!Y84+4*PI())/3)</f>
        <v>-0.1055550013676793</v>
      </c>
      <c r="AI84" s="11">
        <f>'OddsRatio_working_3-way'!U84/(3*'OddsRatio_working_3-way'!X84^(1/3))*SIN(('OddsRatio_working_3-way'!Y84)/3)</f>
        <v>-0.1879495061964388</v>
      </c>
      <c r="AJ84" s="11">
        <f>'OddsRatio_working_3-way'!U84/(3*'OddsRatio_working_3-way'!X84^(1/3))*SIN(('OddsRatio_working_3-way'!Y84+2*PI())/3)</f>
        <v>-0.37077613155826178</v>
      </c>
      <c r="AK84" s="11">
        <f>'OddsRatio_working_3-way'!U84/(3*'OddsRatio_working_3-way'!X84^(1/3))*SIN(('OddsRatio_working_3-way'!Y84+4*PI())/3)</f>
        <v>0.55872563775470041</v>
      </c>
      <c r="AL84" s="11">
        <f>'OddsRatio_working_3-way'!Z84+'OddsRatio_working_3-way'!AF84</f>
        <v>1.0732961934501442</v>
      </c>
      <c r="AM84" s="11">
        <f>'OddsRatio_working_3-way'!AA84+'OddsRatio_working_3-way'!AG84</f>
        <v>-0.86218619071478542</v>
      </c>
      <c r="AN84" s="11">
        <f>'OddsRatio_working_3-way'!AB84+'OddsRatio_working_3-way'!AH84</f>
        <v>-0.2111100027353586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1.0732961934501442</v>
      </c>
      <c r="AS84" s="11">
        <f>IF(('OddsRatio_working_3-way'!X84=0),IF(Q84&gt;0,-Q84^(1/3),(-Q84)^(1/3)),'OddsRatio_working_3-way'!AM84-'OddsRatio_working_3-way'!R84/3)</f>
        <v>-0.86218619071478542</v>
      </c>
      <c r="AT84" s="11">
        <f>IF(('OddsRatio_working_3-way'!X84=0),IF(Q84&gt;0,-Q84^(1/3),(-Q84)^(1/3)),'OddsRatio_working_3-way'!AN84-'OddsRatio_working_3-way'!R84/3)</f>
        <v>-0.2111100027353586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1.67</v>
      </c>
      <c r="B85" s="4">
        <f>IF('True_Odds_Calculator_3-way'!B86="","",'True_Odds_Calculator_3-way'!B86)</f>
        <v>3.74</v>
      </c>
      <c r="C85" s="4">
        <f>IF('True_Odds_Calculator_3-way'!C86="","",'True_Odds_Calculator_3-way'!C86)</f>
        <v>5.58</v>
      </c>
      <c r="D85" s="9">
        <f t="shared" si="26"/>
        <v>0.57978662133801806</v>
      </c>
      <c r="E85" s="9">
        <f t="shared" si="27"/>
        <v>0.25227076124312409</v>
      </c>
      <c r="F85" s="9">
        <f t="shared" si="28"/>
        <v>0.16794261741885794</v>
      </c>
      <c r="G85" s="9">
        <f t="shared" si="29"/>
        <v>1.081749947608809</v>
      </c>
      <c r="H85" s="9">
        <f t="shared" si="30"/>
        <v>1.7247724648979021</v>
      </c>
      <c r="I85" s="9">
        <f t="shared" si="31"/>
        <v>3.9639948564481373</v>
      </c>
      <c r="J85" s="9">
        <f t="shared" si="32"/>
        <v>5.954414760048345</v>
      </c>
      <c r="K85" s="11">
        <f t="shared" si="33"/>
        <v>0.5988023952095809</v>
      </c>
      <c r="L85" s="11">
        <f t="shared" si="34"/>
        <v>0.26737967914438499</v>
      </c>
      <c r="M85" s="11">
        <f t="shared" si="35"/>
        <v>0.17921146953405018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-0.24125069394303233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0.22925800403103863</v>
      </c>
      <c r="Q85" s="11">
        <f>2*'OddsRatio_working_3-way'!K85*'OddsRatio_working_3-way'!L85*'OddsRatio_working_3-way'!M85</f>
        <v>5.7386233800009658E-2</v>
      </c>
      <c r="R85" s="11">
        <f t="shared" si="36"/>
        <v>0</v>
      </c>
      <c r="S85" s="11">
        <f t="shared" si="37"/>
        <v>-0.95028951123006677</v>
      </c>
      <c r="T85" s="11">
        <f t="shared" si="38"/>
        <v>-0.23786971495120565</v>
      </c>
      <c r="U85" s="11">
        <f>'OddsRatio_working_3-way'!S85-'OddsRatio_working_3-way'!R85^2/3</f>
        <v>-0.95028951123006677</v>
      </c>
      <c r="V85" s="11">
        <f>'OddsRatio_working_3-way'!S85*'OddsRatio_working_3-way'!R85/3-2*'OddsRatio_working_3-way'!R85^3/27-'OddsRatio_working_3-way'!T85</f>
        <v>0.23786971495120565</v>
      </c>
      <c r="W85" s="11">
        <f>'OddsRatio_working_3-way'!V85^2+4*'OddsRatio_working_3-way'!U85^3/27</f>
        <v>-7.0552678791612283E-2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0.17827975213311528</v>
      </c>
      <c r="Y85" s="11">
        <f>IF('OddsRatio_working_3-way'!W85&gt;=0,IF('OddsRatio_working_3-way'!V85+SQRT('OddsRatio_working_3-way'!W85)&gt;0,0,PI()),ACOS('OddsRatio_working_3-way'!V85/(2*'OddsRatio_working_3-way'!X85)))</f>
        <v>0.84045374954276419</v>
      </c>
      <c r="Z85" s="11">
        <f>'OddsRatio_working_3-way'!X85^(1/3)*COS('OddsRatio_working_3-way'!Y85/3)</f>
        <v>0.54087497380440452</v>
      </c>
      <c r="AA85" s="11">
        <f>'OddsRatio_working_3-way'!X85^(1/3)*COS(('OddsRatio_working_3-way'!Y85+2*PI())/3)</f>
        <v>-0.40520793930769133</v>
      </c>
      <c r="AB85" s="11">
        <f>'OddsRatio_working_3-way'!X85^(1/3)*COS(('OddsRatio_working_3-way'!Y85+4*PI())/3)</f>
        <v>-0.13566703449671341</v>
      </c>
      <c r="AC85" s="11">
        <f>'OddsRatio_working_3-way'!X85^(1/3)*SIN('OddsRatio_working_3-way'!Y85/3)</f>
        <v>0.1556195139502336</v>
      </c>
      <c r="AD85" s="11">
        <f>'OddsRatio_working_3-way'!X85^(1/3)*SIN(('OddsRatio_working_3-way'!Y85+2*PI())/3)</f>
        <v>0.39060171061074045</v>
      </c>
      <c r="AE85" s="11">
        <f>'OddsRatio_working_3-way'!X85^(1/3)*SIN(('OddsRatio_working_3-way'!Y85+4*PI())/3)</f>
        <v>-0.54622122456097388</v>
      </c>
      <c r="AF85" s="11">
        <f>-'OddsRatio_working_3-way'!U85/(3*'OddsRatio_working_3-way'!X85^(1/3))*COS(('OddsRatio_working_3-way'!Y85)/3)</f>
        <v>0.54087497380440452</v>
      </c>
      <c r="AG85" s="11">
        <f>-'OddsRatio_working_3-way'!U85/(3*'OddsRatio_working_3-way'!X85^(1/3))*COS(('OddsRatio_working_3-way'!Y85+2*PI())/3)</f>
        <v>-0.40520793930769133</v>
      </c>
      <c r="AH85" s="11">
        <f>-'OddsRatio_working_3-way'!U85/(3*'OddsRatio_working_3-way'!X85^(1/3))*COS(('OddsRatio_working_3-way'!Y85+4*PI())/3)</f>
        <v>-0.13566703449671341</v>
      </c>
      <c r="AI85" s="11">
        <f>'OddsRatio_working_3-way'!U85/(3*'OddsRatio_working_3-way'!X85^(1/3))*SIN(('OddsRatio_working_3-way'!Y85)/3)</f>
        <v>-0.1556195139502336</v>
      </c>
      <c r="AJ85" s="11">
        <f>'OddsRatio_working_3-way'!U85/(3*'OddsRatio_working_3-way'!X85^(1/3))*SIN(('OddsRatio_working_3-way'!Y85+2*PI())/3)</f>
        <v>-0.39060171061074045</v>
      </c>
      <c r="AK85" s="11">
        <f>'OddsRatio_working_3-way'!U85/(3*'OddsRatio_working_3-way'!X85^(1/3))*SIN(('OddsRatio_working_3-way'!Y85+4*PI())/3)</f>
        <v>0.54622122456097388</v>
      </c>
      <c r="AL85" s="11">
        <f>'OddsRatio_working_3-way'!Z85+'OddsRatio_working_3-way'!AF85</f>
        <v>1.081749947608809</v>
      </c>
      <c r="AM85" s="11">
        <f>'OddsRatio_working_3-way'!AA85+'OddsRatio_working_3-way'!AG85</f>
        <v>-0.81041587861538267</v>
      </c>
      <c r="AN85" s="11">
        <f>'OddsRatio_working_3-way'!AB85+'OddsRatio_working_3-way'!AH85</f>
        <v>-0.27133406899342682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1.081749947608809</v>
      </c>
      <c r="AS85" s="11">
        <f>IF(('OddsRatio_working_3-way'!X85=0),IF(Q85&gt;0,-Q85^(1/3),(-Q85)^(1/3)),'OddsRatio_working_3-way'!AM85-'OddsRatio_working_3-way'!R85/3)</f>
        <v>-0.81041587861538267</v>
      </c>
      <c r="AT85" s="11">
        <f>IF(('OddsRatio_working_3-way'!X85=0),IF(Q85&gt;0,-Q85^(1/3),(-Q85)^(1/3)),'OddsRatio_working_3-way'!AN85-'OddsRatio_working_3-way'!R85/3)</f>
        <v>-0.27133406899342682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2.15</v>
      </c>
      <c r="B86" s="4">
        <f>IF('True_Odds_Calculator_3-way'!B87="","",'True_Odds_Calculator_3-way'!B87)</f>
        <v>3.18</v>
      </c>
      <c r="C86" s="4">
        <f>IF('True_Odds_Calculator_3-way'!C87="","",'True_Odds_Calculator_3-way'!C87)</f>
        <v>3.94</v>
      </c>
      <c r="D86" s="9">
        <f t="shared" si="26"/>
        <v>0.45233812945817664</v>
      </c>
      <c r="E86" s="9">
        <f t="shared" si="27"/>
        <v>0.30347783656310057</v>
      </c>
      <c r="F86" s="9">
        <f t="shared" si="28"/>
        <v>0.24418403397872293</v>
      </c>
      <c r="G86" s="9">
        <f t="shared" si="29"/>
        <v>1.0528135536242944</v>
      </c>
      <c r="H86" s="9">
        <f t="shared" si="30"/>
        <v>2.2107355866679383</v>
      </c>
      <c r="I86" s="9">
        <f t="shared" si="31"/>
        <v>3.2951335469009617</v>
      </c>
      <c r="J86" s="9">
        <f t="shared" si="32"/>
        <v>4.0952718476554262</v>
      </c>
      <c r="K86" s="11">
        <f t="shared" si="33"/>
        <v>0.46511627906976744</v>
      </c>
      <c r="L86" s="11">
        <f t="shared" si="34"/>
        <v>0.31446540880503143</v>
      </c>
      <c r="M86" s="11">
        <f t="shared" si="35"/>
        <v>0.25380710659898476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-0.2736149749533926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0.23275860148831862</v>
      </c>
      <c r="Q86" s="11">
        <f>2*'OddsRatio_working_3-way'!K86*'OddsRatio_working_3-way'!L86*'OddsRatio_working_3-way'!M86</f>
        <v>7.4245167938857604E-2</v>
      </c>
      <c r="R86" s="11">
        <f t="shared" si="36"/>
        <v>0</v>
      </c>
      <c r="S86" s="11">
        <f t="shared" si="37"/>
        <v>-0.85067932238711197</v>
      </c>
      <c r="T86" s="11">
        <f t="shared" si="38"/>
        <v>-0.27134906615218879</v>
      </c>
      <c r="U86" s="11">
        <f>'OddsRatio_working_3-way'!S86-'OddsRatio_working_3-way'!R86^2/3</f>
        <v>-0.85067932238711197</v>
      </c>
      <c r="V86" s="11">
        <f>'OddsRatio_working_3-way'!S86*'OddsRatio_working_3-way'!R86/3-2*'OddsRatio_working_3-way'!R86^3/27-'OddsRatio_working_3-way'!T86</f>
        <v>0.27134906615218879</v>
      </c>
      <c r="W86" s="11">
        <f>'OddsRatio_working_3-way'!V86^2+4*'OddsRatio_working_3-way'!U86^3/27</f>
        <v>-1.7569478129263585E-2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0.15099651803181466</v>
      </c>
      <c r="Y86" s="11">
        <f>IF('OddsRatio_working_3-way'!W86&gt;=0,IF('OddsRatio_working_3-way'!V86+SQRT('OddsRatio_working_3-way'!W86)&gt;0,0,PI()),ACOS('OddsRatio_working_3-way'!V86/(2*'OddsRatio_working_3-way'!X86)))</f>
        <v>0.45439312586028402</v>
      </c>
      <c r="Z86" s="11">
        <f>'OddsRatio_working_3-way'!X86^(1/3)*COS('OddsRatio_working_3-way'!Y86/3)</f>
        <v>0.52640677681214731</v>
      </c>
      <c r="AA86" s="11">
        <f>'OddsRatio_working_3-way'!X86^(1/3)*COS(('OddsRatio_working_3-way'!Y86+2*PI())/3)</f>
        <v>-0.33278614195508599</v>
      </c>
      <c r="AB86" s="11">
        <f>'OddsRatio_working_3-way'!X86^(1/3)*COS(('OddsRatio_working_3-way'!Y86+4*PI())/3)</f>
        <v>-0.19362063485706146</v>
      </c>
      <c r="AC86" s="11">
        <f>'OddsRatio_working_3-way'!X86^(1/3)*SIN('OddsRatio_working_3-way'!Y86/3)</f>
        <v>8.0347242984955367E-2</v>
      </c>
      <c r="AD86" s="11">
        <f>'OddsRatio_working_3-way'!X86^(1/3)*SIN(('OddsRatio_working_3-way'!Y86+2*PI())/3)</f>
        <v>0.41570801995112711</v>
      </c>
      <c r="AE86" s="11">
        <f>'OddsRatio_working_3-way'!X86^(1/3)*SIN(('OddsRatio_working_3-way'!Y86+4*PI())/3)</f>
        <v>-0.49605526293608238</v>
      </c>
      <c r="AF86" s="11">
        <f>-'OddsRatio_working_3-way'!U86/(3*'OddsRatio_working_3-way'!X86^(1/3))*COS(('OddsRatio_working_3-way'!Y86)/3)</f>
        <v>0.5264067768121472</v>
      </c>
      <c r="AG86" s="11">
        <f>-'OddsRatio_working_3-way'!U86/(3*'OddsRatio_working_3-way'!X86^(1/3))*COS(('OddsRatio_working_3-way'!Y86+2*PI())/3)</f>
        <v>-0.33278614195508593</v>
      </c>
      <c r="AH86" s="11">
        <f>-'OddsRatio_working_3-way'!U86/(3*'OddsRatio_working_3-way'!X86^(1/3))*COS(('OddsRatio_working_3-way'!Y86+4*PI())/3)</f>
        <v>-0.19362063485706141</v>
      </c>
      <c r="AI86" s="11">
        <f>'OddsRatio_working_3-way'!U86/(3*'OddsRatio_working_3-way'!X86^(1/3))*SIN(('OddsRatio_working_3-way'!Y86)/3)</f>
        <v>-8.0347242984955339E-2</v>
      </c>
      <c r="AJ86" s="11">
        <f>'OddsRatio_working_3-way'!U86/(3*'OddsRatio_working_3-way'!X86^(1/3))*SIN(('OddsRatio_working_3-way'!Y86+2*PI())/3)</f>
        <v>-0.41570801995112699</v>
      </c>
      <c r="AK86" s="11">
        <f>'OddsRatio_working_3-way'!U86/(3*'OddsRatio_working_3-way'!X86^(1/3))*SIN(('OddsRatio_working_3-way'!Y86+4*PI())/3)</f>
        <v>0.49605526293608226</v>
      </c>
      <c r="AL86" s="11">
        <f>'OddsRatio_working_3-way'!Z86+'OddsRatio_working_3-way'!AF86</f>
        <v>1.0528135536242944</v>
      </c>
      <c r="AM86" s="11">
        <f>'OddsRatio_working_3-way'!AA86+'OddsRatio_working_3-way'!AG86</f>
        <v>-0.66557228391017187</v>
      </c>
      <c r="AN86" s="11">
        <f>'OddsRatio_working_3-way'!AB86+'OddsRatio_working_3-way'!AH86</f>
        <v>-0.38724126971412287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1.0528135536242944</v>
      </c>
      <c r="AS86" s="11">
        <f>IF(('OddsRatio_working_3-way'!X86=0),IF(Q86&gt;0,-Q86^(1/3),(-Q86)^(1/3)),'OddsRatio_working_3-way'!AM86-'OddsRatio_working_3-way'!R86/3)</f>
        <v>-0.66557228391017187</v>
      </c>
      <c r="AT86" s="11">
        <f>IF(('OddsRatio_working_3-way'!X86=0),IF(Q86&gt;0,-Q86^(1/3),(-Q86)^(1/3)),'OddsRatio_working_3-way'!AN86-'OddsRatio_working_3-way'!R86/3)</f>
        <v>-0.38724126971412287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2.68</v>
      </c>
      <c r="B87" s="4">
        <f>IF('True_Odds_Calculator_3-way'!B88="","",'True_Odds_Calculator_3-way'!B88)</f>
        <v>3.15</v>
      </c>
      <c r="C87" s="4">
        <f>IF('True_Odds_Calculator_3-way'!C88="","",'True_Odds_Calculator_3-way'!C88)</f>
        <v>2.91</v>
      </c>
      <c r="D87" s="9">
        <f t="shared" si="26"/>
        <v>0.36127356355169876</v>
      </c>
      <c r="E87" s="9">
        <f t="shared" si="27"/>
        <v>0.30650396422515119</v>
      </c>
      <c r="F87" s="9">
        <f t="shared" si="28"/>
        <v>0.33222247222315027</v>
      </c>
      <c r="G87" s="9">
        <f t="shared" si="29"/>
        <v>1.0523723454104792</v>
      </c>
      <c r="H87" s="9">
        <f t="shared" si="30"/>
        <v>2.7679855402896054</v>
      </c>
      <c r="I87" s="9">
        <f t="shared" si="31"/>
        <v>3.2626005426325304</v>
      </c>
      <c r="J87" s="9">
        <f t="shared" si="32"/>
        <v>3.0100311797340149</v>
      </c>
      <c r="K87" s="11">
        <f t="shared" si="33"/>
        <v>0.37313432835820892</v>
      </c>
      <c r="L87" s="11">
        <f t="shared" si="34"/>
        <v>0.31746031746031744</v>
      </c>
      <c r="M87" s="11">
        <f t="shared" si="35"/>
        <v>0.3436426116838488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-0.28082952932929872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0.23365418041522054</v>
      </c>
      <c r="Q87" s="11">
        <f>2*'OddsRatio_working_3-way'!K87*'OddsRatio_working_3-way'!L87*'OddsRatio_working_3-way'!M87</f>
        <v>8.1412606416453148E-2</v>
      </c>
      <c r="R87" s="11">
        <f t="shared" si="36"/>
        <v>0</v>
      </c>
      <c r="S87" s="11">
        <f t="shared" si="37"/>
        <v>-0.83201428629408591</v>
      </c>
      <c r="T87" s="11">
        <f t="shared" si="38"/>
        <v>-0.28990044818609262</v>
      </c>
      <c r="U87" s="11">
        <f>'OddsRatio_working_3-way'!S87-'OddsRatio_working_3-way'!R87^2/3</f>
        <v>-0.83201428629408591</v>
      </c>
      <c r="V87" s="11">
        <f>'OddsRatio_working_3-way'!S87*'OddsRatio_working_3-way'!R87/3-2*'OddsRatio_working_3-way'!R87^3/27-'OddsRatio_working_3-way'!T87</f>
        <v>0.28990044818609262</v>
      </c>
      <c r="W87" s="11">
        <f>'OddsRatio_working_3-way'!V87^2+4*'OddsRatio_working_3-way'!U87^3/27</f>
        <v>-1.2851429498498823E-3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0.14605428169720602</v>
      </c>
      <c r="Y87" s="11">
        <f>IF('OddsRatio_working_3-way'!W87&gt;=0,IF('OddsRatio_working_3-way'!V87+SQRT('OddsRatio_working_3-way'!W87)&gt;0,0,PI()),ACOS('OddsRatio_working_3-way'!V87/(2*'OddsRatio_working_3-way'!X87)))</f>
        <v>0.12303471721242043</v>
      </c>
      <c r="Z87" s="11">
        <f>'OddsRatio_working_3-way'!X87^(1/3)*COS('OddsRatio_working_3-way'!Y87/3)</f>
        <v>0.5261861727052396</v>
      </c>
      <c r="AA87" s="11">
        <f>'OddsRatio_working_3-way'!X87^(1/3)*COS(('OddsRatio_working_3-way'!Y87+2*PI())/3)</f>
        <v>-0.28179215889326453</v>
      </c>
      <c r="AB87" s="11">
        <f>'OddsRatio_working_3-way'!X87^(1/3)*COS(('OddsRatio_working_3-way'!Y87+4*PI())/3)</f>
        <v>-0.24439401381197515</v>
      </c>
      <c r="AC87" s="11">
        <f>'OddsRatio_working_3-way'!X87^(1/3)*SIN('OddsRatio_working_3-way'!Y87/3)</f>
        <v>2.1591829129875239E-2</v>
      </c>
      <c r="AD87" s="11">
        <f>'OddsRatio_working_3-way'!X87^(1/3)*SIN(('OddsRatio_working_3-way'!Y87+2*PI())/3)</f>
        <v>0.4448946781179059</v>
      </c>
      <c r="AE87" s="11">
        <f>'OddsRatio_working_3-way'!X87^(1/3)*SIN(('OddsRatio_working_3-way'!Y87+4*PI())/3)</f>
        <v>-0.46648650724778101</v>
      </c>
      <c r="AF87" s="11">
        <f>-'OddsRatio_working_3-way'!U87/(3*'OddsRatio_working_3-way'!X87^(1/3))*COS(('OddsRatio_working_3-way'!Y87)/3)</f>
        <v>0.5261861727052396</v>
      </c>
      <c r="AG87" s="11">
        <f>-'OddsRatio_working_3-way'!U87/(3*'OddsRatio_working_3-way'!X87^(1/3))*COS(('OddsRatio_working_3-way'!Y87+2*PI())/3)</f>
        <v>-0.28179215889326453</v>
      </c>
      <c r="AH87" s="11">
        <f>-'OddsRatio_working_3-way'!U87/(3*'OddsRatio_working_3-way'!X87^(1/3))*COS(('OddsRatio_working_3-way'!Y87+4*PI())/3)</f>
        <v>-0.24439401381197515</v>
      </c>
      <c r="AI87" s="11">
        <f>'OddsRatio_working_3-way'!U87/(3*'OddsRatio_working_3-way'!X87^(1/3))*SIN(('OddsRatio_working_3-way'!Y87)/3)</f>
        <v>-2.1591829129875239E-2</v>
      </c>
      <c r="AJ87" s="11">
        <f>'OddsRatio_working_3-way'!U87/(3*'OddsRatio_working_3-way'!X87^(1/3))*SIN(('OddsRatio_working_3-way'!Y87+2*PI())/3)</f>
        <v>-0.4448946781179059</v>
      </c>
      <c r="AK87" s="11">
        <f>'OddsRatio_working_3-way'!U87/(3*'OddsRatio_working_3-way'!X87^(1/3))*SIN(('OddsRatio_working_3-way'!Y87+4*PI())/3)</f>
        <v>0.46648650724778101</v>
      </c>
      <c r="AL87" s="11">
        <f>'OddsRatio_working_3-way'!Z87+'OddsRatio_working_3-way'!AF87</f>
        <v>1.0523723454104792</v>
      </c>
      <c r="AM87" s="11">
        <f>'OddsRatio_working_3-way'!AA87+'OddsRatio_working_3-way'!AG87</f>
        <v>-0.56358431778652907</v>
      </c>
      <c r="AN87" s="11">
        <f>'OddsRatio_working_3-way'!AB87+'OddsRatio_working_3-way'!AH87</f>
        <v>-0.48878802762395029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1.0523723454104792</v>
      </c>
      <c r="AS87" s="11">
        <f>IF(('OddsRatio_working_3-way'!X87=0),IF(Q87&gt;0,-Q87^(1/3),(-Q87)^(1/3)),'OddsRatio_working_3-way'!AM87-'OddsRatio_working_3-way'!R87/3)</f>
        <v>-0.56358431778652907</v>
      </c>
      <c r="AT87" s="11">
        <f>IF(('OddsRatio_working_3-way'!X87=0),IF(Q87&gt;0,-Q87^(1/3),(-Q87)^(1/3)),'OddsRatio_working_3-way'!AN87-'OddsRatio_working_3-way'!R87/3)</f>
        <v>-0.48878802762395029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2.3199999999999998</v>
      </c>
      <c r="B88" s="4">
        <f>IF('True_Odds_Calculator_3-way'!B89="","",'True_Odds_Calculator_3-way'!B89)</f>
        <v>3.08</v>
      </c>
      <c r="C88" s="4">
        <f>IF('True_Odds_Calculator_3-way'!C89="","",'True_Odds_Calculator_3-way'!C89)</f>
        <v>3.6</v>
      </c>
      <c r="D88" s="9">
        <f t="shared" si="26"/>
        <v>0.41863633785788884</v>
      </c>
      <c r="E88" s="9">
        <f t="shared" si="27"/>
        <v>0.31364999113024872</v>
      </c>
      <c r="F88" s="9">
        <f t="shared" si="28"/>
        <v>0.26771367101186239</v>
      </c>
      <c r="G88" s="9">
        <f t="shared" si="29"/>
        <v>1.0520515706494524</v>
      </c>
      <c r="H88" s="9">
        <f t="shared" si="30"/>
        <v>2.388708073257277</v>
      </c>
      <c r="I88" s="9">
        <f t="shared" si="31"/>
        <v>3.1882672669508616</v>
      </c>
      <c r="J88" s="9">
        <f t="shared" si="32"/>
        <v>3.7353340836885764</v>
      </c>
      <c r="K88" s="11">
        <f t="shared" si="33"/>
        <v>0.43103448275862072</v>
      </c>
      <c r="L88" s="11">
        <f t="shared" si="34"/>
        <v>0.32467532467532467</v>
      </c>
      <c r="M88" s="11">
        <f t="shared" si="35"/>
        <v>0.27777777777777779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-0.27750410509031198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0.23324376772652639</v>
      </c>
      <c r="Q88" s="11">
        <f>2*'OddsRatio_working_3-way'!K88*'OddsRatio_working_3-way'!L88*'OddsRatio_working_3-way'!M88</f>
        <v>7.774792257550879E-2</v>
      </c>
      <c r="R88" s="11">
        <f t="shared" si="36"/>
        <v>0</v>
      </c>
      <c r="S88" s="11">
        <f t="shared" si="37"/>
        <v>-0.84050564819795603</v>
      </c>
      <c r="T88" s="11">
        <f t="shared" si="38"/>
        <v>-0.28016854939931868</v>
      </c>
      <c r="U88" s="11">
        <f>'OddsRatio_working_3-way'!S88-'OddsRatio_working_3-way'!R88^2/3</f>
        <v>-0.84050564819795603</v>
      </c>
      <c r="V88" s="11">
        <f>'OddsRatio_working_3-way'!S88*'OddsRatio_working_3-way'!R88/3-2*'OddsRatio_working_3-way'!R88^3/27-'OddsRatio_working_3-way'!T88</f>
        <v>0.28016854939931868</v>
      </c>
      <c r="W88" s="11">
        <f>'OddsRatio_working_3-way'!V88^2+4*'OddsRatio_working_3-way'!U88^3/27</f>
        <v>-9.4722506754177788E-3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0.14829587548878109</v>
      </c>
      <c r="Y88" s="11">
        <f>IF('OddsRatio_working_3-way'!W88&gt;=0,IF('OddsRatio_working_3-way'!V88+SQRT('OddsRatio_working_3-way'!W88)&gt;0,0,PI()),ACOS('OddsRatio_working_3-way'!V88/(2*'OddsRatio_working_3-way'!X88)))</f>
        <v>0.33434055188240785</v>
      </c>
      <c r="Z88" s="11">
        <f>'OddsRatio_working_3-way'!X88^(1/3)*COS('OddsRatio_working_3-way'!Y88/3)</f>
        <v>0.52602578532472621</v>
      </c>
      <c r="AA88" s="11">
        <f>'OddsRatio_working_3-way'!X88^(1/3)*COS(('OddsRatio_working_3-way'!Y88+2*PI())/3)</f>
        <v>-0.3139939374694069</v>
      </c>
      <c r="AB88" s="11">
        <f>'OddsRatio_working_3-way'!X88^(1/3)*COS(('OddsRatio_working_3-way'!Y88+4*PI())/3)</f>
        <v>-0.21203184785531917</v>
      </c>
      <c r="AC88" s="11">
        <f>'OddsRatio_working_3-way'!X88^(1/3)*SIN('OddsRatio_working_3-way'!Y88/3)</f>
        <v>5.8867839885830386E-2</v>
      </c>
      <c r="AD88" s="11">
        <f>'OddsRatio_working_3-way'!X88^(1/3)*SIN(('OddsRatio_working_3-way'!Y88+2*PI())/3)</f>
        <v>0.42611777319395733</v>
      </c>
      <c r="AE88" s="11">
        <f>'OddsRatio_working_3-way'!X88^(1/3)*SIN(('OddsRatio_working_3-way'!Y88+4*PI())/3)</f>
        <v>-0.48498561307978766</v>
      </c>
      <c r="AF88" s="11">
        <f>-'OddsRatio_working_3-way'!U88/(3*'OddsRatio_working_3-way'!X88^(1/3))*COS(('OddsRatio_working_3-way'!Y88)/3)</f>
        <v>0.52602578532472621</v>
      </c>
      <c r="AG88" s="11">
        <f>-'OddsRatio_working_3-way'!U88/(3*'OddsRatio_working_3-way'!X88^(1/3))*COS(('OddsRatio_working_3-way'!Y88+2*PI())/3)</f>
        <v>-0.3139939374694069</v>
      </c>
      <c r="AH88" s="11">
        <f>-'OddsRatio_working_3-way'!U88/(3*'OddsRatio_working_3-way'!X88^(1/3))*COS(('OddsRatio_working_3-way'!Y88+4*PI())/3)</f>
        <v>-0.21203184785531917</v>
      </c>
      <c r="AI88" s="11">
        <f>'OddsRatio_working_3-way'!U88/(3*'OddsRatio_working_3-way'!X88^(1/3))*SIN(('OddsRatio_working_3-way'!Y88)/3)</f>
        <v>-5.8867839885830386E-2</v>
      </c>
      <c r="AJ88" s="11">
        <f>'OddsRatio_working_3-way'!U88/(3*'OddsRatio_working_3-way'!X88^(1/3))*SIN(('OddsRatio_working_3-way'!Y88+2*PI())/3)</f>
        <v>-0.42611777319395733</v>
      </c>
      <c r="AK88" s="11">
        <f>'OddsRatio_working_3-way'!U88/(3*'OddsRatio_working_3-way'!X88^(1/3))*SIN(('OddsRatio_working_3-way'!Y88+4*PI())/3)</f>
        <v>0.48498561307978766</v>
      </c>
      <c r="AL88" s="11">
        <f>'OddsRatio_working_3-way'!Z88+'OddsRatio_working_3-way'!AF88</f>
        <v>1.0520515706494524</v>
      </c>
      <c r="AM88" s="11">
        <f>'OddsRatio_working_3-way'!AA88+'OddsRatio_working_3-way'!AG88</f>
        <v>-0.62798787493881381</v>
      </c>
      <c r="AN88" s="11">
        <f>'OddsRatio_working_3-way'!AB88+'OddsRatio_working_3-way'!AH88</f>
        <v>-0.42406369571063834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1.0520515706494524</v>
      </c>
      <c r="AS88" s="11">
        <f>IF(('OddsRatio_working_3-way'!X88=0),IF(Q88&gt;0,-Q88^(1/3),(-Q88)^(1/3)),'OddsRatio_working_3-way'!AM88-'OddsRatio_working_3-way'!R88/3)</f>
        <v>-0.62798787493881381</v>
      </c>
      <c r="AT88" s="11">
        <f>IF(('OddsRatio_working_3-way'!X88=0),IF(Q88&gt;0,-Q88^(1/3),(-Q88)^(1/3)),'OddsRatio_working_3-way'!AN88-'OddsRatio_working_3-way'!R88/3)</f>
        <v>-0.42406369571063834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3.13</v>
      </c>
      <c r="B89" s="4">
        <f>IF('True_Odds_Calculator_3-way'!B90="","",'True_Odds_Calculator_3-way'!B90)</f>
        <v>3.02</v>
      </c>
      <c r="C89" s="4">
        <f>IF('True_Odds_Calculator_3-way'!C90="","",'True_Odds_Calculator_3-way'!C90)</f>
        <v>2.62</v>
      </c>
      <c r="D89" s="9">
        <f t="shared" si="26"/>
        <v>0.3090981432969121</v>
      </c>
      <c r="E89" s="9">
        <f t="shared" si="27"/>
        <v>0.32053495138883992</v>
      </c>
      <c r="F89" s="9">
        <f t="shared" si="28"/>
        <v>0.37036690531424787</v>
      </c>
      <c r="G89" s="9">
        <f t="shared" si="29"/>
        <v>1.0493983089478156</v>
      </c>
      <c r="H89" s="9">
        <f t="shared" si="30"/>
        <v>3.2352183980588474</v>
      </c>
      <c r="I89" s="9">
        <f t="shared" si="31"/>
        <v>3.1197845840745875</v>
      </c>
      <c r="J89" s="9">
        <f t="shared" si="32"/>
        <v>2.7000252604954613</v>
      </c>
      <c r="K89" s="11">
        <f t="shared" si="33"/>
        <v>0.31948881789137379</v>
      </c>
      <c r="L89" s="11">
        <f t="shared" si="34"/>
        <v>0.33112582781456956</v>
      </c>
      <c r="M89" s="11">
        <f t="shared" si="35"/>
        <v>0.38167938931297707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-0.28144492092566953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0.23298246792796456</v>
      </c>
      <c r="Q89" s="11">
        <f>2*'OddsRatio_working_3-way'!K89*'OddsRatio_working_3-way'!L89*'OddsRatio_working_3-way'!M89</f>
        <v>8.0756488016625494E-2</v>
      </c>
      <c r="R89" s="11">
        <f t="shared" si="36"/>
        <v>0</v>
      </c>
      <c r="S89" s="11">
        <f t="shared" si="37"/>
        <v>-0.82780839377625848</v>
      </c>
      <c r="T89" s="11">
        <f t="shared" si="38"/>
        <v>-0.28693531846664072</v>
      </c>
      <c r="U89" s="11">
        <f>'OddsRatio_working_3-way'!S89-'OddsRatio_working_3-way'!R89^2/3</f>
        <v>-0.82780839377625848</v>
      </c>
      <c r="V89" s="11">
        <f>'OddsRatio_working_3-way'!S89*'OddsRatio_working_3-way'!R89/3-2*'OddsRatio_working_3-way'!R89^3/27-'OddsRatio_working_3-way'!T89</f>
        <v>0.28693531846664072</v>
      </c>
      <c r="W89" s="11">
        <f>'OddsRatio_working_3-way'!V89^2+4*'OddsRatio_working_3-way'!U89^3/27</f>
        <v>-1.7080573429701512E-3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0.14494820999802194</v>
      </c>
      <c r="Y89" s="11">
        <f>IF('OddsRatio_working_3-way'!W89&gt;=0,IF('OddsRatio_working_3-way'!V89+SQRT('OddsRatio_working_3-way'!W89)&gt;0,0,PI()),ACOS('OddsRatio_working_3-way'!V89/(2*'OddsRatio_working_3-way'!X89)))</f>
        <v>0.14305089676098359</v>
      </c>
      <c r="Z89" s="11">
        <f>'OddsRatio_working_3-way'!X89^(1/3)*COS('OddsRatio_working_3-way'!Y89/3)</f>
        <v>0.5246991544739078</v>
      </c>
      <c r="AA89" s="11">
        <f>'OddsRatio_working_3-way'!X89^(1/3)*COS(('OddsRatio_working_3-way'!Y89+2*PI())/3)</f>
        <v>-0.28403359012293256</v>
      </c>
      <c r="AB89" s="11">
        <f>'OddsRatio_working_3-way'!X89^(1/3)*COS(('OddsRatio_working_3-way'!Y89+4*PI())/3)</f>
        <v>-0.24066556435097491</v>
      </c>
      <c r="AC89" s="11">
        <f>'OddsRatio_working_3-way'!X89^(1/3)*SIN('OddsRatio_working_3-way'!Y89/3)</f>
        <v>2.5038541353662378E-2</v>
      </c>
      <c r="AD89" s="11">
        <f>'OddsRatio_working_3-way'!X89^(1/3)*SIN(('OddsRatio_working_3-way'!Y89+2*PI())/3)</f>
        <v>0.44188352644178841</v>
      </c>
      <c r="AE89" s="11">
        <f>'OddsRatio_working_3-way'!X89^(1/3)*SIN(('OddsRatio_working_3-way'!Y89+4*PI())/3)</f>
        <v>-0.46692206779545081</v>
      </c>
      <c r="AF89" s="11">
        <f>-'OddsRatio_working_3-way'!U89/(3*'OddsRatio_working_3-way'!X89^(1/3))*COS(('OddsRatio_working_3-way'!Y89)/3)</f>
        <v>0.5246991544739078</v>
      </c>
      <c r="AG89" s="11">
        <f>-'OddsRatio_working_3-way'!U89/(3*'OddsRatio_working_3-way'!X89^(1/3))*COS(('OddsRatio_working_3-way'!Y89+2*PI())/3)</f>
        <v>-0.28403359012293256</v>
      </c>
      <c r="AH89" s="11">
        <f>-'OddsRatio_working_3-way'!U89/(3*'OddsRatio_working_3-way'!X89^(1/3))*COS(('OddsRatio_working_3-way'!Y89+4*PI())/3)</f>
        <v>-0.24066556435097491</v>
      </c>
      <c r="AI89" s="11">
        <f>'OddsRatio_working_3-way'!U89/(3*'OddsRatio_working_3-way'!X89^(1/3))*SIN(('OddsRatio_working_3-way'!Y89)/3)</f>
        <v>-2.5038541353662378E-2</v>
      </c>
      <c r="AJ89" s="11">
        <f>'OddsRatio_working_3-way'!U89/(3*'OddsRatio_working_3-way'!X89^(1/3))*SIN(('OddsRatio_working_3-way'!Y89+2*PI())/3)</f>
        <v>-0.44188352644178841</v>
      </c>
      <c r="AK89" s="11">
        <f>'OddsRatio_working_3-way'!U89/(3*'OddsRatio_working_3-way'!X89^(1/3))*SIN(('OddsRatio_working_3-way'!Y89+4*PI())/3)</f>
        <v>0.46692206779545081</v>
      </c>
      <c r="AL89" s="11">
        <f>'OddsRatio_working_3-way'!Z89+'OddsRatio_working_3-way'!AF89</f>
        <v>1.0493983089478156</v>
      </c>
      <c r="AM89" s="11">
        <f>'OddsRatio_working_3-way'!AA89+'OddsRatio_working_3-way'!AG89</f>
        <v>-0.56806718024586511</v>
      </c>
      <c r="AN89" s="11">
        <f>'OddsRatio_working_3-way'!AB89+'OddsRatio_working_3-way'!AH89</f>
        <v>-0.48133112870194983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1.0493983089478156</v>
      </c>
      <c r="AS89" s="11">
        <f>IF(('OddsRatio_working_3-way'!X89=0),IF(Q89&gt;0,-Q89^(1/3),(-Q89)^(1/3)),'OddsRatio_working_3-way'!AM89-'OddsRatio_working_3-way'!R89/3)</f>
        <v>-0.56806718024586511</v>
      </c>
      <c r="AT89" s="11">
        <f>IF(('OddsRatio_working_3-way'!X89=0),IF(Q89&gt;0,-Q89^(1/3),(-Q89)^(1/3)),'OddsRatio_working_3-way'!AN89-'OddsRatio_working_3-way'!R89/3)</f>
        <v>-0.48133112870194983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1.76</v>
      </c>
      <c r="B90" s="4">
        <f>IF('True_Odds_Calculator_3-way'!B91="","",'True_Odds_Calculator_3-way'!B91)</f>
        <v>3.49</v>
      </c>
      <c r="C90" s="4">
        <f>IF('True_Odds_Calculator_3-way'!C91="","",'True_Odds_Calculator_3-way'!C91)</f>
        <v>5.46</v>
      </c>
      <c r="D90" s="9">
        <f t="shared" si="26"/>
        <v>0.55249360754812205</v>
      </c>
      <c r="E90" s="9">
        <f t="shared" si="27"/>
        <v>0.2736924503317465</v>
      </c>
      <c r="F90" s="9">
        <f t="shared" si="28"/>
        <v>0.17381394212013157</v>
      </c>
      <c r="G90" s="9">
        <f t="shared" si="29"/>
        <v>1.0657574903132072</v>
      </c>
      <c r="H90" s="9">
        <f t="shared" si="30"/>
        <v>1.809975692638037</v>
      </c>
      <c r="I90" s="9">
        <f t="shared" si="31"/>
        <v>3.6537361508798867</v>
      </c>
      <c r="J90" s="9">
        <f t="shared" si="32"/>
        <v>5.7532784067969045</v>
      </c>
      <c r="K90" s="11">
        <f t="shared" si="33"/>
        <v>0.56818181818181823</v>
      </c>
      <c r="L90" s="11">
        <f t="shared" si="34"/>
        <v>0.28653295128939826</v>
      </c>
      <c r="M90" s="11">
        <f t="shared" si="35"/>
        <v>0.18315018315018314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-0.25166166212011487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0.2298918846196783</v>
      </c>
      <c r="Q90" s="11">
        <f>2*'OddsRatio_working_3-way'!K90*'OddsRatio_working_3-way'!L90*'OddsRatio_working_3-way'!M90</f>
        <v>5.9634730121836135E-2</v>
      </c>
      <c r="R90" s="11">
        <f t="shared" si="36"/>
        <v>0</v>
      </c>
      <c r="S90" s="11">
        <f t="shared" si="37"/>
        <v>-0.91349585265773958</v>
      </c>
      <c r="T90" s="11">
        <f t="shared" si="38"/>
        <v>-0.23696390471017889</v>
      </c>
      <c r="U90" s="11">
        <f>'OddsRatio_working_3-way'!S90-'OddsRatio_working_3-way'!R90^2/3</f>
        <v>-0.91349585265773958</v>
      </c>
      <c r="V90" s="11">
        <f>'OddsRatio_working_3-way'!S90*'OddsRatio_working_3-way'!R90/3-2*'OddsRatio_working_3-way'!R90^3/27-'OddsRatio_working_3-way'!T90</f>
        <v>0.23696390471017889</v>
      </c>
      <c r="W90" s="11">
        <f>'OddsRatio_working_3-way'!V90^2+4*'OddsRatio_working_3-way'!U90^3/27</f>
        <v>-5.6779834201043745E-2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0.16802657999297202</v>
      </c>
      <c r="Y90" s="11">
        <f>IF('OddsRatio_working_3-way'!W90&gt;=0,IF('OddsRatio_working_3-way'!V90+SQRT('OddsRatio_working_3-way'!W90)&gt;0,0,PI()),ACOS('OddsRatio_working_3-way'!V90/(2*'OddsRatio_working_3-way'!X90)))</f>
        <v>0.7881783622030395</v>
      </c>
      <c r="Z90" s="11">
        <f>'OddsRatio_working_3-way'!X90^(1/3)*COS('OddsRatio_working_3-way'!Y90/3)</f>
        <v>0.53287874515660361</v>
      </c>
      <c r="AA90" s="11">
        <f>'OddsRatio_working_3-way'!X90^(1/3)*COS(('OddsRatio_working_3-way'!Y90+2*PI())/3)</f>
        <v>-0.39055281014522097</v>
      </c>
      <c r="AB90" s="11">
        <f>'OddsRatio_working_3-way'!X90^(1/3)*COS(('OddsRatio_working_3-way'!Y90+4*PI())/3)</f>
        <v>-0.1423259350113828</v>
      </c>
      <c r="AC90" s="11">
        <f>'OddsRatio_working_3-way'!X90^(1/3)*SIN('OddsRatio_working_3-way'!Y90/3)</f>
        <v>0.14331385317862111</v>
      </c>
      <c r="AD90" s="11">
        <f>'OddsRatio_working_3-way'!X90^(1/3)*SIN(('OddsRatio_working_3-way'!Y90+2*PI())/3)</f>
        <v>0.38982960385308202</v>
      </c>
      <c r="AE90" s="11">
        <f>'OddsRatio_working_3-way'!X90^(1/3)*SIN(('OddsRatio_working_3-way'!Y90+4*PI())/3)</f>
        <v>-0.53314345703170318</v>
      </c>
      <c r="AF90" s="11">
        <f>-'OddsRatio_working_3-way'!U90/(3*'OddsRatio_working_3-way'!X90^(1/3))*COS(('OddsRatio_working_3-way'!Y90)/3)</f>
        <v>0.53287874515660361</v>
      </c>
      <c r="AG90" s="11">
        <f>-'OddsRatio_working_3-way'!U90/(3*'OddsRatio_working_3-way'!X90^(1/3))*COS(('OddsRatio_working_3-way'!Y90+2*PI())/3)</f>
        <v>-0.39055281014522097</v>
      </c>
      <c r="AH90" s="11">
        <f>-'OddsRatio_working_3-way'!U90/(3*'OddsRatio_working_3-way'!X90^(1/3))*COS(('OddsRatio_working_3-way'!Y90+4*PI())/3)</f>
        <v>-0.1423259350113828</v>
      </c>
      <c r="AI90" s="11">
        <f>'OddsRatio_working_3-way'!U90/(3*'OddsRatio_working_3-way'!X90^(1/3))*SIN(('OddsRatio_working_3-way'!Y90)/3)</f>
        <v>-0.14331385317862111</v>
      </c>
      <c r="AJ90" s="11">
        <f>'OddsRatio_working_3-way'!U90/(3*'OddsRatio_working_3-way'!X90^(1/3))*SIN(('OddsRatio_working_3-way'!Y90+2*PI())/3)</f>
        <v>-0.38982960385308202</v>
      </c>
      <c r="AK90" s="11">
        <f>'OddsRatio_working_3-way'!U90/(3*'OddsRatio_working_3-way'!X90^(1/3))*SIN(('OddsRatio_working_3-way'!Y90+4*PI())/3)</f>
        <v>0.53314345703170318</v>
      </c>
      <c r="AL90" s="11">
        <f>'OddsRatio_working_3-way'!Z90+'OddsRatio_working_3-way'!AF90</f>
        <v>1.0657574903132072</v>
      </c>
      <c r="AM90" s="11">
        <f>'OddsRatio_working_3-way'!AA90+'OddsRatio_working_3-way'!AG90</f>
        <v>-0.78110562029044195</v>
      </c>
      <c r="AN90" s="11">
        <f>'OddsRatio_working_3-way'!AB90+'OddsRatio_working_3-way'!AH90</f>
        <v>-0.2846518700227656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1.0657574903132072</v>
      </c>
      <c r="AS90" s="11">
        <f>IF(('OddsRatio_working_3-way'!X90=0),IF(Q90&gt;0,-Q90^(1/3),(-Q90)^(1/3)),'OddsRatio_working_3-way'!AM90-'OddsRatio_working_3-way'!R90/3)</f>
        <v>-0.78110562029044195</v>
      </c>
      <c r="AT90" s="11">
        <f>IF(('OddsRatio_working_3-way'!X90=0),IF(Q90&gt;0,-Q90^(1/3),(-Q90)^(1/3)),'OddsRatio_working_3-way'!AN90-'OddsRatio_working_3-way'!R90/3)</f>
        <v>-0.2846518700227656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1.96</v>
      </c>
      <c r="B91" s="4">
        <f>IF('True_Odds_Calculator_3-way'!B92="","",'True_Odds_Calculator_3-way'!B92)</f>
        <v>3.24</v>
      </c>
      <c r="C91" s="4">
        <f>IF('True_Odds_Calculator_3-way'!C92="","",'True_Odds_Calculator_3-way'!C92)</f>
        <v>4.4000000000000004</v>
      </c>
      <c r="D91" s="9">
        <f t="shared" si="26"/>
        <v>0.49197584038109776</v>
      </c>
      <c r="E91" s="9">
        <f t="shared" si="27"/>
        <v>0.29330269809571874</v>
      </c>
      <c r="F91" s="9">
        <f t="shared" si="28"/>
        <v>0.21472146152318372</v>
      </c>
      <c r="G91" s="9">
        <f t="shared" si="29"/>
        <v>1.0756459758805037</v>
      </c>
      <c r="H91" s="9">
        <f t="shared" si="30"/>
        <v>2.0326201368452828</v>
      </c>
      <c r="I91" s="9">
        <f t="shared" si="31"/>
        <v>3.4094469859723282</v>
      </c>
      <c r="J91" s="9">
        <f t="shared" si="32"/>
        <v>4.657196317993713</v>
      </c>
      <c r="K91" s="11">
        <f t="shared" si="33"/>
        <v>0.51020408163265307</v>
      </c>
      <c r="L91" s="11">
        <f t="shared" si="34"/>
        <v>0.30864197530864196</v>
      </c>
      <c r="M91" s="11">
        <f t="shared" si="35"/>
        <v>0.22727272727272727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-0.26166426166426171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0.23620559334845048</v>
      </c>
      <c r="Q91" s="11">
        <f>2*'OddsRatio_working_3-way'!K91*'OddsRatio_working_3-way'!L91*'OddsRatio_working_3-way'!M91</f>
        <v>7.1577452529833482E-2</v>
      </c>
      <c r="R91" s="11">
        <f t="shared" si="36"/>
        <v>0</v>
      </c>
      <c r="S91" s="11">
        <f t="shared" si="37"/>
        <v>-0.90270483193277296</v>
      </c>
      <c r="T91" s="11">
        <f t="shared" si="38"/>
        <v>-0.27354691876750697</v>
      </c>
      <c r="U91" s="11">
        <f>'OddsRatio_working_3-way'!S91-'OddsRatio_working_3-way'!R91^2/3</f>
        <v>-0.90270483193277296</v>
      </c>
      <c r="V91" s="11">
        <f>'OddsRatio_working_3-way'!S91*'OddsRatio_working_3-way'!R91/3-2*'OddsRatio_working_3-way'!R91^3/27-'OddsRatio_working_3-way'!T91</f>
        <v>0.27354691876750697</v>
      </c>
      <c r="W91" s="11">
        <f>'OddsRatio_working_3-way'!V91^2+4*'OddsRatio_working_3-way'!U91^3/27</f>
        <v>-3.4148752106598512E-2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0.16505807226079219</v>
      </c>
      <c r="Y91" s="11">
        <f>IF('OddsRatio_working_3-way'!W91&gt;=0,IF('OddsRatio_working_3-way'!V91+SQRT('OddsRatio_working_3-way'!W91)&gt;0,0,PI()),ACOS('OddsRatio_working_3-way'!V91/(2*'OddsRatio_working_3-way'!X91)))</f>
        <v>0.59412537853126779</v>
      </c>
      <c r="Z91" s="11">
        <f>'OddsRatio_working_3-way'!X91^(1/3)*COS('OddsRatio_working_3-way'!Y91/3)</f>
        <v>0.53782298794025185</v>
      </c>
      <c r="AA91" s="11">
        <f>'OddsRatio_working_3-way'!X91^(1/3)*COS(('OddsRatio_working_3-way'!Y91+2*PI())/3)</f>
        <v>-0.36237824322063728</v>
      </c>
      <c r="AB91" s="11">
        <f>'OddsRatio_working_3-way'!X91^(1/3)*COS(('OddsRatio_working_3-way'!Y91+4*PI())/3)</f>
        <v>-0.1754447447196143</v>
      </c>
      <c r="AC91" s="11">
        <f>'OddsRatio_working_3-way'!X91^(1/3)*SIN('OddsRatio_working_3-way'!Y91/3)</f>
        <v>0.10792610568012408</v>
      </c>
      <c r="AD91" s="11">
        <f>'OddsRatio_working_3-way'!X91^(1/3)*SIN(('OddsRatio_working_3-way'!Y91+2*PI())/3)</f>
        <v>0.41180531745544796</v>
      </c>
      <c r="AE91" s="11">
        <f>'OddsRatio_working_3-way'!X91^(1/3)*SIN(('OddsRatio_working_3-way'!Y91+4*PI())/3)</f>
        <v>-0.51973142313557208</v>
      </c>
      <c r="AF91" s="11">
        <f>-'OddsRatio_working_3-way'!U91/(3*'OddsRatio_working_3-way'!X91^(1/3))*COS(('OddsRatio_working_3-way'!Y91)/3)</f>
        <v>0.53782298794025185</v>
      </c>
      <c r="AG91" s="11">
        <f>-'OddsRatio_working_3-way'!U91/(3*'OddsRatio_working_3-way'!X91^(1/3))*COS(('OddsRatio_working_3-way'!Y91+2*PI())/3)</f>
        <v>-0.36237824322063728</v>
      </c>
      <c r="AH91" s="11">
        <f>-'OddsRatio_working_3-way'!U91/(3*'OddsRatio_working_3-way'!X91^(1/3))*COS(('OddsRatio_working_3-way'!Y91+4*PI())/3)</f>
        <v>-0.1754447447196143</v>
      </c>
      <c r="AI91" s="11">
        <f>'OddsRatio_working_3-way'!U91/(3*'OddsRatio_working_3-way'!X91^(1/3))*SIN(('OddsRatio_working_3-way'!Y91)/3)</f>
        <v>-0.10792610568012408</v>
      </c>
      <c r="AJ91" s="11">
        <f>'OddsRatio_working_3-way'!U91/(3*'OddsRatio_working_3-way'!X91^(1/3))*SIN(('OddsRatio_working_3-way'!Y91+2*PI())/3)</f>
        <v>-0.41180531745544796</v>
      </c>
      <c r="AK91" s="11">
        <f>'OddsRatio_working_3-way'!U91/(3*'OddsRatio_working_3-way'!X91^(1/3))*SIN(('OddsRatio_working_3-way'!Y91+4*PI())/3)</f>
        <v>0.51973142313557208</v>
      </c>
      <c r="AL91" s="11">
        <f>'OddsRatio_working_3-way'!Z91+'OddsRatio_working_3-way'!AF91</f>
        <v>1.0756459758805037</v>
      </c>
      <c r="AM91" s="11">
        <f>'OddsRatio_working_3-way'!AA91+'OddsRatio_working_3-way'!AG91</f>
        <v>-0.72475648644127455</v>
      </c>
      <c r="AN91" s="11">
        <f>'OddsRatio_working_3-way'!AB91+'OddsRatio_working_3-way'!AH91</f>
        <v>-0.3508894894392286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1.0756459758805037</v>
      </c>
      <c r="AS91" s="11">
        <f>IF(('OddsRatio_working_3-way'!X91=0),IF(Q91&gt;0,-Q91^(1/3),(-Q91)^(1/3)),'OddsRatio_working_3-way'!AM91-'OddsRatio_working_3-way'!R91/3)</f>
        <v>-0.72475648644127455</v>
      </c>
      <c r="AT91" s="11">
        <f>IF(('OddsRatio_working_3-way'!X91=0),IF(Q91&gt;0,-Q91^(1/3),(-Q91)^(1/3)),'OddsRatio_working_3-way'!AN91-'OddsRatio_working_3-way'!R91/3)</f>
        <v>-0.3508894894392286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1.72</v>
      </c>
      <c r="B92" s="4">
        <f>IF('True_Odds_Calculator_3-way'!B93="","",'True_Odds_Calculator_3-way'!B93)</f>
        <v>3.55</v>
      </c>
      <c r="C92" s="4">
        <f>IF('True_Odds_Calculator_3-way'!C93="","",'True_Odds_Calculator_3-way'!C93)</f>
        <v>5.35</v>
      </c>
      <c r="D92" s="9">
        <f t="shared" si="26"/>
        <v>0.56069006978966407</v>
      </c>
      <c r="E92" s="9">
        <f t="shared" si="27"/>
        <v>0.26490386716092451</v>
      </c>
      <c r="F92" s="9">
        <f t="shared" si="28"/>
        <v>0.17440606304941142</v>
      </c>
      <c r="G92" s="9">
        <f t="shared" si="29"/>
        <v>1.0882173837617282</v>
      </c>
      <c r="H92" s="9">
        <f t="shared" si="30"/>
        <v>1.7835165163084441</v>
      </c>
      <c r="I92" s="9">
        <f t="shared" si="31"/>
        <v>3.7749543285924072</v>
      </c>
      <c r="J92" s="9">
        <f t="shared" si="32"/>
        <v>5.7337456193635168</v>
      </c>
      <c r="K92" s="11">
        <f t="shared" si="33"/>
        <v>0.58139534883720934</v>
      </c>
      <c r="L92" s="11">
        <f t="shared" si="34"/>
        <v>0.28169014084507044</v>
      </c>
      <c r="M92" s="11">
        <f t="shared" si="35"/>
        <v>0.18691588785046731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-0.24448451194014775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0.23326221182780232</v>
      </c>
      <c r="Q92" s="11">
        <f>2*'OddsRatio_working_3-way'!K92*'OddsRatio_working_3-way'!L92*'OddsRatio_working_3-way'!M92</f>
        <v>6.1223677645092477E-2</v>
      </c>
      <c r="R92" s="11">
        <f t="shared" si="36"/>
        <v>0</v>
      </c>
      <c r="S92" s="11">
        <f t="shared" si="37"/>
        <v>-0.95409811434152214</v>
      </c>
      <c r="T92" s="11">
        <f t="shared" si="38"/>
        <v>-0.25041945258307668</v>
      </c>
      <c r="U92" s="11">
        <f>'OddsRatio_working_3-way'!S92-'OddsRatio_working_3-way'!R92^2/3</f>
        <v>-0.95409811434152214</v>
      </c>
      <c r="V92" s="11">
        <f>'OddsRatio_working_3-way'!S92*'OddsRatio_working_3-way'!R92/3-2*'OddsRatio_working_3-way'!R92^3/27-'OddsRatio_working_3-way'!T92</f>
        <v>0.25041945258307668</v>
      </c>
      <c r="W92" s="11">
        <f>'OddsRatio_working_3-way'!V92^2+4*'OddsRatio_working_3-way'!U92^3/27</f>
        <v>-6.595951670842426E-2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0.17935259890815078</v>
      </c>
      <c r="Y92" s="11">
        <f>IF('OddsRatio_working_3-way'!W92&gt;=0,IF('OddsRatio_working_3-way'!V92+SQRT('OddsRatio_working_3-way'!W92)&gt;0,0,PI()),ACOS('OddsRatio_working_3-way'!V92/(2*'OddsRatio_working_3-way'!X92)))</f>
        <v>0.79802727161543419</v>
      </c>
      <c r="Z92" s="11">
        <f>'OddsRatio_working_3-way'!X92^(1/3)*COS('OddsRatio_working_3-way'!Y92/3)</f>
        <v>0.54410869188086408</v>
      </c>
      <c r="AA92" s="11">
        <f>'OddsRatio_working_3-way'!X92^(1/3)*COS(('OddsRatio_working_3-way'!Y92+2*PI())/3)</f>
        <v>-0.40044370356072617</v>
      </c>
      <c r="AB92" s="11">
        <f>'OddsRatio_working_3-way'!X92^(1/3)*COS(('OddsRatio_working_3-way'!Y92+4*PI())/3)</f>
        <v>-0.14366498832013799</v>
      </c>
      <c r="AC92" s="11">
        <f>'OddsRatio_working_3-way'!X92^(1/3)*SIN('OddsRatio_working_3-way'!Y92/3)</f>
        <v>0.14825126036631983</v>
      </c>
      <c r="AD92" s="11">
        <f>'OddsRatio_working_3-way'!X92^(1/3)*SIN(('OddsRatio_working_3-way'!Y92+2*PI())/3)</f>
        <v>0.39708631940558803</v>
      </c>
      <c r="AE92" s="11">
        <f>'OddsRatio_working_3-way'!X92^(1/3)*SIN(('OddsRatio_working_3-way'!Y92+4*PI())/3)</f>
        <v>-0.54533757977190789</v>
      </c>
      <c r="AF92" s="11">
        <f>-'OddsRatio_working_3-way'!U92/(3*'OddsRatio_working_3-way'!X92^(1/3))*COS(('OddsRatio_working_3-way'!Y92)/3)</f>
        <v>0.54410869188086408</v>
      </c>
      <c r="AG92" s="11">
        <f>-'OddsRatio_working_3-way'!U92/(3*'OddsRatio_working_3-way'!X92^(1/3))*COS(('OddsRatio_working_3-way'!Y92+2*PI())/3)</f>
        <v>-0.40044370356072617</v>
      </c>
      <c r="AH92" s="11">
        <f>-'OddsRatio_working_3-way'!U92/(3*'OddsRatio_working_3-way'!X92^(1/3))*COS(('OddsRatio_working_3-way'!Y92+4*PI())/3)</f>
        <v>-0.14366498832013799</v>
      </c>
      <c r="AI92" s="11">
        <f>'OddsRatio_working_3-way'!U92/(3*'OddsRatio_working_3-way'!X92^(1/3))*SIN(('OddsRatio_working_3-way'!Y92)/3)</f>
        <v>-0.14825126036631983</v>
      </c>
      <c r="AJ92" s="11">
        <f>'OddsRatio_working_3-way'!U92/(3*'OddsRatio_working_3-way'!X92^(1/3))*SIN(('OddsRatio_working_3-way'!Y92+2*PI())/3)</f>
        <v>-0.39708631940558803</v>
      </c>
      <c r="AK92" s="11">
        <f>'OddsRatio_working_3-way'!U92/(3*'OddsRatio_working_3-way'!X92^(1/3))*SIN(('OddsRatio_working_3-way'!Y92+4*PI())/3)</f>
        <v>0.54533757977190789</v>
      </c>
      <c r="AL92" s="11">
        <f>'OddsRatio_working_3-way'!Z92+'OddsRatio_working_3-way'!AF92</f>
        <v>1.0882173837617282</v>
      </c>
      <c r="AM92" s="11">
        <f>'OddsRatio_working_3-way'!AA92+'OddsRatio_working_3-way'!AG92</f>
        <v>-0.80088740712145234</v>
      </c>
      <c r="AN92" s="11">
        <f>'OddsRatio_working_3-way'!AB92+'OddsRatio_working_3-way'!AH92</f>
        <v>-0.28732997664027599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1.0882173837617282</v>
      </c>
      <c r="AS92" s="11">
        <f>IF(('OddsRatio_working_3-way'!X92=0),IF(Q92&gt;0,-Q92^(1/3),(-Q92)^(1/3)),'OddsRatio_working_3-way'!AM92-'OddsRatio_working_3-way'!R92/3)</f>
        <v>-0.80088740712145234</v>
      </c>
      <c r="AT92" s="11">
        <f>IF(('OddsRatio_working_3-way'!X92=0),IF(Q92&gt;0,-Q92^(1/3),(-Q92)^(1/3)),'OddsRatio_working_3-way'!AN92-'OddsRatio_working_3-way'!R92/3)</f>
        <v>-0.28732997664027599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1.76</v>
      </c>
      <c r="B93" s="4">
        <f>IF('True_Odds_Calculator_3-way'!B94="","",'True_Odds_Calculator_3-way'!B94)</f>
        <v>3.26</v>
      </c>
      <c r="C93" s="4">
        <f>IF('True_Odds_Calculator_3-way'!C94="","",'True_Odds_Calculator_3-way'!C94)</f>
        <v>4.96</v>
      </c>
      <c r="D93" s="9">
        <f t="shared" si="26"/>
        <v>0.53714199057098511</v>
      </c>
      <c r="E93" s="9">
        <f t="shared" si="27"/>
        <v>0.28070656539167932</v>
      </c>
      <c r="F93" s="9">
        <f t="shared" si="28"/>
        <v>0.1821514440373356</v>
      </c>
      <c r="G93" s="9">
        <f t="shared" si="29"/>
        <v>1.1338225409816296</v>
      </c>
      <c r="H93" s="9">
        <f t="shared" si="30"/>
        <v>1.8617051311460384</v>
      </c>
      <c r="I93" s="9">
        <f t="shared" si="31"/>
        <v>3.5624389426184826</v>
      </c>
      <c r="J93" s="9">
        <f t="shared" si="32"/>
        <v>5.4899372622872527</v>
      </c>
      <c r="K93" s="11">
        <f t="shared" si="33"/>
        <v>0.56818181818181823</v>
      </c>
      <c r="L93" s="11">
        <f t="shared" si="34"/>
        <v>0.30674846625766872</v>
      </c>
      <c r="M93" s="11">
        <f t="shared" si="35"/>
        <v>0.20161290322580647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-0.23900405699584415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0.24526946188582843</v>
      </c>
      <c r="Q93" s="11">
        <f>2*'OddsRatio_working_3-way'!K93*'OddsRatio_working_3-way'!L93*'OddsRatio_working_3-way'!M93</f>
        <v>7.0277782775309008E-2</v>
      </c>
      <c r="R93" s="11">
        <f t="shared" si="36"/>
        <v>0</v>
      </c>
      <c r="S93" s="11">
        <f t="shared" si="37"/>
        <v>-1.0262146382314055</v>
      </c>
      <c r="T93" s="11">
        <f t="shared" si="38"/>
        <v>-0.29404430894882683</v>
      </c>
      <c r="U93" s="11">
        <f>'OddsRatio_working_3-way'!S93-'OddsRatio_working_3-way'!R93^2/3</f>
        <v>-1.0262146382314055</v>
      </c>
      <c r="V93" s="11">
        <f>'OddsRatio_working_3-way'!S93*'OddsRatio_working_3-way'!R93/3-2*'OddsRatio_working_3-way'!R93^3/27-'OddsRatio_working_3-way'!T93</f>
        <v>0.29404430894882683</v>
      </c>
      <c r="W93" s="11">
        <f>'OddsRatio_working_3-way'!V93^2+4*'OddsRatio_working_3-way'!U93^3/27</f>
        <v>-7.3645137168388344E-2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0.20006698427875441</v>
      </c>
      <c r="Y93" s="11">
        <f>IF('OddsRatio_working_3-way'!W93&gt;=0,IF('OddsRatio_working_3-way'!V93+SQRT('OddsRatio_working_3-way'!W93)&gt;0,0,PI()),ACOS('OddsRatio_working_3-way'!V93/(2*'OddsRatio_working_3-way'!X93)))</f>
        <v>0.74532923502519199</v>
      </c>
      <c r="Z93" s="11">
        <f>'OddsRatio_working_3-way'!X93^(1/3)*COS('OddsRatio_working_3-way'!Y93/3)</f>
        <v>0.56691127049081469</v>
      </c>
      <c r="AA93" s="11">
        <f>'OddsRatio_working_3-way'!X93^(1/3)*COS(('OddsRatio_working_3-way'!Y93+2*PI())/3)</f>
        <v>-0.40800429280830158</v>
      </c>
      <c r="AB93" s="11">
        <f>'OddsRatio_working_3-way'!X93^(1/3)*COS(('OddsRatio_working_3-way'!Y93+4*PI())/3)</f>
        <v>-0.15890697768251297</v>
      </c>
      <c r="AC93" s="11">
        <f>'OddsRatio_working_3-way'!X93^(1/3)*SIN('OddsRatio_working_3-way'!Y93/3)</f>
        <v>0.14381640194228704</v>
      </c>
      <c r="AD93" s="11">
        <f>'OddsRatio_working_3-way'!X93^(1/3)*SIN(('OddsRatio_working_3-way'!Y93+2*PI())/3)</f>
        <v>0.41905136096561335</v>
      </c>
      <c r="AE93" s="11">
        <f>'OddsRatio_working_3-way'!X93^(1/3)*SIN(('OddsRatio_working_3-way'!Y93+4*PI())/3)</f>
        <v>-0.56286776290790042</v>
      </c>
      <c r="AF93" s="11">
        <f>-'OddsRatio_working_3-way'!U93/(3*'OddsRatio_working_3-way'!X93^(1/3))*COS(('OddsRatio_working_3-way'!Y93)/3)</f>
        <v>0.5669112704908148</v>
      </c>
      <c r="AG93" s="11">
        <f>-'OddsRatio_working_3-way'!U93/(3*'OddsRatio_working_3-way'!X93^(1/3))*COS(('OddsRatio_working_3-way'!Y93+2*PI())/3)</f>
        <v>-0.40800429280830169</v>
      </c>
      <c r="AH93" s="11">
        <f>-'OddsRatio_working_3-way'!U93/(3*'OddsRatio_working_3-way'!X93^(1/3))*COS(('OddsRatio_working_3-way'!Y93+4*PI())/3)</f>
        <v>-0.15890697768251302</v>
      </c>
      <c r="AI93" s="11">
        <f>'OddsRatio_working_3-way'!U93/(3*'OddsRatio_working_3-way'!X93^(1/3))*SIN(('OddsRatio_working_3-way'!Y93)/3)</f>
        <v>-0.14381640194228706</v>
      </c>
      <c r="AJ93" s="11">
        <f>'OddsRatio_working_3-way'!U93/(3*'OddsRatio_working_3-way'!X93^(1/3))*SIN(('OddsRatio_working_3-way'!Y93+2*PI())/3)</f>
        <v>-0.41905136096561346</v>
      </c>
      <c r="AK93" s="11">
        <f>'OddsRatio_working_3-way'!U93/(3*'OddsRatio_working_3-way'!X93^(1/3))*SIN(('OddsRatio_working_3-way'!Y93+4*PI())/3)</f>
        <v>0.56286776290790053</v>
      </c>
      <c r="AL93" s="11">
        <f>'OddsRatio_working_3-way'!Z93+'OddsRatio_working_3-way'!AF93</f>
        <v>1.1338225409816296</v>
      </c>
      <c r="AM93" s="11">
        <f>'OddsRatio_working_3-way'!AA93+'OddsRatio_working_3-way'!AG93</f>
        <v>-0.81600858561660328</v>
      </c>
      <c r="AN93" s="11">
        <f>'OddsRatio_working_3-way'!AB93+'OddsRatio_working_3-way'!AH93</f>
        <v>-0.31781395536502599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1.1338225409816296</v>
      </c>
      <c r="AS93" s="11">
        <f>IF(('OddsRatio_working_3-way'!X93=0),IF(Q93&gt;0,-Q93^(1/3),(-Q93)^(1/3)),'OddsRatio_working_3-way'!AM93-'OddsRatio_working_3-way'!R93/3)</f>
        <v>-0.81600858561660328</v>
      </c>
      <c r="AT93" s="11">
        <f>IF(('OddsRatio_working_3-way'!X93=0),IF(Q93&gt;0,-Q93^(1/3),(-Q93)^(1/3)),'OddsRatio_working_3-way'!AN93-'OddsRatio_working_3-way'!R93/3)</f>
        <v>-0.31781395536502599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2.37</v>
      </c>
      <c r="B94" s="4">
        <f>IF('True_Odds_Calculator_3-way'!B95="","",'True_Odds_Calculator_3-way'!B95)</f>
        <v>2.94</v>
      </c>
      <c r="C94" s="4">
        <f>IF('True_Odds_Calculator_3-way'!C95="","",'True_Odds_Calculator_3-way'!C95)</f>
        <v>3.54</v>
      </c>
      <c r="D94" s="9">
        <f t="shared" si="26"/>
        <v>0.40566850753321909</v>
      </c>
      <c r="E94" s="9">
        <f t="shared" si="27"/>
        <v>0.32524341871431306</v>
      </c>
      <c r="F94" s="9">
        <f t="shared" si="28"/>
        <v>0.2690880737524679</v>
      </c>
      <c r="G94" s="9">
        <f t="shared" si="29"/>
        <v>1.0693918792906592</v>
      </c>
      <c r="H94" s="9">
        <f t="shared" si="30"/>
        <v>2.465066874628203</v>
      </c>
      <c r="I94" s="9">
        <f t="shared" si="31"/>
        <v>3.0746202458238789</v>
      </c>
      <c r="J94" s="9">
        <f t="shared" si="32"/>
        <v>3.7162553733982744</v>
      </c>
      <c r="K94" s="11">
        <f t="shared" si="33"/>
        <v>0.42194092827004215</v>
      </c>
      <c r="L94" s="11">
        <f t="shared" si="34"/>
        <v>0.3401360544217687</v>
      </c>
      <c r="M94" s="11">
        <f t="shared" si="35"/>
        <v>0.2824858757062147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-0.27368883141709333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0.23716845674120318</v>
      </c>
      <c r="Q94" s="11">
        <f>2*'OddsRatio_working_3-way'!K94*'OddsRatio_working_3-way'!L94*'OddsRatio_working_3-way'!M94</f>
        <v>8.1083233073915628E-2</v>
      </c>
      <c r="R94" s="11">
        <f t="shared" si="36"/>
        <v>0</v>
      </c>
      <c r="S94" s="11">
        <f t="shared" si="37"/>
        <v>-0.86656242241674009</v>
      </c>
      <c r="T94" s="11">
        <f t="shared" si="38"/>
        <v>-0.29626065723649236</v>
      </c>
      <c r="U94" s="11">
        <f>'OddsRatio_working_3-way'!S94-'OddsRatio_working_3-way'!R94^2/3</f>
        <v>-0.86656242241674009</v>
      </c>
      <c r="V94" s="11">
        <f>'OddsRatio_working_3-way'!S94*'OddsRatio_working_3-way'!R94/3-2*'OddsRatio_working_3-way'!R94^3/27-'OddsRatio_working_3-way'!T94</f>
        <v>0.29626065723649236</v>
      </c>
      <c r="W94" s="11">
        <f>'OddsRatio_working_3-way'!V94^2+4*'OddsRatio_working_3-way'!U94^3/27</f>
        <v>-8.6337850734323623E-3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0.15524509823149873</v>
      </c>
      <c r="Y94" s="11">
        <f>IF('OddsRatio_working_3-way'!W94&gt;=0,IF('OddsRatio_working_3-way'!V94+SQRT('OddsRatio_working_3-way'!W94)&gt;0,0,PI()),ACOS('OddsRatio_working_3-way'!V94/(2*'OddsRatio_working_3-way'!X94)))</f>
        <v>0.30391994463593197</v>
      </c>
      <c r="Z94" s="11">
        <f>'OddsRatio_working_3-way'!X94^(1/3)*COS('OddsRatio_working_3-way'!Y94/3)</f>
        <v>0.53469593964532958</v>
      </c>
      <c r="AA94" s="11">
        <f>'OddsRatio_working_3-way'!X94^(1/3)*COS(('OddsRatio_working_3-way'!Y94+2*PI())/3)</f>
        <v>-0.31442019835800811</v>
      </c>
      <c r="AB94" s="11">
        <f>'OddsRatio_working_3-way'!X94^(1/3)*COS(('OddsRatio_working_3-way'!Y94+4*PI())/3)</f>
        <v>-0.22027574128732158</v>
      </c>
      <c r="AC94" s="11">
        <f>'OddsRatio_working_3-way'!X94^(1/3)*SIN('OddsRatio_working_3-way'!Y94/3)</f>
        <v>5.4354327632472096E-2</v>
      </c>
      <c r="AD94" s="11">
        <f>'OddsRatio_working_3-way'!X94^(1/3)*SIN(('OddsRatio_working_3-way'!Y94+2*PI())/3)</f>
        <v>0.43588310321701029</v>
      </c>
      <c r="AE94" s="11">
        <f>'OddsRatio_working_3-way'!X94^(1/3)*SIN(('OddsRatio_working_3-way'!Y94+4*PI())/3)</f>
        <v>-0.49023743084948235</v>
      </c>
      <c r="AF94" s="11">
        <f>-'OddsRatio_working_3-way'!U94/(3*'OddsRatio_working_3-way'!X94^(1/3))*COS(('OddsRatio_working_3-way'!Y94)/3)</f>
        <v>0.53469593964532958</v>
      </c>
      <c r="AG94" s="11">
        <f>-'OddsRatio_working_3-way'!U94/(3*'OddsRatio_working_3-way'!X94^(1/3))*COS(('OddsRatio_working_3-way'!Y94+2*PI())/3)</f>
        <v>-0.31442019835800811</v>
      </c>
      <c r="AH94" s="11">
        <f>-'OddsRatio_working_3-way'!U94/(3*'OddsRatio_working_3-way'!X94^(1/3))*COS(('OddsRatio_working_3-way'!Y94+4*PI())/3)</f>
        <v>-0.22027574128732158</v>
      </c>
      <c r="AI94" s="11">
        <f>'OddsRatio_working_3-way'!U94/(3*'OddsRatio_working_3-way'!X94^(1/3))*SIN(('OddsRatio_working_3-way'!Y94)/3)</f>
        <v>-5.4354327632472096E-2</v>
      </c>
      <c r="AJ94" s="11">
        <f>'OddsRatio_working_3-way'!U94/(3*'OddsRatio_working_3-way'!X94^(1/3))*SIN(('OddsRatio_working_3-way'!Y94+2*PI())/3)</f>
        <v>-0.43588310321701029</v>
      </c>
      <c r="AK94" s="11">
        <f>'OddsRatio_working_3-way'!U94/(3*'OddsRatio_working_3-way'!X94^(1/3))*SIN(('OddsRatio_working_3-way'!Y94+4*PI())/3)</f>
        <v>0.49023743084948235</v>
      </c>
      <c r="AL94" s="11">
        <f>'OddsRatio_working_3-way'!Z94+'OddsRatio_working_3-way'!AF94</f>
        <v>1.0693918792906592</v>
      </c>
      <c r="AM94" s="11">
        <f>'OddsRatio_working_3-way'!AA94+'OddsRatio_working_3-way'!AG94</f>
        <v>-0.62884039671601621</v>
      </c>
      <c r="AN94" s="11">
        <f>'OddsRatio_working_3-way'!AB94+'OddsRatio_working_3-way'!AH94</f>
        <v>-0.44055148257464316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1.0693918792906592</v>
      </c>
      <c r="AS94" s="11">
        <f>IF(('OddsRatio_working_3-way'!X94=0),IF(Q94&gt;0,-Q94^(1/3),(-Q94)^(1/3)),'OddsRatio_working_3-way'!AM94-'OddsRatio_working_3-way'!R94/3)</f>
        <v>-0.62884039671601621</v>
      </c>
      <c r="AT94" s="11">
        <f>IF(('OddsRatio_working_3-way'!X94=0),IF(Q94&gt;0,-Q94^(1/3),(-Q94)^(1/3)),'OddsRatio_working_3-way'!AN94-'OddsRatio_working_3-way'!R94/3)</f>
        <v>-0.44055148257464316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1.85</v>
      </c>
      <c r="B95" s="4">
        <f>IF('True_Odds_Calculator_3-way'!B96="","",'True_Odds_Calculator_3-way'!B96)</f>
        <v>3.67</v>
      </c>
      <c r="C95" s="4">
        <f>IF('True_Odds_Calculator_3-way'!C96="","",'True_Odds_Calculator_3-way'!C96)</f>
        <v>4.63</v>
      </c>
      <c r="D95" s="9">
        <f t="shared" si="26"/>
        <v>0.52874898291248684</v>
      </c>
      <c r="E95" s="9">
        <f t="shared" si="27"/>
        <v>0.26318599750667127</v>
      </c>
      <c r="F95" s="9">
        <f t="shared" si="28"/>
        <v>0.20806501958084186</v>
      </c>
      <c r="G95" s="9">
        <f t="shared" si="29"/>
        <v>1.0485371682902853</v>
      </c>
      <c r="H95" s="9">
        <f t="shared" si="30"/>
        <v>1.8912565930467422</v>
      </c>
      <c r="I95" s="9">
        <f t="shared" si="31"/>
        <v>3.7995942393350615</v>
      </c>
      <c r="J95" s="9">
        <f t="shared" si="32"/>
        <v>4.8061899208937362</v>
      </c>
      <c r="K95" s="11">
        <f t="shared" si="33"/>
        <v>0.54054054054054046</v>
      </c>
      <c r="L95" s="11">
        <f t="shared" si="34"/>
        <v>0.27247956403269757</v>
      </c>
      <c r="M95" s="11">
        <f t="shared" si="35"/>
        <v>0.21598272138228941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-0.26207043432106836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0.22745068972433452</v>
      </c>
      <c r="Q95" s="11">
        <f>2*'OddsRatio_working_3-way'!K95*'OddsRatio_working_3-way'!L95*'OddsRatio_working_3-way'!M95</f>
        <v>6.3622570552261407E-2</v>
      </c>
      <c r="R95" s="11">
        <f t="shared" si="36"/>
        <v>0</v>
      </c>
      <c r="S95" s="11">
        <f t="shared" si="37"/>
        <v>-0.86789908336504529</v>
      </c>
      <c r="T95" s="11">
        <f t="shared" si="38"/>
        <v>-0.24276897436784484</v>
      </c>
      <c r="U95" s="11">
        <f>'OddsRatio_working_3-way'!S95-'OddsRatio_working_3-way'!R95^2/3</f>
        <v>-0.86789908336504529</v>
      </c>
      <c r="V95" s="11">
        <f>'OddsRatio_working_3-way'!S95*'OddsRatio_working_3-way'!R95/3-2*'OddsRatio_working_3-way'!R95^3/27-'OddsRatio_working_3-way'!T95</f>
        <v>0.24276897436784484</v>
      </c>
      <c r="W95" s="11">
        <f>'OddsRatio_working_3-way'!V95^2+4*'OddsRatio_working_3-way'!U95^3/27</f>
        <v>-3.7914182043528588E-2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0.15560443194133633</v>
      </c>
      <c r="Y95" s="11">
        <f>IF('OddsRatio_working_3-way'!W95&gt;=0,IF('OddsRatio_working_3-way'!V95+SQRT('OddsRatio_working_3-way'!W95)&gt;0,0,PI()),ACOS('OddsRatio_working_3-way'!V95/(2*'OddsRatio_working_3-way'!X95)))</f>
        <v>0.67599668176484329</v>
      </c>
      <c r="Z95" s="11">
        <f>'OddsRatio_working_3-way'!X95^(1/3)*COS('OddsRatio_working_3-way'!Y95/3)</f>
        <v>0.52426858414514266</v>
      </c>
      <c r="AA95" s="11">
        <f>'OddsRatio_working_3-way'!X95^(1/3)*COS(('OddsRatio_working_3-way'!Y95+2*PI())/3)</f>
        <v>-0.36620931116984051</v>
      </c>
      <c r="AB95" s="11">
        <f>'OddsRatio_working_3-way'!X95^(1/3)*COS(('OddsRatio_working_3-way'!Y95+4*PI())/3)</f>
        <v>-0.15805927297530226</v>
      </c>
      <c r="AC95" s="11">
        <f>'OddsRatio_working_3-way'!X95^(1/3)*SIN('OddsRatio_working_3-way'!Y95/3)</f>
        <v>0.12017548058344757</v>
      </c>
      <c r="AD95" s="11">
        <f>'OddsRatio_working_3-way'!X95^(1/3)*SIN(('OddsRatio_working_3-way'!Y95+2*PI())/3)</f>
        <v>0.39394217198406928</v>
      </c>
      <c r="AE95" s="11">
        <f>'OddsRatio_working_3-way'!X95^(1/3)*SIN(('OddsRatio_working_3-way'!Y95+4*PI())/3)</f>
        <v>-0.51411765256751685</v>
      </c>
      <c r="AF95" s="11">
        <f>-'OddsRatio_working_3-way'!U95/(3*'OddsRatio_working_3-way'!X95^(1/3))*COS(('OddsRatio_working_3-way'!Y95)/3)</f>
        <v>0.52426858414514266</v>
      </c>
      <c r="AG95" s="11">
        <f>-'OddsRatio_working_3-way'!U95/(3*'OddsRatio_working_3-way'!X95^(1/3))*COS(('OddsRatio_working_3-way'!Y95+2*PI())/3)</f>
        <v>-0.36620931116984051</v>
      </c>
      <c r="AH95" s="11">
        <f>-'OddsRatio_working_3-way'!U95/(3*'OddsRatio_working_3-way'!X95^(1/3))*COS(('OddsRatio_working_3-way'!Y95+4*PI())/3)</f>
        <v>-0.15805927297530226</v>
      </c>
      <c r="AI95" s="11">
        <f>'OddsRatio_working_3-way'!U95/(3*'OddsRatio_working_3-way'!X95^(1/3))*SIN(('OddsRatio_working_3-way'!Y95)/3)</f>
        <v>-0.12017548058344757</v>
      </c>
      <c r="AJ95" s="11">
        <f>'OddsRatio_working_3-way'!U95/(3*'OddsRatio_working_3-way'!X95^(1/3))*SIN(('OddsRatio_working_3-way'!Y95+2*PI())/3)</f>
        <v>-0.39394217198406928</v>
      </c>
      <c r="AK95" s="11">
        <f>'OddsRatio_working_3-way'!U95/(3*'OddsRatio_working_3-way'!X95^(1/3))*SIN(('OddsRatio_working_3-way'!Y95+4*PI())/3)</f>
        <v>0.51411765256751685</v>
      </c>
      <c r="AL95" s="11">
        <f>'OddsRatio_working_3-way'!Z95+'OddsRatio_working_3-way'!AF95</f>
        <v>1.0485371682902853</v>
      </c>
      <c r="AM95" s="11">
        <f>'OddsRatio_working_3-way'!AA95+'OddsRatio_working_3-way'!AG95</f>
        <v>-0.73241862233968102</v>
      </c>
      <c r="AN95" s="11">
        <f>'OddsRatio_working_3-way'!AB95+'OddsRatio_working_3-way'!AH95</f>
        <v>-0.31611854595060451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1.0485371682902853</v>
      </c>
      <c r="AS95" s="11">
        <f>IF(('OddsRatio_working_3-way'!X95=0),IF(Q95&gt;0,-Q95^(1/3),(-Q95)^(1/3)),'OddsRatio_working_3-way'!AM95-'OddsRatio_working_3-way'!R95/3)</f>
        <v>-0.73241862233968102</v>
      </c>
      <c r="AT95" s="11">
        <f>IF(('OddsRatio_working_3-way'!X95=0),IF(Q95&gt;0,-Q95^(1/3),(-Q95)^(1/3)),'OddsRatio_working_3-way'!AN95-'OddsRatio_working_3-way'!R95/3)</f>
        <v>-0.31611854595060451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3.56</v>
      </c>
      <c r="B96" s="4">
        <f>IF('True_Odds_Calculator_3-way'!B97="","",'True_Odds_Calculator_3-way'!B97)</f>
        <v>3.31</v>
      </c>
      <c r="C96" s="4">
        <f>IF('True_Odds_Calculator_3-way'!C97="","",'True_Odds_Calculator_3-way'!C97)</f>
        <v>2.2400000000000002</v>
      </c>
      <c r="D96" s="9">
        <f t="shared" si="26"/>
        <v>0.27191519868421637</v>
      </c>
      <c r="E96" s="9">
        <f t="shared" si="27"/>
        <v>0.29272881184974647</v>
      </c>
      <c r="F96" s="9">
        <f t="shared" si="28"/>
        <v>0.43535598946603715</v>
      </c>
      <c r="G96" s="9">
        <f t="shared" si="29"/>
        <v>1.0459442020534866</v>
      </c>
      <c r="H96" s="9">
        <f t="shared" si="30"/>
        <v>3.6776171572569258</v>
      </c>
      <c r="I96" s="9">
        <f t="shared" si="31"/>
        <v>3.416131106743554</v>
      </c>
      <c r="J96" s="9">
        <f t="shared" si="32"/>
        <v>2.2969708105463233</v>
      </c>
      <c r="K96" s="11">
        <f t="shared" si="33"/>
        <v>0.2808988764044944</v>
      </c>
      <c r="L96" s="11">
        <f t="shared" si="34"/>
        <v>0.30211480362537763</v>
      </c>
      <c r="M96" s="11">
        <f t="shared" si="35"/>
        <v>0.4464285714285714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-0.27780983740113385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0.23148092021356559</v>
      </c>
      <c r="Q96" s="11">
        <f>2*'OddsRatio_working_3-way'!K96*'OddsRatio_working_3-way'!L96*'OddsRatio_working_3-way'!M96</f>
        <v>7.5771168646011647E-2</v>
      </c>
      <c r="R96" s="11">
        <f t="shared" si="36"/>
        <v>0</v>
      </c>
      <c r="S96" s="11">
        <f t="shared" si="37"/>
        <v>-0.83323514523111275</v>
      </c>
      <c r="T96" s="11">
        <f t="shared" si="38"/>
        <v>-0.27274472838988961</v>
      </c>
      <c r="U96" s="11">
        <f>'OddsRatio_working_3-way'!S96-'OddsRatio_working_3-way'!R96^2/3</f>
        <v>-0.83323514523111275</v>
      </c>
      <c r="V96" s="11">
        <f>'OddsRatio_working_3-way'!S96*'OddsRatio_working_3-way'!R96/3-2*'OddsRatio_working_3-way'!R96^3/27-'OddsRatio_working_3-way'!T96</f>
        <v>0.27274472838988961</v>
      </c>
      <c r="W96" s="11">
        <f>'OddsRatio_working_3-way'!V96^2+4*'OddsRatio_working_3-way'!U96^3/27</f>
        <v>-1.1313893766447231E-2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0.14637586945166361</v>
      </c>
      <c r="Y96" s="11">
        <f>IF('OddsRatio_working_3-way'!W96&gt;=0,IF('OddsRatio_working_3-way'!V96+SQRT('OddsRatio_working_3-way'!W96)&gt;0,0,PI()),ACOS('OddsRatio_working_3-way'!V96/(2*'OddsRatio_working_3-way'!X96)))</f>
        <v>0.37184444139511719</v>
      </c>
      <c r="Z96" s="11">
        <f>'OddsRatio_working_3-way'!X96^(1/3)*COS('OddsRatio_working_3-way'!Y96/3)</f>
        <v>0.5229721010267433</v>
      </c>
      <c r="AA96" s="11">
        <f>'OddsRatio_working_3-way'!X96^(1/3)*COS(('OddsRatio_working_3-way'!Y96+2*PI())/3)</f>
        <v>-0.31791230742036103</v>
      </c>
      <c r="AB96" s="11">
        <f>'OddsRatio_working_3-way'!X96^(1/3)*COS(('OddsRatio_working_3-way'!Y96+4*PI())/3)</f>
        <v>-0.20505979360638207</v>
      </c>
      <c r="AC96" s="11">
        <f>'OddsRatio_working_3-way'!X96^(1/3)*SIN('OddsRatio_working_3-way'!Y96/3)</f>
        <v>6.5155429229226694E-2</v>
      </c>
      <c r="AD96" s="11">
        <f>'OddsRatio_working_3-way'!X96^(1/3)*SIN(('OddsRatio_working_3-way'!Y96+2*PI())/3)</f>
        <v>0.42032941034506827</v>
      </c>
      <c r="AE96" s="11">
        <f>'OddsRatio_working_3-way'!X96^(1/3)*SIN(('OddsRatio_working_3-way'!Y96+4*PI())/3)</f>
        <v>-0.48548483957429495</v>
      </c>
      <c r="AF96" s="11">
        <f>-'OddsRatio_working_3-way'!U96/(3*'OddsRatio_working_3-way'!X96^(1/3))*COS(('OddsRatio_working_3-way'!Y96)/3)</f>
        <v>0.5229721010267433</v>
      </c>
      <c r="AG96" s="11">
        <f>-'OddsRatio_working_3-way'!U96/(3*'OddsRatio_working_3-way'!X96^(1/3))*COS(('OddsRatio_working_3-way'!Y96+2*PI())/3)</f>
        <v>-0.31791230742036103</v>
      </c>
      <c r="AH96" s="11">
        <f>-'OddsRatio_working_3-way'!U96/(3*'OddsRatio_working_3-way'!X96^(1/3))*COS(('OddsRatio_working_3-way'!Y96+4*PI())/3)</f>
        <v>-0.20505979360638207</v>
      </c>
      <c r="AI96" s="11">
        <f>'OddsRatio_working_3-way'!U96/(3*'OddsRatio_working_3-way'!X96^(1/3))*SIN(('OddsRatio_working_3-way'!Y96)/3)</f>
        <v>-6.5155429229226694E-2</v>
      </c>
      <c r="AJ96" s="11">
        <f>'OddsRatio_working_3-way'!U96/(3*'OddsRatio_working_3-way'!X96^(1/3))*SIN(('OddsRatio_working_3-way'!Y96+2*PI())/3)</f>
        <v>-0.42032941034506827</v>
      </c>
      <c r="AK96" s="11">
        <f>'OddsRatio_working_3-way'!U96/(3*'OddsRatio_working_3-way'!X96^(1/3))*SIN(('OddsRatio_working_3-way'!Y96+4*PI())/3)</f>
        <v>0.48548483957429495</v>
      </c>
      <c r="AL96" s="11">
        <f>'OddsRatio_working_3-way'!Z96+'OddsRatio_working_3-way'!AF96</f>
        <v>1.0459442020534866</v>
      </c>
      <c r="AM96" s="11">
        <f>'OddsRatio_working_3-way'!AA96+'OddsRatio_working_3-way'!AG96</f>
        <v>-0.63582461484072206</v>
      </c>
      <c r="AN96" s="11">
        <f>'OddsRatio_working_3-way'!AB96+'OddsRatio_working_3-way'!AH96</f>
        <v>-0.41011958721276415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1.0459442020534866</v>
      </c>
      <c r="AS96" s="11">
        <f>IF(('OddsRatio_working_3-way'!X96=0),IF(Q96&gt;0,-Q96^(1/3),(-Q96)^(1/3)),'OddsRatio_working_3-way'!AM96-'OddsRatio_working_3-way'!R96/3)</f>
        <v>-0.63582461484072206</v>
      </c>
      <c r="AT96" s="11">
        <f>IF(('OddsRatio_working_3-way'!X96=0),IF(Q96&gt;0,-Q96^(1/3),(-Q96)^(1/3)),'OddsRatio_working_3-way'!AN96-'OddsRatio_working_3-way'!R96/3)</f>
        <v>-0.41011958721276415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3.53</v>
      </c>
      <c r="B97" s="4">
        <f>IF('True_Odds_Calculator_3-way'!B98="","",'True_Odds_Calculator_3-way'!B98)</f>
        <v>3.53</v>
      </c>
      <c r="C97" s="4">
        <f>IF('True_Odds_Calculator_3-way'!C98="","",'True_Odds_Calculator_3-way'!C98)</f>
        <v>2.17</v>
      </c>
      <c r="D97" s="9">
        <f t="shared" si="26"/>
        <v>0.27481020815482038</v>
      </c>
      <c r="E97" s="9">
        <f t="shared" si="27"/>
        <v>0.27481020815482038</v>
      </c>
      <c r="F97" s="9">
        <f t="shared" si="28"/>
        <v>0.45037958369035919</v>
      </c>
      <c r="G97" s="9">
        <f t="shared" si="29"/>
        <v>1.0430336023043516</v>
      </c>
      <c r="H97" s="9">
        <f t="shared" si="30"/>
        <v>3.6388750138300101</v>
      </c>
      <c r="I97" s="9">
        <f t="shared" si="31"/>
        <v>3.6388750138300101</v>
      </c>
      <c r="J97" s="9">
        <f t="shared" si="32"/>
        <v>2.2203493146960915</v>
      </c>
      <c r="K97" s="11">
        <f t="shared" si="33"/>
        <v>0.28328611898016998</v>
      </c>
      <c r="L97" s="11">
        <f t="shared" si="34"/>
        <v>0.28328611898016998</v>
      </c>
      <c r="M97" s="11">
        <f t="shared" si="35"/>
        <v>0.46082949308755761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-0.27696045210986786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0.23039810462610916</v>
      </c>
      <c r="Q97" s="11">
        <f>2*'OddsRatio_working_3-way'!K97*'OddsRatio_working_3-way'!L97*'OddsRatio_working_3-way'!M97</f>
        <v>7.3964078531656235E-2</v>
      </c>
      <c r="R97" s="11">
        <f t="shared" si="36"/>
        <v>0</v>
      </c>
      <c r="S97" s="11">
        <f t="shared" si="37"/>
        <v>-0.83188087999911331</v>
      </c>
      <c r="T97" s="11">
        <f t="shared" si="38"/>
        <v>-0.26705646227900909</v>
      </c>
      <c r="U97" s="11">
        <f>'OddsRatio_working_3-way'!S97-'OddsRatio_working_3-way'!R97^2/3</f>
        <v>-0.83188087999911331</v>
      </c>
      <c r="V97" s="11">
        <f>'OddsRatio_working_3-way'!S97*'OddsRatio_working_3-way'!R97/3-2*'OddsRatio_working_3-way'!R97^3/27-'OddsRatio_working_3-way'!T97</f>
        <v>0.26705646227900909</v>
      </c>
      <c r="W97" s="11">
        <f>'OddsRatio_working_3-way'!V97^2+4*'OddsRatio_working_3-way'!U97^3/27</f>
        <v>-1.3967220806132288E-2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0.14601915529401621</v>
      </c>
      <c r="Y97" s="11">
        <f>IF('OddsRatio_working_3-way'!W97&gt;=0,IF('OddsRatio_working_3-way'!V97+SQRT('OddsRatio_working_3-way'!W97)&gt;0,0,PI()),ACOS('OddsRatio_working_3-way'!V97/(2*'OddsRatio_working_3-way'!X97)))</f>
        <v>0.41663236541351645</v>
      </c>
      <c r="Z97" s="11">
        <f>'OddsRatio_working_3-way'!X97^(1/3)*COS('OddsRatio_working_3-way'!Y97/3)</f>
        <v>0.52151680115217591</v>
      </c>
      <c r="AA97" s="11">
        <f>'OddsRatio_working_3-way'!X97^(1/3)*COS(('OddsRatio_working_3-way'!Y97+2*PI())/3)</f>
        <v>-0.32388834265415212</v>
      </c>
      <c r="AB97" s="11">
        <f>'OddsRatio_working_3-way'!X97^(1/3)*COS(('OddsRatio_working_3-way'!Y97+4*PI())/3)</f>
        <v>-0.19762845849802371</v>
      </c>
      <c r="AC97" s="11">
        <f>'OddsRatio_working_3-way'!X97^(1/3)*SIN('OddsRatio_working_3-way'!Y97/3)</f>
        <v>7.2896178105391687E-2</v>
      </c>
      <c r="AD97" s="11">
        <f>'OddsRatio_working_3-way'!X97^(1/3)*SIN(('OddsRatio_working_3-way'!Y97+2*PI())/3)</f>
        <v>0.41519870924548613</v>
      </c>
      <c r="AE97" s="11">
        <f>'OddsRatio_working_3-way'!X97^(1/3)*SIN(('OddsRatio_working_3-way'!Y97+4*PI())/3)</f>
        <v>-0.4880948873508778</v>
      </c>
      <c r="AF97" s="11">
        <f>-'OddsRatio_working_3-way'!U97/(3*'OddsRatio_working_3-way'!X97^(1/3))*COS(('OddsRatio_working_3-way'!Y97)/3)</f>
        <v>0.52151680115217569</v>
      </c>
      <c r="AG97" s="11">
        <f>-'OddsRatio_working_3-way'!U97/(3*'OddsRatio_working_3-way'!X97^(1/3))*COS(('OddsRatio_working_3-way'!Y97+2*PI())/3)</f>
        <v>-0.32388834265415201</v>
      </c>
      <c r="AH97" s="11">
        <f>-'OddsRatio_working_3-way'!U97/(3*'OddsRatio_working_3-way'!X97^(1/3))*COS(('OddsRatio_working_3-way'!Y97+4*PI())/3)</f>
        <v>-0.19762845849802363</v>
      </c>
      <c r="AI97" s="11">
        <f>'OddsRatio_working_3-way'!U97/(3*'OddsRatio_working_3-way'!X97^(1/3))*SIN(('OddsRatio_working_3-way'!Y97)/3)</f>
        <v>-7.289617810539166E-2</v>
      </c>
      <c r="AJ97" s="11">
        <f>'OddsRatio_working_3-way'!U97/(3*'OddsRatio_working_3-way'!X97^(1/3))*SIN(('OddsRatio_working_3-way'!Y97+2*PI())/3)</f>
        <v>-0.41519870924548596</v>
      </c>
      <c r="AK97" s="11">
        <f>'OddsRatio_working_3-way'!U97/(3*'OddsRatio_working_3-way'!X97^(1/3))*SIN(('OddsRatio_working_3-way'!Y97+4*PI())/3)</f>
        <v>0.48809488735087764</v>
      </c>
      <c r="AL97" s="11">
        <f>'OddsRatio_working_3-way'!Z97+'OddsRatio_working_3-way'!AF97</f>
        <v>1.0430336023043516</v>
      </c>
      <c r="AM97" s="11">
        <f>'OddsRatio_working_3-way'!AA97+'OddsRatio_working_3-way'!AG97</f>
        <v>-0.64777668530830412</v>
      </c>
      <c r="AN97" s="11">
        <f>'OddsRatio_working_3-way'!AB97+'OddsRatio_working_3-way'!AH97</f>
        <v>-0.39525691699604737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1.0430336023043516</v>
      </c>
      <c r="AS97" s="11">
        <f>IF(('OddsRatio_working_3-way'!X97=0),IF(Q97&gt;0,-Q97^(1/3),(-Q97)^(1/3)),'OddsRatio_working_3-way'!AM97-'OddsRatio_working_3-way'!R97/3)</f>
        <v>-0.64777668530830412</v>
      </c>
      <c r="AT97" s="11">
        <f>IF(('OddsRatio_working_3-way'!X97=0),IF(Q97&gt;0,-Q97^(1/3),(-Q97)^(1/3)),'OddsRatio_working_3-way'!AN97-'OddsRatio_working_3-way'!R97/3)</f>
        <v>-0.39525691699604737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2.6</v>
      </c>
      <c r="B98" s="4">
        <f>IF('True_Odds_Calculator_3-way'!B99="","",'True_Odds_Calculator_3-way'!B99)</f>
        <v>3.01</v>
      </c>
      <c r="C98" s="4">
        <f>IF('True_Odds_Calculator_3-way'!C99="","",'True_Odds_Calculator_3-way'!C99)</f>
        <v>3.21</v>
      </c>
      <c r="D98" s="9">
        <f t="shared" si="26"/>
        <v>0.3746219303703997</v>
      </c>
      <c r="E98" s="9">
        <f t="shared" si="27"/>
        <v>0.32287948256583121</v>
      </c>
      <c r="F98" s="9">
        <f t="shared" si="28"/>
        <v>0.30249858706376898</v>
      </c>
      <c r="G98" s="9">
        <f t="shared" si="29"/>
        <v>1.0433486719051501</v>
      </c>
      <c r="H98" s="9">
        <f t="shared" si="30"/>
        <v>2.6693578750482403</v>
      </c>
      <c r="I98" s="9">
        <f t="shared" si="31"/>
        <v>3.0971308305293515</v>
      </c>
      <c r="J98" s="9">
        <f t="shared" si="32"/>
        <v>3.3058005649103825</v>
      </c>
      <c r="K98" s="11">
        <f t="shared" si="33"/>
        <v>0.38461538461538458</v>
      </c>
      <c r="L98" s="11">
        <f t="shared" si="34"/>
        <v>0.33222591362126247</v>
      </c>
      <c r="M98" s="11">
        <f t="shared" si="35"/>
        <v>0.3115264797507788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-0.28291986214177034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0.23167443293502848</v>
      </c>
      <c r="Q98" s="11">
        <f>2*'OddsRatio_working_3-way'!K98*'OddsRatio_working_3-way'!L98*'OddsRatio_working_3-way'!M98</f>
        <v>7.9613207194167854E-2</v>
      </c>
      <c r="R98" s="11">
        <f t="shared" si="36"/>
        <v>0</v>
      </c>
      <c r="S98" s="11">
        <f t="shared" si="37"/>
        <v>-0.81886945363679375</v>
      </c>
      <c r="T98" s="11">
        <f t="shared" si="38"/>
        <v>-0.28139843767587408</v>
      </c>
      <c r="U98" s="11">
        <f>'OddsRatio_working_3-way'!S98-'OddsRatio_working_3-way'!R98^2/3</f>
        <v>-0.81886945363679375</v>
      </c>
      <c r="V98" s="11">
        <f>'OddsRatio_working_3-way'!S98*'OddsRatio_working_3-way'!R98/3-2*'OddsRatio_working_3-way'!R98^3/27-'OddsRatio_working_3-way'!T98</f>
        <v>0.28139843767587408</v>
      </c>
      <c r="W98" s="11">
        <f>'OddsRatio_working_3-way'!V98^2+4*'OddsRatio_working_3-way'!U98^3/27</f>
        <v>-2.1616755170504875E-3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0.14260676372763081</v>
      </c>
      <c r="Y98" s="11">
        <f>IF('OddsRatio_working_3-way'!W98&gt;=0,IF('OddsRatio_working_3-way'!V98+SQRT('OddsRatio_working_3-way'!W98)&gt;0,0,PI()),ACOS('OddsRatio_working_3-way'!V98/(2*'OddsRatio_working_3-way'!X98)))</f>
        <v>0.16374483639431237</v>
      </c>
      <c r="Z98" s="11">
        <f>'OddsRatio_working_3-way'!X98^(1/3)*COS('OddsRatio_working_3-way'!Y98/3)</f>
        <v>0.52167433595257506</v>
      </c>
      <c r="AA98" s="11">
        <f>'OddsRatio_working_3-way'!X98^(1/3)*COS(('OddsRatio_working_3-way'!Y98+2*PI())/3)</f>
        <v>-0.28552074177604986</v>
      </c>
      <c r="AB98" s="11">
        <f>'OddsRatio_working_3-way'!X98^(1/3)*COS(('OddsRatio_working_3-way'!Y98+4*PI())/3)</f>
        <v>-0.2361535941765254</v>
      </c>
      <c r="AC98" s="11">
        <f>'OddsRatio_working_3-way'!X98^(1/3)*SIN('OddsRatio_working_3-way'!Y98/3)</f>
        <v>2.850213595570944E-2</v>
      </c>
      <c r="AD98" s="11">
        <f>'OddsRatio_working_3-way'!X98^(1/3)*SIN(('OddsRatio_working_3-way'!Y98+2*PI())/3)</f>
        <v>0.43753215945945301</v>
      </c>
      <c r="AE98" s="11">
        <f>'OddsRatio_working_3-way'!X98^(1/3)*SIN(('OddsRatio_working_3-way'!Y98+4*PI())/3)</f>
        <v>-0.4660342954151625</v>
      </c>
      <c r="AF98" s="11">
        <f>-'OddsRatio_working_3-way'!U98/(3*'OddsRatio_working_3-way'!X98^(1/3))*COS(('OddsRatio_working_3-way'!Y98)/3)</f>
        <v>0.52167433595257495</v>
      </c>
      <c r="AG98" s="11">
        <f>-'OddsRatio_working_3-way'!U98/(3*'OddsRatio_working_3-way'!X98^(1/3))*COS(('OddsRatio_working_3-way'!Y98+2*PI())/3)</f>
        <v>-0.2855207417760498</v>
      </c>
      <c r="AH98" s="11">
        <f>-'OddsRatio_working_3-way'!U98/(3*'OddsRatio_working_3-way'!X98^(1/3))*COS(('OddsRatio_working_3-way'!Y98+4*PI())/3)</f>
        <v>-0.23615359417652534</v>
      </c>
      <c r="AI98" s="11">
        <f>'OddsRatio_working_3-way'!U98/(3*'OddsRatio_working_3-way'!X98^(1/3))*SIN(('OddsRatio_working_3-way'!Y98)/3)</f>
        <v>-2.8502135955709433E-2</v>
      </c>
      <c r="AJ98" s="11">
        <f>'OddsRatio_working_3-way'!U98/(3*'OddsRatio_working_3-way'!X98^(1/3))*SIN(('OddsRatio_working_3-way'!Y98+2*PI())/3)</f>
        <v>-0.43753215945945295</v>
      </c>
      <c r="AK98" s="11">
        <f>'OddsRatio_working_3-way'!U98/(3*'OddsRatio_working_3-way'!X98^(1/3))*SIN(('OddsRatio_working_3-way'!Y98+4*PI())/3)</f>
        <v>0.46603429541516239</v>
      </c>
      <c r="AL98" s="11">
        <f>'OddsRatio_working_3-way'!Z98+'OddsRatio_working_3-way'!AF98</f>
        <v>1.0433486719051501</v>
      </c>
      <c r="AM98" s="11">
        <f>'OddsRatio_working_3-way'!AA98+'OddsRatio_working_3-way'!AG98</f>
        <v>-0.5710414835520996</v>
      </c>
      <c r="AN98" s="11">
        <f>'OddsRatio_working_3-way'!AB98+'OddsRatio_working_3-way'!AH98</f>
        <v>-0.47230718835305074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1.0433486719051501</v>
      </c>
      <c r="AS98" s="11">
        <f>IF(('OddsRatio_working_3-way'!X98=0),IF(Q98&gt;0,-Q98^(1/3),(-Q98)^(1/3)),'OddsRatio_working_3-way'!AM98-'OddsRatio_working_3-way'!R98/3)</f>
        <v>-0.5710414835520996</v>
      </c>
      <c r="AT98" s="11">
        <f>IF(('OddsRatio_working_3-way'!X98=0),IF(Q98&gt;0,-Q98^(1/3),(-Q98)^(1/3)),'OddsRatio_working_3-way'!AN98-'OddsRatio_working_3-way'!R98/3)</f>
        <v>-0.47230718835305074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4.71</v>
      </c>
      <c r="B99" s="4">
        <f>IF('True_Odds_Calculator_3-way'!B100="","",'True_Odds_Calculator_3-way'!B100)</f>
        <v>3.26</v>
      </c>
      <c r="C99" s="4">
        <f>IF('True_Odds_Calculator_3-way'!C100="","",'True_Odds_Calculator_3-way'!C100)</f>
        <v>1.96</v>
      </c>
      <c r="D99" s="9">
        <f t="shared" si="26"/>
        <v>0.20459665984953376</v>
      </c>
      <c r="E99" s="9">
        <f t="shared" si="27"/>
        <v>0.29689206896268772</v>
      </c>
      <c r="F99" s="9">
        <f t="shared" si="28"/>
        <v>0.4985112711877786</v>
      </c>
      <c r="G99" s="9">
        <f t="shared" si="29"/>
        <v>1.0478882278189445</v>
      </c>
      <c r="H99" s="9">
        <f t="shared" si="30"/>
        <v>4.8876653252082836</v>
      </c>
      <c r="I99" s="9">
        <f t="shared" si="31"/>
        <v>3.3682273948708148</v>
      </c>
      <c r="J99" s="9">
        <f t="shared" si="32"/>
        <v>2.005972698706187</v>
      </c>
      <c r="K99" s="11">
        <f t="shared" si="33"/>
        <v>0.21231422505307856</v>
      </c>
      <c r="L99" s="11">
        <f t="shared" si="34"/>
        <v>0.30674846625766872</v>
      </c>
      <c r="M99" s="11">
        <f t="shared" si="35"/>
        <v>0.51020408163265307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-0.26746010037010792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0.2302706866811435</v>
      </c>
      <c r="Q99" s="11">
        <f>2*'OddsRatio_working_3-way'!K99*'OddsRatio_working_3-way'!L99*'OddsRatio_working_3-way'!M99</f>
        <v>6.6456186632364647E-2</v>
      </c>
      <c r="R99" s="11">
        <f t="shared" si="36"/>
        <v>0</v>
      </c>
      <c r="S99" s="11">
        <f t="shared" si="37"/>
        <v>-0.8609534145934209</v>
      </c>
      <c r="T99" s="11">
        <f t="shared" si="38"/>
        <v>-0.24847140392306521</v>
      </c>
      <c r="U99" s="11">
        <f>'OddsRatio_working_3-way'!S99-'OddsRatio_working_3-way'!R99^2/3</f>
        <v>-0.8609534145934209</v>
      </c>
      <c r="V99" s="11">
        <f>'OddsRatio_working_3-way'!S99*'OddsRatio_working_3-way'!R99/3-2*'OddsRatio_working_3-way'!R99^3/27-'OddsRatio_working_3-way'!T99</f>
        <v>0.24847140392306521</v>
      </c>
      <c r="W99" s="11">
        <f>'OddsRatio_working_3-way'!V99^2+4*'OddsRatio_working_3-way'!U99^3/27</f>
        <v>-3.2806225489531188E-2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0.15374025502209093</v>
      </c>
      <c r="Y99" s="11">
        <f>IF('OddsRatio_working_3-way'!W99&gt;=0,IF('OddsRatio_working_3-way'!V99+SQRT('OddsRatio_working_3-way'!W99)&gt;0,0,PI()),ACOS('OddsRatio_working_3-way'!V99/(2*'OddsRatio_working_3-way'!X99)))</f>
        <v>0.62989679930531506</v>
      </c>
      <c r="Z99" s="11">
        <f>'OddsRatio_working_3-way'!X99^(1/3)*COS('OddsRatio_working_3-way'!Y99/3)</f>
        <v>0.52394411390947226</v>
      </c>
      <c r="AA99" s="11">
        <f>'OddsRatio_working_3-way'!X99^(1/3)*COS(('OddsRatio_working_3-way'!Y99+2*PI())/3)</f>
        <v>-0.35866889130348145</v>
      </c>
      <c r="AB99" s="11">
        <f>'OddsRatio_working_3-way'!X99^(1/3)*COS(('OddsRatio_working_3-way'!Y99+4*PI())/3)</f>
        <v>-0.16527522260599076</v>
      </c>
      <c r="AC99" s="11">
        <f>'OddsRatio_working_3-way'!X99^(1/3)*SIN('OddsRatio_working_3-way'!Y99/3)</f>
        <v>0.11165588668206557</v>
      </c>
      <c r="AD99" s="11">
        <f>'OddsRatio_working_3-way'!X99^(1/3)*SIN(('OddsRatio_working_3-way'!Y99+2*PI())/3)</f>
        <v>0.39792096946789796</v>
      </c>
      <c r="AE99" s="11">
        <f>'OddsRatio_working_3-way'!X99^(1/3)*SIN(('OddsRatio_working_3-way'!Y99+4*PI())/3)</f>
        <v>-0.50957685614996351</v>
      </c>
      <c r="AF99" s="11">
        <f>-'OddsRatio_working_3-way'!U99/(3*'OddsRatio_working_3-way'!X99^(1/3))*COS(('OddsRatio_working_3-way'!Y99)/3)</f>
        <v>0.52394411390947215</v>
      </c>
      <c r="AG99" s="11">
        <f>-'OddsRatio_working_3-way'!U99/(3*'OddsRatio_working_3-way'!X99^(1/3))*COS(('OddsRatio_working_3-way'!Y99+2*PI())/3)</f>
        <v>-0.35866889130348134</v>
      </c>
      <c r="AH99" s="11">
        <f>-'OddsRatio_working_3-way'!U99/(3*'OddsRatio_working_3-way'!X99^(1/3))*COS(('OddsRatio_working_3-way'!Y99+4*PI())/3)</f>
        <v>-0.16527522260599073</v>
      </c>
      <c r="AI99" s="11">
        <f>'OddsRatio_working_3-way'!U99/(3*'OddsRatio_working_3-way'!X99^(1/3))*SIN(('OddsRatio_working_3-way'!Y99)/3)</f>
        <v>-0.11165588668206554</v>
      </c>
      <c r="AJ99" s="11">
        <f>'OddsRatio_working_3-way'!U99/(3*'OddsRatio_working_3-way'!X99^(1/3))*SIN(('OddsRatio_working_3-way'!Y99+2*PI())/3)</f>
        <v>-0.39792096946789784</v>
      </c>
      <c r="AK99" s="11">
        <f>'OddsRatio_working_3-way'!U99/(3*'OddsRatio_working_3-way'!X99^(1/3))*SIN(('OddsRatio_working_3-way'!Y99+4*PI())/3)</f>
        <v>0.5095768561499634</v>
      </c>
      <c r="AL99" s="11">
        <f>'OddsRatio_working_3-way'!Z99+'OddsRatio_working_3-way'!AF99</f>
        <v>1.0478882278189445</v>
      </c>
      <c r="AM99" s="11">
        <f>'OddsRatio_working_3-way'!AA99+'OddsRatio_working_3-way'!AG99</f>
        <v>-0.71733778260696279</v>
      </c>
      <c r="AN99" s="11">
        <f>'OddsRatio_working_3-way'!AB99+'OddsRatio_working_3-way'!AH99</f>
        <v>-0.33055044521198151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1.0478882278189445</v>
      </c>
      <c r="AS99" s="11">
        <f>IF(('OddsRatio_working_3-way'!X99=0),IF(Q99&gt;0,-Q99^(1/3),(-Q99)^(1/3)),'OddsRatio_working_3-way'!AM99-'OddsRatio_working_3-way'!R99/3)</f>
        <v>-0.71733778260696279</v>
      </c>
      <c r="AT99" s="11">
        <f>IF(('OddsRatio_working_3-way'!X99=0),IF(Q99&gt;0,-Q99^(1/3),(-Q99)^(1/3)),'OddsRatio_working_3-way'!AN99-'OddsRatio_working_3-way'!R99/3)</f>
        <v>-0.33055044521198151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2.68</v>
      </c>
      <c r="B100" s="4">
        <f>IF('True_Odds_Calculator_3-way'!B101="","",'True_Odds_Calculator_3-way'!B101)</f>
        <v>2.93</v>
      </c>
      <c r="C100" s="4">
        <f>IF('True_Odds_Calculator_3-way'!C101="","",'True_Odds_Calculator_3-way'!C101)</f>
        <v>3.19</v>
      </c>
      <c r="D100" s="9">
        <f t="shared" si="26"/>
        <v>0.36343519562984478</v>
      </c>
      <c r="E100" s="9">
        <f t="shared" si="27"/>
        <v>0.33198708630714729</v>
      </c>
      <c r="F100" s="9">
        <f t="shared" si="28"/>
        <v>0.30457771806300771</v>
      </c>
      <c r="G100" s="9">
        <f t="shared" si="29"/>
        <v>1.0425727232945694</v>
      </c>
      <c r="H100" s="9">
        <f t="shared" si="30"/>
        <v>2.7515221751348768</v>
      </c>
      <c r="I100" s="9">
        <f t="shared" si="31"/>
        <v>3.0121653559585191</v>
      </c>
      <c r="J100" s="9">
        <f t="shared" si="32"/>
        <v>3.2832342640151073</v>
      </c>
      <c r="K100" s="11">
        <f t="shared" si="33"/>
        <v>0.37313432835820892</v>
      </c>
      <c r="L100" s="11">
        <f t="shared" si="34"/>
        <v>0.34129692832764502</v>
      </c>
      <c r="M100" s="11">
        <f t="shared" si="35"/>
        <v>0.31347962382445144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-0.28347685646574272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0.23154472749501021</v>
      </c>
      <c r="Q100" s="11">
        <f>2*'OddsRatio_working_3-way'!K100*'OddsRatio_working_3-way'!L100*'OddsRatio_working_3-way'!M100</f>
        <v>7.9843009481038008E-2</v>
      </c>
      <c r="R100" s="11">
        <f t="shared" si="36"/>
        <v>0</v>
      </c>
      <c r="S100" s="11">
        <f t="shared" si="37"/>
        <v>-0.81680293192820719</v>
      </c>
      <c r="T100" s="11">
        <f t="shared" si="38"/>
        <v>-0.28165618342351972</v>
      </c>
      <c r="U100" s="11">
        <f>'OddsRatio_working_3-way'!S100-'OddsRatio_working_3-way'!R100^2/3</f>
        <v>-0.81680293192820719</v>
      </c>
      <c r="V100" s="11">
        <f>'OddsRatio_working_3-way'!S100*'OddsRatio_working_3-way'!R100/3-2*'OddsRatio_working_3-way'!R100^3/27-'OddsRatio_working_3-way'!T100</f>
        <v>0.28165618342351972</v>
      </c>
      <c r="W100" s="11">
        <f>'OddsRatio_working_3-way'!V100^2+4*'OddsRatio_working_3-way'!U100^3/27</f>
        <v>-1.4022366901758482E-3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0.14206727486553619</v>
      </c>
      <c r="Y100" s="11">
        <f>IF('OddsRatio_working_3-way'!W100&gt;=0,IF('OddsRatio_working_3-way'!V100+SQRT('OddsRatio_working_3-way'!W100)&gt;0,0,PI()),ACOS('OddsRatio_working_3-way'!V100/(2*'OddsRatio_working_3-way'!X100)))</f>
        <v>0.13217578774727534</v>
      </c>
      <c r="Z100" s="11">
        <f>'OddsRatio_working_3-way'!X100^(1/3)*COS('OddsRatio_working_3-way'!Y100/3)</f>
        <v>0.52128636164728481</v>
      </c>
      <c r="AA100" s="11">
        <f>'OddsRatio_working_3-way'!X100^(1/3)*COS(('OddsRatio_working_3-way'!Y100+2*PI())/3)</f>
        <v>-0.2805461919640212</v>
      </c>
      <c r="AB100" s="11">
        <f>'OddsRatio_working_3-way'!X100^(1/3)*COS(('OddsRatio_working_3-way'!Y100+4*PI())/3)</f>
        <v>-0.24074016968326351</v>
      </c>
      <c r="AC100" s="11">
        <f>'OddsRatio_working_3-way'!X100^(1/3)*SIN('OddsRatio_working_3-way'!Y100/3)</f>
        <v>2.2982017679163653E-2</v>
      </c>
      <c r="AD100" s="11">
        <f>'OddsRatio_working_3-way'!X100^(1/3)*SIN(('OddsRatio_working_3-way'!Y100+2*PI())/3)</f>
        <v>0.43995622299332887</v>
      </c>
      <c r="AE100" s="11">
        <f>'OddsRatio_working_3-way'!X100^(1/3)*SIN(('OddsRatio_working_3-way'!Y100+4*PI())/3)</f>
        <v>-0.46293824067249262</v>
      </c>
      <c r="AF100" s="11">
        <f>-'OddsRatio_working_3-way'!U100/(3*'OddsRatio_working_3-way'!X100^(1/3))*COS(('OddsRatio_working_3-way'!Y100)/3)</f>
        <v>0.52128636164728459</v>
      </c>
      <c r="AG100" s="11">
        <f>-'OddsRatio_working_3-way'!U100/(3*'OddsRatio_working_3-way'!X100^(1/3))*COS(('OddsRatio_working_3-way'!Y100+2*PI())/3)</f>
        <v>-0.28054619196402109</v>
      </c>
      <c r="AH100" s="11">
        <f>-'OddsRatio_working_3-way'!U100/(3*'OddsRatio_working_3-way'!X100^(1/3))*COS(('OddsRatio_working_3-way'!Y100+4*PI())/3)</f>
        <v>-0.24074016968326339</v>
      </c>
      <c r="AI100" s="11">
        <f>'OddsRatio_working_3-way'!U100/(3*'OddsRatio_working_3-way'!X100^(1/3))*SIN(('OddsRatio_working_3-way'!Y100)/3)</f>
        <v>-2.2982017679163642E-2</v>
      </c>
      <c r="AJ100" s="11">
        <f>'OddsRatio_working_3-way'!U100/(3*'OddsRatio_working_3-way'!X100^(1/3))*SIN(('OddsRatio_working_3-way'!Y100+2*PI())/3)</f>
        <v>-0.4399562229933287</v>
      </c>
      <c r="AK100" s="11">
        <f>'OddsRatio_working_3-way'!U100/(3*'OddsRatio_working_3-way'!X100^(1/3))*SIN(('OddsRatio_working_3-way'!Y100+4*PI())/3)</f>
        <v>0.4629382406724924</v>
      </c>
      <c r="AL100" s="11">
        <f>'OddsRatio_working_3-way'!Z100+'OddsRatio_working_3-way'!AF100</f>
        <v>1.0425727232945694</v>
      </c>
      <c r="AM100" s="11">
        <f>'OddsRatio_working_3-way'!AA100+'OddsRatio_working_3-way'!AG100</f>
        <v>-0.56109238392804228</v>
      </c>
      <c r="AN100" s="11">
        <f>'OddsRatio_working_3-way'!AB100+'OddsRatio_working_3-way'!AH100</f>
        <v>-0.4814803393665269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1.0425727232945694</v>
      </c>
      <c r="AS100" s="11">
        <f>IF(('OddsRatio_working_3-way'!X100=0),IF(Q100&gt;0,-Q100^(1/3),(-Q100)^(1/3)),'OddsRatio_working_3-way'!AM100-'OddsRatio_working_3-way'!R100/3)</f>
        <v>-0.56109238392804228</v>
      </c>
      <c r="AT100" s="11">
        <f>IF(('OddsRatio_working_3-way'!X100=0),IF(Q100&gt;0,-Q100^(1/3),(-Q100)^(1/3)),'OddsRatio_working_3-way'!AN100-'OddsRatio_working_3-way'!R100/3)</f>
        <v>-0.4814803393665269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2.76</v>
      </c>
      <c r="B101" s="4">
        <f>IF('True_Odds_Calculator_3-way'!B102="","",'True_Odds_Calculator_3-way'!B102)</f>
        <v>3.28</v>
      </c>
      <c r="C101" s="4">
        <f>IF('True_Odds_Calculator_3-way'!C102="","",'True_Odds_Calculator_3-way'!C102)</f>
        <v>2.78</v>
      </c>
      <c r="D101" s="9">
        <f t="shared" si="26"/>
        <v>0.35307781115261966</v>
      </c>
      <c r="E101" s="9">
        <f t="shared" si="27"/>
        <v>0.29642104775599187</v>
      </c>
      <c r="F101" s="9">
        <f t="shared" si="28"/>
        <v>0.35050114109138847</v>
      </c>
      <c r="G101" s="9">
        <f t="shared" si="29"/>
        <v>1.0410436846244706</v>
      </c>
      <c r="H101" s="9">
        <f t="shared" si="30"/>
        <v>2.8322368849390678</v>
      </c>
      <c r="I101" s="9">
        <f t="shared" si="31"/>
        <v>3.3735796009437928</v>
      </c>
      <c r="J101" s="9">
        <f t="shared" si="32"/>
        <v>2.8530577586315573</v>
      </c>
      <c r="K101" s="11">
        <f t="shared" si="33"/>
        <v>0.3623188405797102</v>
      </c>
      <c r="L101" s="11">
        <f t="shared" si="34"/>
        <v>0.3048780487804878</v>
      </c>
      <c r="M101" s="11">
        <f t="shared" si="35"/>
        <v>0.35971223021582738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-0.28381790855756528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0.23125719996643196</v>
      </c>
      <c r="Q101" s="11">
        <f>2*'OddsRatio_working_3-way'!K101*'OddsRatio_working_3-way'!L101*'OddsRatio_working_3-way'!M101</f>
        <v>7.9469828167158765E-2</v>
      </c>
      <c r="R101" s="11">
        <f t="shared" si="36"/>
        <v>0</v>
      </c>
      <c r="S101" s="11">
        <f t="shared" si="37"/>
        <v>-0.81480834363743926</v>
      </c>
      <c r="T101" s="11">
        <f t="shared" si="38"/>
        <v>-0.28000286722936063</v>
      </c>
      <c r="U101" s="11">
        <f>'OddsRatio_working_3-way'!S101-'OddsRatio_working_3-way'!R101^2/3</f>
        <v>-0.81480834363743926</v>
      </c>
      <c r="V101" s="11">
        <f>'OddsRatio_working_3-way'!S101*'OddsRatio_working_3-way'!R101/3-2*'OddsRatio_working_3-way'!R101^3/27-'OddsRatio_working_3-way'!T101</f>
        <v>0.28000286722936063</v>
      </c>
      <c r="W101" s="11">
        <f>'OddsRatio_working_3-way'!V101^2+4*'OddsRatio_working_3-way'!U101^3/27</f>
        <v>-1.7408470782746266E-3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0.14154721185432936</v>
      </c>
      <c r="Y101" s="11">
        <f>IF('OddsRatio_working_3-way'!W101&gt;=0,IF('OddsRatio_working_3-way'!V101+SQRT('OddsRatio_working_3-way'!W101)&gt;0,0,PI()),ACOS('OddsRatio_working_3-way'!V101/(2*'OddsRatio_working_3-way'!X101)))</f>
        <v>0.14792240380534927</v>
      </c>
      <c r="Z101" s="11">
        <f>'OddsRatio_working_3-way'!X101^(1/3)*COS('OddsRatio_working_3-way'!Y101/3)</f>
        <v>0.52052184231223542</v>
      </c>
      <c r="AA101" s="11">
        <f>'OddsRatio_working_3-way'!X101^(1/3)*COS(('OddsRatio_working_3-way'!Y101+2*PI())/3)</f>
        <v>-0.28250602547745363</v>
      </c>
      <c r="AB101" s="11">
        <f>'OddsRatio_working_3-way'!X101^(1/3)*COS(('OddsRatio_working_3-way'!Y101+4*PI())/3)</f>
        <v>-0.23801581683478173</v>
      </c>
      <c r="AC101" s="11">
        <f>'OddsRatio_working_3-way'!X101^(1/3)*SIN('OddsRatio_working_3-way'!Y101/3)</f>
        <v>2.5686433936149174E-2</v>
      </c>
      <c r="AD101" s="11">
        <f>'OddsRatio_working_3-way'!X101^(1/3)*SIN(('OddsRatio_working_3-way'!Y101+2*PI())/3)</f>
        <v>0.43794192169899904</v>
      </c>
      <c r="AE101" s="11">
        <f>'OddsRatio_working_3-way'!X101^(1/3)*SIN(('OddsRatio_working_3-way'!Y101+4*PI())/3)</f>
        <v>-0.46362835563514826</v>
      </c>
      <c r="AF101" s="11">
        <f>-'OddsRatio_working_3-way'!U101/(3*'OddsRatio_working_3-way'!X101^(1/3))*COS(('OddsRatio_working_3-way'!Y101)/3)</f>
        <v>0.52052184231223519</v>
      </c>
      <c r="AG101" s="11">
        <f>-'OddsRatio_working_3-way'!U101/(3*'OddsRatio_working_3-way'!X101^(1/3))*COS(('OddsRatio_working_3-way'!Y101+2*PI())/3)</f>
        <v>-0.28250602547745352</v>
      </c>
      <c r="AH101" s="11">
        <f>-'OddsRatio_working_3-way'!U101/(3*'OddsRatio_working_3-way'!X101^(1/3))*COS(('OddsRatio_working_3-way'!Y101+4*PI())/3)</f>
        <v>-0.23801581683478162</v>
      </c>
      <c r="AI101" s="11">
        <f>'OddsRatio_working_3-way'!U101/(3*'OddsRatio_working_3-way'!X101^(1/3))*SIN(('OddsRatio_working_3-way'!Y101)/3)</f>
        <v>-2.5686433936149163E-2</v>
      </c>
      <c r="AJ101" s="11">
        <f>'OddsRatio_working_3-way'!U101/(3*'OddsRatio_working_3-way'!X101^(1/3))*SIN(('OddsRatio_working_3-way'!Y101+2*PI())/3)</f>
        <v>-0.43794192169899887</v>
      </c>
      <c r="AK101" s="11">
        <f>'OddsRatio_working_3-way'!U101/(3*'OddsRatio_working_3-way'!X101^(1/3))*SIN(('OddsRatio_working_3-way'!Y101+4*PI())/3)</f>
        <v>0.46362835563514804</v>
      </c>
      <c r="AL101" s="11">
        <f>'OddsRatio_working_3-way'!Z101+'OddsRatio_working_3-way'!AF101</f>
        <v>1.0410436846244706</v>
      </c>
      <c r="AM101" s="11">
        <f>'OddsRatio_working_3-way'!AA101+'OddsRatio_working_3-way'!AG101</f>
        <v>-0.56501205095490714</v>
      </c>
      <c r="AN101" s="11">
        <f>'OddsRatio_working_3-way'!AB101+'OddsRatio_working_3-way'!AH101</f>
        <v>-0.47603163366956336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1.0410436846244706</v>
      </c>
      <c r="AS101" s="11">
        <f>IF(('OddsRatio_working_3-way'!X101=0),IF(Q101&gt;0,-Q101^(1/3),(-Q101)^(1/3)),'OddsRatio_working_3-way'!AM101-'OddsRatio_working_3-way'!R101/3)</f>
        <v>-0.56501205095490714</v>
      </c>
      <c r="AT101" s="11">
        <f>IF(('OddsRatio_working_3-way'!X101=0),IF(Q101&gt;0,-Q101^(1/3),(-Q101)^(1/3)),'OddsRatio_working_3-way'!AN101-'OddsRatio_working_3-way'!R101/3)</f>
        <v>-0.47603163366956336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1.37</v>
      </c>
      <c r="B102" s="4">
        <f>IF('True_Odds_Calculator_3-way'!B103="","",'True_Odds_Calculator_3-way'!B103)</f>
        <v>4.93</v>
      </c>
      <c r="C102" s="4">
        <f>IF('True_Odds_Calculator_3-way'!C103="","",'True_Odds_Calculator_3-way'!C103)</f>
        <v>10.06</v>
      </c>
      <c r="D102" s="9">
        <f t="shared" si="26"/>
        <v>0.71546014456761475</v>
      </c>
      <c r="E102" s="9">
        <f t="shared" si="27"/>
        <v>0.19141543689403395</v>
      </c>
      <c r="F102" s="9">
        <f t="shared" si="28"/>
        <v>9.3124418538351336E-2</v>
      </c>
      <c r="G102" s="9">
        <f t="shared" si="29"/>
        <v>1.0748699870186371</v>
      </c>
      <c r="H102" s="9">
        <f t="shared" si="30"/>
        <v>1.3977018951968956</v>
      </c>
      <c r="I102" s="9">
        <f t="shared" si="31"/>
        <v>5.2242390489832431</v>
      </c>
      <c r="J102" s="9">
        <f t="shared" si="32"/>
        <v>10.738322082388853</v>
      </c>
      <c r="K102" s="11">
        <f t="shared" si="33"/>
        <v>0.72992700729927007</v>
      </c>
      <c r="L102" s="11">
        <f t="shared" si="34"/>
        <v>0.20283975659229211</v>
      </c>
      <c r="M102" s="11">
        <f t="shared" si="35"/>
        <v>9.940357852882703E-2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-0.19389071178413586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0.19662602110497762</v>
      </c>
      <c r="Q102" s="11">
        <f>2*'OddsRatio_working_3-way'!K102*'OddsRatio_working_3-way'!L102*'OddsRatio_working_3-way'!M102</f>
        <v>2.9435033099547547E-2</v>
      </c>
      <c r="R102" s="11">
        <f t="shared" si="36"/>
        <v>0</v>
      </c>
      <c r="S102" s="11">
        <f t="shared" si="37"/>
        <v>-1.0141074799079961</v>
      </c>
      <c r="T102" s="11">
        <f t="shared" si="38"/>
        <v>-0.15181249699221497</v>
      </c>
      <c r="U102" s="11">
        <f>'OddsRatio_working_3-way'!S102-'OddsRatio_working_3-way'!R102^2/3</f>
        <v>-1.0141074799079961</v>
      </c>
      <c r="V102" s="11">
        <f>'OddsRatio_working_3-way'!S102*'OddsRatio_working_3-way'!R102/3-2*'OddsRatio_working_3-way'!R102^3/27-'OddsRatio_working_3-way'!T102</f>
        <v>0.15181249699221497</v>
      </c>
      <c r="W102" s="11">
        <f>'OddsRatio_working_3-way'!V102^2+4*'OddsRatio_working_3-way'!U102^3/27</f>
        <v>-0.13145997470167917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0.19653689790004475</v>
      </c>
      <c r="Y102" s="11">
        <f>IF('OddsRatio_working_3-way'!W102&gt;=0,IF('OddsRatio_working_3-way'!V102+SQRT('OddsRatio_working_3-way'!W102)&gt;0,0,PI()),ACOS('OddsRatio_working_3-way'!V102/(2*'OddsRatio_working_3-way'!X102)))</f>
        <v>1.1742675237880724</v>
      </c>
      <c r="Z102" s="11">
        <f>'OddsRatio_working_3-way'!X102^(1/3)*COS('OddsRatio_working_3-way'!Y102/3)</f>
        <v>0.53743499350931867</v>
      </c>
      <c r="AA102" s="11">
        <f>'OddsRatio_working_3-way'!X102^(1/3)*COS(('OddsRatio_working_3-way'!Y102+2*PI())/3)</f>
        <v>-0.46081015874550174</v>
      </c>
      <c r="AB102" s="11">
        <f>'OddsRatio_working_3-way'!X102^(1/3)*COS(('OddsRatio_working_3-way'!Y102+4*PI())/3)</f>
        <v>-7.662483476381711E-2</v>
      </c>
      <c r="AC102" s="11">
        <f>'OddsRatio_working_3-way'!X102^(1/3)*SIN('OddsRatio_working_3-way'!Y102/3)</f>
        <v>0.2218095002195293</v>
      </c>
      <c r="AD102" s="11">
        <f>'OddsRatio_working_3-way'!X102^(1/3)*SIN(('OddsRatio_working_3-way'!Y102+2*PI())/3)</f>
        <v>0.35452760715203024</v>
      </c>
      <c r="AE102" s="11">
        <f>'OddsRatio_working_3-way'!X102^(1/3)*SIN(('OddsRatio_working_3-way'!Y102+4*PI())/3)</f>
        <v>-0.57633710737155952</v>
      </c>
      <c r="AF102" s="11">
        <f>-'OddsRatio_working_3-way'!U102/(3*'OddsRatio_working_3-way'!X102^(1/3))*COS(('OddsRatio_working_3-way'!Y102)/3)</f>
        <v>0.53743499350931856</v>
      </c>
      <c r="AG102" s="11">
        <f>-'OddsRatio_working_3-way'!U102/(3*'OddsRatio_working_3-way'!X102^(1/3))*COS(('OddsRatio_working_3-way'!Y102+2*PI())/3)</f>
        <v>-0.46081015874550163</v>
      </c>
      <c r="AH102" s="11">
        <f>-'OddsRatio_working_3-way'!U102/(3*'OddsRatio_working_3-way'!X102^(1/3))*COS(('OddsRatio_working_3-way'!Y102+4*PI())/3)</f>
        <v>-7.6624834763817096E-2</v>
      </c>
      <c r="AI102" s="11">
        <f>'OddsRatio_working_3-way'!U102/(3*'OddsRatio_working_3-way'!X102^(1/3))*SIN(('OddsRatio_working_3-way'!Y102)/3)</f>
        <v>-0.22180950021952925</v>
      </c>
      <c r="AJ102" s="11">
        <f>'OddsRatio_working_3-way'!U102/(3*'OddsRatio_working_3-way'!X102^(1/3))*SIN(('OddsRatio_working_3-way'!Y102+2*PI())/3)</f>
        <v>-0.35452760715203013</v>
      </c>
      <c r="AK102" s="11">
        <f>'OddsRatio_working_3-way'!U102/(3*'OddsRatio_working_3-way'!X102^(1/3))*SIN(('OddsRatio_working_3-way'!Y102+4*PI())/3)</f>
        <v>0.57633710737155941</v>
      </c>
      <c r="AL102" s="11">
        <f>'OddsRatio_working_3-way'!Z102+'OddsRatio_working_3-way'!AF102</f>
        <v>1.0748699870186371</v>
      </c>
      <c r="AM102" s="11">
        <f>'OddsRatio_working_3-way'!AA102+'OddsRatio_working_3-way'!AG102</f>
        <v>-0.92162031749100337</v>
      </c>
      <c r="AN102" s="11">
        <f>'OddsRatio_working_3-way'!AB102+'OddsRatio_working_3-way'!AH102</f>
        <v>-0.15324966952763419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1.0748699870186371</v>
      </c>
      <c r="AS102" s="11">
        <f>IF(('OddsRatio_working_3-way'!X102=0),IF(Q102&gt;0,-Q102^(1/3),(-Q102)^(1/3)),'OddsRatio_working_3-way'!AM102-'OddsRatio_working_3-way'!R102/3)</f>
        <v>-0.92162031749100337</v>
      </c>
      <c r="AT102" s="11">
        <f>IF(('OddsRatio_working_3-way'!X102=0),IF(Q102&gt;0,-Q102^(1/3),(-Q102)^(1/3)),'OddsRatio_working_3-way'!AN102-'OddsRatio_working_3-way'!R102/3)</f>
        <v>-0.15324966952763419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2.0699999999999998</v>
      </c>
      <c r="B103" s="4">
        <f>IF('True_Odds_Calculator_3-way'!B104="","",'True_Odds_Calculator_3-way'!B104)</f>
        <v>3.16</v>
      </c>
      <c r="C103" s="4">
        <f>IF('True_Odds_Calculator_3-way'!C104="","",'True_Odds_Calculator_3-way'!C104)</f>
        <v>4.38</v>
      </c>
      <c r="D103" s="9">
        <f t="shared" si="26"/>
        <v>0.47220030856915129</v>
      </c>
      <c r="E103" s="9">
        <f t="shared" si="27"/>
        <v>0.30708917478704828</v>
      </c>
      <c r="F103" s="9">
        <f t="shared" si="28"/>
        <v>0.22071051664380026</v>
      </c>
      <c r="G103" s="9">
        <f t="shared" si="29"/>
        <v>1.0446218071091364</v>
      </c>
      <c r="H103" s="9">
        <f t="shared" si="30"/>
        <v>2.1177453336067762</v>
      </c>
      <c r="I103" s="9">
        <f t="shared" si="31"/>
        <v>3.2563831033557351</v>
      </c>
      <c r="J103" s="9">
        <f t="shared" si="32"/>
        <v>4.5308217080288813</v>
      </c>
      <c r="K103" s="11">
        <f t="shared" si="33"/>
        <v>0.48309178743961356</v>
      </c>
      <c r="L103" s="11">
        <f t="shared" si="34"/>
        <v>0.31645569620253161</v>
      </c>
      <c r="M103" s="11">
        <f t="shared" si="35"/>
        <v>0.22831050228310504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-0.27266079115808828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0.23071186022309731</v>
      </c>
      <c r="Q103" s="11">
        <f>2*'OddsRatio_working_3-way'!K103*'OddsRatio_working_3-way'!L103*'OddsRatio_working_3-way'!M103</f>
        <v>6.980691686024125E-2</v>
      </c>
      <c r="R103" s="11">
        <f t="shared" si="36"/>
        <v>0</v>
      </c>
      <c r="S103" s="11">
        <f t="shared" si="37"/>
        <v>-0.84614974981617708</v>
      </c>
      <c r="T103" s="11">
        <f t="shared" si="38"/>
        <v>-0.25602110433167236</v>
      </c>
      <c r="U103" s="11">
        <f>'OddsRatio_working_3-way'!S103-'OddsRatio_working_3-way'!R103^2/3</f>
        <v>-0.84614974981617708</v>
      </c>
      <c r="V103" s="11">
        <f>'OddsRatio_working_3-way'!S103*'OddsRatio_working_3-way'!R103/3-2*'OddsRatio_working_3-way'!R103^3/27-'OddsRatio_working_3-way'!T103</f>
        <v>0.25602110433167236</v>
      </c>
      <c r="W103" s="11">
        <f>'OddsRatio_working_3-way'!V103^2+4*'OddsRatio_working_3-way'!U103^3/27</f>
        <v>-2.4203909386617914E-2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0.14979211865934985</v>
      </c>
      <c r="Y103" s="11">
        <f>IF('OddsRatio_working_3-way'!W103&gt;=0,IF('OddsRatio_working_3-way'!V103+SQRT('OddsRatio_working_3-way'!W103)&gt;0,0,PI()),ACOS('OddsRatio_working_3-way'!V103/(2*'OddsRatio_working_3-way'!X103)))</f>
        <v>0.54603930637811771</v>
      </c>
      <c r="Z103" s="11">
        <f>'OddsRatio_working_3-way'!X103^(1/3)*COS('OddsRatio_working_3-way'!Y103/3)</f>
        <v>0.52231090355456833</v>
      </c>
      <c r="AA103" s="11">
        <f>'OddsRatio_working_3-way'!X103^(1/3)*COS(('OddsRatio_working_3-way'!Y103+2*PI())/3)</f>
        <v>-0.34440764379078115</v>
      </c>
      <c r="AB103" s="11">
        <f>'OddsRatio_working_3-way'!X103^(1/3)*COS(('OddsRatio_working_3-way'!Y103+4*PI())/3)</f>
        <v>-0.17790325976378726</v>
      </c>
      <c r="AC103" s="11">
        <f>'OddsRatio_working_3-way'!X103^(1/3)*SIN('OddsRatio_working_3-way'!Y103/3)</f>
        <v>9.6131350939237734E-2</v>
      </c>
      <c r="AD103" s="11">
        <f>'OddsRatio_working_3-way'!X103^(1/3)*SIN(('OddsRatio_working_3-way'!Y103+2*PI())/3)</f>
        <v>0.40426883568224109</v>
      </c>
      <c r="AE103" s="11">
        <f>'OddsRatio_working_3-way'!X103^(1/3)*SIN(('OddsRatio_working_3-way'!Y103+4*PI())/3)</f>
        <v>-0.50040018662147889</v>
      </c>
      <c r="AF103" s="11">
        <f>-'OddsRatio_working_3-way'!U103/(3*'OddsRatio_working_3-way'!X103^(1/3))*COS(('OddsRatio_working_3-way'!Y103)/3)</f>
        <v>0.52231090355456811</v>
      </c>
      <c r="AG103" s="11">
        <f>-'OddsRatio_working_3-way'!U103/(3*'OddsRatio_working_3-way'!X103^(1/3))*COS(('OddsRatio_working_3-way'!Y103+2*PI())/3)</f>
        <v>-0.34440764379078098</v>
      </c>
      <c r="AH103" s="11">
        <f>-'OddsRatio_working_3-way'!U103/(3*'OddsRatio_working_3-way'!X103^(1/3))*COS(('OddsRatio_working_3-way'!Y103+4*PI())/3)</f>
        <v>-0.17790325976378718</v>
      </c>
      <c r="AI103" s="11">
        <f>'OddsRatio_working_3-way'!U103/(3*'OddsRatio_working_3-way'!X103^(1/3))*SIN(('OddsRatio_working_3-way'!Y103)/3)</f>
        <v>-9.6131350939237692E-2</v>
      </c>
      <c r="AJ103" s="11">
        <f>'OddsRatio_working_3-way'!U103/(3*'OddsRatio_working_3-way'!X103^(1/3))*SIN(('OddsRatio_working_3-way'!Y103+2*PI())/3)</f>
        <v>-0.40426883568224092</v>
      </c>
      <c r="AK103" s="11">
        <f>'OddsRatio_working_3-way'!U103/(3*'OddsRatio_working_3-way'!X103^(1/3))*SIN(('OddsRatio_working_3-way'!Y103+4*PI())/3)</f>
        <v>0.50040018662147867</v>
      </c>
      <c r="AL103" s="11">
        <f>'OddsRatio_working_3-way'!Z103+'OddsRatio_working_3-way'!AF103</f>
        <v>1.0446218071091364</v>
      </c>
      <c r="AM103" s="11">
        <f>'OddsRatio_working_3-way'!AA103+'OddsRatio_working_3-way'!AG103</f>
        <v>-0.68881528758156207</v>
      </c>
      <c r="AN103" s="11">
        <f>'OddsRatio_working_3-way'!AB103+'OddsRatio_working_3-way'!AH103</f>
        <v>-0.35580651952757447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1.0446218071091364</v>
      </c>
      <c r="AS103" s="11">
        <f>IF(('OddsRatio_working_3-way'!X103=0),IF(Q103&gt;0,-Q103^(1/3),(-Q103)^(1/3)),'OddsRatio_working_3-way'!AM103-'OddsRatio_working_3-way'!R103/3)</f>
        <v>-0.68881528758156207</v>
      </c>
      <c r="AT103" s="11">
        <f>IF(('OddsRatio_working_3-way'!X103=0),IF(Q103&gt;0,-Q103^(1/3),(-Q103)^(1/3)),'OddsRatio_working_3-way'!AN103-'OddsRatio_working_3-way'!R103/3)</f>
        <v>-0.35580651952757447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2.25</v>
      </c>
      <c r="B104" s="4">
        <f>IF('True_Odds_Calculator_3-way'!B105="","",'True_Odds_Calculator_3-way'!B105)</f>
        <v>3.13</v>
      </c>
      <c r="C104" s="4">
        <f>IF('True_Odds_Calculator_3-way'!C105="","",'True_Odds_Calculator_3-way'!C105)</f>
        <v>3.8</v>
      </c>
      <c r="D104" s="9">
        <f t="shared" si="26"/>
        <v>0.43424250490756611</v>
      </c>
      <c r="E104" s="9">
        <f t="shared" si="27"/>
        <v>0.31055180782997099</v>
      </c>
      <c r="F104" s="9">
        <f t="shared" si="28"/>
        <v>0.25520568726246301</v>
      </c>
      <c r="G104" s="9">
        <f t="shared" si="29"/>
        <v>1.042288562171706</v>
      </c>
      <c r="H104" s="9">
        <f t="shared" si="30"/>
        <v>2.3028607027146326</v>
      </c>
      <c r="I104" s="9">
        <f t="shared" si="31"/>
        <v>3.2200746374257339</v>
      </c>
      <c r="J104" s="9">
        <f t="shared" si="32"/>
        <v>3.9184079740807767</v>
      </c>
      <c r="K104" s="11">
        <f t="shared" si="33"/>
        <v>0.44444444444444442</v>
      </c>
      <c r="L104" s="11">
        <f t="shared" si="34"/>
        <v>0.31948881789137379</v>
      </c>
      <c r="M104" s="11">
        <f t="shared" si="35"/>
        <v>0.26315789473684209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-0.27857182893335586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0.2309287595986772</v>
      </c>
      <c r="Q104" s="11">
        <f>2*'OddsRatio_working_3-way'!K104*'OddsRatio_working_3-way'!L104*'OddsRatio_working_3-way'!M104</f>
        <v>7.47342264073389E-2</v>
      </c>
      <c r="R104" s="11">
        <f t="shared" si="36"/>
        <v>0</v>
      </c>
      <c r="S104" s="11">
        <f t="shared" si="37"/>
        <v>-0.82897384305834976</v>
      </c>
      <c r="T104" s="11">
        <f t="shared" si="38"/>
        <v>-0.26827632461435269</v>
      </c>
      <c r="U104" s="11">
        <f>'OddsRatio_working_3-way'!S104-'OddsRatio_working_3-way'!R104^2/3</f>
        <v>-0.82897384305834976</v>
      </c>
      <c r="V104" s="11">
        <f>'OddsRatio_working_3-way'!S104*'OddsRatio_working_3-way'!R104/3-2*'OddsRatio_working_3-way'!R104^3/27-'OddsRatio_working_3-way'!T104</f>
        <v>0.26827632461435269</v>
      </c>
      <c r="W104" s="11">
        <f>'OddsRatio_working_3-way'!V104^2+4*'OddsRatio_working_3-way'!U104^3/27</f>
        <v>-1.2423200663761375E-2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0.145254420769513</v>
      </c>
      <c r="Y104" s="11">
        <f>IF('OddsRatio_working_3-way'!W104&gt;=0,IF('OddsRatio_working_3-way'!V104+SQRT('OddsRatio_working_3-way'!W104)&gt;0,0,PI()),ACOS('OddsRatio_working_3-way'!V104/(2*'OddsRatio_working_3-way'!X104)))</f>
        <v>0.39376674410065537</v>
      </c>
      <c r="Z104" s="11">
        <f>'OddsRatio_working_3-way'!X104^(1/3)*COS('OddsRatio_working_3-way'!Y104/3)</f>
        <v>0.52114428108585298</v>
      </c>
      <c r="AA104" s="11">
        <f>'OddsRatio_working_3-way'!X104^(1/3)*COS(('OddsRatio_working_3-way'!Y104+2*PI())/3)</f>
        <v>-0.32015350913428642</v>
      </c>
      <c r="AB104" s="11">
        <f>'OddsRatio_working_3-way'!X104^(1/3)*COS(('OddsRatio_working_3-way'!Y104+4*PI())/3)</f>
        <v>-0.2009907719515665</v>
      </c>
      <c r="AC104" s="11">
        <f>'OddsRatio_working_3-way'!X104^(1/3)*SIN('OddsRatio_working_3-way'!Y104/3)</f>
        <v>6.8798638389816008E-2</v>
      </c>
      <c r="AD104" s="11">
        <f>'OddsRatio_working_3-way'!X104^(1/3)*SIN(('OddsRatio_working_3-way'!Y104+2*PI())/3)</f>
        <v>0.4169248672624189</v>
      </c>
      <c r="AE104" s="11">
        <f>'OddsRatio_working_3-way'!X104^(1/3)*SIN(('OddsRatio_working_3-way'!Y104+4*PI())/3)</f>
        <v>-0.48572350565223488</v>
      </c>
      <c r="AF104" s="11">
        <f>-'OddsRatio_working_3-way'!U104/(3*'OddsRatio_working_3-way'!X104^(1/3))*COS(('OddsRatio_working_3-way'!Y104)/3)</f>
        <v>0.52114428108585298</v>
      </c>
      <c r="AG104" s="11">
        <f>-'OddsRatio_working_3-way'!U104/(3*'OddsRatio_working_3-way'!X104^(1/3))*COS(('OddsRatio_working_3-way'!Y104+2*PI())/3)</f>
        <v>-0.32015350913428642</v>
      </c>
      <c r="AH104" s="11">
        <f>-'OddsRatio_working_3-way'!U104/(3*'OddsRatio_working_3-way'!X104^(1/3))*COS(('OddsRatio_working_3-way'!Y104+4*PI())/3)</f>
        <v>-0.2009907719515665</v>
      </c>
      <c r="AI104" s="11">
        <f>'OddsRatio_working_3-way'!U104/(3*'OddsRatio_working_3-way'!X104^(1/3))*SIN(('OddsRatio_working_3-way'!Y104)/3)</f>
        <v>-6.8798638389816008E-2</v>
      </c>
      <c r="AJ104" s="11">
        <f>'OddsRatio_working_3-way'!U104/(3*'OddsRatio_working_3-way'!X104^(1/3))*SIN(('OddsRatio_working_3-way'!Y104+2*PI())/3)</f>
        <v>-0.4169248672624189</v>
      </c>
      <c r="AK104" s="11">
        <f>'OddsRatio_working_3-way'!U104/(3*'OddsRatio_working_3-way'!X104^(1/3))*SIN(('OddsRatio_working_3-way'!Y104+4*PI())/3)</f>
        <v>0.48572350565223488</v>
      </c>
      <c r="AL104" s="11">
        <f>'OddsRatio_working_3-way'!Z104+'OddsRatio_working_3-way'!AF104</f>
        <v>1.042288562171706</v>
      </c>
      <c r="AM104" s="11">
        <f>'OddsRatio_working_3-way'!AA104+'OddsRatio_working_3-way'!AG104</f>
        <v>-0.64030701826857284</v>
      </c>
      <c r="AN104" s="11">
        <f>'OddsRatio_working_3-way'!AB104+'OddsRatio_working_3-way'!AH104</f>
        <v>-0.40198154390313301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1.042288562171706</v>
      </c>
      <c r="AS104" s="11">
        <f>IF(('OddsRatio_working_3-way'!X104=0),IF(Q104&gt;0,-Q104^(1/3),(-Q104)^(1/3)),'OddsRatio_working_3-way'!AM104-'OddsRatio_working_3-way'!R104/3)</f>
        <v>-0.64030701826857284</v>
      </c>
      <c r="AT104" s="11">
        <f>IF(('OddsRatio_working_3-way'!X104=0),IF(Q104&gt;0,-Q104^(1/3),(-Q104)^(1/3)),'OddsRatio_working_3-way'!AN104-'OddsRatio_working_3-way'!R104/3)</f>
        <v>-0.40198154390313301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2.4300000000000002</v>
      </c>
      <c r="B105" s="4">
        <f>IF('True_Odds_Calculator_3-way'!B106="","",'True_Odds_Calculator_3-way'!B106)</f>
        <v>3.15</v>
      </c>
      <c r="C105" s="4">
        <f>IF('True_Odds_Calculator_3-way'!C106="","",'True_Odds_Calculator_3-way'!C106)</f>
        <v>3.36</v>
      </c>
      <c r="D105" s="9">
        <f t="shared" si="26"/>
        <v>0.40185154950465279</v>
      </c>
      <c r="E105" s="9">
        <f t="shared" si="27"/>
        <v>0.30883965347206449</v>
      </c>
      <c r="F105" s="9">
        <f t="shared" si="28"/>
        <v>0.28930879702328294</v>
      </c>
      <c r="G105" s="9">
        <f t="shared" si="29"/>
        <v>1.0408958985790417</v>
      </c>
      <c r="H105" s="9">
        <f t="shared" si="30"/>
        <v>2.4884811349680303</v>
      </c>
      <c r="I105" s="9">
        <f t="shared" si="31"/>
        <v>3.2379261819449399</v>
      </c>
      <c r="J105" s="9">
        <f t="shared" si="32"/>
        <v>3.4565143206465381</v>
      </c>
      <c r="K105" s="11">
        <f t="shared" si="33"/>
        <v>0.41152263374485593</v>
      </c>
      <c r="L105" s="11">
        <f t="shared" si="34"/>
        <v>0.31746031746031744</v>
      </c>
      <c r="M105" s="11">
        <f t="shared" si="35"/>
        <v>0.29761904761904762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-0.28211773964272502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0.23095658016292936</v>
      </c>
      <c r="Q105" s="11">
        <f>2*'OddsRatio_working_3-way'!K105*'OddsRatio_working_3-way'!L105*'OddsRatio_working_3-way'!M105</f>
        <v>7.7763158304016616E-2</v>
      </c>
      <c r="R105" s="11">
        <f t="shared" si="36"/>
        <v>0</v>
      </c>
      <c r="S105" s="11">
        <f t="shared" si="37"/>
        <v>-0.81865316394287591</v>
      </c>
      <c r="T105" s="11">
        <f t="shared" si="38"/>
        <v>-0.27564079594036228</v>
      </c>
      <c r="U105" s="11">
        <f>'OddsRatio_working_3-way'!S105-'OddsRatio_working_3-way'!R105^2/3</f>
        <v>-0.81865316394287591</v>
      </c>
      <c r="V105" s="11">
        <f>'OddsRatio_working_3-way'!S105*'OddsRatio_working_3-way'!R105/3-2*'OddsRatio_working_3-way'!R105^3/27-'OddsRatio_working_3-way'!T105</f>
        <v>0.27564079594036228</v>
      </c>
      <c r="W105" s="11">
        <f>'OddsRatio_working_3-way'!V105^2+4*'OddsRatio_working_3-way'!U105^3/27</f>
        <v>-5.3044660166479823E-3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0.14255026692651651</v>
      </c>
      <c r="Y105" s="11">
        <f>IF('OddsRatio_working_3-way'!W105&gt;=0,IF('OddsRatio_working_3-way'!V105+SQRT('OddsRatio_working_3-way'!W105)&gt;0,0,PI()),ACOS('OddsRatio_working_3-way'!V105/(2*'OddsRatio_working_3-way'!X105)))</f>
        <v>0.2583233976478867</v>
      </c>
      <c r="Z105" s="11">
        <f>'OddsRatio_working_3-way'!X105^(1/3)*COS('OddsRatio_working_3-way'!Y105/3)</f>
        <v>0.52044794928952098</v>
      </c>
      <c r="AA105" s="11">
        <f>'OddsRatio_working_3-way'!X105^(1/3)*COS(('OddsRatio_working_3-way'!Y105+2*PI())/3)</f>
        <v>-0.29913078697843931</v>
      </c>
      <c r="AB105" s="11">
        <f>'OddsRatio_working_3-way'!X105^(1/3)*COS(('OddsRatio_working_3-way'!Y105+4*PI())/3)</f>
        <v>-0.22131716231108164</v>
      </c>
      <c r="AC105" s="11">
        <f>'OddsRatio_working_3-way'!X105^(1/3)*SIN('OddsRatio_working_3-way'!Y105/3)</f>
        <v>4.4925717148319409E-2</v>
      </c>
      <c r="AD105" s="11">
        <f>'OddsRatio_working_3-way'!X105^(1/3)*SIN(('OddsRatio_working_3-way'!Y105+2*PI())/3)</f>
        <v>0.42825828685808082</v>
      </c>
      <c r="AE105" s="11">
        <f>'OddsRatio_working_3-way'!X105^(1/3)*SIN(('OddsRatio_working_3-way'!Y105+4*PI())/3)</f>
        <v>-0.47318400400640026</v>
      </c>
      <c r="AF105" s="11">
        <f>-'OddsRatio_working_3-way'!U105/(3*'OddsRatio_working_3-way'!X105^(1/3))*COS(('OddsRatio_working_3-way'!Y105)/3)</f>
        <v>0.52044794928952087</v>
      </c>
      <c r="AG105" s="11">
        <f>-'OddsRatio_working_3-way'!U105/(3*'OddsRatio_working_3-way'!X105^(1/3))*COS(('OddsRatio_working_3-way'!Y105+2*PI())/3)</f>
        <v>-0.2991307869784392</v>
      </c>
      <c r="AH105" s="11">
        <f>-'OddsRatio_working_3-way'!U105/(3*'OddsRatio_working_3-way'!X105^(1/3))*COS(('OddsRatio_working_3-way'!Y105+4*PI())/3)</f>
        <v>-0.22131716231108159</v>
      </c>
      <c r="AI105" s="11">
        <f>'OddsRatio_working_3-way'!U105/(3*'OddsRatio_working_3-way'!X105^(1/3))*SIN(('OddsRatio_working_3-way'!Y105)/3)</f>
        <v>-4.4925717148319402E-2</v>
      </c>
      <c r="AJ105" s="11">
        <f>'OddsRatio_working_3-way'!U105/(3*'OddsRatio_working_3-way'!X105^(1/3))*SIN(('OddsRatio_working_3-way'!Y105+2*PI())/3)</f>
        <v>-0.42825828685808071</v>
      </c>
      <c r="AK105" s="11">
        <f>'OddsRatio_working_3-way'!U105/(3*'OddsRatio_working_3-way'!X105^(1/3))*SIN(('OddsRatio_working_3-way'!Y105+4*PI())/3)</f>
        <v>0.47318400400640015</v>
      </c>
      <c r="AL105" s="11">
        <f>'OddsRatio_working_3-way'!Z105+'OddsRatio_working_3-way'!AF105</f>
        <v>1.0408958985790417</v>
      </c>
      <c r="AM105" s="11">
        <f>'OddsRatio_working_3-way'!AA105+'OddsRatio_working_3-way'!AG105</f>
        <v>-0.59826157395687851</v>
      </c>
      <c r="AN105" s="11">
        <f>'OddsRatio_working_3-way'!AB105+'OddsRatio_working_3-way'!AH105</f>
        <v>-0.44263432462216323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1.0408958985790417</v>
      </c>
      <c r="AS105" s="11">
        <f>IF(('OddsRatio_working_3-way'!X105=0),IF(Q105&gt;0,-Q105^(1/3),(-Q105)^(1/3)),'OddsRatio_working_3-way'!AM105-'OddsRatio_working_3-way'!R105/3)</f>
        <v>-0.59826157395687851</v>
      </c>
      <c r="AT105" s="11">
        <f>IF(('OddsRatio_working_3-way'!X105=0),IF(Q105&gt;0,-Q105^(1/3),(-Q105)^(1/3)),'OddsRatio_working_3-way'!AN105-'OddsRatio_working_3-way'!R105/3)</f>
        <v>-0.44263432462216323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1.75</v>
      </c>
      <c r="B106" s="4">
        <f>IF('True_Odds_Calculator_3-way'!B107="","",'True_Odds_Calculator_3-way'!B107)</f>
        <v>4.18</v>
      </c>
      <c r="C106" s="4">
        <f>IF('True_Odds_Calculator_3-way'!C107="","",'True_Odds_Calculator_3-way'!C107)</f>
        <v>4.58</v>
      </c>
      <c r="D106" s="9">
        <f t="shared" si="26"/>
        <v>0.55942526988478736</v>
      </c>
      <c r="E106" s="9">
        <f t="shared" si="27"/>
        <v>0.23045684791175433</v>
      </c>
      <c r="F106" s="9">
        <f t="shared" si="28"/>
        <v>0.21011788220345801</v>
      </c>
      <c r="G106" s="9">
        <f t="shared" si="29"/>
        <v>1.050065138473153</v>
      </c>
      <c r="H106" s="9">
        <f t="shared" si="30"/>
        <v>1.7875488538548647</v>
      </c>
      <c r="I106" s="9">
        <f t="shared" si="31"/>
        <v>4.3392071403446266</v>
      </c>
      <c r="J106" s="9">
        <f t="shared" si="32"/>
        <v>4.7592331957338878</v>
      </c>
      <c r="K106" s="11">
        <f t="shared" si="33"/>
        <v>0.5714285714285714</v>
      </c>
      <c r="L106" s="11">
        <f t="shared" si="34"/>
        <v>0.23923444976076558</v>
      </c>
      <c r="M106" s="11">
        <f t="shared" si="35"/>
        <v>0.2183406113537118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-0.25485408638706719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0.22416103776710539</v>
      </c>
      <c r="Q106" s="11">
        <f>2*'OddsRatio_working_3-way'!K106*'OddsRatio_working_3-way'!L106*'OddsRatio_working_3-way'!M106</f>
        <v>5.9696681163010745E-2</v>
      </c>
      <c r="R106" s="11">
        <f t="shared" si="36"/>
        <v>0</v>
      </c>
      <c r="S106" s="11">
        <f t="shared" si="37"/>
        <v>-0.87956618999098246</v>
      </c>
      <c r="T106" s="11">
        <f t="shared" si="38"/>
        <v>-0.23423866577655986</v>
      </c>
      <c r="U106" s="11">
        <f>'OddsRatio_working_3-way'!S106-'OddsRatio_working_3-way'!R106^2/3</f>
        <v>-0.87956618999098246</v>
      </c>
      <c r="V106" s="11">
        <f>'OddsRatio_working_3-way'!S106*'OddsRatio_working_3-way'!R106/3-2*'OddsRatio_working_3-way'!R106^3/27-'OddsRatio_working_3-way'!T106</f>
        <v>0.23423866577655986</v>
      </c>
      <c r="W106" s="11">
        <f>'OddsRatio_working_3-way'!V106^2+4*'OddsRatio_working_3-way'!U106^3/27</f>
        <v>-4.5941828096695371E-2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0.15875262253068317</v>
      </c>
      <c r="Y106" s="11">
        <f>IF('OddsRatio_working_3-way'!W106&gt;=0,IF('OddsRatio_working_3-way'!V106+SQRT('OddsRatio_working_3-way'!W106)&gt;0,0,PI()),ACOS('OddsRatio_working_3-way'!V106/(2*'OddsRatio_working_3-way'!X106)))</f>
        <v>0.74106890133117032</v>
      </c>
      <c r="Z106" s="11">
        <f>'OddsRatio_working_3-way'!X106^(1/3)*COS('OddsRatio_working_3-way'!Y106/3)</f>
        <v>0.52503256923657649</v>
      </c>
      <c r="AA106" s="11">
        <f>'OddsRatio_working_3-way'!X106^(1/3)*COS(('OddsRatio_working_3-way'!Y106+2*PI())/3)</f>
        <v>-0.37717729991283083</v>
      </c>
      <c r="AB106" s="11">
        <f>'OddsRatio_working_3-way'!X106^(1/3)*COS(('OddsRatio_working_3-way'!Y106+4*PI())/3)</f>
        <v>-0.14785526932374568</v>
      </c>
      <c r="AC106" s="11">
        <f>'OddsRatio_working_3-way'!X106^(1/3)*SIN('OddsRatio_working_3-way'!Y106/3)</f>
        <v>0.13239913609171999</v>
      </c>
      <c r="AD106" s="11">
        <f>'OddsRatio_working_3-way'!X106^(1/3)*SIN(('OddsRatio_working_3-way'!Y106+2*PI())/3)</f>
        <v>0.38849197472722735</v>
      </c>
      <c r="AE106" s="11">
        <f>'OddsRatio_working_3-way'!X106^(1/3)*SIN(('OddsRatio_working_3-way'!Y106+4*PI())/3)</f>
        <v>-0.52089111081894734</v>
      </c>
      <c r="AF106" s="11">
        <f>-'OddsRatio_working_3-way'!U106/(3*'OddsRatio_working_3-way'!X106^(1/3))*COS(('OddsRatio_working_3-way'!Y106)/3)</f>
        <v>0.52503256923657637</v>
      </c>
      <c r="AG106" s="11">
        <f>-'OddsRatio_working_3-way'!U106/(3*'OddsRatio_working_3-way'!X106^(1/3))*COS(('OddsRatio_working_3-way'!Y106+2*PI())/3)</f>
        <v>-0.37717729991283078</v>
      </c>
      <c r="AH106" s="11">
        <f>-'OddsRatio_working_3-way'!U106/(3*'OddsRatio_working_3-way'!X106^(1/3))*COS(('OddsRatio_working_3-way'!Y106+4*PI())/3)</f>
        <v>-0.14785526932374565</v>
      </c>
      <c r="AI106" s="11">
        <f>'OddsRatio_working_3-way'!U106/(3*'OddsRatio_working_3-way'!X106^(1/3))*SIN(('OddsRatio_working_3-way'!Y106)/3)</f>
        <v>-0.13239913609171997</v>
      </c>
      <c r="AJ106" s="11">
        <f>'OddsRatio_working_3-way'!U106/(3*'OddsRatio_working_3-way'!X106^(1/3))*SIN(('OddsRatio_working_3-way'!Y106+2*PI())/3)</f>
        <v>-0.3884919747272273</v>
      </c>
      <c r="AK106" s="11">
        <f>'OddsRatio_working_3-way'!U106/(3*'OddsRatio_working_3-way'!X106^(1/3))*SIN(('OddsRatio_working_3-way'!Y106+4*PI())/3)</f>
        <v>0.52089111081894723</v>
      </c>
      <c r="AL106" s="11">
        <f>'OddsRatio_working_3-way'!Z106+'OddsRatio_working_3-way'!AF106</f>
        <v>1.050065138473153</v>
      </c>
      <c r="AM106" s="11">
        <f>'OddsRatio_working_3-way'!AA106+'OddsRatio_working_3-way'!AG106</f>
        <v>-0.75435459982566155</v>
      </c>
      <c r="AN106" s="11">
        <f>'OddsRatio_working_3-way'!AB106+'OddsRatio_working_3-way'!AH106</f>
        <v>-0.29571053864749131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1.050065138473153</v>
      </c>
      <c r="AS106" s="11">
        <f>IF(('OddsRatio_working_3-way'!X106=0),IF(Q106&gt;0,-Q106^(1/3),(-Q106)^(1/3)),'OddsRatio_working_3-way'!AM106-'OddsRatio_working_3-way'!R106/3)</f>
        <v>-0.75435459982566155</v>
      </c>
      <c r="AT106" s="11">
        <f>IF(('OddsRatio_working_3-way'!X106=0),IF(Q106&gt;0,-Q106^(1/3),(-Q106)^(1/3)),'OddsRatio_working_3-way'!AN106-'OddsRatio_working_3-way'!R106/3)</f>
        <v>-0.29571053864749131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2.67</v>
      </c>
      <c r="B107" s="4">
        <f>IF('True_Odds_Calculator_3-way'!B108="","",'True_Odds_Calculator_3-way'!B108)</f>
        <v>3.19</v>
      </c>
      <c r="C107" s="4">
        <f>IF('True_Odds_Calculator_3-way'!C108="","",'True_Odds_Calculator_3-way'!C108)</f>
        <v>2.95</v>
      </c>
      <c r="D107" s="9">
        <f t="shared" si="26"/>
        <v>0.3651313477539942</v>
      </c>
      <c r="E107" s="9">
        <f t="shared" si="27"/>
        <v>0.30486460016749956</v>
      </c>
      <c r="F107" s="9">
        <f t="shared" si="28"/>
        <v>0.33000405207850642</v>
      </c>
      <c r="G107" s="9">
        <f t="shared" si="29"/>
        <v>1.0411619597902031</v>
      </c>
      <c r="H107" s="9">
        <f t="shared" si="30"/>
        <v>2.738740472849639</v>
      </c>
      <c r="I107" s="9">
        <f t="shared" si="31"/>
        <v>3.2801446919405444</v>
      </c>
      <c r="J107" s="9">
        <f t="shared" si="32"/>
        <v>3.0302658215908957</v>
      </c>
      <c r="K107" s="11">
        <f t="shared" si="33"/>
        <v>0.37453183520599254</v>
      </c>
      <c r="L107" s="11">
        <f t="shared" si="34"/>
        <v>0.31347962382445144</v>
      </c>
      <c r="M107" s="11">
        <f t="shared" si="35"/>
        <v>0.33898305084745761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-0.28383845680386888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0.23123425562369865</v>
      </c>
      <c r="Q107" s="11">
        <f>2*'OddsRatio_working_3-way'!K107*'OddsRatio_working_3-way'!L107*'OddsRatio_working_3-way'!M107</f>
        <v>7.9598711058071842E-2</v>
      </c>
      <c r="R107" s="11">
        <f t="shared" si="36"/>
        <v>0</v>
      </c>
      <c r="S107" s="11">
        <f t="shared" si="37"/>
        <v>-0.81466852035304183</v>
      </c>
      <c r="T107" s="11">
        <f t="shared" si="38"/>
        <v>-0.2804366679356427</v>
      </c>
      <c r="U107" s="11">
        <f>'OddsRatio_working_3-way'!S107-'OddsRatio_working_3-way'!R107^2/3</f>
        <v>-0.81466852035304183</v>
      </c>
      <c r="V107" s="11">
        <f>'OddsRatio_working_3-way'!S107*'OddsRatio_working_3-way'!R107/3-2*'OddsRatio_working_3-way'!R107^3/27-'OddsRatio_working_3-way'!T107</f>
        <v>0.2804366679356427</v>
      </c>
      <c r="W107" s="11">
        <f>'OddsRatio_working_3-way'!V107^2+4*'OddsRatio_working_3-way'!U107^3/27</f>
        <v>-1.4564771159147061E-3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0.1415107785989822</v>
      </c>
      <c r="Y107" s="11">
        <f>IF('OddsRatio_working_3-way'!W107&gt;=0,IF('OddsRatio_working_3-way'!V107+SQRT('OddsRatio_working_3-way'!W107)&gt;0,0,PI()),ACOS('OddsRatio_working_3-way'!V107/(2*'OddsRatio_working_3-way'!X107)))</f>
        <v>0.13525623897614181</v>
      </c>
      <c r="Z107" s="11">
        <f>'OddsRatio_working_3-way'!X107^(1/3)*COS('OddsRatio_working_3-way'!Y107/3)</f>
        <v>0.52058097989510155</v>
      </c>
      <c r="AA107" s="11">
        <f>'OddsRatio_working_3-way'!X107^(1/3)*COS(('OddsRatio_working_3-way'!Y107+2*PI())/3)</f>
        <v>-0.28063041661537086</v>
      </c>
      <c r="AB107" s="11">
        <f>'OddsRatio_working_3-way'!X107^(1/3)*COS(('OddsRatio_working_3-way'!Y107+4*PI())/3)</f>
        <v>-0.23995056327973058</v>
      </c>
      <c r="AC107" s="11">
        <f>'OddsRatio_working_3-way'!X107^(1/3)*SIN('OddsRatio_working_3-way'!Y107/3)</f>
        <v>2.3486524273926355E-2</v>
      </c>
      <c r="AD107" s="11">
        <f>'OddsRatio_working_3-way'!X107^(1/3)*SIN(('OddsRatio_working_3-way'!Y107+2*PI())/3)</f>
        <v>0.43909309117919093</v>
      </c>
      <c r="AE107" s="11">
        <f>'OddsRatio_working_3-way'!X107^(1/3)*SIN(('OddsRatio_working_3-way'!Y107+4*PI())/3)</f>
        <v>-0.46257961545311732</v>
      </c>
      <c r="AF107" s="11">
        <f>-'OddsRatio_working_3-way'!U107/(3*'OddsRatio_working_3-way'!X107^(1/3))*COS(('OddsRatio_working_3-way'!Y107)/3)</f>
        <v>0.52058097989510166</v>
      </c>
      <c r="AG107" s="11">
        <f>-'OddsRatio_working_3-way'!U107/(3*'OddsRatio_working_3-way'!X107^(1/3))*COS(('OddsRatio_working_3-way'!Y107+2*PI())/3)</f>
        <v>-0.28063041661537097</v>
      </c>
      <c r="AH107" s="11">
        <f>-'OddsRatio_working_3-way'!U107/(3*'OddsRatio_working_3-way'!X107^(1/3))*COS(('OddsRatio_working_3-way'!Y107+4*PI())/3)</f>
        <v>-0.23995056327973063</v>
      </c>
      <c r="AI107" s="11">
        <f>'OddsRatio_working_3-way'!U107/(3*'OddsRatio_working_3-way'!X107^(1/3))*SIN(('OddsRatio_working_3-way'!Y107)/3)</f>
        <v>-2.3486524273926359E-2</v>
      </c>
      <c r="AJ107" s="11">
        <f>'OddsRatio_working_3-way'!U107/(3*'OddsRatio_working_3-way'!X107^(1/3))*SIN(('OddsRatio_working_3-way'!Y107+2*PI())/3)</f>
        <v>-0.43909309117919104</v>
      </c>
      <c r="AK107" s="11">
        <f>'OddsRatio_working_3-way'!U107/(3*'OddsRatio_working_3-way'!X107^(1/3))*SIN(('OddsRatio_working_3-way'!Y107+4*PI())/3)</f>
        <v>0.46257961545311743</v>
      </c>
      <c r="AL107" s="11">
        <f>'OddsRatio_working_3-way'!Z107+'OddsRatio_working_3-way'!AF107</f>
        <v>1.0411619597902031</v>
      </c>
      <c r="AM107" s="11">
        <f>'OddsRatio_working_3-way'!AA107+'OddsRatio_working_3-way'!AG107</f>
        <v>-0.56126083323074183</v>
      </c>
      <c r="AN107" s="11">
        <f>'OddsRatio_working_3-way'!AB107+'OddsRatio_working_3-way'!AH107</f>
        <v>-0.47990112655946121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1.0411619597902031</v>
      </c>
      <c r="AS107" s="11">
        <f>IF(('OddsRatio_working_3-way'!X107=0),IF(Q107&gt;0,-Q107^(1/3),(-Q107)^(1/3)),'OddsRatio_working_3-way'!AM107-'OddsRatio_working_3-way'!R107/3)</f>
        <v>-0.56126083323074183</v>
      </c>
      <c r="AT107" s="11">
        <f>IF(('OddsRatio_working_3-way'!X107=0),IF(Q107&gt;0,-Q107^(1/3),(-Q107)^(1/3)),'OddsRatio_working_3-way'!AN107-'OddsRatio_working_3-way'!R107/3)</f>
        <v>-0.47990112655946121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2.5299999999999998</v>
      </c>
      <c r="B108" s="4">
        <f>IF('True_Odds_Calculator_3-way'!B109="","",'True_Odds_Calculator_3-way'!B109)</f>
        <v>3.48</v>
      </c>
      <c r="C108" s="4">
        <f>IF('True_Odds_Calculator_3-way'!C109="","",'True_Odds_Calculator_3-way'!C109)</f>
        <v>2.9</v>
      </c>
      <c r="D108" s="9">
        <f t="shared" si="26"/>
        <v>0.38544316451895266</v>
      </c>
      <c r="E108" s="9">
        <f t="shared" si="27"/>
        <v>0.27898569064463397</v>
      </c>
      <c r="F108" s="9">
        <f t="shared" si="28"/>
        <v>0.33557114483641359</v>
      </c>
      <c r="G108" s="9">
        <f t="shared" si="29"/>
        <v>1.0421021081088273</v>
      </c>
      <c r="H108" s="9">
        <f t="shared" si="30"/>
        <v>2.5944162254065057</v>
      </c>
      <c r="I108" s="9">
        <f t="shared" si="31"/>
        <v>3.5844132281098915</v>
      </c>
      <c r="J108" s="9">
        <f t="shared" si="32"/>
        <v>2.9799940054067715</v>
      </c>
      <c r="K108" s="11">
        <f t="shared" si="33"/>
        <v>0.39525691699604748</v>
      </c>
      <c r="L108" s="11">
        <f t="shared" si="34"/>
        <v>0.28735632183908044</v>
      </c>
      <c r="M108" s="11">
        <f t="shared" si="35"/>
        <v>0.34482758620689657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-0.28235725397489353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0.23146733843109793</v>
      </c>
      <c r="Q108" s="11">
        <f>2*'OddsRatio_working_3-way'!K108*'OddsRatio_working_3-way'!L108*'OddsRatio_working_3-way'!M108</f>
        <v>7.8330740585819958E-2</v>
      </c>
      <c r="R108" s="11">
        <f t="shared" si="36"/>
        <v>0</v>
      </c>
      <c r="S108" s="11">
        <f t="shared" si="37"/>
        <v>-0.81976763540730357</v>
      </c>
      <c r="T108" s="11">
        <f t="shared" si="38"/>
        <v>-0.27741713550162561</v>
      </c>
      <c r="U108" s="11">
        <f>'OddsRatio_working_3-way'!S108-'OddsRatio_working_3-way'!R108^2/3</f>
        <v>-0.81976763540730357</v>
      </c>
      <c r="V108" s="11">
        <f>'OddsRatio_working_3-way'!S108*'OddsRatio_working_3-way'!R108/3-2*'OddsRatio_working_3-way'!R108^3/27-'OddsRatio_working_3-way'!T108</f>
        <v>0.27741713550162561</v>
      </c>
      <c r="W108" s="11">
        <f>'OddsRatio_working_3-way'!V108^2+4*'OddsRatio_working_3-way'!U108^3/27</f>
        <v>-4.654459886308901E-3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0.14284145665407871</v>
      </c>
      <c r="Y108" s="11">
        <f>IF('OddsRatio_working_3-way'!W108&gt;=0,IF('OddsRatio_working_3-way'!V108+SQRT('OddsRatio_working_3-way'!W108)&gt;0,0,PI()),ACOS('OddsRatio_working_3-way'!V108/(2*'OddsRatio_working_3-way'!X108)))</f>
        <v>0.24113900359978557</v>
      </c>
      <c r="Z108" s="11">
        <f>'OddsRatio_working_3-way'!X108^(1/3)*COS('OddsRatio_working_3-way'!Y108/3)</f>
        <v>0.52105105405441365</v>
      </c>
      <c r="AA108" s="11">
        <f>'OddsRatio_working_3-way'!X108^(1/3)*COS(('OddsRatio_working_3-way'!Y108+2*PI())/3)</f>
        <v>-0.29687464191896479</v>
      </c>
      <c r="AB108" s="11">
        <f>'OddsRatio_working_3-way'!X108^(1/3)*COS(('OddsRatio_working_3-way'!Y108+4*PI())/3)</f>
        <v>-0.22417641213544903</v>
      </c>
      <c r="AC108" s="11">
        <f>'OddsRatio_working_3-way'!X108^(1/3)*SIN('OddsRatio_working_3-way'!Y108/3)</f>
        <v>4.1972342535122067E-2</v>
      </c>
      <c r="AD108" s="11">
        <f>'OddsRatio_working_3-way'!X108^(1/3)*SIN(('OddsRatio_working_3-way'!Y108+2*PI())/3)</f>
        <v>0.43025727821221993</v>
      </c>
      <c r="AE108" s="11">
        <f>'OddsRatio_working_3-way'!X108^(1/3)*SIN(('OddsRatio_working_3-way'!Y108+4*PI())/3)</f>
        <v>-0.47222962074734204</v>
      </c>
      <c r="AF108" s="11">
        <f>-'OddsRatio_working_3-way'!U108/(3*'OddsRatio_working_3-way'!X108^(1/3))*COS(('OddsRatio_working_3-way'!Y108)/3)</f>
        <v>0.52105105405441365</v>
      </c>
      <c r="AG108" s="11">
        <f>-'OddsRatio_working_3-way'!U108/(3*'OddsRatio_working_3-way'!X108^(1/3))*COS(('OddsRatio_working_3-way'!Y108+2*PI())/3)</f>
        <v>-0.29687464191896479</v>
      </c>
      <c r="AH108" s="11">
        <f>-'OddsRatio_working_3-way'!U108/(3*'OddsRatio_working_3-way'!X108^(1/3))*COS(('OddsRatio_working_3-way'!Y108+4*PI())/3)</f>
        <v>-0.22417641213544903</v>
      </c>
      <c r="AI108" s="11">
        <f>'OddsRatio_working_3-way'!U108/(3*'OddsRatio_working_3-way'!X108^(1/3))*SIN(('OddsRatio_working_3-way'!Y108)/3)</f>
        <v>-4.1972342535122067E-2</v>
      </c>
      <c r="AJ108" s="11">
        <f>'OddsRatio_working_3-way'!U108/(3*'OddsRatio_working_3-way'!X108^(1/3))*SIN(('OddsRatio_working_3-way'!Y108+2*PI())/3)</f>
        <v>-0.43025727821221993</v>
      </c>
      <c r="AK108" s="11">
        <f>'OddsRatio_working_3-way'!U108/(3*'OddsRatio_working_3-way'!X108^(1/3))*SIN(('OddsRatio_working_3-way'!Y108+4*PI())/3)</f>
        <v>0.47222962074734204</v>
      </c>
      <c r="AL108" s="11">
        <f>'OddsRatio_working_3-way'!Z108+'OddsRatio_working_3-way'!AF108</f>
        <v>1.0421021081088273</v>
      </c>
      <c r="AM108" s="11">
        <f>'OddsRatio_working_3-way'!AA108+'OddsRatio_working_3-way'!AG108</f>
        <v>-0.59374928383792958</v>
      </c>
      <c r="AN108" s="11">
        <f>'OddsRatio_working_3-way'!AB108+'OddsRatio_working_3-way'!AH108</f>
        <v>-0.44835282427089806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1.0421021081088273</v>
      </c>
      <c r="AS108" s="11">
        <f>IF(('OddsRatio_working_3-way'!X108=0),IF(Q108&gt;0,-Q108^(1/3),(-Q108)^(1/3)),'OddsRatio_working_3-way'!AM108-'OddsRatio_working_3-way'!R108/3)</f>
        <v>-0.59374928383792958</v>
      </c>
      <c r="AT108" s="11">
        <f>IF(('OddsRatio_working_3-way'!X108=0),IF(Q108&gt;0,-Q108^(1/3),(-Q108)^(1/3)),'OddsRatio_working_3-way'!AN108-'OddsRatio_working_3-way'!R108/3)</f>
        <v>-0.44835282427089806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2.98</v>
      </c>
      <c r="B109" s="4">
        <f>IF('True_Odds_Calculator_3-way'!B110="","",'True_Odds_Calculator_3-way'!B110)</f>
        <v>3.27</v>
      </c>
      <c r="C109" s="4">
        <f>IF('True_Odds_Calculator_3-way'!C110="","",'True_Odds_Calculator_3-way'!C110)</f>
        <v>2.59</v>
      </c>
      <c r="D109" s="9">
        <f t="shared" si="26"/>
        <v>0.32645941509784704</v>
      </c>
      <c r="E109" s="9">
        <f t="shared" si="27"/>
        <v>0.29714599706147599</v>
      </c>
      <c r="F109" s="9">
        <f t="shared" si="28"/>
        <v>0.3763945878406772</v>
      </c>
      <c r="G109" s="9">
        <f t="shared" si="29"/>
        <v>1.0420039883821024</v>
      </c>
      <c r="H109" s="9">
        <f t="shared" si="30"/>
        <v>3.0631678969965628</v>
      </c>
      <c r="I109" s="9">
        <f t="shared" si="31"/>
        <v>3.3653490536273716</v>
      </c>
      <c r="J109" s="9">
        <f t="shared" si="32"/>
        <v>2.6567863415275426</v>
      </c>
      <c r="K109" s="11">
        <f t="shared" si="33"/>
        <v>0.33557046979865773</v>
      </c>
      <c r="L109" s="11">
        <f t="shared" si="34"/>
        <v>0.3058103975535168</v>
      </c>
      <c r="M109" s="11">
        <f t="shared" si="35"/>
        <v>0.38610038610038611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-0.2831551017623305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0.231392387047827</v>
      </c>
      <c r="Q109" s="11">
        <f>2*'OddsRatio_working_3-way'!K109*'OddsRatio_working_3-way'!L109*'OddsRatio_working_3-way'!M109</f>
        <v>7.9243968167064041E-2</v>
      </c>
      <c r="R109" s="11">
        <f t="shared" si="36"/>
        <v>0</v>
      </c>
      <c r="S109" s="11">
        <f t="shared" si="37"/>
        <v>-0.81719307053859436</v>
      </c>
      <c r="T109" s="11">
        <f t="shared" si="38"/>
        <v>-0.27986064059540899</v>
      </c>
      <c r="U109" s="11">
        <f>'OddsRatio_working_3-way'!S109-'OddsRatio_working_3-way'!R109^2/3</f>
        <v>-0.81719307053859436</v>
      </c>
      <c r="V109" s="11">
        <f>'OddsRatio_working_3-way'!S109*'OddsRatio_working_3-way'!R109/3-2*'OddsRatio_working_3-way'!R109^3/27-'OddsRatio_working_3-way'!T109</f>
        <v>0.27986064059540899</v>
      </c>
      <c r="W109" s="11">
        <f>'OddsRatio_working_3-way'!V109^2+4*'OddsRatio_working_3-way'!U109^3/27</f>
        <v>-2.5262028460386055E-3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0.14216907276242546</v>
      </c>
      <c r="Y109" s="11">
        <f>IF('OddsRatio_working_3-way'!W109&gt;=0,IF('OddsRatio_working_3-way'!V109+SQRT('OddsRatio_working_3-way'!W109)&gt;0,0,PI()),ACOS('OddsRatio_working_3-way'!V109/(2*'OddsRatio_working_3-way'!X109)))</f>
        <v>0.17769983738227713</v>
      </c>
      <c r="Z109" s="11">
        <f>'OddsRatio_working_3-way'!X109^(1/3)*COS('OddsRatio_working_3-way'!Y109/3)</f>
        <v>0.52100199419105131</v>
      </c>
      <c r="AA109" s="11">
        <f>'OddsRatio_working_3-way'!X109^(1/3)*COS(('OddsRatio_working_3-way'!Y109+2*PI())/3)</f>
        <v>-0.28725841048620077</v>
      </c>
      <c r="AB109" s="11">
        <f>'OddsRatio_working_3-way'!X109^(1/3)*COS(('OddsRatio_working_3-way'!Y109+4*PI())/3)</f>
        <v>-0.2337435837048506</v>
      </c>
      <c r="AC109" s="11">
        <f>'OddsRatio_working_3-way'!X109^(1/3)*SIN('OddsRatio_working_3-way'!Y109/3)</f>
        <v>3.0896799647848798E-2</v>
      </c>
      <c r="AD109" s="11">
        <f>'OddsRatio_working_3-way'!X109^(1/3)*SIN(('OddsRatio_working_3-way'!Y109+2*PI())/3)</f>
        <v>0.43575256256787853</v>
      </c>
      <c r="AE109" s="11">
        <f>'OddsRatio_working_3-way'!X109^(1/3)*SIN(('OddsRatio_working_3-way'!Y109+4*PI())/3)</f>
        <v>-0.46664936221572728</v>
      </c>
      <c r="AF109" s="11">
        <f>-'OddsRatio_working_3-way'!U109/(3*'OddsRatio_working_3-way'!X109^(1/3))*COS(('OddsRatio_working_3-way'!Y109)/3)</f>
        <v>0.52100199419105109</v>
      </c>
      <c r="AG109" s="11">
        <f>-'OddsRatio_working_3-way'!U109/(3*'OddsRatio_working_3-way'!X109^(1/3))*COS(('OddsRatio_working_3-way'!Y109+2*PI())/3)</f>
        <v>-0.28725841048620065</v>
      </c>
      <c r="AH109" s="11">
        <f>-'OddsRatio_working_3-way'!U109/(3*'OddsRatio_working_3-way'!X109^(1/3))*COS(('OddsRatio_working_3-way'!Y109+4*PI())/3)</f>
        <v>-0.23374358370485049</v>
      </c>
      <c r="AI109" s="11">
        <f>'OddsRatio_working_3-way'!U109/(3*'OddsRatio_working_3-way'!X109^(1/3))*SIN(('OddsRatio_working_3-way'!Y109)/3)</f>
        <v>-3.0896799647848784E-2</v>
      </c>
      <c r="AJ109" s="11">
        <f>'OddsRatio_working_3-way'!U109/(3*'OddsRatio_working_3-way'!X109^(1/3))*SIN(('OddsRatio_working_3-way'!Y109+2*PI())/3)</f>
        <v>-0.43575256256787837</v>
      </c>
      <c r="AK109" s="11">
        <f>'OddsRatio_working_3-way'!U109/(3*'OddsRatio_working_3-way'!X109^(1/3))*SIN(('OddsRatio_working_3-way'!Y109+4*PI())/3)</f>
        <v>0.46664936221572711</v>
      </c>
      <c r="AL109" s="11">
        <f>'OddsRatio_working_3-way'!Z109+'OddsRatio_working_3-way'!AF109</f>
        <v>1.0420039883821024</v>
      </c>
      <c r="AM109" s="11">
        <f>'OddsRatio_working_3-way'!AA109+'OddsRatio_working_3-way'!AG109</f>
        <v>-0.57451682097240142</v>
      </c>
      <c r="AN109" s="11">
        <f>'OddsRatio_working_3-way'!AB109+'OddsRatio_working_3-way'!AH109</f>
        <v>-0.46748716740970109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1.0420039883821024</v>
      </c>
      <c r="AS109" s="11">
        <f>IF(('OddsRatio_working_3-way'!X109=0),IF(Q109&gt;0,-Q109^(1/3),(-Q109)^(1/3)),'OddsRatio_working_3-way'!AM109-'OddsRatio_working_3-way'!R109/3)</f>
        <v>-0.57451682097240142</v>
      </c>
      <c r="AT109" s="11">
        <f>IF(('OddsRatio_working_3-way'!X109=0),IF(Q109&gt;0,-Q109^(1/3),(-Q109)^(1/3)),'OddsRatio_working_3-way'!AN109-'OddsRatio_working_3-way'!R109/3)</f>
        <v>-0.46748716740970109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2.17</v>
      </c>
      <c r="B110" s="4">
        <f>IF('True_Odds_Calculator_3-way'!B111="","",'True_Odds_Calculator_3-way'!B111)</f>
        <v>3.3</v>
      </c>
      <c r="C110" s="4">
        <f>IF('True_Odds_Calculator_3-way'!C111="","",'True_Odds_Calculator_3-way'!C111)</f>
        <v>3.79</v>
      </c>
      <c r="D110" s="9">
        <f t="shared" si="26"/>
        <v>0.45025071938853406</v>
      </c>
      <c r="E110" s="9">
        <f t="shared" si="27"/>
        <v>0.29409805384301602</v>
      </c>
      <c r="F110" s="9">
        <f t="shared" si="28"/>
        <v>0.25565122676844992</v>
      </c>
      <c r="G110" s="9">
        <f t="shared" si="29"/>
        <v>1.0435767446366584</v>
      </c>
      <c r="H110" s="9">
        <f t="shared" si="30"/>
        <v>2.2209847912248901</v>
      </c>
      <c r="I110" s="9">
        <f t="shared" si="31"/>
        <v>3.4002265126643141</v>
      </c>
      <c r="J110" s="9">
        <f t="shared" si="32"/>
        <v>3.9115791175362769</v>
      </c>
      <c r="K110" s="11">
        <f t="shared" si="33"/>
        <v>0.46082949308755761</v>
      </c>
      <c r="L110" s="11">
        <f t="shared" si="34"/>
        <v>0.30303030303030304</v>
      </c>
      <c r="M110" s="11">
        <f t="shared" si="35"/>
        <v>0.26385224274406333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-0.27663365658088623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0.23065424376174229</v>
      </c>
      <c r="Q110" s="11">
        <f>2*'OddsRatio_working_3-way'!K110*'OddsRatio_working_3-way'!L110*'OddsRatio_working_3-way'!M110</f>
        <v>7.3691451681067818E-2</v>
      </c>
      <c r="R110" s="11">
        <f t="shared" si="36"/>
        <v>0</v>
      </c>
      <c r="S110" s="11">
        <f t="shared" si="37"/>
        <v>-0.83378952009153018</v>
      </c>
      <c r="T110" s="11">
        <f t="shared" si="38"/>
        <v>-0.26638642814425878</v>
      </c>
      <c r="U110" s="11">
        <f>'OddsRatio_working_3-way'!S110-'OddsRatio_working_3-way'!R110^2/3</f>
        <v>-0.83378952009153018</v>
      </c>
      <c r="V110" s="11">
        <f>'OddsRatio_working_3-way'!S110*'OddsRatio_working_3-way'!R110/3-2*'OddsRatio_working_3-way'!R110^3/27-'OddsRatio_working_3-way'!T110</f>
        <v>0.26638642814425878</v>
      </c>
      <c r="W110" s="11">
        <f>'OddsRatio_working_3-way'!V110^2+4*'OddsRatio_working_3-way'!U110^3/27</f>
        <v>-1.4913028403375023E-2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0.14652197574325784</v>
      </c>
      <c r="Y110" s="11">
        <f>IF('OddsRatio_working_3-way'!W110&gt;=0,IF('OddsRatio_working_3-way'!V110+SQRT('OddsRatio_working_3-way'!W110)&gt;0,0,PI()),ACOS('OddsRatio_working_3-way'!V110/(2*'OddsRatio_working_3-way'!X110)))</f>
        <v>0.42984024018845801</v>
      </c>
      <c r="Z110" s="11">
        <f>'OddsRatio_working_3-way'!X110^(1/3)*COS('OddsRatio_working_3-way'!Y110/3)</f>
        <v>0.5217883723183292</v>
      </c>
      <c r="AA110" s="11">
        <f>'OddsRatio_working_3-way'!X110^(1/3)*COS(('OddsRatio_working_3-way'!Y110+2*PI())/3)</f>
        <v>-0.32608660065597622</v>
      </c>
      <c r="AB110" s="11">
        <f>'OddsRatio_working_3-way'!X110^(1/3)*COS(('OddsRatio_working_3-way'!Y110+4*PI())/3)</f>
        <v>-0.19570177166235306</v>
      </c>
      <c r="AC110" s="11">
        <f>'OddsRatio_working_3-way'!X110^(1/3)*SIN('OddsRatio_working_3-way'!Y110/3)</f>
        <v>7.5277716117711821E-2</v>
      </c>
      <c r="AD110" s="11">
        <f>'OddsRatio_working_3-way'!X110^(1/3)*SIN(('OddsRatio_working_3-way'!Y110+2*PI())/3)</f>
        <v>0.41424312776815014</v>
      </c>
      <c r="AE110" s="11">
        <f>'OddsRatio_working_3-way'!X110^(1/3)*SIN(('OddsRatio_working_3-way'!Y110+4*PI())/3)</f>
        <v>-0.48952084388586181</v>
      </c>
      <c r="AF110" s="11">
        <f>-'OddsRatio_working_3-way'!U110/(3*'OddsRatio_working_3-way'!X110^(1/3))*COS(('OddsRatio_working_3-way'!Y110)/3)</f>
        <v>0.5217883723183292</v>
      </c>
      <c r="AG110" s="11">
        <f>-'OddsRatio_working_3-way'!U110/(3*'OddsRatio_working_3-way'!X110^(1/3))*COS(('OddsRatio_working_3-way'!Y110+2*PI())/3)</f>
        <v>-0.32608660065597622</v>
      </c>
      <c r="AH110" s="11">
        <f>-'OddsRatio_working_3-way'!U110/(3*'OddsRatio_working_3-way'!X110^(1/3))*COS(('OddsRatio_working_3-way'!Y110+4*PI())/3)</f>
        <v>-0.19570177166235306</v>
      </c>
      <c r="AI110" s="11">
        <f>'OddsRatio_working_3-way'!U110/(3*'OddsRatio_working_3-way'!X110^(1/3))*SIN(('OddsRatio_working_3-way'!Y110)/3)</f>
        <v>-7.5277716117711821E-2</v>
      </c>
      <c r="AJ110" s="11">
        <f>'OddsRatio_working_3-way'!U110/(3*'OddsRatio_working_3-way'!X110^(1/3))*SIN(('OddsRatio_working_3-way'!Y110+2*PI())/3)</f>
        <v>-0.41424312776815014</v>
      </c>
      <c r="AK110" s="11">
        <f>'OddsRatio_working_3-way'!U110/(3*'OddsRatio_working_3-way'!X110^(1/3))*SIN(('OddsRatio_working_3-way'!Y110+4*PI())/3)</f>
        <v>0.48952084388586181</v>
      </c>
      <c r="AL110" s="11">
        <f>'OddsRatio_working_3-way'!Z110+'OddsRatio_working_3-way'!AF110</f>
        <v>1.0435767446366584</v>
      </c>
      <c r="AM110" s="11">
        <f>'OddsRatio_working_3-way'!AA110+'OddsRatio_working_3-way'!AG110</f>
        <v>-0.65217320131195244</v>
      </c>
      <c r="AN110" s="11">
        <f>'OddsRatio_working_3-way'!AB110+'OddsRatio_working_3-way'!AH110</f>
        <v>-0.39140354332470612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1.0435767446366584</v>
      </c>
      <c r="AS110" s="11">
        <f>IF(('OddsRatio_working_3-way'!X110=0),IF(Q110&gt;0,-Q110^(1/3),(-Q110)^(1/3)),'OddsRatio_working_3-way'!AM110-'OddsRatio_working_3-way'!R110/3)</f>
        <v>-0.65217320131195244</v>
      </c>
      <c r="AT110" s="11">
        <f>IF(('OddsRatio_working_3-way'!X110=0),IF(Q110&gt;0,-Q110^(1/3),(-Q110)^(1/3)),'OddsRatio_working_3-way'!AN110-'OddsRatio_working_3-way'!R110/3)</f>
        <v>-0.39140354332470612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1.18</v>
      </c>
      <c r="B111" s="4">
        <f>IF('True_Odds_Calculator_3-way'!B112="","",'True_Odds_Calculator_3-way'!B112)</f>
        <v>7.52</v>
      </c>
      <c r="C111" s="4">
        <f>IF('True_Odds_Calculator_3-way'!C112="","",'True_Odds_Calculator_3-way'!C112)</f>
        <v>19.11</v>
      </c>
      <c r="D111" s="9">
        <f t="shared" si="26"/>
        <v>0.83238895309946537</v>
      </c>
      <c r="E111" s="9">
        <f t="shared" si="27"/>
        <v>0.12057258662072562</v>
      </c>
      <c r="F111" s="9">
        <f t="shared" si="28"/>
        <v>4.7038460279809069E-2</v>
      </c>
      <c r="G111" s="9">
        <f t="shared" si="29"/>
        <v>1.1186747244944264</v>
      </c>
      <c r="H111" s="9">
        <f t="shared" si="30"/>
        <v>1.2013614504089967</v>
      </c>
      <c r="I111" s="9">
        <f t="shared" si="31"/>
        <v>8.2937592037036616</v>
      </c>
      <c r="J111" s="9">
        <f t="shared" si="32"/>
        <v>21.259199260594059</v>
      </c>
      <c r="K111" s="11">
        <f t="shared" si="33"/>
        <v>0.84745762711864414</v>
      </c>
      <c r="L111" s="11">
        <f t="shared" si="34"/>
        <v>0.13297872340425532</v>
      </c>
      <c r="M111" s="11">
        <f t="shared" si="35"/>
        <v>5.2328623757195186E-2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-0.12533663081033131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0.14630737867562352</v>
      </c>
      <c r="Q111" s="11">
        <f>2*'OddsRatio_working_3-way'!K111*'OddsRatio_working_3-way'!L111*'OddsRatio_working_3-way'!M111</f>
        <v>1.1794226414802378E-2</v>
      </c>
      <c r="R111" s="11">
        <f t="shared" si="36"/>
        <v>0</v>
      </c>
      <c r="S111" s="11">
        <f t="shared" si="37"/>
        <v>-1.1673153947869135</v>
      </c>
      <c r="T111" s="11">
        <f t="shared" si="38"/>
        <v>-9.4100394581774549E-2</v>
      </c>
      <c r="U111" s="11">
        <f>'OddsRatio_working_3-way'!S111-'OddsRatio_working_3-way'!R111^2/3</f>
        <v>-1.1673153947869135</v>
      </c>
      <c r="V111" s="11">
        <f>'OddsRatio_working_3-way'!S111*'OddsRatio_working_3-way'!R111/3-2*'OddsRatio_working_3-way'!R111^3/27-'OddsRatio_working_3-way'!T111</f>
        <v>9.4100394581774549E-2</v>
      </c>
      <c r="W111" s="11">
        <f>'OddsRatio_working_3-way'!V111^2+4*'OddsRatio_working_3-way'!U111^3/27</f>
        <v>-0.22679154675618579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0.24271713527099373</v>
      </c>
      <c r="Y111" s="11">
        <f>IF('OddsRatio_working_3-way'!W111&gt;=0,IF('OddsRatio_working_3-way'!V111+SQRT('OddsRatio_working_3-way'!W111)&gt;0,0,PI()),ACOS('OddsRatio_working_3-way'!V111/(2*'OddsRatio_working_3-way'!X111)))</f>
        <v>1.3757134298643396</v>
      </c>
      <c r="Z111" s="11">
        <f>'OddsRatio_working_3-way'!X111^(1/3)*COS('OddsRatio_working_3-way'!Y111/3)</f>
        <v>0.5593373622472132</v>
      </c>
      <c r="AA111" s="11">
        <f>'OddsRatio_working_3-way'!X111^(1/3)*COS(('OddsRatio_working_3-way'!Y111+2*PI())/3)</f>
        <v>-0.51880281731598654</v>
      </c>
      <c r="AB111" s="11">
        <f>'OddsRatio_working_3-way'!X111^(1/3)*COS(('OddsRatio_working_3-way'!Y111+4*PI())/3)</f>
        <v>-4.0534544931227087E-2</v>
      </c>
      <c r="AC111" s="11">
        <f>'OddsRatio_working_3-way'!X111^(1/3)*SIN('OddsRatio_working_3-way'!Y111/3)</f>
        <v>0.2761283158061984</v>
      </c>
      <c r="AD111" s="11">
        <f>'OddsRatio_working_3-way'!X111^(1/3)*SIN(('OddsRatio_working_3-way'!Y111+2*PI())/3)</f>
        <v>0.34633620708876645</v>
      </c>
      <c r="AE111" s="11">
        <f>'OddsRatio_working_3-way'!X111^(1/3)*SIN(('OddsRatio_working_3-way'!Y111+4*PI())/3)</f>
        <v>-0.6224645228949649</v>
      </c>
      <c r="AF111" s="11">
        <f>-'OddsRatio_working_3-way'!U111/(3*'OddsRatio_working_3-way'!X111^(1/3))*COS(('OddsRatio_working_3-way'!Y111)/3)</f>
        <v>0.5593373622472132</v>
      </c>
      <c r="AG111" s="11">
        <f>-'OddsRatio_working_3-way'!U111/(3*'OddsRatio_working_3-way'!X111^(1/3))*COS(('OddsRatio_working_3-way'!Y111+2*PI())/3)</f>
        <v>-0.51880281731598654</v>
      </c>
      <c r="AH111" s="11">
        <f>-'OddsRatio_working_3-way'!U111/(3*'OddsRatio_working_3-way'!X111^(1/3))*COS(('OddsRatio_working_3-way'!Y111+4*PI())/3)</f>
        <v>-4.0534544931227087E-2</v>
      </c>
      <c r="AI111" s="11">
        <f>'OddsRatio_working_3-way'!U111/(3*'OddsRatio_working_3-way'!X111^(1/3))*SIN(('OddsRatio_working_3-way'!Y111)/3)</f>
        <v>-0.2761283158061984</v>
      </c>
      <c r="AJ111" s="11">
        <f>'OddsRatio_working_3-way'!U111/(3*'OddsRatio_working_3-way'!X111^(1/3))*SIN(('OddsRatio_working_3-way'!Y111+2*PI())/3)</f>
        <v>-0.34633620708876645</v>
      </c>
      <c r="AK111" s="11">
        <f>'OddsRatio_working_3-way'!U111/(3*'OddsRatio_working_3-way'!X111^(1/3))*SIN(('OddsRatio_working_3-way'!Y111+4*PI())/3)</f>
        <v>0.6224645228949649</v>
      </c>
      <c r="AL111" s="11">
        <f>'OddsRatio_working_3-way'!Z111+'OddsRatio_working_3-way'!AF111</f>
        <v>1.1186747244944264</v>
      </c>
      <c r="AM111" s="11">
        <f>'OddsRatio_working_3-way'!AA111+'OddsRatio_working_3-way'!AG111</f>
        <v>-1.0376056346319731</v>
      </c>
      <c r="AN111" s="11">
        <f>'OddsRatio_working_3-way'!AB111+'OddsRatio_working_3-way'!AH111</f>
        <v>-8.1069089862454174E-2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1.1186747244944264</v>
      </c>
      <c r="AS111" s="11">
        <f>IF(('OddsRatio_working_3-way'!X111=0),IF(Q111&gt;0,-Q111^(1/3),(-Q111)^(1/3)),'OddsRatio_working_3-way'!AM111-'OddsRatio_working_3-way'!R111/3)</f>
        <v>-1.0376056346319731</v>
      </c>
      <c r="AT111" s="11">
        <f>IF(('OddsRatio_working_3-way'!X111=0),IF(Q111&gt;0,-Q111^(1/3),(-Q111)^(1/3)),'OddsRatio_working_3-way'!AN111-'OddsRatio_working_3-way'!R111/3)</f>
        <v>-8.1069089862454174E-2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2.1800000000000002</v>
      </c>
      <c r="B112" s="4">
        <f>IF('True_Odds_Calculator_3-way'!B113="","",'True_Odds_Calculator_3-way'!B113)</f>
        <v>3.32</v>
      </c>
      <c r="C112" s="4">
        <f>IF('True_Odds_Calculator_3-way'!C113="","",'True_Odds_Calculator_3-way'!C113)</f>
        <v>3.71</v>
      </c>
      <c r="D112" s="9">
        <f t="shared" si="26"/>
        <v>0.44750455064945616</v>
      </c>
      <c r="E112" s="9">
        <f t="shared" si="27"/>
        <v>0.29176831416118643</v>
      </c>
      <c r="F112" s="9">
        <f t="shared" si="28"/>
        <v>0.26072713518935775</v>
      </c>
      <c r="G112" s="9">
        <f t="shared" si="29"/>
        <v>1.0462831759385371</v>
      </c>
      <c r="H112" s="9">
        <f t="shared" si="30"/>
        <v>2.2346141476074735</v>
      </c>
      <c r="I112" s="9">
        <f t="shared" si="31"/>
        <v>3.427376968177406</v>
      </c>
      <c r="J112" s="9">
        <f t="shared" si="32"/>
        <v>3.835427406793436</v>
      </c>
      <c r="K112" s="11">
        <f t="shared" si="33"/>
        <v>0.4587155963302752</v>
      </c>
      <c r="L112" s="11">
        <f t="shared" si="34"/>
        <v>0.30120481927710846</v>
      </c>
      <c r="M112" s="11">
        <f t="shared" si="35"/>
        <v>0.26954177897574122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-0.27629358155687134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0.23127203042988737</v>
      </c>
      <c r="Q112" s="11">
        <f>2*'OddsRatio_working_3-way'!K112*'OddsRatio_working_3-way'!L112*'OddsRatio_working_3-way'!M112</f>
        <v>7.4483745710108656E-2</v>
      </c>
      <c r="R112" s="11">
        <f t="shared" si="36"/>
        <v>0</v>
      </c>
      <c r="S112" s="11">
        <f t="shared" si="37"/>
        <v>-0.83705176619270505</v>
      </c>
      <c r="T112" s="11">
        <f t="shared" si="38"/>
        <v>-0.26958188927301291</v>
      </c>
      <c r="U112" s="11">
        <f>'OddsRatio_working_3-way'!S112-'OddsRatio_working_3-way'!R112^2/3</f>
        <v>-0.83705176619270505</v>
      </c>
      <c r="V112" s="11">
        <f>'OddsRatio_working_3-way'!S112*'OddsRatio_working_3-way'!R112/3-2*'OddsRatio_working_3-way'!R112^3/27-'OddsRatio_working_3-way'!T112</f>
        <v>0.26958188927301291</v>
      </c>
      <c r="W112" s="11">
        <f>'OddsRatio_working_3-way'!V112^2+4*'OddsRatio_working_3-way'!U112^3/27</f>
        <v>-1.4212280101701766E-2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0.14738272891158988</v>
      </c>
      <c r="Y112" s="11">
        <f>IF('OddsRatio_working_3-way'!W112&gt;=0,IF('OddsRatio_working_3-way'!V112+SQRT('OddsRatio_working_3-way'!W112)&gt;0,0,PI()),ACOS('OddsRatio_working_3-way'!V112/(2*'OddsRatio_working_3-way'!X112)))</f>
        <v>0.4163676441995654</v>
      </c>
      <c r="Z112" s="11">
        <f>'OddsRatio_working_3-way'!X112^(1/3)*COS('OddsRatio_working_3-way'!Y112/3)</f>
        <v>0.52314158796926857</v>
      </c>
      <c r="AA112" s="11">
        <f>'OddsRatio_working_3-way'!X112^(1/3)*COS(('OddsRatio_working_3-way'!Y112+2*PI())/3)</f>
        <v>-0.32485665931742602</v>
      </c>
      <c r="AB112" s="11">
        <f>'OddsRatio_working_3-way'!X112^(1/3)*COS(('OddsRatio_working_3-way'!Y112+4*PI())/3)</f>
        <v>-0.19828492865184272</v>
      </c>
      <c r="AC112" s="11">
        <f>'OddsRatio_working_3-way'!X112^(1/3)*SIN('OddsRatio_working_3-way'!Y112/3)</f>
        <v>7.3076222771571442E-2</v>
      </c>
      <c r="AD112" s="11">
        <f>'OddsRatio_working_3-way'!X112^(1/3)*SIN(('OddsRatio_working_3-way'!Y112+2*PI())/3)</f>
        <v>0.41651579357173263</v>
      </c>
      <c r="AE112" s="11">
        <f>'OddsRatio_working_3-way'!X112^(1/3)*SIN(('OddsRatio_working_3-way'!Y112+4*PI())/3)</f>
        <v>-0.48959201634330396</v>
      </c>
      <c r="AF112" s="11">
        <f>-'OddsRatio_working_3-way'!U112/(3*'OddsRatio_working_3-way'!X112^(1/3))*COS(('OddsRatio_working_3-way'!Y112)/3)</f>
        <v>0.52314158796926857</v>
      </c>
      <c r="AG112" s="11">
        <f>-'OddsRatio_working_3-way'!U112/(3*'OddsRatio_working_3-way'!X112^(1/3))*COS(('OddsRatio_working_3-way'!Y112+2*PI())/3)</f>
        <v>-0.32485665931742602</v>
      </c>
      <c r="AH112" s="11">
        <f>-'OddsRatio_working_3-way'!U112/(3*'OddsRatio_working_3-way'!X112^(1/3))*COS(('OddsRatio_working_3-way'!Y112+4*PI())/3)</f>
        <v>-0.19828492865184272</v>
      </c>
      <c r="AI112" s="11">
        <f>'OddsRatio_working_3-way'!U112/(3*'OddsRatio_working_3-way'!X112^(1/3))*SIN(('OddsRatio_working_3-way'!Y112)/3)</f>
        <v>-7.3076222771571442E-2</v>
      </c>
      <c r="AJ112" s="11">
        <f>'OddsRatio_working_3-way'!U112/(3*'OddsRatio_working_3-way'!X112^(1/3))*SIN(('OddsRatio_working_3-way'!Y112+2*PI())/3)</f>
        <v>-0.41651579357173263</v>
      </c>
      <c r="AK112" s="11">
        <f>'OddsRatio_working_3-way'!U112/(3*'OddsRatio_working_3-way'!X112^(1/3))*SIN(('OddsRatio_working_3-way'!Y112+4*PI())/3)</f>
        <v>0.48959201634330396</v>
      </c>
      <c r="AL112" s="11">
        <f>'OddsRatio_working_3-way'!Z112+'OddsRatio_working_3-way'!AF112</f>
        <v>1.0462831759385371</v>
      </c>
      <c r="AM112" s="11">
        <f>'OddsRatio_working_3-way'!AA112+'OddsRatio_working_3-way'!AG112</f>
        <v>-0.64971331863485204</v>
      </c>
      <c r="AN112" s="11">
        <f>'OddsRatio_working_3-way'!AB112+'OddsRatio_working_3-way'!AH112</f>
        <v>-0.39656985730368544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1.0462831759385371</v>
      </c>
      <c r="AS112" s="11">
        <f>IF(('OddsRatio_working_3-way'!X112=0),IF(Q112&gt;0,-Q112^(1/3),(-Q112)^(1/3)),'OddsRatio_working_3-way'!AM112-'OddsRatio_working_3-way'!R112/3)</f>
        <v>-0.64971331863485204</v>
      </c>
      <c r="AT112" s="11">
        <f>IF(('OddsRatio_working_3-way'!X112=0),IF(Q112&gt;0,-Q112^(1/3),(-Q112)^(1/3)),'OddsRatio_working_3-way'!AN112-'OddsRatio_working_3-way'!R112/3)</f>
        <v>-0.39656985730368544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8.0299999999999994</v>
      </c>
      <c r="B113" s="4">
        <f>IF('True_Odds_Calculator_3-way'!B114="","",'True_Odds_Calculator_3-way'!B114)</f>
        <v>5.2</v>
      </c>
      <c r="C113" s="4">
        <f>IF('True_Odds_Calculator_3-way'!C114="","",'True_Odds_Calculator_3-way'!C114)</f>
        <v>1.4</v>
      </c>
      <c r="D113" s="9">
        <f t="shared" si="26"/>
        <v>0.11742289591869136</v>
      </c>
      <c r="E113" s="9">
        <f t="shared" si="27"/>
        <v>0.18213307164844278</v>
      </c>
      <c r="F113" s="9">
        <f t="shared" si="28"/>
        <v>0.70044403243286568</v>
      </c>
      <c r="G113" s="9">
        <f t="shared" si="29"/>
        <v>1.0691645359825563</v>
      </c>
      <c r="H113" s="9">
        <f t="shared" si="30"/>
        <v>8.5162266879573707</v>
      </c>
      <c r="I113" s="9">
        <f t="shared" si="31"/>
        <v>5.490491051126738</v>
      </c>
      <c r="J113" s="9">
        <f t="shared" si="32"/>
        <v>1.4276658143930228</v>
      </c>
      <c r="K113" s="11">
        <f t="shared" si="33"/>
        <v>0.12453300124533002</v>
      </c>
      <c r="L113" s="11">
        <f t="shared" si="34"/>
        <v>0.19230769230769229</v>
      </c>
      <c r="M113" s="11">
        <f t="shared" si="35"/>
        <v>0.7142857142857143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-0.20203084586646236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0.19894489072571264</v>
      </c>
      <c r="Q113" s="11">
        <f>2*'OddsRatio_working_3-way'!K113*'OddsRatio_working_3-way'!L113*'OddsRatio_working_3-way'!M113</f>
        <v>3.4212362979486266E-2</v>
      </c>
      <c r="R113" s="11">
        <f t="shared" si="36"/>
        <v>0</v>
      </c>
      <c r="S113" s="11">
        <f t="shared" si="37"/>
        <v>-0.98472532683058966</v>
      </c>
      <c r="T113" s="11">
        <f t="shared" si="38"/>
        <v>-0.16934227460543244</v>
      </c>
      <c r="U113" s="11">
        <f>'OddsRatio_working_3-way'!S113-'OddsRatio_working_3-way'!R113^2/3</f>
        <v>-0.98472532683058966</v>
      </c>
      <c r="V113" s="11">
        <f>'OddsRatio_working_3-way'!S113*'OddsRatio_working_3-way'!R113/3-2*'OddsRatio_working_3-way'!R113^3/27-'OddsRatio_working_3-way'!T113</f>
        <v>0.16934227460543244</v>
      </c>
      <c r="W113" s="11">
        <f>'OddsRatio_working_3-way'!V113^2+4*'OddsRatio_working_3-way'!U113^3/27</f>
        <v>-0.11278576641559357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0.18805755261630364</v>
      </c>
      <c r="Y113" s="11">
        <f>IF('OddsRatio_working_3-way'!W113&gt;=0,IF('OddsRatio_working_3-way'!V113+SQRT('OddsRatio_working_3-way'!W113)&gt;0,0,PI()),ACOS('OddsRatio_working_3-way'!V113/(2*'OddsRatio_working_3-way'!X113)))</f>
        <v>1.1037615969491186</v>
      </c>
      <c r="Z113" s="11">
        <f>'OddsRatio_working_3-way'!X113^(1/3)*COS('OddsRatio_working_3-way'!Y113/3)</f>
        <v>0.53458226799127806</v>
      </c>
      <c r="AA113" s="11">
        <f>'OddsRatio_working_3-way'!X113^(1/3)*COS(('OddsRatio_working_3-way'!Y113+2*PI())/3)</f>
        <v>-0.4457503191602683</v>
      </c>
      <c r="AB113" s="11">
        <f>'OddsRatio_working_3-way'!X113^(1/3)*COS(('OddsRatio_working_3-way'!Y113+4*PI())/3)</f>
        <v>-8.8831948831009797E-2</v>
      </c>
      <c r="AC113" s="11">
        <f>'OddsRatio_working_3-way'!X113^(1/3)*SIN('OddsRatio_working_3-way'!Y113/3)</f>
        <v>0.20606691718832004</v>
      </c>
      <c r="AD113" s="11">
        <f>'OddsRatio_working_3-way'!X113^(1/3)*SIN(('OddsRatio_working_3-way'!Y113+2*PI())/3)</f>
        <v>0.35992836589898752</v>
      </c>
      <c r="AE113" s="11">
        <f>'OddsRatio_working_3-way'!X113^(1/3)*SIN(('OddsRatio_working_3-way'!Y113+4*PI())/3)</f>
        <v>-0.56599528308730751</v>
      </c>
      <c r="AF113" s="11">
        <f>-'OddsRatio_working_3-way'!U113/(3*'OddsRatio_working_3-way'!X113^(1/3))*COS(('OddsRatio_working_3-way'!Y113)/3)</f>
        <v>0.53458226799127817</v>
      </c>
      <c r="AG113" s="11">
        <f>-'OddsRatio_working_3-way'!U113/(3*'OddsRatio_working_3-way'!X113^(1/3))*COS(('OddsRatio_working_3-way'!Y113+2*PI())/3)</f>
        <v>-0.44575031916026842</v>
      </c>
      <c r="AH113" s="11">
        <f>-'OddsRatio_working_3-way'!U113/(3*'OddsRatio_working_3-way'!X113^(1/3))*COS(('OddsRatio_working_3-way'!Y113+4*PI())/3)</f>
        <v>-8.8831948831009824E-2</v>
      </c>
      <c r="AI113" s="11">
        <f>'OddsRatio_working_3-way'!U113/(3*'OddsRatio_working_3-way'!X113^(1/3))*SIN(('OddsRatio_working_3-way'!Y113)/3)</f>
        <v>-0.2060669171883201</v>
      </c>
      <c r="AJ113" s="11">
        <f>'OddsRatio_working_3-way'!U113/(3*'OddsRatio_working_3-way'!X113^(1/3))*SIN(('OddsRatio_working_3-way'!Y113+2*PI())/3)</f>
        <v>-0.35992836589898758</v>
      </c>
      <c r="AK113" s="11">
        <f>'OddsRatio_working_3-way'!U113/(3*'OddsRatio_working_3-way'!X113^(1/3))*SIN(('OddsRatio_working_3-way'!Y113+4*PI())/3)</f>
        <v>0.56599528308730762</v>
      </c>
      <c r="AL113" s="11">
        <f>'OddsRatio_working_3-way'!Z113+'OddsRatio_working_3-way'!AF113</f>
        <v>1.0691645359825563</v>
      </c>
      <c r="AM113" s="11">
        <f>'OddsRatio_working_3-way'!AA113+'OddsRatio_working_3-way'!AG113</f>
        <v>-0.89150063832053672</v>
      </c>
      <c r="AN113" s="11">
        <f>'OddsRatio_working_3-way'!AB113+'OddsRatio_working_3-way'!AH113</f>
        <v>-0.17766389766201962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1.0691645359825563</v>
      </c>
      <c r="AS113" s="11">
        <f>IF(('OddsRatio_working_3-way'!X113=0),IF(Q113&gt;0,-Q113^(1/3),(-Q113)^(1/3)),'OddsRatio_working_3-way'!AM113-'OddsRatio_working_3-way'!R113/3)</f>
        <v>-0.89150063832053672</v>
      </c>
      <c r="AT113" s="11">
        <f>IF(('OddsRatio_working_3-way'!X113=0),IF(Q113&gt;0,-Q113^(1/3),(-Q113)^(1/3)),'OddsRatio_working_3-way'!AN113-'OddsRatio_working_3-way'!R113/3)</f>
        <v>-0.17766389766201962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2.54</v>
      </c>
      <c r="B114" s="4">
        <f>IF('True_Odds_Calculator_3-way'!B115="","",'True_Odds_Calculator_3-way'!B115)</f>
        <v>3.49</v>
      </c>
      <c r="C114" s="4">
        <f>IF('True_Odds_Calculator_3-way'!C115="","",'True_Odds_Calculator_3-way'!C115)</f>
        <v>2.88</v>
      </c>
      <c r="D114" s="9">
        <f t="shared" si="26"/>
        <v>0.38389658517797681</v>
      </c>
      <c r="E114" s="9">
        <f t="shared" si="27"/>
        <v>0.27817307185973189</v>
      </c>
      <c r="F114" s="9">
        <f t="shared" si="28"/>
        <v>0.33793034296229141</v>
      </c>
      <c r="G114" s="9">
        <f t="shared" si="29"/>
        <v>1.0421221962585565</v>
      </c>
      <c r="H114" s="9">
        <f t="shared" si="30"/>
        <v>2.6048681822381772</v>
      </c>
      <c r="I114" s="9">
        <f t="shared" si="31"/>
        <v>3.5948842686838058</v>
      </c>
      <c r="J114" s="9">
        <f t="shared" si="32"/>
        <v>2.9591897289660873</v>
      </c>
      <c r="K114" s="11">
        <f t="shared" si="33"/>
        <v>0.39370078740157477</v>
      </c>
      <c r="L114" s="11">
        <f t="shared" si="34"/>
        <v>0.28653295128939826</v>
      </c>
      <c r="M114" s="11">
        <f t="shared" si="35"/>
        <v>0.34722222222222221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-0.28237502726199348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0.23149192668967949</v>
      </c>
      <c r="Q114" s="11">
        <f>2*'OddsRatio_working_3-way'!K114*'OddsRatio_working_3-way'!L114*'OddsRatio_working_3-way'!M114</f>
        <v>7.8339061485509148E-2</v>
      </c>
      <c r="R114" s="11">
        <f t="shared" si="36"/>
        <v>0</v>
      </c>
      <c r="S114" s="11">
        <f t="shared" si="37"/>
        <v>-0.81980311408663065</v>
      </c>
      <c r="T114" s="11">
        <f t="shared" si="38"/>
        <v>-0.27742914182288692</v>
      </c>
      <c r="U114" s="11">
        <f>'OddsRatio_working_3-way'!S114-'OddsRatio_working_3-way'!R114^2/3</f>
        <v>-0.81980311408663065</v>
      </c>
      <c r="V114" s="11">
        <f>'OddsRatio_working_3-way'!S114*'OddsRatio_working_3-way'!R114/3-2*'OddsRatio_working_3-way'!R114^3/27-'OddsRatio_working_3-way'!T114</f>
        <v>0.27742914182288692</v>
      </c>
      <c r="W114" s="11">
        <f>'OddsRatio_working_3-way'!V114^2+4*'OddsRatio_working_3-way'!U114^3/27</f>
        <v>-4.6583952803815193E-3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0.14285072979597008</v>
      </c>
      <c r="Y114" s="11">
        <f>IF('OddsRatio_working_3-way'!W114&gt;=0,IF('OddsRatio_working_3-way'!V114+SQRT('OddsRatio_working_3-way'!W114)&gt;0,0,PI()),ACOS('OddsRatio_working_3-way'!V114/(2*'OddsRatio_working_3-way'!X114)))</f>
        <v>0.24122697743992827</v>
      </c>
      <c r="Z114" s="11">
        <f>'OddsRatio_working_3-way'!X114^(1/3)*COS('OddsRatio_working_3-way'!Y114/3)</f>
        <v>0.52106109812927826</v>
      </c>
      <c r="AA114" s="11">
        <f>'OddsRatio_working_3-way'!X114^(1/3)*COS(('OddsRatio_working_3-way'!Y114+2*PI())/3)</f>
        <v>-0.29689368333398675</v>
      </c>
      <c r="AB114" s="11">
        <f>'OddsRatio_working_3-way'!X114^(1/3)*COS(('OddsRatio_working_3-way'!Y114+4*PI())/3)</f>
        <v>-0.22416741479529145</v>
      </c>
      <c r="AC114" s="11">
        <f>'OddsRatio_working_3-way'!X114^(1/3)*SIN('OddsRatio_working_3-way'!Y114/3)</f>
        <v>4.1988530717972733E-2</v>
      </c>
      <c r="AD114" s="11">
        <f>'OddsRatio_working_3-way'!X114^(1/3)*SIN(('OddsRatio_working_3-way'!Y114+2*PI())/3)</f>
        <v>0.43025788254478492</v>
      </c>
      <c r="AE114" s="11">
        <f>'OddsRatio_working_3-way'!X114^(1/3)*SIN(('OddsRatio_working_3-way'!Y114+4*PI())/3)</f>
        <v>-0.47224641326275768</v>
      </c>
      <c r="AF114" s="11">
        <f>-'OddsRatio_working_3-way'!U114/(3*'OddsRatio_working_3-way'!X114^(1/3))*COS(('OddsRatio_working_3-way'!Y114)/3)</f>
        <v>0.52106109812927826</v>
      </c>
      <c r="AG114" s="11">
        <f>-'OddsRatio_working_3-way'!U114/(3*'OddsRatio_working_3-way'!X114^(1/3))*COS(('OddsRatio_working_3-way'!Y114+2*PI())/3)</f>
        <v>-0.29689368333398675</v>
      </c>
      <c r="AH114" s="11">
        <f>-'OddsRatio_working_3-way'!U114/(3*'OddsRatio_working_3-way'!X114^(1/3))*COS(('OddsRatio_working_3-way'!Y114+4*PI())/3)</f>
        <v>-0.22416741479529145</v>
      </c>
      <c r="AI114" s="11">
        <f>'OddsRatio_working_3-way'!U114/(3*'OddsRatio_working_3-way'!X114^(1/3))*SIN(('OddsRatio_working_3-way'!Y114)/3)</f>
        <v>-4.1988530717972733E-2</v>
      </c>
      <c r="AJ114" s="11">
        <f>'OddsRatio_working_3-way'!U114/(3*'OddsRatio_working_3-way'!X114^(1/3))*SIN(('OddsRatio_working_3-way'!Y114+2*PI())/3)</f>
        <v>-0.43025788254478492</v>
      </c>
      <c r="AK114" s="11">
        <f>'OddsRatio_working_3-way'!U114/(3*'OddsRatio_working_3-way'!X114^(1/3))*SIN(('OddsRatio_working_3-way'!Y114+4*PI())/3)</f>
        <v>0.47224641326275768</v>
      </c>
      <c r="AL114" s="11">
        <f>'OddsRatio_working_3-way'!Z114+'OddsRatio_working_3-way'!AF114</f>
        <v>1.0421221962585565</v>
      </c>
      <c r="AM114" s="11">
        <f>'OddsRatio_working_3-way'!AA114+'OddsRatio_working_3-way'!AG114</f>
        <v>-0.59378736666797349</v>
      </c>
      <c r="AN114" s="11">
        <f>'OddsRatio_working_3-way'!AB114+'OddsRatio_working_3-way'!AH114</f>
        <v>-0.44833482959058291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1.0421221962585565</v>
      </c>
      <c r="AS114" s="11">
        <f>IF(('OddsRatio_working_3-way'!X114=0),IF(Q114&gt;0,-Q114^(1/3),(-Q114)^(1/3)),'OddsRatio_working_3-way'!AM114-'OddsRatio_working_3-way'!R114/3)</f>
        <v>-0.59378736666797349</v>
      </c>
      <c r="AT114" s="11">
        <f>IF(('OddsRatio_working_3-way'!X114=0),IF(Q114&gt;0,-Q114^(1/3),(-Q114)^(1/3)),'OddsRatio_working_3-way'!AN114-'OddsRatio_working_3-way'!R114/3)</f>
        <v>-0.44833482959058291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1.17</v>
      </c>
      <c r="B115" s="4">
        <f>IF('True_Odds_Calculator_3-way'!B116="","",'True_Odds_Calculator_3-way'!B116)</f>
        <v>8.36</v>
      </c>
      <c r="C115" s="4">
        <f>IF('True_Odds_Calculator_3-way'!C116="","",'True_Odds_Calculator_3-way'!C116)</f>
        <v>15.87</v>
      </c>
      <c r="D115" s="9">
        <f t="shared" si="26"/>
        <v>0.83772943239875997</v>
      </c>
      <c r="E115" s="9">
        <f t="shared" si="27"/>
        <v>0.10653946242541755</v>
      </c>
      <c r="F115" s="9">
        <f t="shared" si="28"/>
        <v>5.5731105175822492E-2</v>
      </c>
      <c r="G115" s="9">
        <f t="shared" si="29"/>
        <v>1.1394284522895597</v>
      </c>
      <c r="H115" s="9">
        <f t="shared" si="30"/>
        <v>1.1937028368892251</v>
      </c>
      <c r="I115" s="9">
        <f t="shared" si="31"/>
        <v>9.3861934088511596</v>
      </c>
      <c r="J115" s="9">
        <f t="shared" si="32"/>
        <v>17.943301085545748</v>
      </c>
      <c r="K115" s="11">
        <f t="shared" si="33"/>
        <v>0.85470085470085477</v>
      </c>
      <c r="L115" s="11">
        <f t="shared" si="34"/>
        <v>0.11961722488038279</v>
      </c>
      <c r="M115" s="11">
        <f t="shared" si="35"/>
        <v>6.3011972274732209E-2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-0.11985844480123653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0.14430419365251723</v>
      </c>
      <c r="Q115" s="11">
        <f>2*'OddsRatio_working_3-way'!K115*'OddsRatio_working_3-way'!L115*'OddsRatio_working_3-way'!M115</f>
        <v>1.2884303004689041E-2</v>
      </c>
      <c r="R115" s="11">
        <f t="shared" si="36"/>
        <v>0</v>
      </c>
      <c r="S115" s="11">
        <f t="shared" si="37"/>
        <v>-1.2039551647096669</v>
      </c>
      <c r="T115" s="11">
        <f t="shared" si="38"/>
        <v>-0.1074959968490774</v>
      </c>
      <c r="U115" s="11">
        <f>'OddsRatio_working_3-way'!S115-'OddsRatio_working_3-way'!R115^2/3</f>
        <v>-1.2039551647096669</v>
      </c>
      <c r="V115" s="11">
        <f>'OddsRatio_working_3-way'!S115*'OddsRatio_working_3-way'!R115/3-2*'OddsRatio_working_3-way'!R115^3/27-'OddsRatio_working_3-way'!T115</f>
        <v>0.1074959968490774</v>
      </c>
      <c r="W115" s="11">
        <f>'OddsRatio_working_3-way'!V115^2+4*'OddsRatio_working_3-way'!U115^3/27</f>
        <v>-0.24698426835002607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0.2542339757431149</v>
      </c>
      <c r="Y115" s="11">
        <f>IF('OddsRatio_working_3-way'!W115&gt;=0,IF('OddsRatio_working_3-way'!V115+SQRT('OddsRatio_working_3-way'!W115)&gt;0,0,PI()),ACOS('OddsRatio_working_3-way'!V115/(2*'OddsRatio_working_3-way'!X115)))</f>
        <v>1.3577774009445114</v>
      </c>
      <c r="Z115" s="11">
        <f>'OddsRatio_working_3-way'!X115^(1/3)*COS('OddsRatio_working_3-way'!Y115/3)</f>
        <v>0.56971422614477985</v>
      </c>
      <c r="AA115" s="11">
        <f>'OddsRatio_working_3-way'!X115^(1/3)*COS(('OddsRatio_working_3-way'!Y115+2*PI())/3)</f>
        <v>-0.52476973586162079</v>
      </c>
      <c r="AB115" s="11">
        <f>'OddsRatio_working_3-way'!X115^(1/3)*COS(('OddsRatio_working_3-way'!Y115+4*PI())/3)</f>
        <v>-4.4944490283159062E-2</v>
      </c>
      <c r="AC115" s="11">
        <f>'OddsRatio_working_3-way'!X115^(1/3)*SIN('OddsRatio_working_3-way'!Y115/3)</f>
        <v>0.27702723469870316</v>
      </c>
      <c r="AD115" s="11">
        <f>'OddsRatio_working_3-way'!X115^(1/3)*SIN(('OddsRatio_working_3-way'!Y115+2*PI())/3)</f>
        <v>0.35487337538942021</v>
      </c>
      <c r="AE115" s="11">
        <f>'OddsRatio_working_3-way'!X115^(1/3)*SIN(('OddsRatio_working_3-way'!Y115+4*PI())/3)</f>
        <v>-0.63190061008812348</v>
      </c>
      <c r="AF115" s="11">
        <f>-'OddsRatio_working_3-way'!U115/(3*'OddsRatio_working_3-way'!X115^(1/3))*COS(('OddsRatio_working_3-way'!Y115)/3)</f>
        <v>0.56971422614477985</v>
      </c>
      <c r="AG115" s="11">
        <f>-'OddsRatio_working_3-way'!U115/(3*'OddsRatio_working_3-way'!X115^(1/3))*COS(('OddsRatio_working_3-way'!Y115+2*PI())/3)</f>
        <v>-0.52476973586162079</v>
      </c>
      <c r="AH115" s="11">
        <f>-'OddsRatio_working_3-way'!U115/(3*'OddsRatio_working_3-way'!X115^(1/3))*COS(('OddsRatio_working_3-way'!Y115+4*PI())/3)</f>
        <v>-4.4944490283159062E-2</v>
      </c>
      <c r="AI115" s="11">
        <f>'OddsRatio_working_3-way'!U115/(3*'OddsRatio_working_3-way'!X115^(1/3))*SIN(('OddsRatio_working_3-way'!Y115)/3)</f>
        <v>-0.27702723469870316</v>
      </c>
      <c r="AJ115" s="11">
        <f>'OddsRatio_working_3-way'!U115/(3*'OddsRatio_working_3-way'!X115^(1/3))*SIN(('OddsRatio_working_3-way'!Y115+2*PI())/3)</f>
        <v>-0.35487337538942021</v>
      </c>
      <c r="AK115" s="11">
        <f>'OddsRatio_working_3-way'!U115/(3*'OddsRatio_working_3-way'!X115^(1/3))*SIN(('OddsRatio_working_3-way'!Y115+4*PI())/3)</f>
        <v>0.63190061008812348</v>
      </c>
      <c r="AL115" s="11">
        <f>'OddsRatio_working_3-way'!Z115+'OddsRatio_working_3-way'!AF115</f>
        <v>1.1394284522895597</v>
      </c>
      <c r="AM115" s="11">
        <f>'OddsRatio_working_3-way'!AA115+'OddsRatio_working_3-way'!AG115</f>
        <v>-1.0495394717232416</v>
      </c>
      <c r="AN115" s="11">
        <f>'OddsRatio_working_3-way'!AB115+'OddsRatio_working_3-way'!AH115</f>
        <v>-8.9888980566318125E-2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1.1394284522895597</v>
      </c>
      <c r="AS115" s="11">
        <f>IF(('OddsRatio_working_3-way'!X115=0),IF(Q115&gt;0,-Q115^(1/3),(-Q115)^(1/3)),'OddsRatio_working_3-way'!AM115-'OddsRatio_working_3-way'!R115/3)</f>
        <v>-1.0495394717232416</v>
      </c>
      <c r="AT115" s="11">
        <f>IF(('OddsRatio_working_3-way'!X115=0),IF(Q115&gt;0,-Q115^(1/3),(-Q115)^(1/3)),'OddsRatio_working_3-way'!AN115-'OddsRatio_working_3-way'!R115/3)</f>
        <v>-8.9888980566318125E-2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2.86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2.62</v>
      </c>
      <c r="D116" s="9">
        <f t="shared" si="26"/>
        <v>0.34015242509041305</v>
      </c>
      <c r="E116" s="9">
        <f t="shared" si="27"/>
        <v>0.28803874254628498</v>
      </c>
      <c r="F116" s="9">
        <f t="shared" si="28"/>
        <v>0.37180883236330203</v>
      </c>
      <c r="G116" s="9">
        <f t="shared" si="29"/>
        <v>1.0429346802680712</v>
      </c>
      <c r="H116" s="9">
        <f t="shared" si="30"/>
        <v>2.9398585052986128</v>
      </c>
      <c r="I116" s="9">
        <f t="shared" si="31"/>
        <v>3.4717551922353289</v>
      </c>
      <c r="J116" s="9">
        <f t="shared" si="32"/>
        <v>2.6895541820342759</v>
      </c>
      <c r="K116" s="11">
        <f t="shared" si="33"/>
        <v>0.34965034965034969</v>
      </c>
      <c r="L116" s="11">
        <f t="shared" si="34"/>
        <v>0.29673590504451036</v>
      </c>
      <c r="M116" s="11">
        <f t="shared" si="35"/>
        <v>0.38167938931297707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-0.28279978793037441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0.2316640480049092</v>
      </c>
      <c r="Q116" s="11">
        <f>2*'OddsRatio_working_3-way'!K116*'OddsRatio_working_3-way'!L116*'OddsRatio_working_3-way'!M116</f>
        <v>7.9201383933302283E-2</v>
      </c>
      <c r="R116" s="11">
        <f t="shared" si="36"/>
        <v>0</v>
      </c>
      <c r="S116" s="11">
        <f t="shared" si="37"/>
        <v>-0.81918041629488458</v>
      </c>
      <c r="T116" s="11">
        <f t="shared" si="38"/>
        <v>-0.28006168078457594</v>
      </c>
      <c r="U116" s="11">
        <f>'OddsRatio_working_3-way'!S116-'OddsRatio_working_3-way'!R116^2/3</f>
        <v>-0.81918041629488458</v>
      </c>
      <c r="V116" s="11">
        <f>'OddsRatio_working_3-way'!S116*'OddsRatio_working_3-way'!R116/3-2*'OddsRatio_working_3-way'!R116^3/27-'OddsRatio_working_3-way'!T116</f>
        <v>0.28006168078457594</v>
      </c>
      <c r="W116" s="11">
        <f>'OddsRatio_working_3-way'!V116^2+4*'OddsRatio_working_3-way'!U116^3/27</f>
        <v>-3.0049197893684682E-3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0.14268800302867984</v>
      </c>
      <c r="Y116" s="11">
        <f>IF('OddsRatio_working_3-way'!W116&gt;=0,IF('OddsRatio_working_3-way'!V116+SQRT('OddsRatio_working_3-way'!W116)&gt;0,0,PI()),ACOS('OddsRatio_working_3-way'!V116/(2*'OddsRatio_working_3-way'!X116)))</f>
        <v>0.19328876385605254</v>
      </c>
      <c r="Z116" s="11">
        <f>'OddsRatio_working_3-way'!X116^(1/3)*COS('OddsRatio_working_3-way'!Y116/3)</f>
        <v>0.52146734013403573</v>
      </c>
      <c r="AA116" s="11">
        <f>'OddsRatio_working_3-way'!X116^(1/3)*COS(('OddsRatio_working_3-way'!Y116+2*PI())/3)</f>
        <v>-0.28987065607915741</v>
      </c>
      <c r="AB116" s="11">
        <f>'OddsRatio_working_3-way'!X116^(1/3)*COS(('OddsRatio_working_3-way'!Y116+4*PI())/3)</f>
        <v>-0.23159668405487829</v>
      </c>
      <c r="AC116" s="11">
        <f>'OddsRatio_working_3-way'!X116^(1/3)*SIN('OddsRatio_working_3-way'!Y116/3)</f>
        <v>3.3644493434966158E-2</v>
      </c>
      <c r="AD116" s="11">
        <f>'OddsRatio_working_3-way'!X116^(1/3)*SIN(('OddsRatio_working_3-way'!Y116+2*PI())/3)</f>
        <v>0.43478171708249241</v>
      </c>
      <c r="AE116" s="11">
        <f>'OddsRatio_working_3-way'!X116^(1/3)*SIN(('OddsRatio_working_3-way'!Y116+4*PI())/3)</f>
        <v>-0.4684262105174587</v>
      </c>
      <c r="AF116" s="11">
        <f>-'OddsRatio_working_3-way'!U116/(3*'OddsRatio_working_3-way'!X116^(1/3))*COS(('OddsRatio_working_3-way'!Y116)/3)</f>
        <v>0.52146734013403551</v>
      </c>
      <c r="AG116" s="11">
        <f>-'OddsRatio_working_3-way'!U116/(3*'OddsRatio_working_3-way'!X116^(1/3))*COS(('OddsRatio_working_3-way'!Y116+2*PI())/3)</f>
        <v>-0.28987065607915724</v>
      </c>
      <c r="AH116" s="11">
        <f>-'OddsRatio_working_3-way'!U116/(3*'OddsRatio_working_3-way'!X116^(1/3))*COS(('OddsRatio_working_3-way'!Y116+4*PI())/3)</f>
        <v>-0.23159668405487821</v>
      </c>
      <c r="AI116" s="11">
        <f>'OddsRatio_working_3-way'!U116/(3*'OddsRatio_working_3-way'!X116^(1/3))*SIN(('OddsRatio_working_3-way'!Y116)/3)</f>
        <v>-3.3644493434966144E-2</v>
      </c>
      <c r="AJ116" s="11">
        <f>'OddsRatio_working_3-way'!U116/(3*'OddsRatio_working_3-way'!X116^(1/3))*SIN(('OddsRatio_working_3-way'!Y116+2*PI())/3)</f>
        <v>-0.43478171708249225</v>
      </c>
      <c r="AK116" s="11">
        <f>'OddsRatio_working_3-way'!U116/(3*'OddsRatio_working_3-way'!X116^(1/3))*SIN(('OddsRatio_working_3-way'!Y116+4*PI())/3)</f>
        <v>0.46842621051745847</v>
      </c>
      <c r="AL116" s="11">
        <f>'OddsRatio_working_3-way'!Z116+'OddsRatio_working_3-way'!AF116</f>
        <v>1.0429346802680712</v>
      </c>
      <c r="AM116" s="11">
        <f>'OddsRatio_working_3-way'!AA116+'OddsRatio_working_3-way'!AG116</f>
        <v>-0.57974131215831459</v>
      </c>
      <c r="AN116" s="11">
        <f>'OddsRatio_working_3-way'!AB116+'OddsRatio_working_3-way'!AH116</f>
        <v>-0.46319336810975653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1.0429346802680712</v>
      </c>
      <c r="AS116" s="11">
        <f>IF(('OddsRatio_working_3-way'!X116=0),IF(Q116&gt;0,-Q116^(1/3),(-Q116)^(1/3)),'OddsRatio_working_3-way'!AM116-'OddsRatio_working_3-way'!R116/3)</f>
        <v>-0.57974131215831459</v>
      </c>
      <c r="AT116" s="11">
        <f>IF(('OddsRatio_working_3-way'!X116=0),IF(Q116&gt;0,-Q116^(1/3),(-Q116)^(1/3)),'OddsRatio_working_3-way'!AN116-'OddsRatio_working_3-way'!R116/3)</f>
        <v>-0.46319336810975653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2.2200000000000002</v>
      </c>
      <c r="B117" s="4">
        <f>IF('True_Odds_Calculator_3-way'!B118="","",'True_Odds_Calculator_3-way'!B118)</f>
        <v>3.2</v>
      </c>
      <c r="C117" s="4">
        <f>IF('True_Odds_Calculator_3-way'!C118="","",'True_Odds_Calculator_3-way'!C118)</f>
        <v>3.76</v>
      </c>
      <c r="D117" s="9">
        <f t="shared" si="26"/>
        <v>0.43952083020496974</v>
      </c>
      <c r="E117" s="9">
        <f t="shared" si="27"/>
        <v>0.30307162739477417</v>
      </c>
      <c r="F117" s="9">
        <f t="shared" si="28"/>
        <v>0.2574075424002561</v>
      </c>
      <c r="G117" s="9">
        <f t="shared" si="29"/>
        <v>1.0452500177419399</v>
      </c>
      <c r="H117" s="9">
        <f t="shared" si="30"/>
        <v>2.2752050216451671</v>
      </c>
      <c r="I117" s="9">
        <f t="shared" si="31"/>
        <v>3.2995500390322676</v>
      </c>
      <c r="J117" s="9">
        <f t="shared" si="32"/>
        <v>3.8848900489677534</v>
      </c>
      <c r="K117" s="11">
        <f t="shared" si="33"/>
        <v>0.4504504504504504</v>
      </c>
      <c r="L117" s="11">
        <f t="shared" si="34"/>
        <v>0.3125</v>
      </c>
      <c r="M117" s="11">
        <f t="shared" si="35"/>
        <v>0.26595744680851063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-0.27733251868890163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0.23136500862564685</v>
      </c>
      <c r="Q117" s="11">
        <f>2*'OddsRatio_working_3-way'!K117*'OddsRatio_working_3-way'!L117*'OddsRatio_working_3-way'!M117</f>
        <v>7.4875407322215815E-2</v>
      </c>
      <c r="R117" s="11">
        <f t="shared" si="36"/>
        <v>0</v>
      </c>
      <c r="S117" s="11">
        <f t="shared" si="37"/>
        <v>-0.83425127972526392</v>
      </c>
      <c r="T117" s="11">
        <f t="shared" si="38"/>
        <v>-0.26998423292079737</v>
      </c>
      <c r="U117" s="11">
        <f>'OddsRatio_working_3-way'!S117-'OddsRatio_working_3-way'!R117^2/3</f>
        <v>-0.83425127972526392</v>
      </c>
      <c r="V117" s="11">
        <f>'OddsRatio_working_3-way'!S117*'OddsRatio_working_3-way'!R117/3-2*'OddsRatio_working_3-way'!R117^3/27-'OddsRatio_working_3-way'!T117</f>
        <v>0.26998423292079737</v>
      </c>
      <c r="W117" s="11">
        <f>'OddsRatio_working_3-way'!V117^2+4*'OddsRatio_working_3-way'!U117^3/27</f>
        <v>-1.3126024990117821E-2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0.14664371024352629</v>
      </c>
      <c r="Y117" s="11">
        <f>IF('OddsRatio_working_3-way'!W117&gt;=0,IF('OddsRatio_working_3-way'!V117+SQRT('OddsRatio_working_3-way'!W117)&gt;0,0,PI()),ACOS('OddsRatio_working_3-way'!V117/(2*'OddsRatio_working_3-way'!X117)))</f>
        <v>0.40132327875479556</v>
      </c>
      <c r="Z117" s="11">
        <f>'OddsRatio_working_3-way'!X117^(1/3)*COS('OddsRatio_working_3-way'!Y117/3)</f>
        <v>0.52262500887096996</v>
      </c>
      <c r="AA117" s="11">
        <f>'OddsRatio_working_3-way'!X117^(1/3)*COS(('OddsRatio_working_3-way'!Y117+2*PI())/3)</f>
        <v>-0.32222346410843644</v>
      </c>
      <c r="AB117" s="11">
        <f>'OddsRatio_working_3-way'!X117^(1/3)*COS(('OddsRatio_working_3-way'!Y117+4*PI())/3)</f>
        <v>-0.20040154476253386</v>
      </c>
      <c r="AC117" s="11">
        <f>'OddsRatio_working_3-way'!X117^(1/3)*SIN('OddsRatio_working_3-way'!Y117/3)</f>
        <v>7.0333917927553918E-2</v>
      </c>
      <c r="AD117" s="11">
        <f>'OddsRatio_working_3-way'!X117^(1/3)*SIN(('OddsRatio_working_3-way'!Y117+2*PI())/3)</f>
        <v>0.41743957537155063</v>
      </c>
      <c r="AE117" s="11">
        <f>'OddsRatio_working_3-way'!X117^(1/3)*SIN(('OddsRatio_working_3-way'!Y117+4*PI())/3)</f>
        <v>-0.48777349329910441</v>
      </c>
      <c r="AF117" s="11">
        <f>-'OddsRatio_working_3-way'!U117/(3*'OddsRatio_working_3-way'!X117^(1/3))*COS(('OddsRatio_working_3-way'!Y117)/3)</f>
        <v>0.52262500887096996</v>
      </c>
      <c r="AG117" s="11">
        <f>-'OddsRatio_working_3-way'!U117/(3*'OddsRatio_working_3-way'!X117^(1/3))*COS(('OddsRatio_working_3-way'!Y117+2*PI())/3)</f>
        <v>-0.32222346410843644</v>
      </c>
      <c r="AH117" s="11">
        <f>-'OddsRatio_working_3-way'!U117/(3*'OddsRatio_working_3-way'!X117^(1/3))*COS(('OddsRatio_working_3-way'!Y117+4*PI())/3)</f>
        <v>-0.20040154476253386</v>
      </c>
      <c r="AI117" s="11">
        <f>'OddsRatio_working_3-way'!U117/(3*'OddsRatio_working_3-way'!X117^(1/3))*SIN(('OddsRatio_working_3-way'!Y117)/3)</f>
        <v>-7.0333917927553918E-2</v>
      </c>
      <c r="AJ117" s="11">
        <f>'OddsRatio_working_3-way'!U117/(3*'OddsRatio_working_3-way'!X117^(1/3))*SIN(('OddsRatio_working_3-way'!Y117+2*PI())/3)</f>
        <v>-0.41743957537155063</v>
      </c>
      <c r="AK117" s="11">
        <f>'OddsRatio_working_3-way'!U117/(3*'OddsRatio_working_3-way'!X117^(1/3))*SIN(('OddsRatio_working_3-way'!Y117+4*PI())/3)</f>
        <v>0.48777349329910441</v>
      </c>
      <c r="AL117" s="11">
        <f>'OddsRatio_working_3-way'!Z117+'OddsRatio_working_3-way'!AF117</f>
        <v>1.0452500177419399</v>
      </c>
      <c r="AM117" s="11">
        <f>'OddsRatio_working_3-way'!AA117+'OddsRatio_working_3-way'!AG117</f>
        <v>-0.64444692821687288</v>
      </c>
      <c r="AN117" s="11">
        <f>'OddsRatio_working_3-way'!AB117+'OddsRatio_working_3-way'!AH117</f>
        <v>-0.40080308952506771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1.0452500177419399</v>
      </c>
      <c r="AS117" s="11">
        <f>IF(('OddsRatio_working_3-way'!X117=0),IF(Q117&gt;0,-Q117^(1/3),(-Q117)^(1/3)),'OddsRatio_working_3-way'!AM117-'OddsRatio_working_3-way'!R117/3)</f>
        <v>-0.64444692821687288</v>
      </c>
      <c r="AT117" s="11">
        <f>IF(('OddsRatio_working_3-way'!X117=0),IF(Q117&gt;0,-Q117^(1/3),(-Q117)^(1/3)),'OddsRatio_working_3-way'!AN117-'OddsRatio_working_3-way'!R117/3)</f>
        <v>-0.40080308952506771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2.2000000000000002</v>
      </c>
      <c r="B118" s="4">
        <f>IF('True_Odds_Calculator_3-way'!B119="","",'True_Odds_Calculator_3-way'!B119)</f>
        <v>3.37</v>
      </c>
      <c r="C118" s="4">
        <f>IF('True_Odds_Calculator_3-way'!C119="","",'True_Odds_Calculator_3-way'!C119)</f>
        <v>3.62</v>
      </c>
      <c r="D118" s="9">
        <f t="shared" si="26"/>
        <v>0.44410577049872002</v>
      </c>
      <c r="E118" s="9">
        <f t="shared" si="27"/>
        <v>0.28800692015330392</v>
      </c>
      <c r="F118" s="9">
        <f t="shared" si="28"/>
        <v>0.26788730934797594</v>
      </c>
      <c r="G118" s="9">
        <f t="shared" si="29"/>
        <v>1.0430965369597729</v>
      </c>
      <c r="H118" s="9">
        <f t="shared" si="30"/>
        <v>2.251715844351728</v>
      </c>
      <c r="I118" s="9">
        <f t="shared" si="31"/>
        <v>3.4721387925946625</v>
      </c>
      <c r="J118" s="9">
        <f t="shared" si="32"/>
        <v>3.7329129268346044</v>
      </c>
      <c r="K118" s="11">
        <f t="shared" si="33"/>
        <v>0.45454545454545453</v>
      </c>
      <c r="L118" s="11">
        <f t="shared" si="34"/>
        <v>0.29673590504451036</v>
      </c>
      <c r="M118" s="11">
        <f t="shared" si="35"/>
        <v>0.27624309392265195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-0.27763213392014807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0.23063727426237063</v>
      </c>
      <c r="Q118" s="11">
        <f>2*'OddsRatio_working_3-way'!K118*'OddsRatio_working_3-way'!L118*'OddsRatio_working_3-way'!M118</f>
        <v>7.4519313170394369E-2</v>
      </c>
      <c r="R118" s="11">
        <f t="shared" si="36"/>
        <v>0</v>
      </c>
      <c r="S118" s="11">
        <f t="shared" si="37"/>
        <v>-0.83072975381410996</v>
      </c>
      <c r="T118" s="11">
        <f t="shared" si="38"/>
        <v>-0.26841025971376731</v>
      </c>
      <c r="U118" s="11">
        <f>'OddsRatio_working_3-way'!S118-'OddsRatio_working_3-way'!R118^2/3</f>
        <v>-0.83072975381410996</v>
      </c>
      <c r="V118" s="11">
        <f>'OddsRatio_working_3-way'!S118*'OddsRatio_working_3-way'!R118/3-2*'OddsRatio_working_3-way'!R118^3/27-'OddsRatio_working_3-way'!T118</f>
        <v>0.26841025971376731</v>
      </c>
      <c r="W118" s="11">
        <f>'OddsRatio_working_3-way'!V118^2+4*'OddsRatio_working_3-way'!U118^3/27</f>
        <v>-1.2888748572597059E-2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0.14571617625731287</v>
      </c>
      <c r="Y118" s="11">
        <f>IF('OddsRatio_working_3-way'!W118&gt;=0,IF('OddsRatio_working_3-way'!V118+SQRT('OddsRatio_working_3-way'!W118)&gt;0,0,PI()),ACOS('OddsRatio_working_3-way'!V118/(2*'OddsRatio_working_3-way'!X118)))</f>
        <v>0.40014723588386336</v>
      </c>
      <c r="Z118" s="11">
        <f>'OddsRatio_working_3-way'!X118^(1/3)*COS('OddsRatio_working_3-way'!Y118/3)</f>
        <v>0.52154826847988645</v>
      </c>
      <c r="AA118" s="11">
        <f>'OddsRatio_working_3-way'!X118^(1/3)*COS(('OddsRatio_working_3-way'!Y118+2*PI())/3)</f>
        <v>-0.32137934183592198</v>
      </c>
      <c r="AB118" s="11">
        <f>'OddsRatio_working_3-way'!X118^(1/3)*COS(('OddsRatio_working_3-way'!Y118+4*PI())/3)</f>
        <v>-0.20016892664396435</v>
      </c>
      <c r="AC118" s="11">
        <f>'OddsRatio_working_3-way'!X118^(1/3)*SIN('OddsRatio_working_3-way'!Y118/3)</f>
        <v>6.9980865839663078E-2</v>
      </c>
      <c r="AD118" s="11">
        <f>'OddsRatio_working_3-way'!X118^(1/3)*SIN(('OddsRatio_working_3-way'!Y118+2*PI())/3)</f>
        <v>0.416683616883537</v>
      </c>
      <c r="AE118" s="11">
        <f>'OddsRatio_working_3-way'!X118^(1/3)*SIN(('OddsRatio_working_3-way'!Y118+4*PI())/3)</f>
        <v>-0.48666448272320006</v>
      </c>
      <c r="AF118" s="11">
        <f>-'OddsRatio_working_3-way'!U118/(3*'OddsRatio_working_3-way'!X118^(1/3))*COS(('OddsRatio_working_3-way'!Y118)/3)</f>
        <v>0.52154826847988656</v>
      </c>
      <c r="AG118" s="11">
        <f>-'OddsRatio_working_3-way'!U118/(3*'OddsRatio_working_3-way'!X118^(1/3))*COS(('OddsRatio_working_3-way'!Y118+2*PI())/3)</f>
        <v>-0.32137934183592204</v>
      </c>
      <c r="AH118" s="11">
        <f>-'OddsRatio_working_3-way'!U118/(3*'OddsRatio_working_3-way'!X118^(1/3))*COS(('OddsRatio_working_3-way'!Y118+4*PI())/3)</f>
        <v>-0.20016892664396441</v>
      </c>
      <c r="AI118" s="11">
        <f>'OddsRatio_working_3-way'!U118/(3*'OddsRatio_working_3-way'!X118^(1/3))*SIN(('OddsRatio_working_3-way'!Y118)/3)</f>
        <v>-6.9980865839663092E-2</v>
      </c>
      <c r="AJ118" s="11">
        <f>'OddsRatio_working_3-way'!U118/(3*'OddsRatio_working_3-way'!X118^(1/3))*SIN(('OddsRatio_working_3-way'!Y118+2*PI())/3)</f>
        <v>-0.41668361688353706</v>
      </c>
      <c r="AK118" s="11">
        <f>'OddsRatio_working_3-way'!U118/(3*'OddsRatio_working_3-way'!X118^(1/3))*SIN(('OddsRatio_working_3-way'!Y118+4*PI())/3)</f>
        <v>0.48666448272320012</v>
      </c>
      <c r="AL118" s="11">
        <f>'OddsRatio_working_3-way'!Z118+'OddsRatio_working_3-way'!AF118</f>
        <v>1.0430965369597729</v>
      </c>
      <c r="AM118" s="11">
        <f>'OddsRatio_working_3-way'!AA118+'OddsRatio_working_3-way'!AG118</f>
        <v>-0.64275868367184397</v>
      </c>
      <c r="AN118" s="11">
        <f>'OddsRatio_working_3-way'!AB118+'OddsRatio_working_3-way'!AH118</f>
        <v>-0.40033785328792876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1.0430965369597729</v>
      </c>
      <c r="AS118" s="11">
        <f>IF(('OddsRatio_working_3-way'!X118=0),IF(Q118&gt;0,-Q118^(1/3),(-Q118)^(1/3)),'OddsRatio_working_3-way'!AM118-'OddsRatio_working_3-way'!R118/3)</f>
        <v>-0.64275868367184397</v>
      </c>
      <c r="AT118" s="11">
        <f>IF(('OddsRatio_working_3-way'!X118=0),IF(Q118&gt;0,-Q118^(1/3),(-Q118)^(1/3)),'OddsRatio_working_3-way'!AN118-'OddsRatio_working_3-way'!R118/3)</f>
        <v>-0.40033785328792876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3.43</v>
      </c>
      <c r="B119" s="4">
        <f>IF('True_Odds_Calculator_3-way'!B120="","",'True_Odds_Calculator_3-way'!B120)</f>
        <v>3.54</v>
      </c>
      <c r="C119" s="4">
        <f>IF('True_Odds_Calculator_3-way'!C120="","",'True_Odds_Calculator_3-way'!C120)</f>
        <v>2.13</v>
      </c>
      <c r="D119" s="9">
        <f t="shared" si="26"/>
        <v>0.27795066397846924</v>
      </c>
      <c r="E119" s="9">
        <f t="shared" si="27"/>
        <v>0.26915329151074591</v>
      </c>
      <c r="F119" s="9">
        <f t="shared" si="28"/>
        <v>0.45289604451078469</v>
      </c>
      <c r="G119" s="9">
        <f t="shared" si="29"/>
        <v>1.0690373615237054</v>
      </c>
      <c r="H119" s="9">
        <f t="shared" si="30"/>
        <v>3.5977607885026046</v>
      </c>
      <c r="I119" s="9">
        <f t="shared" si="31"/>
        <v>3.7153548982702116</v>
      </c>
      <c r="J119" s="9">
        <f t="shared" si="32"/>
        <v>2.2080122185217879</v>
      </c>
      <c r="K119" s="11">
        <f t="shared" si="33"/>
        <v>0.29154518950437314</v>
      </c>
      <c r="L119" s="11">
        <f t="shared" si="34"/>
        <v>0.2824858757062147</v>
      </c>
      <c r="M119" s="11">
        <f t="shared" si="35"/>
        <v>0.46948356807511737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-0.26967547241247547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0.23585921540233368</v>
      </c>
      <c r="Q119" s="11">
        <f>2*'OddsRatio_working_3-way'!K119*'OddsRatio_working_3-way'!L119*'OddsRatio_working_3-way'!M119</f>
        <v>7.7330890295847096E-2</v>
      </c>
      <c r="R119" s="11">
        <f t="shared" si="36"/>
        <v>0</v>
      </c>
      <c r="S119" s="11">
        <f t="shared" si="37"/>
        <v>-0.87460388329859318</v>
      </c>
      <c r="T119" s="11">
        <f t="shared" si="38"/>
        <v>-0.28675537157330921</v>
      </c>
      <c r="U119" s="11">
        <f>'OddsRatio_working_3-way'!S119-'OddsRatio_working_3-way'!R119^2/3</f>
        <v>-0.87460388329859318</v>
      </c>
      <c r="V119" s="11">
        <f>'OddsRatio_working_3-way'!S119*'OddsRatio_working_3-way'!R119/3-2*'OddsRatio_working_3-way'!R119^3/27-'OddsRatio_working_3-way'!T119</f>
        <v>0.28675537157330921</v>
      </c>
      <c r="W119" s="11">
        <f>'OddsRatio_working_3-way'!V119^2+4*'OddsRatio_working_3-way'!U119^3/27</f>
        <v>-1.6884313358884503E-2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0.15741105145845952</v>
      </c>
      <c r="Y119" s="11">
        <f>IF('OddsRatio_working_3-way'!W119&gt;=0,IF('OddsRatio_working_3-way'!V119+SQRT('OddsRatio_working_3-way'!W119)&gt;0,0,PI()),ACOS('OddsRatio_working_3-way'!V119/(2*'OddsRatio_working_3-way'!X119)))</f>
        <v>0.42546012537469213</v>
      </c>
      <c r="Z119" s="11">
        <f>'OddsRatio_working_3-way'!X119^(1/3)*COS('OddsRatio_working_3-way'!Y119/3)</f>
        <v>0.53451868076185283</v>
      </c>
      <c r="AA119" s="11">
        <f>'OddsRatio_working_3-way'!X119^(1/3)*COS(('OddsRatio_working_3-way'!Y119+2*PI())/3)</f>
        <v>-0.33335250010343243</v>
      </c>
      <c r="AB119" s="11">
        <f>'OddsRatio_working_3-way'!X119^(1/3)*COS(('OddsRatio_working_3-way'!Y119+4*PI())/3)</f>
        <v>-0.20116618065842054</v>
      </c>
      <c r="AC119" s="11">
        <f>'OddsRatio_working_3-way'!X119^(1/3)*SIN('OddsRatio_working_3-way'!Y119/3)</f>
        <v>7.6317807114763658E-2</v>
      </c>
      <c r="AD119" s="11">
        <f>'OddsRatio_working_3-way'!X119^(1/3)*SIN(('OddsRatio_working_3-way'!Y119+2*PI())/3)</f>
        <v>0.42474785277972726</v>
      </c>
      <c r="AE119" s="11">
        <f>'OddsRatio_working_3-way'!X119^(1/3)*SIN(('OddsRatio_working_3-way'!Y119+4*PI())/3)</f>
        <v>-0.5010656598944907</v>
      </c>
      <c r="AF119" s="11">
        <f>-'OddsRatio_working_3-way'!U119/(3*'OddsRatio_working_3-way'!X119^(1/3))*COS(('OddsRatio_working_3-way'!Y119)/3)</f>
        <v>0.53451868076185272</v>
      </c>
      <c r="AG119" s="11">
        <f>-'OddsRatio_working_3-way'!U119/(3*'OddsRatio_working_3-way'!X119^(1/3))*COS(('OddsRatio_working_3-way'!Y119+2*PI())/3)</f>
        <v>-0.33335250010343237</v>
      </c>
      <c r="AH119" s="11">
        <f>-'OddsRatio_working_3-way'!U119/(3*'OddsRatio_working_3-way'!X119^(1/3))*COS(('OddsRatio_working_3-way'!Y119+4*PI())/3)</f>
        <v>-0.20116618065842048</v>
      </c>
      <c r="AI119" s="11">
        <f>'OddsRatio_working_3-way'!U119/(3*'OddsRatio_working_3-way'!X119^(1/3))*SIN(('OddsRatio_working_3-way'!Y119)/3)</f>
        <v>-7.6317807114763644E-2</v>
      </c>
      <c r="AJ119" s="11">
        <f>'OddsRatio_working_3-way'!U119/(3*'OddsRatio_working_3-way'!X119^(1/3))*SIN(('OddsRatio_working_3-way'!Y119+2*PI())/3)</f>
        <v>-0.42474785277972721</v>
      </c>
      <c r="AK119" s="11">
        <f>'OddsRatio_working_3-way'!U119/(3*'OddsRatio_working_3-way'!X119^(1/3))*SIN(('OddsRatio_working_3-way'!Y119+4*PI())/3)</f>
        <v>0.50106565989449059</v>
      </c>
      <c r="AL119" s="11">
        <f>'OddsRatio_working_3-way'!Z119+'OddsRatio_working_3-way'!AF119</f>
        <v>1.0690373615237054</v>
      </c>
      <c r="AM119" s="11">
        <f>'OddsRatio_working_3-way'!AA119+'OddsRatio_working_3-way'!AG119</f>
        <v>-0.66670500020686485</v>
      </c>
      <c r="AN119" s="11">
        <f>'OddsRatio_working_3-way'!AB119+'OddsRatio_working_3-way'!AH119</f>
        <v>-0.40233236131684103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1.0690373615237054</v>
      </c>
      <c r="AS119" s="11">
        <f>IF(('OddsRatio_working_3-way'!X119=0),IF(Q119&gt;0,-Q119^(1/3),(-Q119)^(1/3)),'OddsRatio_working_3-way'!AM119-'OddsRatio_working_3-way'!R119/3)</f>
        <v>-0.66670500020686485</v>
      </c>
      <c r="AT119" s="11">
        <f>IF(('OddsRatio_working_3-way'!X119=0),IF(Q119&gt;0,-Q119^(1/3),(-Q119)^(1/3)),'OddsRatio_working_3-way'!AN119-'OddsRatio_working_3-way'!R119/3)</f>
        <v>-0.40233236131684103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2.76</v>
      </c>
      <c r="B120" s="4">
        <f>IF('True_Odds_Calculator_3-way'!B121="","",'True_Odds_Calculator_3-way'!B121)</f>
        <v>3.6</v>
      </c>
      <c r="C120" s="4">
        <f>IF('True_Odds_Calculator_3-way'!C121="","",'True_Odds_Calculator_3-way'!C121)</f>
        <v>2.4700000000000002</v>
      </c>
      <c r="D120" s="9">
        <f t="shared" si="26"/>
        <v>0.34686653152608338</v>
      </c>
      <c r="E120" s="9">
        <f t="shared" si="27"/>
        <v>0.26443585009115966</v>
      </c>
      <c r="F120" s="9">
        <f t="shared" si="28"/>
        <v>0.38869761838275685</v>
      </c>
      <c r="G120" s="9">
        <f t="shared" si="29"/>
        <v>1.0698598103432233</v>
      </c>
      <c r="H120" s="9">
        <f t="shared" si="30"/>
        <v>2.8829532662040727</v>
      </c>
      <c r="I120" s="9">
        <f t="shared" si="31"/>
        <v>3.7816355068923801</v>
      </c>
      <c r="J120" s="9">
        <f t="shared" si="32"/>
        <v>2.5726939212045385</v>
      </c>
      <c r="K120" s="11">
        <f t="shared" si="33"/>
        <v>0.3623188405797102</v>
      </c>
      <c r="L120" s="11">
        <f t="shared" si="34"/>
        <v>0.27777777777777779</v>
      </c>
      <c r="M120" s="11">
        <f t="shared" si="35"/>
        <v>0.40485829959514169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-0.27409102466310697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0.23755272611107853</v>
      </c>
      <c r="Q120" s="11">
        <f>2*'OddsRatio_working_3-way'!K120*'OddsRatio_working_3-way'!L120*'OddsRatio_working_3-way'!M120</f>
        <v>8.149321650465817E-2</v>
      </c>
      <c r="R120" s="11">
        <f t="shared" si="36"/>
        <v>0</v>
      </c>
      <c r="S120" s="11">
        <f t="shared" si="37"/>
        <v>-0.86669283097854555</v>
      </c>
      <c r="T120" s="11">
        <f t="shared" si="38"/>
        <v>-0.29732172589315459</v>
      </c>
      <c r="U120" s="11">
        <f>'OddsRatio_working_3-way'!S120-'OddsRatio_working_3-way'!R120^2/3</f>
        <v>-0.86669283097854555</v>
      </c>
      <c r="V120" s="11">
        <f>'OddsRatio_working_3-way'!S120*'OddsRatio_working_3-way'!R120/3-2*'OddsRatio_working_3-way'!R120^3/27-'OddsRatio_working_3-way'!T120</f>
        <v>0.29732172589315459</v>
      </c>
      <c r="W120" s="11">
        <f>'OddsRatio_working_3-way'!V120^2+4*'OddsRatio_working_3-way'!U120^3/27</f>
        <v>-8.0474834095405068E-3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0.15528014369006157</v>
      </c>
      <c r="Y120" s="11">
        <f>IF('OddsRatio_working_3-way'!W120&gt;=0,IF('OddsRatio_working_3-way'!V120+SQRT('OddsRatio_working_3-way'!W120)&gt;0,0,PI()),ACOS('OddsRatio_working_3-way'!V120/(2*'OddsRatio_working_3-way'!X120)))</f>
        <v>0.29303358296473303</v>
      </c>
      <c r="Z120" s="11">
        <f>'OddsRatio_working_3-way'!X120^(1/3)*COS('OddsRatio_working_3-way'!Y120/3)</f>
        <v>0.53492990517161165</v>
      </c>
      <c r="AA120" s="11">
        <f>'OddsRatio_working_3-way'!X120^(1/3)*COS(('OddsRatio_working_3-way'!Y120+2*PI())/3)</f>
        <v>-0.31285994305231379</v>
      </c>
      <c r="AB120" s="11">
        <f>'OddsRatio_working_3-way'!X120^(1/3)*COS(('OddsRatio_working_3-way'!Y120+4*PI())/3)</f>
        <v>-0.22206996211929755</v>
      </c>
      <c r="AC120" s="11">
        <f>'OddsRatio_working_3-way'!X120^(1/3)*SIN('OddsRatio_working_3-way'!Y120/3)</f>
        <v>5.2417619931397874E-2</v>
      </c>
      <c r="AD120" s="11">
        <f>'OddsRatio_working_3-way'!X120^(1/3)*SIN(('OddsRatio_working_3-way'!Y120+2*PI())/3)</f>
        <v>0.43705407715691763</v>
      </c>
      <c r="AE120" s="11">
        <f>'OddsRatio_working_3-way'!X120^(1/3)*SIN(('OddsRatio_working_3-way'!Y120+4*PI())/3)</f>
        <v>-0.48947169708831545</v>
      </c>
      <c r="AF120" s="11">
        <f>-'OddsRatio_working_3-way'!U120/(3*'OddsRatio_working_3-way'!X120^(1/3))*COS(('OddsRatio_working_3-way'!Y120)/3)</f>
        <v>0.53492990517161154</v>
      </c>
      <c r="AG120" s="11">
        <f>-'OddsRatio_working_3-way'!U120/(3*'OddsRatio_working_3-way'!X120^(1/3))*COS(('OddsRatio_working_3-way'!Y120+2*PI())/3)</f>
        <v>-0.31285994305231368</v>
      </c>
      <c r="AH120" s="11">
        <f>-'OddsRatio_working_3-way'!U120/(3*'OddsRatio_working_3-way'!X120^(1/3))*COS(('OddsRatio_working_3-way'!Y120+4*PI())/3)</f>
        <v>-0.2220699621192975</v>
      </c>
      <c r="AI120" s="11">
        <f>'OddsRatio_working_3-way'!U120/(3*'OddsRatio_working_3-way'!X120^(1/3))*SIN(('OddsRatio_working_3-way'!Y120)/3)</f>
        <v>-5.241761993139786E-2</v>
      </c>
      <c r="AJ120" s="11">
        <f>'OddsRatio_working_3-way'!U120/(3*'OddsRatio_working_3-way'!X120^(1/3))*SIN(('OddsRatio_working_3-way'!Y120+2*PI())/3)</f>
        <v>-0.43705407715691752</v>
      </c>
      <c r="AK120" s="11">
        <f>'OddsRatio_working_3-way'!U120/(3*'OddsRatio_working_3-way'!X120^(1/3))*SIN(('OddsRatio_working_3-way'!Y120+4*PI())/3)</f>
        <v>0.48947169708831534</v>
      </c>
      <c r="AL120" s="11">
        <f>'OddsRatio_working_3-way'!Z120+'OddsRatio_working_3-way'!AF120</f>
        <v>1.0698598103432233</v>
      </c>
      <c r="AM120" s="11">
        <f>'OddsRatio_working_3-way'!AA120+'OddsRatio_working_3-way'!AG120</f>
        <v>-0.62571988610462748</v>
      </c>
      <c r="AN120" s="11">
        <f>'OddsRatio_working_3-way'!AB120+'OddsRatio_working_3-way'!AH120</f>
        <v>-0.44413992423859505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1.0698598103432233</v>
      </c>
      <c r="AS120" s="11">
        <f>IF(('OddsRatio_working_3-way'!X120=0),IF(Q120&gt;0,-Q120^(1/3),(-Q120)^(1/3)),'OddsRatio_working_3-way'!AM120-'OddsRatio_working_3-way'!R120/3)</f>
        <v>-0.62571988610462748</v>
      </c>
      <c r="AT120" s="11">
        <f>IF(('OddsRatio_working_3-way'!X120=0),IF(Q120&gt;0,-Q120^(1/3),(-Q120)^(1/3)),'OddsRatio_working_3-way'!AN120-'OddsRatio_working_3-way'!R120/3)</f>
        <v>-0.44413992423859505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1.87</v>
      </c>
      <c r="B121" s="4">
        <f>IF('True_Odds_Calculator_3-way'!B122="","",'True_Odds_Calculator_3-way'!B122)</f>
        <v>4.05</v>
      </c>
      <c r="C121" s="4">
        <f>IF('True_Odds_Calculator_3-way'!C122="","",'True_Odds_Calculator_3-way'!C122)</f>
        <v>3.77</v>
      </c>
      <c r="D121" s="9">
        <f t="shared" si="26"/>
        <v>0.51598379125843763</v>
      </c>
      <c r="E121" s="9">
        <f t="shared" si="27"/>
        <v>0.23317905325371657</v>
      </c>
      <c r="F121" s="9">
        <f t="shared" si="28"/>
        <v>0.25083715548784569</v>
      </c>
      <c r="G121" s="9">
        <f t="shared" si="29"/>
        <v>1.0782130742150322</v>
      </c>
      <c r="H121" s="9">
        <f t="shared" si="30"/>
        <v>1.9380453745670785</v>
      </c>
      <c r="I121" s="9">
        <f t="shared" si="31"/>
        <v>4.2885498763558481</v>
      </c>
      <c r="J121" s="9">
        <f t="shared" si="32"/>
        <v>3.9866502155756387</v>
      </c>
      <c r="K121" s="11">
        <f t="shared" si="33"/>
        <v>0.53475935828876997</v>
      </c>
      <c r="L121" s="11">
        <f t="shared" si="34"/>
        <v>0.24691358024691359</v>
      </c>
      <c r="M121" s="11">
        <f t="shared" si="35"/>
        <v>0.26525198938992045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-0.25743102213690439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0.23430855073857104</v>
      </c>
      <c r="Q121" s="11">
        <f>2*'OddsRatio_working_3-way'!K121*'OddsRatio_working_3-way'!L121*'OddsRatio_working_3-way'!M121</f>
        <v>7.0047399323937526E-2</v>
      </c>
      <c r="R121" s="11">
        <f t="shared" si="36"/>
        <v>0</v>
      </c>
      <c r="S121" s="11">
        <f t="shared" si="37"/>
        <v>-0.91017993400175146</v>
      </c>
      <c r="T121" s="11">
        <f t="shared" si="38"/>
        <v>-0.27210162451472386</v>
      </c>
      <c r="U121" s="11">
        <f>'OddsRatio_working_3-way'!S121-'OddsRatio_working_3-way'!R121^2/3</f>
        <v>-0.91017993400175146</v>
      </c>
      <c r="V121" s="11">
        <f>'OddsRatio_working_3-way'!S121*'OddsRatio_working_3-way'!R121/3-2*'OddsRatio_working_3-way'!R121^3/27-'OddsRatio_working_3-way'!T121</f>
        <v>0.27210162451472386</v>
      </c>
      <c r="W121" s="11">
        <f>'OddsRatio_working_3-way'!V121^2+4*'OddsRatio_working_3-way'!U121^3/27</f>
        <v>-3.7667090889563146E-2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0.16711252567739718</v>
      </c>
      <c r="Y121" s="11">
        <f>IF('OddsRatio_working_3-way'!W121&gt;=0,IF('OddsRatio_working_3-way'!V121+SQRT('OddsRatio_working_3-way'!W121)&gt;0,0,PI()),ACOS('OddsRatio_working_3-way'!V121/(2*'OddsRatio_working_3-way'!X121)))</f>
        <v>0.61957218367333056</v>
      </c>
      <c r="Z121" s="11">
        <f>'OddsRatio_working_3-way'!X121^(1/3)*COS('OddsRatio_working_3-way'!Y121/3)</f>
        <v>0.53910653710751621</v>
      </c>
      <c r="AA121" s="11">
        <f>'OddsRatio_working_3-way'!X121^(1/3)*COS(('OddsRatio_working_3-way'!Y121+2*PI())/3)</f>
        <v>-0.36736988133704018</v>
      </c>
      <c r="AB121" s="11">
        <f>'OddsRatio_working_3-way'!X121^(1/3)*COS(('OddsRatio_working_3-way'!Y121+4*PI())/3)</f>
        <v>-0.17173665577047595</v>
      </c>
      <c r="AC121" s="11">
        <f>'OddsRatio_working_3-way'!X121^(1/3)*SIN('OddsRatio_working_3-way'!Y121/3)</f>
        <v>0.11294889544329061</v>
      </c>
      <c r="AD121" s="11">
        <f>'OddsRatio_working_3-way'!X121^(1/3)*SIN(('OddsRatio_working_3-way'!Y121+2*PI())/3)</f>
        <v>0.41040550875972193</v>
      </c>
      <c r="AE121" s="11">
        <f>'OddsRatio_working_3-way'!X121^(1/3)*SIN(('OddsRatio_working_3-way'!Y121+4*PI())/3)</f>
        <v>-0.5233544042030126</v>
      </c>
      <c r="AF121" s="11">
        <f>-'OddsRatio_working_3-way'!U121/(3*'OddsRatio_working_3-way'!X121^(1/3))*COS(('OddsRatio_working_3-way'!Y121)/3)</f>
        <v>0.5391065371075161</v>
      </c>
      <c r="AG121" s="11">
        <f>-'OddsRatio_working_3-way'!U121/(3*'OddsRatio_working_3-way'!X121^(1/3))*COS(('OddsRatio_working_3-way'!Y121+2*PI())/3)</f>
        <v>-0.36736988133704013</v>
      </c>
      <c r="AH121" s="11">
        <f>-'OddsRatio_working_3-way'!U121/(3*'OddsRatio_working_3-way'!X121^(1/3))*COS(('OddsRatio_working_3-way'!Y121+4*PI())/3)</f>
        <v>-0.17173665577047592</v>
      </c>
      <c r="AI121" s="11">
        <f>'OddsRatio_working_3-way'!U121/(3*'OddsRatio_working_3-way'!X121^(1/3))*SIN(('OddsRatio_working_3-way'!Y121)/3)</f>
        <v>-0.11294889544329059</v>
      </c>
      <c r="AJ121" s="11">
        <f>'OddsRatio_working_3-way'!U121/(3*'OddsRatio_working_3-way'!X121^(1/3))*SIN(('OddsRatio_working_3-way'!Y121+2*PI())/3)</f>
        <v>-0.41040550875972182</v>
      </c>
      <c r="AK121" s="11">
        <f>'OddsRatio_working_3-way'!U121/(3*'OddsRatio_working_3-way'!X121^(1/3))*SIN(('OddsRatio_working_3-way'!Y121+4*PI())/3)</f>
        <v>0.52335440420301249</v>
      </c>
      <c r="AL121" s="11">
        <f>'OddsRatio_working_3-way'!Z121+'OddsRatio_working_3-way'!AF121</f>
        <v>1.0782130742150322</v>
      </c>
      <c r="AM121" s="11">
        <f>'OddsRatio_working_3-way'!AA121+'OddsRatio_working_3-way'!AG121</f>
        <v>-0.73473976267408037</v>
      </c>
      <c r="AN121" s="11">
        <f>'OddsRatio_working_3-way'!AB121+'OddsRatio_working_3-way'!AH121</f>
        <v>-0.34347331154095184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1.0782130742150322</v>
      </c>
      <c r="AS121" s="11">
        <f>IF(('OddsRatio_working_3-way'!X121=0),IF(Q121&gt;0,-Q121^(1/3),(-Q121)^(1/3)),'OddsRatio_working_3-way'!AM121-'OddsRatio_working_3-way'!R121/3)</f>
        <v>-0.73473976267408037</v>
      </c>
      <c r="AT121" s="11">
        <f>IF(('OddsRatio_working_3-way'!X121=0),IF(Q121&gt;0,-Q121^(1/3),(-Q121)^(1/3)),'OddsRatio_working_3-way'!AN121-'OddsRatio_working_3-way'!R121/3)</f>
        <v>-0.34347331154095184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1.76</v>
      </c>
      <c r="B122" s="4">
        <f>IF('True_Odds_Calculator_3-way'!B123="","",'True_Odds_Calculator_3-way'!B123)</f>
        <v>3.86</v>
      </c>
      <c r="C122" s="4">
        <f>IF('True_Odds_Calculator_3-way'!C123="","",'True_Odds_Calculator_3-way'!C123)</f>
        <v>4.54</v>
      </c>
      <c r="D122" s="9">
        <f t="shared" si="26"/>
        <v>0.54874803218489077</v>
      </c>
      <c r="E122" s="9">
        <f t="shared" si="27"/>
        <v>0.24422662775230841</v>
      </c>
      <c r="F122" s="9">
        <f t="shared" si="28"/>
        <v>0.20702534006280077</v>
      </c>
      <c r="G122" s="9">
        <f t="shared" si="29"/>
        <v>1.0820131543184341</v>
      </c>
      <c r="H122" s="9">
        <f t="shared" si="30"/>
        <v>1.8223299972820095</v>
      </c>
      <c r="I122" s="9">
        <f t="shared" si="31"/>
        <v>4.0945576213507211</v>
      </c>
      <c r="J122" s="9">
        <f t="shared" si="32"/>
        <v>4.8303265662872565</v>
      </c>
      <c r="K122" s="11">
        <f t="shared" si="33"/>
        <v>0.56818181818181823</v>
      </c>
      <c r="L122" s="11">
        <f t="shared" si="34"/>
        <v>0.2590673575129534</v>
      </c>
      <c r="M122" s="11">
        <f t="shared" si="35"/>
        <v>0.22026431718061673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-0.24947501768962121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0.23214385760321715</v>
      </c>
      <c r="Q122" s="11">
        <f>2*'OddsRatio_working_3-way'!K122*'OddsRatio_working_3-way'!L122*'OddsRatio_working_3-way'!M122</f>
        <v>6.4844652961792495E-2</v>
      </c>
      <c r="R122" s="11">
        <f t="shared" si="36"/>
        <v>0</v>
      </c>
      <c r="S122" s="11">
        <f t="shared" si="37"/>
        <v>-0.93052947647060102</v>
      </c>
      <c r="T122" s="11">
        <f t="shared" si="38"/>
        <v>-0.25992443476832428</v>
      </c>
      <c r="U122" s="11">
        <f>'OddsRatio_working_3-way'!S122-'OddsRatio_working_3-way'!R122^2/3</f>
        <v>-0.93052947647060102</v>
      </c>
      <c r="V122" s="11">
        <f>'OddsRatio_working_3-way'!S122*'OddsRatio_working_3-way'!R122/3-2*'OddsRatio_working_3-way'!R122^3/27-'OddsRatio_working_3-way'!T122</f>
        <v>0.25992443476832428</v>
      </c>
      <c r="W122" s="11">
        <f>'OddsRatio_working_3-way'!V122^2+4*'OddsRatio_working_3-way'!U122^3/27</f>
        <v>-5.1806934863727686E-2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0.17274811623673392</v>
      </c>
      <c r="Y122" s="11">
        <f>IF('OddsRatio_working_3-way'!W122&gt;=0,IF('OddsRatio_working_3-way'!V122+SQRT('OddsRatio_working_3-way'!W122)&gt;0,0,PI()),ACOS('OddsRatio_working_3-way'!V122/(2*'OddsRatio_working_3-way'!X122)))</f>
        <v>0.71921661180406793</v>
      </c>
      <c r="Z122" s="11">
        <f>'OddsRatio_working_3-way'!X122^(1/3)*COS('OddsRatio_working_3-way'!Y122/3)</f>
        <v>0.54100657715921707</v>
      </c>
      <c r="AA122" s="11">
        <f>'OddsRatio_working_3-way'!X122^(1/3)*COS(('OddsRatio_working_3-way'!Y122+2*PI())/3)</f>
        <v>-0.38502962494160614</v>
      </c>
      <c r="AB122" s="11">
        <f>'OddsRatio_working_3-way'!X122^(1/3)*COS(('OddsRatio_working_3-way'!Y122+4*PI())/3)</f>
        <v>-0.15597695221761093</v>
      </c>
      <c r="AC122" s="11">
        <f>'OddsRatio_working_3-way'!X122^(1/3)*SIN('OddsRatio_working_3-way'!Y122/3)</f>
        <v>0.13224362225580188</v>
      </c>
      <c r="AD122" s="11">
        <f>'OddsRatio_working_3-way'!X122^(1/3)*SIN(('OddsRatio_working_3-way'!Y122+2*PI())/3)</f>
        <v>0.40240362830644699</v>
      </c>
      <c r="AE122" s="11">
        <f>'OddsRatio_working_3-way'!X122^(1/3)*SIN(('OddsRatio_working_3-way'!Y122+4*PI())/3)</f>
        <v>-0.53464725056224893</v>
      </c>
      <c r="AF122" s="11">
        <f>-'OddsRatio_working_3-way'!U122/(3*'OddsRatio_working_3-way'!X122^(1/3))*COS(('OddsRatio_working_3-way'!Y122)/3)</f>
        <v>0.54100657715921707</v>
      </c>
      <c r="AG122" s="11">
        <f>-'OddsRatio_working_3-way'!U122/(3*'OddsRatio_working_3-way'!X122^(1/3))*COS(('OddsRatio_working_3-way'!Y122+2*PI())/3)</f>
        <v>-0.38502962494160614</v>
      </c>
      <c r="AH122" s="11">
        <f>-'OddsRatio_working_3-way'!U122/(3*'OddsRatio_working_3-way'!X122^(1/3))*COS(('OddsRatio_working_3-way'!Y122+4*PI())/3)</f>
        <v>-0.15597695221761093</v>
      </c>
      <c r="AI122" s="11">
        <f>'OddsRatio_working_3-way'!U122/(3*'OddsRatio_working_3-way'!X122^(1/3))*SIN(('OddsRatio_working_3-way'!Y122)/3)</f>
        <v>-0.13224362225580188</v>
      </c>
      <c r="AJ122" s="11">
        <f>'OddsRatio_working_3-way'!U122/(3*'OddsRatio_working_3-way'!X122^(1/3))*SIN(('OddsRatio_working_3-way'!Y122+2*PI())/3)</f>
        <v>-0.40240362830644699</v>
      </c>
      <c r="AK122" s="11">
        <f>'OddsRatio_working_3-way'!U122/(3*'OddsRatio_working_3-way'!X122^(1/3))*SIN(('OddsRatio_working_3-way'!Y122+4*PI())/3)</f>
        <v>0.53464725056224893</v>
      </c>
      <c r="AL122" s="11">
        <f>'OddsRatio_working_3-way'!Z122+'OddsRatio_working_3-way'!AF122</f>
        <v>1.0820131543184341</v>
      </c>
      <c r="AM122" s="11">
        <f>'OddsRatio_working_3-way'!AA122+'OddsRatio_working_3-way'!AG122</f>
        <v>-0.77005924988321228</v>
      </c>
      <c r="AN122" s="11">
        <f>'OddsRatio_working_3-way'!AB122+'OddsRatio_working_3-way'!AH122</f>
        <v>-0.31195390443522186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1.0820131543184341</v>
      </c>
      <c r="AS122" s="11">
        <f>IF(('OddsRatio_working_3-way'!X122=0),IF(Q122&gt;0,-Q122^(1/3),(-Q122)^(1/3)),'OddsRatio_working_3-way'!AM122-'OddsRatio_working_3-way'!R122/3)</f>
        <v>-0.77005924988321228</v>
      </c>
      <c r="AT122" s="11">
        <f>IF(('OddsRatio_working_3-way'!X122=0),IF(Q122&gt;0,-Q122^(1/3),(-Q122)^(1/3)),'OddsRatio_working_3-way'!AN122-'OddsRatio_working_3-way'!R122/3)</f>
        <v>-0.31195390443522186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1.26</v>
      </c>
      <c r="B123" s="4">
        <f>IF('True_Odds_Calculator_3-way'!B124="","",'True_Odds_Calculator_3-way'!B124)</f>
        <v>5.96</v>
      </c>
      <c r="C123" s="4">
        <f>IF('True_Odds_Calculator_3-way'!C124="","",'True_Odds_Calculator_3-way'!C124)</f>
        <v>10.31</v>
      </c>
      <c r="D123" s="9">
        <f t="shared" si="26"/>
        <v>0.76777028787768675</v>
      </c>
      <c r="E123" s="9">
        <f t="shared" si="27"/>
        <v>0.14770498045976863</v>
      </c>
      <c r="F123" s="9">
        <f t="shared" si="28"/>
        <v>8.452473166254458E-2</v>
      </c>
      <c r="G123" s="9">
        <f t="shared" si="29"/>
        <v>1.1633573408257885</v>
      </c>
      <c r="H123" s="9">
        <f t="shared" si="30"/>
        <v>1.3024729086147049</v>
      </c>
      <c r="I123" s="9">
        <f t="shared" si="31"/>
        <v>6.7702524104959112</v>
      </c>
      <c r="J123" s="9">
        <f t="shared" si="32"/>
        <v>11.830856843088089</v>
      </c>
      <c r="K123" s="11">
        <f t="shared" si="33"/>
        <v>0.79365079365079361</v>
      </c>
      <c r="L123" s="11">
        <f t="shared" si="34"/>
        <v>0.16778523489932887</v>
      </c>
      <c r="M123" s="11">
        <f t="shared" si="35"/>
        <v>9.6993210475266725E-2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-0.1550705171741632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0.18766796476584979</v>
      </c>
      <c r="Q123" s="11">
        <f>2*'OddsRatio_working_3-way'!K123*'OddsRatio_working_3-way'!L123*'OddsRatio_working_3-way'!M123</f>
        <v>2.5831791433702653E-2</v>
      </c>
      <c r="R123" s="11">
        <f t="shared" si="36"/>
        <v>0</v>
      </c>
      <c r="S123" s="11">
        <f t="shared" si="37"/>
        <v>-1.2102104783404808</v>
      </c>
      <c r="T123" s="11">
        <f t="shared" si="38"/>
        <v>-0.16658093301314256</v>
      </c>
      <c r="U123" s="11">
        <f>'OddsRatio_working_3-way'!S123-'OddsRatio_working_3-way'!R123^2/3</f>
        <v>-1.2102104783404808</v>
      </c>
      <c r="V123" s="11">
        <f>'OddsRatio_working_3-way'!S123*'OddsRatio_working_3-way'!R123/3-2*'OddsRatio_working_3-way'!R123^3/27-'OddsRatio_working_3-way'!T123</f>
        <v>0.16658093301314256</v>
      </c>
      <c r="W123" s="11">
        <f>'OddsRatio_working_3-way'!V123^2+4*'OddsRatio_working_3-way'!U123^3/27</f>
        <v>-0.23484125865829708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0.25621790818648205</v>
      </c>
      <c r="Y123" s="11">
        <f>IF('OddsRatio_working_3-way'!W123&gt;=0,IF('OddsRatio_working_3-way'!V123+SQRT('OddsRatio_working_3-way'!W123)&gt;0,0,PI()),ACOS('OddsRatio_working_3-way'!V123/(2*'OddsRatio_working_3-way'!X123)))</f>
        <v>1.2397035178109894</v>
      </c>
      <c r="Z123" s="11">
        <f>'OddsRatio_working_3-way'!X123^(1/3)*COS('OddsRatio_working_3-way'!Y123/3)</f>
        <v>0.58167867041289412</v>
      </c>
      <c r="AA123" s="11">
        <f>'OddsRatio_working_3-way'!X123^(1/3)*COS(('OddsRatio_working_3-way'!Y123+2*PI())/3)</f>
        <v>-0.51172406277975824</v>
      </c>
      <c r="AB123" s="11">
        <f>'OddsRatio_working_3-way'!X123^(1/3)*COS(('OddsRatio_working_3-way'!Y123+4*PI())/3)</f>
        <v>-6.9954607633136046E-2</v>
      </c>
      <c r="AC123" s="11">
        <f>'OddsRatio_working_3-way'!X123^(1/3)*SIN('OddsRatio_working_3-way'!Y123/3)</f>
        <v>0.25505571384865688</v>
      </c>
      <c r="AD123" s="11">
        <f>'OddsRatio_working_3-way'!X123^(1/3)*SIN(('OddsRatio_working_3-way'!Y123+2*PI())/3)</f>
        <v>0.37622064849279374</v>
      </c>
      <c r="AE123" s="11">
        <f>'OddsRatio_working_3-way'!X123^(1/3)*SIN(('OddsRatio_working_3-way'!Y123+4*PI())/3)</f>
        <v>-0.63127636234145035</v>
      </c>
      <c r="AF123" s="11">
        <f>-'OddsRatio_working_3-way'!U123/(3*'OddsRatio_working_3-way'!X123^(1/3))*COS(('OddsRatio_working_3-way'!Y123)/3)</f>
        <v>0.58167867041289423</v>
      </c>
      <c r="AG123" s="11">
        <f>-'OddsRatio_working_3-way'!U123/(3*'OddsRatio_working_3-way'!X123^(1/3))*COS(('OddsRatio_working_3-way'!Y123+2*PI())/3)</f>
        <v>-0.51172406277975835</v>
      </c>
      <c r="AH123" s="11">
        <f>-'OddsRatio_working_3-way'!U123/(3*'OddsRatio_working_3-way'!X123^(1/3))*COS(('OddsRatio_working_3-way'!Y123+4*PI())/3)</f>
        <v>-6.9954607633136046E-2</v>
      </c>
      <c r="AI123" s="11">
        <f>'OddsRatio_working_3-way'!U123/(3*'OddsRatio_working_3-way'!X123^(1/3))*SIN(('OddsRatio_working_3-way'!Y123)/3)</f>
        <v>-0.25505571384865694</v>
      </c>
      <c r="AJ123" s="11">
        <f>'OddsRatio_working_3-way'!U123/(3*'OddsRatio_working_3-way'!X123^(1/3))*SIN(('OddsRatio_working_3-way'!Y123+2*PI())/3)</f>
        <v>-0.3762206484927938</v>
      </c>
      <c r="AK123" s="11">
        <f>'OddsRatio_working_3-way'!U123/(3*'OddsRatio_working_3-way'!X123^(1/3))*SIN(('OddsRatio_working_3-way'!Y123+4*PI())/3)</f>
        <v>0.63127636234145046</v>
      </c>
      <c r="AL123" s="11">
        <f>'OddsRatio_working_3-way'!Z123+'OddsRatio_working_3-way'!AF123</f>
        <v>1.1633573408257885</v>
      </c>
      <c r="AM123" s="11">
        <f>'OddsRatio_working_3-way'!AA123+'OddsRatio_working_3-way'!AG123</f>
        <v>-1.0234481255595167</v>
      </c>
      <c r="AN123" s="11">
        <f>'OddsRatio_working_3-way'!AB123+'OddsRatio_working_3-way'!AH123</f>
        <v>-0.13990921526627209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1.1633573408257885</v>
      </c>
      <c r="AS123" s="11">
        <f>IF(('OddsRatio_working_3-way'!X123=0),IF(Q123&gt;0,-Q123^(1/3),(-Q123)^(1/3)),'OddsRatio_working_3-way'!AM123-'OddsRatio_working_3-way'!R123/3)</f>
        <v>-1.0234481255595167</v>
      </c>
      <c r="AT123" s="11">
        <f>IF(('OddsRatio_working_3-way'!X123=0),IF(Q123&gt;0,-Q123^(1/3),(-Q123)^(1/3)),'OddsRatio_working_3-way'!AN123-'OddsRatio_working_3-way'!R123/3)</f>
        <v>-0.13990921526627209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1.55</v>
      </c>
      <c r="B124" s="4">
        <f>IF('True_Odds_Calculator_3-way'!B125="","",'True_Odds_Calculator_3-way'!B125)</f>
        <v>4.16</v>
      </c>
      <c r="C124" s="4">
        <f>IF('True_Odds_Calculator_3-way'!C125="","",'True_Odds_Calculator_3-way'!C125)</f>
        <v>5.65</v>
      </c>
      <c r="D124" s="9">
        <f t="shared" si="26"/>
        <v>0.61872604782631468</v>
      </c>
      <c r="E124" s="9">
        <f t="shared" si="27"/>
        <v>0.22024064264230514</v>
      </c>
      <c r="F124" s="9">
        <f t="shared" si="28"/>
        <v>0.16103330953137993</v>
      </c>
      <c r="G124" s="9">
        <f t="shared" si="29"/>
        <v>1.1204076020783866</v>
      </c>
      <c r="H124" s="9">
        <f t="shared" si="30"/>
        <v>1.6162241811431131</v>
      </c>
      <c r="I124" s="9">
        <f t="shared" si="31"/>
        <v>4.5404880225677022</v>
      </c>
      <c r="J124" s="9">
        <f t="shared" si="32"/>
        <v>6.2098953496644986</v>
      </c>
      <c r="K124" s="11">
        <f t="shared" si="33"/>
        <v>0.64516129032258063</v>
      </c>
      <c r="L124" s="11">
        <f t="shared" si="34"/>
        <v>0.24038461538461536</v>
      </c>
      <c r="M124" s="11">
        <f t="shared" si="35"/>
        <v>0.17699115044247787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-0.22183458134785561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0.22947363798063203</v>
      </c>
      <c r="Q124" s="11">
        <f>2*'OddsRatio_working_3-way'!K124*'OddsRatio_working_3-way'!L124*'OddsRatio_working_3-way'!M124</f>
        <v>5.4897999516897604E-2</v>
      </c>
      <c r="R124" s="11">
        <f t="shared" si="36"/>
        <v>0</v>
      </c>
      <c r="S124" s="11">
        <f t="shared" si="37"/>
        <v>-1.0344358241459104</v>
      </c>
      <c r="T124" s="11">
        <f t="shared" si="38"/>
        <v>-0.24747268520237087</v>
      </c>
      <c r="U124" s="11">
        <f>'OddsRatio_working_3-way'!S124-'OddsRatio_working_3-way'!R124^2/3</f>
        <v>-1.0344358241459104</v>
      </c>
      <c r="V124" s="11">
        <f>'OddsRatio_working_3-way'!S124*'OddsRatio_working_3-way'!R124/3-2*'OddsRatio_working_3-way'!R124^3/27-'OddsRatio_working_3-way'!T124</f>
        <v>0.24747268520237087</v>
      </c>
      <c r="W124" s="11">
        <f>'OddsRatio_working_3-way'!V124^2+4*'OddsRatio_working_3-way'!U124^3/27</f>
        <v>-0.10274331234341405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0.20247595058715356</v>
      </c>
      <c r="Y124" s="11">
        <f>IF('OddsRatio_working_3-way'!W124&gt;=0,IF('OddsRatio_working_3-way'!V124+SQRT('OddsRatio_working_3-way'!W124)&gt;0,0,PI()),ACOS('OddsRatio_working_3-way'!V124/(2*'OddsRatio_working_3-way'!X124)))</f>
        <v>0.9133262846390201</v>
      </c>
      <c r="Z124" s="11">
        <f>'OddsRatio_working_3-way'!X124^(1/3)*COS('OddsRatio_working_3-way'!Y124/3)</f>
        <v>0.56020380103919332</v>
      </c>
      <c r="AA124" s="11">
        <f>'OddsRatio_working_3-way'!X124^(1/3)*COS(('OddsRatio_working_3-way'!Y124+2*PI())/3)</f>
        <v>-0.43254117371521228</v>
      </c>
      <c r="AB124" s="11">
        <f>'OddsRatio_working_3-way'!X124^(1/3)*COS(('OddsRatio_working_3-way'!Y124+4*PI())/3)</f>
        <v>-0.12766262732398115</v>
      </c>
      <c r="AC124" s="11">
        <f>'OddsRatio_working_3-way'!X124^(1/3)*SIN('OddsRatio_working_3-way'!Y124/3)</f>
        <v>0.17602171082911908</v>
      </c>
      <c r="AD124" s="11">
        <f>'OddsRatio_working_3-way'!X124^(1/3)*SIN(('OddsRatio_working_3-way'!Y124+2*PI())/3)</f>
        <v>0.39713986758198511</v>
      </c>
      <c r="AE124" s="11">
        <f>'OddsRatio_working_3-way'!X124^(1/3)*SIN(('OddsRatio_working_3-way'!Y124+4*PI())/3)</f>
        <v>-0.57316157841110427</v>
      </c>
      <c r="AF124" s="11">
        <f>-'OddsRatio_working_3-way'!U124/(3*'OddsRatio_working_3-way'!X124^(1/3))*COS(('OddsRatio_working_3-way'!Y124)/3)</f>
        <v>0.56020380103919332</v>
      </c>
      <c r="AG124" s="11">
        <f>-'OddsRatio_working_3-way'!U124/(3*'OddsRatio_working_3-way'!X124^(1/3))*COS(('OddsRatio_working_3-way'!Y124+2*PI())/3)</f>
        <v>-0.43254117371521228</v>
      </c>
      <c r="AH124" s="11">
        <f>-'OddsRatio_working_3-way'!U124/(3*'OddsRatio_working_3-way'!X124^(1/3))*COS(('OddsRatio_working_3-way'!Y124+4*PI())/3)</f>
        <v>-0.12766262732398115</v>
      </c>
      <c r="AI124" s="11">
        <f>'OddsRatio_working_3-way'!U124/(3*'OddsRatio_working_3-way'!X124^(1/3))*SIN(('OddsRatio_working_3-way'!Y124)/3)</f>
        <v>-0.17602171082911908</v>
      </c>
      <c r="AJ124" s="11">
        <f>'OddsRatio_working_3-way'!U124/(3*'OddsRatio_working_3-way'!X124^(1/3))*SIN(('OddsRatio_working_3-way'!Y124+2*PI())/3)</f>
        <v>-0.39713986758198511</v>
      </c>
      <c r="AK124" s="11">
        <f>'OddsRatio_working_3-way'!U124/(3*'OddsRatio_working_3-way'!X124^(1/3))*SIN(('OddsRatio_working_3-way'!Y124+4*PI())/3)</f>
        <v>0.57316157841110427</v>
      </c>
      <c r="AL124" s="11">
        <f>'OddsRatio_working_3-way'!Z124+'OddsRatio_working_3-way'!AF124</f>
        <v>1.1204076020783866</v>
      </c>
      <c r="AM124" s="11">
        <f>'OddsRatio_working_3-way'!AA124+'OddsRatio_working_3-way'!AG124</f>
        <v>-0.86508234743042456</v>
      </c>
      <c r="AN124" s="11">
        <f>'OddsRatio_working_3-way'!AB124+'OddsRatio_working_3-way'!AH124</f>
        <v>-0.2553252546479623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1.1204076020783866</v>
      </c>
      <c r="AS124" s="11">
        <f>IF(('OddsRatio_working_3-way'!X124=0),IF(Q124&gt;0,-Q124^(1/3),(-Q124)^(1/3)),'OddsRatio_working_3-way'!AM124-'OddsRatio_working_3-way'!R124/3)</f>
        <v>-0.86508234743042456</v>
      </c>
      <c r="AT124" s="11">
        <f>IF(('OddsRatio_working_3-way'!X124=0),IF(Q124&gt;0,-Q124^(1/3),(-Q124)^(1/3)),'OddsRatio_working_3-way'!AN124-'OddsRatio_working_3-way'!R124/3)</f>
        <v>-0.2553252546479623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1.44</v>
      </c>
      <c r="B125" s="4">
        <f>IF('True_Odds_Calculator_3-way'!B126="","",'True_Odds_Calculator_3-way'!B126)</f>
        <v>4.63</v>
      </c>
      <c r="C125" s="4">
        <f>IF('True_Odds_Calculator_3-way'!C126="","",'True_Odds_Calculator_3-way'!C126)</f>
        <v>6.58</v>
      </c>
      <c r="D125" s="9">
        <f t="shared" si="26"/>
        <v>0.66755490084164204</v>
      </c>
      <c r="E125" s="9">
        <f t="shared" si="27"/>
        <v>0.19575087140236325</v>
      </c>
      <c r="F125" s="9">
        <f t="shared" si="28"/>
        <v>0.13669422775599485</v>
      </c>
      <c r="G125" s="9">
        <f t="shared" si="29"/>
        <v>1.1318275734162522</v>
      </c>
      <c r="H125" s="9">
        <f t="shared" si="30"/>
        <v>1.498004132303151</v>
      </c>
      <c r="I125" s="9">
        <f t="shared" si="31"/>
        <v>5.1085340915009958</v>
      </c>
      <c r="J125" s="9">
        <f t="shared" si="32"/>
        <v>7.3155978596626881</v>
      </c>
      <c r="K125" s="11">
        <f t="shared" si="33"/>
        <v>0.69444444444444442</v>
      </c>
      <c r="L125" s="11">
        <f t="shared" si="34"/>
        <v>0.21598272138228941</v>
      </c>
      <c r="M125" s="11">
        <f t="shared" si="35"/>
        <v>0.1519756838905775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-0.20315341338042514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0.21996720505520656</v>
      </c>
      <c r="Q125" s="11">
        <f>2*'OddsRatio_working_3-way'!K125*'OddsRatio_working_3-way'!L125*'OddsRatio_working_3-way'!M125</f>
        <v>4.5589058042529849E-2</v>
      </c>
      <c r="R125" s="11">
        <f t="shared" si="36"/>
        <v>0</v>
      </c>
      <c r="S125" s="11">
        <f t="shared" si="37"/>
        <v>-1.0827640126493761</v>
      </c>
      <c r="T125" s="11">
        <f t="shared" si="38"/>
        <v>-0.22440704925375665</v>
      </c>
      <c r="U125" s="11">
        <f>'OddsRatio_working_3-way'!S125-'OddsRatio_working_3-way'!R125^2/3</f>
        <v>-1.0827640126493761</v>
      </c>
      <c r="V125" s="11">
        <f>'OddsRatio_working_3-way'!S125*'OddsRatio_working_3-way'!R125/3-2*'OddsRatio_working_3-way'!R125^3/27-'OddsRatio_working_3-way'!T125</f>
        <v>0.22440704925375665</v>
      </c>
      <c r="W125" s="11">
        <f>'OddsRatio_working_3-way'!V125^2+4*'OddsRatio_working_3-way'!U125^3/27</f>
        <v>-0.13770201061866005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0.21682973410803119</v>
      </c>
      <c r="Y125" s="11">
        <f>IF('OddsRatio_working_3-way'!W125&gt;=0,IF('OddsRatio_working_3-way'!V125+SQRT('OddsRatio_working_3-way'!W125)&gt;0,0,PI()),ACOS('OddsRatio_working_3-way'!V125/(2*'OddsRatio_working_3-way'!X125)))</f>
        <v>1.0269012065974443</v>
      </c>
      <c r="Z125" s="11">
        <f>'OddsRatio_working_3-way'!X125^(1/3)*COS('OddsRatio_working_3-way'!Y125/3)</f>
        <v>0.56591378670812609</v>
      </c>
      <c r="AA125" s="11">
        <f>'OddsRatio_working_3-way'!X125^(1/3)*COS(('OddsRatio_working_3-way'!Y125+2*PI())/3)</f>
        <v>-0.4575913477798611</v>
      </c>
      <c r="AB125" s="11">
        <f>'OddsRatio_working_3-way'!X125^(1/3)*COS(('OddsRatio_working_3-way'!Y125+4*PI())/3)</f>
        <v>-0.10832243892826519</v>
      </c>
      <c r="AC125" s="11">
        <f>'OddsRatio_working_3-way'!X125^(1/3)*SIN('OddsRatio_working_3-way'!Y125/3)</f>
        <v>0.20165049854503578</v>
      </c>
      <c r="AD125" s="11">
        <f>'OddsRatio_working_3-way'!X125^(1/3)*SIN(('OddsRatio_working_3-way'!Y125+2*PI())/3)</f>
        <v>0.38927046636856771</v>
      </c>
      <c r="AE125" s="11">
        <f>'OddsRatio_working_3-way'!X125^(1/3)*SIN(('OddsRatio_working_3-way'!Y125+4*PI())/3)</f>
        <v>-0.59092096491360357</v>
      </c>
      <c r="AF125" s="11">
        <f>-'OddsRatio_working_3-way'!U125/(3*'OddsRatio_working_3-way'!X125^(1/3))*COS(('OddsRatio_working_3-way'!Y125)/3)</f>
        <v>0.56591378670812609</v>
      </c>
      <c r="AG125" s="11">
        <f>-'OddsRatio_working_3-way'!U125/(3*'OddsRatio_working_3-way'!X125^(1/3))*COS(('OddsRatio_working_3-way'!Y125+2*PI())/3)</f>
        <v>-0.4575913477798611</v>
      </c>
      <c r="AH125" s="11">
        <f>-'OddsRatio_working_3-way'!U125/(3*'OddsRatio_working_3-way'!X125^(1/3))*COS(('OddsRatio_working_3-way'!Y125+4*PI())/3)</f>
        <v>-0.10832243892826519</v>
      </c>
      <c r="AI125" s="11">
        <f>'OddsRatio_working_3-way'!U125/(3*'OddsRatio_working_3-way'!X125^(1/3))*SIN(('OddsRatio_working_3-way'!Y125)/3)</f>
        <v>-0.20165049854503578</v>
      </c>
      <c r="AJ125" s="11">
        <f>'OddsRatio_working_3-way'!U125/(3*'OddsRatio_working_3-way'!X125^(1/3))*SIN(('OddsRatio_working_3-way'!Y125+2*PI())/3)</f>
        <v>-0.38927046636856771</v>
      </c>
      <c r="AK125" s="11">
        <f>'OddsRatio_working_3-way'!U125/(3*'OddsRatio_working_3-way'!X125^(1/3))*SIN(('OddsRatio_working_3-way'!Y125+4*PI())/3)</f>
        <v>0.59092096491360357</v>
      </c>
      <c r="AL125" s="11">
        <f>'OddsRatio_working_3-way'!Z125+'OddsRatio_working_3-way'!AF125</f>
        <v>1.1318275734162522</v>
      </c>
      <c r="AM125" s="11">
        <f>'OddsRatio_working_3-way'!AA125+'OddsRatio_working_3-way'!AG125</f>
        <v>-0.9151826955597222</v>
      </c>
      <c r="AN125" s="11">
        <f>'OddsRatio_working_3-way'!AB125+'OddsRatio_working_3-way'!AH125</f>
        <v>-0.21664487785653039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1.1318275734162522</v>
      </c>
      <c r="AS125" s="11">
        <f>IF(('OddsRatio_working_3-way'!X125=0),IF(Q125&gt;0,-Q125^(1/3),(-Q125)^(1/3)),'OddsRatio_working_3-way'!AM125-'OddsRatio_working_3-way'!R125/3)</f>
        <v>-0.9151826955597222</v>
      </c>
      <c r="AT125" s="11">
        <f>IF(('OddsRatio_working_3-way'!X125=0),IF(Q125&gt;0,-Q125^(1/3),(-Q125)^(1/3)),'OddsRatio_working_3-way'!AN125-'OddsRatio_working_3-way'!R125/3)</f>
        <v>-0.21664487785653039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2.38</v>
      </c>
      <c r="B126" s="4">
        <f>IF('True_Odds_Calculator_3-way'!B127="","",'True_Odds_Calculator_3-way'!B127)</f>
        <v>3.53</v>
      </c>
      <c r="C126" s="4">
        <f>IF('True_Odds_Calculator_3-way'!C127="","",'True_Odds_Calculator_3-way'!C127)</f>
        <v>2.77</v>
      </c>
      <c r="D126" s="9">
        <f t="shared" si="26"/>
        <v>0.39684616590027377</v>
      </c>
      <c r="E126" s="9">
        <f t="shared" si="27"/>
        <v>0.26410137065099171</v>
      </c>
      <c r="F126" s="9">
        <f t="shared" si="28"/>
        <v>0.33905246344873463</v>
      </c>
      <c r="G126" s="9">
        <f t="shared" si="29"/>
        <v>1.1013537064996444</v>
      </c>
      <c r="H126" s="9">
        <f t="shared" si="30"/>
        <v>2.5198681149695092</v>
      </c>
      <c r="I126" s="9">
        <f t="shared" si="31"/>
        <v>3.7864248774440994</v>
      </c>
      <c r="J126" s="9">
        <f t="shared" si="32"/>
        <v>2.9493960605043705</v>
      </c>
      <c r="K126" s="11">
        <f t="shared" si="33"/>
        <v>0.42016806722689076</v>
      </c>
      <c r="L126" s="11">
        <f t="shared" si="34"/>
        <v>0.28328611898016998</v>
      </c>
      <c r="M126" s="11">
        <f t="shared" si="35"/>
        <v>0.36101083032490977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-0.26554702632937499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0.2440714066995367</v>
      </c>
      <c r="Q126" s="11">
        <f>2*'OddsRatio_working_3-way'!K126*'OddsRatio_working_3-way'!L126*'OddsRatio_working_3-way'!M126</f>
        <v>8.5940636161808692E-2</v>
      </c>
      <c r="R126" s="11">
        <f t="shared" si="36"/>
        <v>0</v>
      </c>
      <c r="S126" s="11">
        <f t="shared" si="37"/>
        <v>-0.91912686831145041</v>
      </c>
      <c r="T126" s="11">
        <f t="shared" si="38"/>
        <v>-0.32363622123642616</v>
      </c>
      <c r="U126" s="11">
        <f>'OddsRatio_working_3-way'!S126-'OddsRatio_working_3-way'!R126^2/3</f>
        <v>-0.91912686831145041</v>
      </c>
      <c r="V126" s="11">
        <f>'OddsRatio_working_3-way'!S126*'OddsRatio_working_3-way'!R126/3-2*'OddsRatio_working_3-way'!R126^3/27-'OddsRatio_working_3-way'!T126</f>
        <v>0.32363622123642616</v>
      </c>
      <c r="W126" s="11">
        <f>'OddsRatio_working_3-way'!V126^2+4*'OddsRatio_working_3-way'!U126^3/27</f>
        <v>-1.0292640372175144E-2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0.16958260823885221</v>
      </c>
      <c r="Y126" s="11">
        <f>IF('OddsRatio_working_3-way'!W126&gt;=0,IF('OddsRatio_working_3-way'!V126+SQRT('OddsRatio_working_3-way'!W126)&gt;0,0,PI()),ACOS('OddsRatio_working_3-way'!V126/(2*'OddsRatio_working_3-way'!X126)))</f>
        <v>0.30377509045087403</v>
      </c>
      <c r="Z126" s="11">
        <f>'OddsRatio_working_3-way'!X126^(1/3)*COS('OddsRatio_working_3-way'!Y126/3)</f>
        <v>0.55067685324982218</v>
      </c>
      <c r="AA126" s="11">
        <f>'OddsRatio_working_3-way'!X126^(1/3)*COS(('OddsRatio_working_3-way'!Y126+2*PI())/3)</f>
        <v>-0.32379427817060141</v>
      </c>
      <c r="AB126" s="11">
        <f>'OddsRatio_working_3-way'!X126^(1/3)*COS(('OddsRatio_working_3-way'!Y126+4*PI())/3)</f>
        <v>-0.22688257507922086</v>
      </c>
      <c r="AC126" s="11">
        <f>'OddsRatio_working_3-way'!X126^(1/3)*SIN('OddsRatio_working_3-way'!Y126/3)</f>
        <v>5.5951997867433635E-2</v>
      </c>
      <c r="AD126" s="11">
        <f>'OddsRatio_working_3-way'!X126^(1/3)*SIN(('OddsRatio_working_3-way'!Y126+2*PI())/3)</f>
        <v>0.44892414525670443</v>
      </c>
      <c r="AE126" s="11">
        <f>'OddsRatio_working_3-way'!X126^(1/3)*SIN(('OddsRatio_working_3-way'!Y126+4*PI())/3)</f>
        <v>-0.50487614312413809</v>
      </c>
      <c r="AF126" s="11">
        <f>-'OddsRatio_working_3-way'!U126/(3*'OddsRatio_working_3-way'!X126^(1/3))*COS(('OddsRatio_working_3-way'!Y126)/3)</f>
        <v>0.55067685324982218</v>
      </c>
      <c r="AG126" s="11">
        <f>-'OddsRatio_working_3-way'!U126/(3*'OddsRatio_working_3-way'!X126^(1/3))*COS(('OddsRatio_working_3-way'!Y126+2*PI())/3)</f>
        <v>-0.32379427817060141</v>
      </c>
      <c r="AH126" s="11">
        <f>-'OddsRatio_working_3-way'!U126/(3*'OddsRatio_working_3-way'!X126^(1/3))*COS(('OddsRatio_working_3-way'!Y126+4*PI())/3)</f>
        <v>-0.22688257507922086</v>
      </c>
      <c r="AI126" s="11">
        <f>'OddsRatio_working_3-way'!U126/(3*'OddsRatio_working_3-way'!X126^(1/3))*SIN(('OddsRatio_working_3-way'!Y126)/3)</f>
        <v>-5.5951997867433635E-2</v>
      </c>
      <c r="AJ126" s="11">
        <f>'OddsRatio_working_3-way'!U126/(3*'OddsRatio_working_3-way'!X126^(1/3))*SIN(('OddsRatio_working_3-way'!Y126+2*PI())/3)</f>
        <v>-0.44892414525670443</v>
      </c>
      <c r="AK126" s="11">
        <f>'OddsRatio_working_3-way'!U126/(3*'OddsRatio_working_3-way'!X126^(1/3))*SIN(('OddsRatio_working_3-way'!Y126+4*PI())/3)</f>
        <v>0.50487614312413809</v>
      </c>
      <c r="AL126" s="11">
        <f>'OddsRatio_working_3-way'!Z126+'OddsRatio_working_3-way'!AF126</f>
        <v>1.1013537064996444</v>
      </c>
      <c r="AM126" s="11">
        <f>'OddsRatio_working_3-way'!AA126+'OddsRatio_working_3-way'!AG126</f>
        <v>-0.64758855634120283</v>
      </c>
      <c r="AN126" s="11">
        <f>'OddsRatio_working_3-way'!AB126+'OddsRatio_working_3-way'!AH126</f>
        <v>-0.45376515015844171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1.1013537064996444</v>
      </c>
      <c r="AS126" s="11">
        <f>IF(('OddsRatio_working_3-way'!X126=0),IF(Q126&gt;0,-Q126^(1/3),(-Q126)^(1/3)),'OddsRatio_working_3-way'!AM126-'OddsRatio_working_3-way'!R126/3)</f>
        <v>-0.64758855634120283</v>
      </c>
      <c r="AT126" s="11">
        <f>IF(('OddsRatio_working_3-way'!X126=0),IF(Q126&gt;0,-Q126^(1/3),(-Q126)^(1/3)),'OddsRatio_working_3-way'!AN126-'OddsRatio_working_3-way'!R126/3)</f>
        <v>-0.45376515015844171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3.14</v>
      </c>
      <c r="B127" s="4">
        <f>IF('True_Odds_Calculator_3-way'!B128="","",'True_Odds_Calculator_3-way'!B128)</f>
        <v>3.63</v>
      </c>
      <c r="C127" s="4">
        <f>IF('True_Odds_Calculator_3-way'!C128="","",'True_Odds_Calculator_3-way'!C128)</f>
        <v>2.13</v>
      </c>
      <c r="D127" s="9">
        <f t="shared" si="26"/>
        <v>0.29787528181293238</v>
      </c>
      <c r="E127" s="9">
        <f t="shared" si="27"/>
        <v>0.25661938525208444</v>
      </c>
      <c r="F127" s="9">
        <f t="shared" si="28"/>
        <v>0.44550533293498323</v>
      </c>
      <c r="G127" s="9">
        <f t="shared" si="29"/>
        <v>1.1014531340344091</v>
      </c>
      <c r="H127" s="9">
        <f t="shared" si="30"/>
        <v>3.3571097068336355</v>
      </c>
      <c r="I127" s="9">
        <f t="shared" si="31"/>
        <v>3.8968217425104963</v>
      </c>
      <c r="J127" s="9">
        <f t="shared" si="32"/>
        <v>2.2446420414588828</v>
      </c>
      <c r="K127" s="11">
        <f t="shared" si="33"/>
        <v>0.31847133757961782</v>
      </c>
      <c r="L127" s="11">
        <f t="shared" si="34"/>
        <v>0.27548209366391185</v>
      </c>
      <c r="M127" s="11">
        <f t="shared" si="35"/>
        <v>0.46948356807511737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-0.26195825500163394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0.24301670892274149</v>
      </c>
      <c r="Q127" s="11">
        <f>2*'OddsRatio_working_3-way'!K127*'OddsRatio_working_3-way'!L127*'OddsRatio_working_3-way'!M127</f>
        <v>8.2378545397539499E-2</v>
      </c>
      <c r="R127" s="11">
        <f t="shared" si="36"/>
        <v>0</v>
      </c>
      <c r="S127" s="11">
        <f t="shared" si="37"/>
        <v>-0.92769250169736284</v>
      </c>
      <c r="T127" s="11">
        <f t="shared" si="38"/>
        <v>-0.31447203447368233</v>
      </c>
      <c r="U127" s="11">
        <f>'OddsRatio_working_3-way'!S127-'OddsRatio_working_3-way'!R127^2/3</f>
        <v>-0.92769250169736284</v>
      </c>
      <c r="V127" s="11">
        <f>'OddsRatio_working_3-way'!S127*'OddsRatio_working_3-way'!R127/3-2*'OddsRatio_working_3-way'!R127^3/27-'OddsRatio_working_3-way'!T127</f>
        <v>0.31447203447368233</v>
      </c>
      <c r="W127" s="11">
        <f>'OddsRatio_working_3-way'!V127^2+4*'OddsRatio_working_3-way'!U127^3/27</f>
        <v>-1.9386536179589589E-2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0.17195871353729536</v>
      </c>
      <c r="Y127" s="11">
        <f>IF('OddsRatio_working_3-way'!W127&gt;=0,IF('OddsRatio_working_3-way'!V127+SQRT('OddsRatio_working_3-way'!W127)&gt;0,0,PI()),ACOS('OddsRatio_working_3-way'!V127/(2*'OddsRatio_working_3-way'!X127)))</f>
        <v>0.41681659771006596</v>
      </c>
      <c r="Z127" s="11">
        <f>'OddsRatio_working_3-way'!X127^(1/3)*COS('OddsRatio_working_3-way'!Y127/3)</f>
        <v>0.55072656701720457</v>
      </c>
      <c r="AA127" s="11">
        <f>'OddsRatio_working_3-way'!X127^(1/3)*COS(('OddsRatio_working_3-way'!Y127+2*PI())/3)</f>
        <v>-0.34205894836340356</v>
      </c>
      <c r="AB127" s="11">
        <f>'OddsRatio_working_3-way'!X127^(1/3)*COS(('OddsRatio_working_3-way'!Y127+4*PI())/3)</f>
        <v>-0.20866761865380121</v>
      </c>
      <c r="AC127" s="11">
        <f>'OddsRatio_working_3-way'!X127^(1/3)*SIN('OddsRatio_working_3-way'!Y127/3)</f>
        <v>7.7013520115401024E-2</v>
      </c>
      <c r="AD127" s="11">
        <f>'OddsRatio_working_3-way'!X127^(1/3)*SIN(('OddsRatio_working_3-way'!Y127+2*PI())/3)</f>
        <v>0.43843643751819183</v>
      </c>
      <c r="AE127" s="11">
        <f>'OddsRatio_working_3-way'!X127^(1/3)*SIN(('OddsRatio_working_3-way'!Y127+4*PI())/3)</f>
        <v>-0.51544995763359291</v>
      </c>
      <c r="AF127" s="11">
        <f>-'OddsRatio_working_3-way'!U127/(3*'OddsRatio_working_3-way'!X127^(1/3))*COS(('OddsRatio_working_3-way'!Y127)/3)</f>
        <v>0.55072656701720468</v>
      </c>
      <c r="AG127" s="11">
        <f>-'OddsRatio_working_3-way'!U127/(3*'OddsRatio_working_3-way'!X127^(1/3))*COS(('OddsRatio_working_3-way'!Y127+2*PI())/3)</f>
        <v>-0.34205894836340361</v>
      </c>
      <c r="AH127" s="11">
        <f>-'OddsRatio_working_3-way'!U127/(3*'OddsRatio_working_3-way'!X127^(1/3))*COS(('OddsRatio_working_3-way'!Y127+4*PI())/3)</f>
        <v>-0.20866761865380126</v>
      </c>
      <c r="AI127" s="11">
        <f>'OddsRatio_working_3-way'!U127/(3*'OddsRatio_working_3-way'!X127^(1/3))*SIN(('OddsRatio_working_3-way'!Y127)/3)</f>
        <v>-7.7013520115401038E-2</v>
      </c>
      <c r="AJ127" s="11">
        <f>'OddsRatio_working_3-way'!U127/(3*'OddsRatio_working_3-way'!X127^(1/3))*SIN(('OddsRatio_working_3-way'!Y127+2*PI())/3)</f>
        <v>-0.43843643751819189</v>
      </c>
      <c r="AK127" s="11">
        <f>'OddsRatio_working_3-way'!U127/(3*'OddsRatio_working_3-way'!X127^(1/3))*SIN(('OddsRatio_working_3-way'!Y127+4*PI())/3)</f>
        <v>0.51544995763359291</v>
      </c>
      <c r="AL127" s="11">
        <f>'OddsRatio_working_3-way'!Z127+'OddsRatio_working_3-way'!AF127</f>
        <v>1.1014531340344091</v>
      </c>
      <c r="AM127" s="11">
        <f>'OddsRatio_working_3-way'!AA127+'OddsRatio_working_3-way'!AG127</f>
        <v>-0.68411789672680712</v>
      </c>
      <c r="AN127" s="11">
        <f>'OddsRatio_working_3-way'!AB127+'OddsRatio_working_3-way'!AH127</f>
        <v>-0.41733523730760247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1.1014531340344091</v>
      </c>
      <c r="AS127" s="11">
        <f>IF(('OddsRatio_working_3-way'!X127=0),IF(Q127&gt;0,-Q127^(1/3),(-Q127)^(1/3)),'OddsRatio_working_3-way'!AM127-'OddsRatio_working_3-way'!R127/3)</f>
        <v>-0.68411789672680712</v>
      </c>
      <c r="AT127" s="11">
        <f>IF(('OddsRatio_working_3-way'!X127=0),IF(Q127&gt;0,-Q127^(1/3),(-Q127)^(1/3)),'OddsRatio_working_3-way'!AN127-'OddsRatio_working_3-way'!R127/3)</f>
        <v>-0.41733523730760247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2.76</v>
      </c>
      <c r="B128" s="4">
        <f>IF('True_Odds_Calculator_3-way'!B129="","",'True_Odds_Calculator_3-way'!B129)</f>
        <v>3.48</v>
      </c>
      <c r="C128" s="4">
        <f>IF('True_Odds_Calculator_3-way'!C129="","",'True_Odds_Calculator_3-way'!C129)</f>
        <v>2.41</v>
      </c>
      <c r="D128" s="9">
        <f t="shared" si="26"/>
        <v>0.34031227040750589</v>
      </c>
      <c r="E128" s="9">
        <f t="shared" si="27"/>
        <v>0.26798937420633295</v>
      </c>
      <c r="F128" s="9">
        <f t="shared" si="28"/>
        <v>0.39169835538616132</v>
      </c>
      <c r="G128" s="9">
        <f t="shared" si="29"/>
        <v>1.1014077546580054</v>
      </c>
      <c r="H128" s="9">
        <f t="shared" si="30"/>
        <v>2.9384776481980888</v>
      </c>
      <c r="I128" s="9">
        <f t="shared" si="31"/>
        <v>3.7314912315518538</v>
      </c>
      <c r="J128" s="9">
        <f t="shared" si="32"/>
        <v>2.5529849340677879</v>
      </c>
      <c r="K128" s="11">
        <f t="shared" si="33"/>
        <v>0.3623188405797102</v>
      </c>
      <c r="L128" s="11">
        <f t="shared" si="34"/>
        <v>0.28735632183908044</v>
      </c>
      <c r="M128" s="11">
        <f t="shared" si="35"/>
        <v>0.41493775933609955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-0.26587536107464949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0.24408611738390831</v>
      </c>
      <c r="Q128" s="11">
        <f>2*'OddsRatio_working_3-way'!K128*'OddsRatio_working_3-way'!L128*'OddsRatio_working_3-way'!M128</f>
        <v>8.6402165445631271E-2</v>
      </c>
      <c r="R128" s="11">
        <f t="shared" si="36"/>
        <v>0</v>
      </c>
      <c r="S128" s="11">
        <f t="shared" si="37"/>
        <v>-0.91804714960171341</v>
      </c>
      <c r="T128" s="11">
        <f t="shared" si="38"/>
        <v>-0.32497244233688977</v>
      </c>
      <c r="U128" s="11">
        <f>'OddsRatio_working_3-way'!S128-'OddsRatio_working_3-way'!R128^2/3</f>
        <v>-0.91804714960171341</v>
      </c>
      <c r="V128" s="11">
        <f>'OddsRatio_working_3-way'!S128*'OddsRatio_working_3-way'!R128/3-2*'OddsRatio_working_3-way'!R128^3/27-'OddsRatio_working_3-way'!T128</f>
        <v>0.32497244233688977</v>
      </c>
      <c r="W128" s="11">
        <f>'OddsRatio_working_3-way'!V128^2+4*'OddsRatio_working_3-way'!U128^3/27</f>
        <v>-9.0210362290552015E-3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0.1692838773388198</v>
      </c>
      <c r="Y128" s="11">
        <f>IF('OddsRatio_working_3-way'!W128&gt;=0,IF('OddsRatio_working_3-way'!V128+SQRT('OddsRatio_working_3-way'!W128)&gt;0,0,PI()),ACOS('OddsRatio_working_3-way'!V128/(2*'OddsRatio_working_3-way'!X128)))</f>
        <v>0.28434846348143461</v>
      </c>
      <c r="Z128" s="11">
        <f>'OddsRatio_working_3-way'!X128^(1/3)*COS('OddsRatio_working_3-way'!Y128/3)</f>
        <v>0.55070387732900283</v>
      </c>
      <c r="AA128" s="11">
        <f>'OddsRatio_working_3-way'!X128^(1/3)*COS(('OddsRatio_working_3-way'!Y128+2*PI())/3)</f>
        <v>-0.32069195434083703</v>
      </c>
      <c r="AB128" s="11">
        <f>'OddsRatio_working_3-way'!X128^(1/3)*COS(('OddsRatio_working_3-way'!Y128+4*PI())/3)</f>
        <v>-0.23001192298816578</v>
      </c>
      <c r="AC128" s="11">
        <f>'OddsRatio_working_3-way'!X128^(1/3)*SIN('OddsRatio_working_3-way'!Y128/3)</f>
        <v>5.2354140511588501E-2</v>
      </c>
      <c r="AD128" s="11">
        <f>'OddsRatio_working_3-way'!X128^(1/3)*SIN(('OddsRatio_working_3-way'!Y128+2*PI())/3)</f>
        <v>0.45074647747371144</v>
      </c>
      <c r="AE128" s="11">
        <f>'OddsRatio_working_3-way'!X128^(1/3)*SIN(('OddsRatio_working_3-way'!Y128+4*PI())/3)</f>
        <v>-0.50310061798529992</v>
      </c>
      <c r="AF128" s="11">
        <f>-'OddsRatio_working_3-way'!U128/(3*'OddsRatio_working_3-way'!X128^(1/3))*COS(('OddsRatio_working_3-way'!Y128)/3)</f>
        <v>0.55070387732900261</v>
      </c>
      <c r="AG128" s="11">
        <f>-'OddsRatio_working_3-way'!U128/(3*'OddsRatio_working_3-way'!X128^(1/3))*COS(('OddsRatio_working_3-way'!Y128+2*PI())/3)</f>
        <v>-0.32069195434083686</v>
      </c>
      <c r="AH128" s="11">
        <f>-'OddsRatio_working_3-way'!U128/(3*'OddsRatio_working_3-way'!X128^(1/3))*COS(('OddsRatio_working_3-way'!Y128+4*PI())/3)</f>
        <v>-0.2300119229881657</v>
      </c>
      <c r="AI128" s="11">
        <f>'OddsRatio_working_3-way'!U128/(3*'OddsRatio_working_3-way'!X128^(1/3))*SIN(('OddsRatio_working_3-way'!Y128)/3)</f>
        <v>-5.235414051158848E-2</v>
      </c>
      <c r="AJ128" s="11">
        <f>'OddsRatio_working_3-way'!U128/(3*'OddsRatio_working_3-way'!X128^(1/3))*SIN(('OddsRatio_working_3-way'!Y128+2*PI())/3)</f>
        <v>-0.45074647747371127</v>
      </c>
      <c r="AK128" s="11">
        <f>'OddsRatio_working_3-way'!U128/(3*'OddsRatio_working_3-way'!X128^(1/3))*SIN(('OddsRatio_working_3-way'!Y128+4*PI())/3)</f>
        <v>0.5031006179852997</v>
      </c>
      <c r="AL128" s="11">
        <f>'OddsRatio_working_3-way'!Z128+'OddsRatio_working_3-way'!AF128</f>
        <v>1.1014077546580054</v>
      </c>
      <c r="AM128" s="11">
        <f>'OddsRatio_working_3-way'!AA128+'OddsRatio_working_3-way'!AG128</f>
        <v>-0.64138390868167394</v>
      </c>
      <c r="AN128" s="11">
        <f>'OddsRatio_working_3-way'!AB128+'OddsRatio_working_3-way'!AH128</f>
        <v>-0.4600238459763315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1.1014077546580054</v>
      </c>
      <c r="AS128" s="11">
        <f>IF(('OddsRatio_working_3-way'!X128=0),IF(Q128&gt;0,-Q128^(1/3),(-Q128)^(1/3)),'OddsRatio_working_3-way'!AM128-'OddsRatio_working_3-way'!R128/3)</f>
        <v>-0.64138390868167394</v>
      </c>
      <c r="AT128" s="11">
        <f>IF(('OddsRatio_working_3-way'!X128=0),IF(Q128&gt;0,-Q128^(1/3),(-Q128)^(1/3)),'OddsRatio_working_3-way'!AN128-'OddsRatio_working_3-way'!R128/3)</f>
        <v>-0.4600238459763315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1.85</v>
      </c>
      <c r="B129" s="4">
        <f>IF('True_Odds_Calculator_3-way'!B130="","",'True_Odds_Calculator_3-way'!B130)</f>
        <v>3.55</v>
      </c>
      <c r="C129" s="4">
        <f>IF('True_Odds_Calculator_3-way'!C130="","",'True_Odds_Calculator_3-way'!C130)</f>
        <v>4.12</v>
      </c>
      <c r="D129" s="9">
        <f t="shared" si="26"/>
        <v>0.51467634518235605</v>
      </c>
      <c r="E129" s="9">
        <f t="shared" si="27"/>
        <v>0.26117121144199495</v>
      </c>
      <c r="F129" s="9">
        <f t="shared" si="28"/>
        <v>0.22415244337564902</v>
      </c>
      <c r="G129" s="9">
        <f t="shared" si="29"/>
        <v>1.1093748741561356</v>
      </c>
      <c r="H129" s="9">
        <f t="shared" si="30"/>
        <v>1.9429686430327158</v>
      </c>
      <c r="I129" s="9">
        <f t="shared" si="31"/>
        <v>3.8289059290981458</v>
      </c>
      <c r="J129" s="9">
        <f t="shared" si="32"/>
        <v>4.4612496073671437</v>
      </c>
      <c r="K129" s="11">
        <f t="shared" si="33"/>
        <v>0.54054054054054046</v>
      </c>
      <c r="L129" s="11">
        <f t="shared" si="34"/>
        <v>0.28169014084507044</v>
      </c>
      <c r="M129" s="11">
        <f t="shared" si="35"/>
        <v>0.24271844660194175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-0.24992885679334487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0.24096296487927826</v>
      </c>
      <c r="Q129" s="11">
        <f>2*'OddsRatio_working_3-way'!K129*'OddsRatio_working_3-way'!L129*'OddsRatio_working_3-way'!M129</f>
        <v>7.3915019901619097E-2</v>
      </c>
      <c r="R129" s="11">
        <f t="shared" si="36"/>
        <v>0</v>
      </c>
      <c r="S129" s="11">
        <f t="shared" si="37"/>
        <v>-0.96412622364179379</v>
      </c>
      <c r="T129" s="11">
        <f t="shared" si="38"/>
        <v>-0.29574424038091834</v>
      </c>
      <c r="U129" s="11">
        <f>'OddsRatio_working_3-way'!S129-'OddsRatio_working_3-way'!R129^2/3</f>
        <v>-0.96412622364179379</v>
      </c>
      <c r="V129" s="11">
        <f>'OddsRatio_working_3-way'!S129*'OddsRatio_working_3-way'!R129/3-2*'OddsRatio_working_3-way'!R129^3/27-'OddsRatio_working_3-way'!T129</f>
        <v>0.29574424038091834</v>
      </c>
      <c r="W129" s="11">
        <f>'OddsRatio_working_3-way'!V129^2+4*'OddsRatio_working_3-way'!U129^3/27</f>
        <v>-4.5304720200744331E-2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0.18218766143679349</v>
      </c>
      <c r="Y129" s="11">
        <f>IF('OddsRatio_working_3-way'!W129&gt;=0,IF('OddsRatio_working_3-way'!V129+SQRT('OddsRatio_working_3-way'!W129)&gt;0,0,PI()),ACOS('OddsRatio_working_3-way'!V129/(2*'OddsRatio_working_3-way'!X129)))</f>
        <v>0.62382973679953224</v>
      </c>
      <c r="Z129" s="11">
        <f>'OddsRatio_working_3-way'!X129^(1/3)*COS('OddsRatio_working_3-way'!Y129/3)</f>
        <v>0.55468743707806789</v>
      </c>
      <c r="AA129" s="11">
        <f>'OddsRatio_working_3-way'!X129^(1/3)*COS(('OddsRatio_working_3-way'!Y129+2*PI())/3)</f>
        <v>-0.37869923773395442</v>
      </c>
      <c r="AB129" s="11">
        <f>'OddsRatio_working_3-way'!X129^(1/3)*COS(('OddsRatio_working_3-way'!Y129+4*PI())/3)</f>
        <v>-0.17598819934411333</v>
      </c>
      <c r="AC129" s="11">
        <f>'OddsRatio_working_3-way'!X129^(1/3)*SIN('OddsRatio_working_3-way'!Y129/3)</f>
        <v>0.11703527258208331</v>
      </c>
      <c r="AD129" s="11">
        <f>'OddsRatio_working_3-way'!X129^(1/3)*SIN(('OddsRatio_working_3-way'!Y129+2*PI())/3)</f>
        <v>0.42185577537864755</v>
      </c>
      <c r="AE129" s="11">
        <f>'OddsRatio_working_3-way'!X129^(1/3)*SIN(('OddsRatio_working_3-way'!Y129+4*PI())/3)</f>
        <v>-0.53889104796073084</v>
      </c>
      <c r="AF129" s="11">
        <f>-'OddsRatio_working_3-way'!U129/(3*'OddsRatio_working_3-way'!X129^(1/3))*COS(('OddsRatio_working_3-way'!Y129)/3)</f>
        <v>0.55468743707806767</v>
      </c>
      <c r="AG129" s="11">
        <f>-'OddsRatio_working_3-way'!U129/(3*'OddsRatio_working_3-way'!X129^(1/3))*COS(('OddsRatio_working_3-way'!Y129+2*PI())/3)</f>
        <v>-0.37869923773395425</v>
      </c>
      <c r="AH129" s="11">
        <f>-'OddsRatio_working_3-way'!U129/(3*'OddsRatio_working_3-way'!X129^(1/3))*COS(('OddsRatio_working_3-way'!Y129+4*PI())/3)</f>
        <v>-0.17598819934411325</v>
      </c>
      <c r="AI129" s="11">
        <f>'OddsRatio_working_3-way'!U129/(3*'OddsRatio_working_3-way'!X129^(1/3))*SIN(('OddsRatio_working_3-way'!Y129)/3)</f>
        <v>-0.11703527258208327</v>
      </c>
      <c r="AJ129" s="11">
        <f>'OddsRatio_working_3-way'!U129/(3*'OddsRatio_working_3-way'!X129^(1/3))*SIN(('OddsRatio_working_3-way'!Y129+2*PI())/3)</f>
        <v>-0.42185577537864738</v>
      </c>
      <c r="AK129" s="11">
        <f>'OddsRatio_working_3-way'!U129/(3*'OddsRatio_working_3-way'!X129^(1/3))*SIN(('OddsRatio_working_3-way'!Y129+4*PI())/3)</f>
        <v>0.53889104796073062</v>
      </c>
      <c r="AL129" s="11">
        <f>'OddsRatio_working_3-way'!Z129+'OddsRatio_working_3-way'!AF129</f>
        <v>1.1093748741561356</v>
      </c>
      <c r="AM129" s="11">
        <f>'OddsRatio_working_3-way'!AA129+'OddsRatio_working_3-way'!AG129</f>
        <v>-0.75739847546790862</v>
      </c>
      <c r="AN129" s="11">
        <f>'OddsRatio_working_3-way'!AB129+'OddsRatio_working_3-way'!AH129</f>
        <v>-0.35197639868822661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1.1093748741561356</v>
      </c>
      <c r="AS129" s="11">
        <f>IF(('OddsRatio_working_3-way'!X129=0),IF(Q129&gt;0,-Q129^(1/3),(-Q129)^(1/3)),'OddsRatio_working_3-way'!AM129-'OddsRatio_working_3-way'!R129/3)</f>
        <v>-0.75739847546790862</v>
      </c>
      <c r="AT129" s="11">
        <f>IF(('OddsRatio_working_3-way'!X129=0),IF(Q129&gt;0,-Q129^(1/3),(-Q129)^(1/3)),'OddsRatio_working_3-way'!AN129-'OddsRatio_working_3-way'!R129/3)</f>
        <v>-0.35197639868822661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2.67</v>
      </c>
      <c r="B130" s="4">
        <f>IF('True_Odds_Calculator_3-way'!B131="","",'True_Odds_Calculator_3-way'!B131)</f>
        <v>3.33</v>
      </c>
      <c r="C130" s="4">
        <f>IF('True_Odds_Calculator_3-way'!C131="","",'True_Odds_Calculator_3-way'!C131)</f>
        <v>2.57</v>
      </c>
      <c r="D130" s="9">
        <f t="shared" si="26"/>
        <v>0.35253645881084594</v>
      </c>
      <c r="E130" s="9">
        <f t="shared" si="27"/>
        <v>0.28070786508478973</v>
      </c>
      <c r="F130" s="9">
        <f t="shared" si="28"/>
        <v>0.3667556761043641</v>
      </c>
      <c r="G130" s="9">
        <f t="shared" si="29"/>
        <v>1.0997521237454908</v>
      </c>
      <c r="H130" s="9">
        <f t="shared" si="30"/>
        <v>2.8365860466549697</v>
      </c>
      <c r="I130" s="9">
        <f t="shared" si="31"/>
        <v>3.5624224483269935</v>
      </c>
      <c r="J130" s="9">
        <f t="shared" si="32"/>
        <v>2.7266108342804207</v>
      </c>
      <c r="K130" s="11">
        <f t="shared" si="33"/>
        <v>0.37453183520599254</v>
      </c>
      <c r="L130" s="11">
        <f t="shared" si="34"/>
        <v>0.3003003003003003</v>
      </c>
      <c r="M130" s="11">
        <f t="shared" si="35"/>
        <v>0.38910505836575876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-0.26735199327338521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0.243762321321015</v>
      </c>
      <c r="Q130" s="11">
        <f>2*'OddsRatio_working_3-way'!K130*'OddsRatio_working_3-way'!L130*'OddsRatio_working_3-way'!M130</f>
        <v>8.7526865824421901E-2</v>
      </c>
      <c r="R130" s="11">
        <f t="shared" si="36"/>
        <v>0</v>
      </c>
      <c r="S130" s="11">
        <f t="shared" si="37"/>
        <v>-0.91176549064196355</v>
      </c>
      <c r="T130" s="11">
        <f t="shared" si="38"/>
        <v>-0.32738437725025621</v>
      </c>
      <c r="U130" s="11">
        <f>'OddsRatio_working_3-way'!S130-'OddsRatio_working_3-way'!R130^2/3</f>
        <v>-0.91176549064196355</v>
      </c>
      <c r="V130" s="11">
        <f>'OddsRatio_working_3-way'!S130*'OddsRatio_working_3-way'!R130/3-2*'OddsRatio_working_3-way'!R130^3/27-'OddsRatio_working_3-way'!T130</f>
        <v>0.32738437725025621</v>
      </c>
      <c r="W130" s="11">
        <f>'OddsRatio_working_3-way'!V130^2+4*'OddsRatio_working_3-way'!U130^3/27</f>
        <v>-5.1106581543824414E-3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0.16754938721308452</v>
      </c>
      <c r="Y130" s="11">
        <f>IF('OddsRatio_working_3-way'!W130&gt;=0,IF('OddsRatio_working_3-way'!V130+SQRT('OddsRatio_working_3-way'!W130)&gt;0,0,PI()),ACOS('OddsRatio_working_3-way'!V130/(2*'OddsRatio_working_3-way'!X130)))</f>
        <v>0.21498902082889004</v>
      </c>
      <c r="Z130" s="11">
        <f>'OddsRatio_working_3-way'!X130^(1/3)*COS('OddsRatio_working_3-way'!Y130/3)</f>
        <v>0.5498760618727454</v>
      </c>
      <c r="AA130" s="11">
        <f>'OddsRatio_working_3-way'!X130^(1/3)*COS(('OddsRatio_working_3-way'!Y130+2*PI())/3)</f>
        <v>-0.30912297052943671</v>
      </c>
      <c r="AB130" s="11">
        <f>'OddsRatio_working_3-way'!X130^(1/3)*COS(('OddsRatio_working_3-way'!Y130+4*PI())/3)</f>
        <v>-0.2407530913433088</v>
      </c>
      <c r="AC130" s="11">
        <f>'OddsRatio_working_3-way'!X130^(1/3)*SIN('OddsRatio_working_3-way'!Y130/3)</f>
        <v>3.9473368152573192E-2</v>
      </c>
      <c r="AD130" s="11">
        <f>'OddsRatio_working_3-way'!X130^(1/3)*SIN(('OddsRatio_working_3-way'!Y130+2*PI())/3)</f>
        <v>0.45646995443845467</v>
      </c>
      <c r="AE130" s="11">
        <f>'OddsRatio_working_3-way'!X130^(1/3)*SIN(('OddsRatio_working_3-way'!Y130+4*PI())/3)</f>
        <v>-0.49594332259102786</v>
      </c>
      <c r="AF130" s="11">
        <f>-'OddsRatio_working_3-way'!U130/(3*'OddsRatio_working_3-way'!X130^(1/3))*COS(('OddsRatio_working_3-way'!Y130)/3)</f>
        <v>0.54987606187274529</v>
      </c>
      <c r="AG130" s="11">
        <f>-'OddsRatio_working_3-way'!U130/(3*'OddsRatio_working_3-way'!X130^(1/3))*COS(('OddsRatio_working_3-way'!Y130+2*PI())/3)</f>
        <v>-0.30912297052943666</v>
      </c>
      <c r="AH130" s="11">
        <f>-'OddsRatio_working_3-way'!U130/(3*'OddsRatio_working_3-way'!X130^(1/3))*COS(('OddsRatio_working_3-way'!Y130+4*PI())/3)</f>
        <v>-0.24075309134330877</v>
      </c>
      <c r="AI130" s="11">
        <f>'OddsRatio_working_3-way'!U130/(3*'OddsRatio_working_3-way'!X130^(1/3))*SIN(('OddsRatio_working_3-way'!Y130)/3)</f>
        <v>-3.9473368152573185E-2</v>
      </c>
      <c r="AJ130" s="11">
        <f>'OddsRatio_working_3-way'!U130/(3*'OddsRatio_working_3-way'!X130^(1/3))*SIN(('OddsRatio_working_3-way'!Y130+2*PI())/3)</f>
        <v>-0.45646995443845462</v>
      </c>
      <c r="AK130" s="11">
        <f>'OddsRatio_working_3-way'!U130/(3*'OddsRatio_working_3-way'!X130^(1/3))*SIN(('OddsRatio_working_3-way'!Y130+4*PI())/3)</f>
        <v>0.49594332259102775</v>
      </c>
      <c r="AL130" s="11">
        <f>'OddsRatio_working_3-way'!Z130+'OddsRatio_working_3-way'!AF130</f>
        <v>1.0997521237454908</v>
      </c>
      <c r="AM130" s="11">
        <f>'OddsRatio_working_3-way'!AA130+'OddsRatio_working_3-way'!AG130</f>
        <v>-0.61824594105887343</v>
      </c>
      <c r="AN130" s="11">
        <f>'OddsRatio_working_3-way'!AB130+'OddsRatio_working_3-way'!AH130</f>
        <v>-0.4815061826866176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1.0997521237454908</v>
      </c>
      <c r="AS130" s="11">
        <f>IF(('OddsRatio_working_3-way'!X130=0),IF(Q130&gt;0,-Q130^(1/3),(-Q130)^(1/3)),'OddsRatio_working_3-way'!AM130-'OddsRatio_working_3-way'!R130/3)</f>
        <v>-0.61824594105887343</v>
      </c>
      <c r="AT130" s="11">
        <f>IF(('OddsRatio_working_3-way'!X130=0),IF(Q130&gt;0,-Q130^(1/3),(-Q130)^(1/3)),'OddsRatio_working_3-way'!AN130-'OddsRatio_working_3-way'!R130/3)</f>
        <v>-0.4815061826866176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2.4</v>
      </c>
      <c r="B131" s="4">
        <f>IF('True_Odds_Calculator_3-way'!B132="","",'True_Odds_Calculator_3-way'!B132)</f>
        <v>3.46</v>
      </c>
      <c r="C131" s="4">
        <f>IF('True_Odds_Calculator_3-way'!C132="","",'True_Odds_Calculator_3-way'!C132)</f>
        <v>2.79</v>
      </c>
      <c r="D131" s="9">
        <f t="shared" si="26"/>
        <v>0.39357502809471767</v>
      </c>
      <c r="E131" s="9">
        <f t="shared" si="27"/>
        <v>0.26972890895422741</v>
      </c>
      <c r="F131" s="9">
        <f t="shared" si="28"/>
        <v>0.33669606295105481</v>
      </c>
      <c r="G131" s="9">
        <f t="shared" si="29"/>
        <v>1.100579719996398</v>
      </c>
      <c r="H131" s="9">
        <f t="shared" si="30"/>
        <v>2.5408116079949572</v>
      </c>
      <c r="I131" s="9">
        <f t="shared" si="31"/>
        <v>3.7074261111911384</v>
      </c>
      <c r="J131" s="9">
        <f t="shared" si="32"/>
        <v>2.9700376987935528</v>
      </c>
      <c r="K131" s="11">
        <f t="shared" si="33"/>
        <v>0.41666666666666669</v>
      </c>
      <c r="L131" s="11">
        <f t="shared" si="34"/>
        <v>0.28901734104046245</v>
      </c>
      <c r="M131" s="11">
        <f t="shared" si="35"/>
        <v>0.35842293906810035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-0.26608759608013743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0.24386917217422535</v>
      </c>
      <c r="Q131" s="11">
        <f>2*'OddsRatio_working_3-way'!K131*'OddsRatio_working_3-way'!L131*'OddsRatio_working_3-way'!M131</f>
        <v>8.6325370681141711E-2</v>
      </c>
      <c r="R131" s="11">
        <f t="shared" si="36"/>
        <v>0</v>
      </c>
      <c r="S131" s="11">
        <f t="shared" si="37"/>
        <v>-0.91649958798071685</v>
      </c>
      <c r="T131" s="11">
        <f t="shared" si="38"/>
        <v>-0.32442463291352802</v>
      </c>
      <c r="U131" s="11">
        <f>'OddsRatio_working_3-way'!S131-'OddsRatio_working_3-way'!R131^2/3</f>
        <v>-0.91649958798071685</v>
      </c>
      <c r="V131" s="11">
        <f>'OddsRatio_working_3-way'!S131*'OddsRatio_working_3-way'!R131/3-2*'OddsRatio_working_3-way'!R131^3/27-'OddsRatio_working_3-way'!T131</f>
        <v>0.32442463291352802</v>
      </c>
      <c r="W131" s="11">
        <f>'OddsRatio_working_3-way'!V131^2+4*'OddsRatio_working_3-way'!U131^3/27</f>
        <v>-8.7980692435409291E-3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0.16885601239267314</v>
      </c>
      <c r="Y131" s="11">
        <f>IF('OddsRatio_working_3-way'!W131&gt;=0,IF('OddsRatio_working_3-way'!V131+SQRT('OddsRatio_working_3-way'!W131)&gt;0,0,PI()),ACOS('OddsRatio_working_3-way'!V131/(2*'OddsRatio_working_3-way'!X131)))</f>
        <v>0.28144656109938238</v>
      </c>
      <c r="Z131" s="11">
        <f>'OddsRatio_working_3-way'!X131^(1/3)*COS('OddsRatio_working_3-way'!Y131/3)</f>
        <v>0.55028985999819902</v>
      </c>
      <c r="AA131" s="11">
        <f>'OddsRatio_working_3-way'!X131^(1/3)*COS(('OddsRatio_working_3-way'!Y131+2*PI())/3)</f>
        <v>-0.3199857538379976</v>
      </c>
      <c r="AB131" s="11">
        <f>'OddsRatio_working_3-way'!X131^(1/3)*COS(('OddsRatio_working_3-way'!Y131+4*PI())/3)</f>
        <v>-0.23030410616020155</v>
      </c>
      <c r="AC131" s="11">
        <f>'OddsRatio_working_3-way'!X131^(1/3)*SIN('OddsRatio_working_3-way'!Y131/3)</f>
        <v>5.1777723428144663E-2</v>
      </c>
      <c r="AD131" s="11">
        <f>'OddsRatio_working_3-way'!X131^(1/3)*SIN(('OddsRatio_working_3-way'!Y131+2*PI())/3)</f>
        <v>0.45067613648935012</v>
      </c>
      <c r="AE131" s="11">
        <f>'OddsRatio_working_3-way'!X131^(1/3)*SIN(('OddsRatio_working_3-way'!Y131+4*PI())/3)</f>
        <v>-0.50245385991749492</v>
      </c>
      <c r="AF131" s="11">
        <f>-'OddsRatio_working_3-way'!U131/(3*'OddsRatio_working_3-way'!X131^(1/3))*COS(('OddsRatio_working_3-way'!Y131)/3)</f>
        <v>0.55028985999819902</v>
      </c>
      <c r="AG131" s="11">
        <f>-'OddsRatio_working_3-way'!U131/(3*'OddsRatio_working_3-way'!X131^(1/3))*COS(('OddsRatio_working_3-way'!Y131+2*PI())/3)</f>
        <v>-0.3199857538379976</v>
      </c>
      <c r="AH131" s="11">
        <f>-'OddsRatio_working_3-way'!U131/(3*'OddsRatio_working_3-way'!X131^(1/3))*COS(('OddsRatio_working_3-way'!Y131+4*PI())/3)</f>
        <v>-0.23030410616020155</v>
      </c>
      <c r="AI131" s="11">
        <f>'OddsRatio_working_3-way'!U131/(3*'OddsRatio_working_3-way'!X131^(1/3))*SIN(('OddsRatio_working_3-way'!Y131)/3)</f>
        <v>-5.1777723428144663E-2</v>
      </c>
      <c r="AJ131" s="11">
        <f>'OddsRatio_working_3-way'!U131/(3*'OddsRatio_working_3-way'!X131^(1/3))*SIN(('OddsRatio_working_3-way'!Y131+2*PI())/3)</f>
        <v>-0.45067613648935012</v>
      </c>
      <c r="AK131" s="11">
        <f>'OddsRatio_working_3-way'!U131/(3*'OddsRatio_working_3-way'!X131^(1/3))*SIN(('OddsRatio_working_3-way'!Y131+4*PI())/3)</f>
        <v>0.50245385991749492</v>
      </c>
      <c r="AL131" s="11">
        <f>'OddsRatio_working_3-way'!Z131+'OddsRatio_working_3-way'!AF131</f>
        <v>1.100579719996398</v>
      </c>
      <c r="AM131" s="11">
        <f>'OddsRatio_working_3-way'!AA131+'OddsRatio_working_3-way'!AG131</f>
        <v>-0.6399715076759952</v>
      </c>
      <c r="AN131" s="11">
        <f>'OddsRatio_working_3-way'!AB131+'OddsRatio_working_3-way'!AH131</f>
        <v>-0.46060821232040311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1.100579719996398</v>
      </c>
      <c r="AS131" s="11">
        <f>IF(('OddsRatio_working_3-way'!X131=0),IF(Q131&gt;0,-Q131^(1/3),(-Q131)^(1/3)),'OddsRatio_working_3-way'!AM131-'OddsRatio_working_3-way'!R131/3)</f>
        <v>-0.6399715076759952</v>
      </c>
      <c r="AT131" s="11">
        <f>IF(('OddsRatio_working_3-way'!X131=0),IF(Q131&gt;0,-Q131^(1/3),(-Q131)^(1/3)),'OddsRatio_working_3-way'!AN131-'OddsRatio_working_3-way'!R131/3)</f>
        <v>-0.46060821232040311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3.58</v>
      </c>
      <c r="B132" s="4">
        <f>IF('True_Odds_Calculator_3-way'!B133="","",'True_Odds_Calculator_3-way'!B133)</f>
        <v>3.59</v>
      </c>
      <c r="C132" s="4">
        <f>IF('True_Odds_Calculator_3-way'!C133="","",'True_Odds_Calculator_3-way'!C133)</f>
        <v>1.97</v>
      </c>
      <c r="D132" s="9">
        <f t="shared" ref="D132:D195" si="39">(K132/(AR132+K132-(AR132*K132)))</f>
        <v>0.25929244440832483</v>
      </c>
      <c r="E132" s="9">
        <f t="shared" ref="E132:E195" si="40">(L132/(AR132+L132-(AR132*L132)))</f>
        <v>0.25855015737318637</v>
      </c>
      <c r="F132" s="9">
        <f t="shared" ref="F132:F195" si="41">(M132/(AR132+M132-(AR132*M132)))</f>
        <v>0.48215739821848846</v>
      </c>
      <c r="G132" s="9">
        <f t="shared" ref="G132:G195" si="42">AR132</f>
        <v>1.1072283746440763</v>
      </c>
      <c r="H132" s="9">
        <f t="shared" ref="H132:H195" si="43">IF(A132="","",1/D132)</f>
        <v>3.8566492065817175</v>
      </c>
      <c r="I132" s="9">
        <f t="shared" ref="I132:I195" si="44">IF(B132="","",1/E132)</f>
        <v>3.8677214903281572</v>
      </c>
      <c r="J132" s="9">
        <f t="shared" ref="J132:J195" si="45">IF(C132="","",1/F132)</f>
        <v>2.0740115234047543</v>
      </c>
      <c r="K132" s="11">
        <f t="shared" ref="K132:K195" si="46">1/A132</f>
        <v>0.27932960893854747</v>
      </c>
      <c r="L132" s="11">
        <f t="shared" ref="L132:L195" si="47">1/B132</f>
        <v>0.2785515320334262</v>
      </c>
      <c r="M132" s="11">
        <f t="shared" ref="M132:M195" si="48">1/C132</f>
        <v>0.50761421319796951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-0.2560044431745947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0.2425072181444059</v>
      </c>
      <c r="Q132" s="11">
        <f>2*'OddsRatio_working_3-way'!K132*'OddsRatio_working_3-way'!L132*'OddsRatio_working_3-way'!M132</f>
        <v>7.8992579200132196E-2</v>
      </c>
      <c r="R132" s="11">
        <f t="shared" ref="R132:R195" si="49">O132/N132</f>
        <v>0</v>
      </c>
      <c r="S132" s="11">
        <f t="shared" ref="S132:S195" si="50">P132/N132</f>
        <v>-0.94727737978756987</v>
      </c>
      <c r="T132" s="11">
        <f t="shared" ref="T132:T195" si="51">Q132/N132</f>
        <v>-0.30855940709692825</v>
      </c>
      <c r="U132" s="11">
        <f>'OddsRatio_working_3-way'!S132-'OddsRatio_working_3-way'!R132^2/3</f>
        <v>-0.94727737978756987</v>
      </c>
      <c r="V132" s="11">
        <f>'OddsRatio_working_3-way'!S132*'OddsRatio_working_3-way'!R132/3-2*'OddsRatio_working_3-way'!R132^3/27-'OddsRatio_working_3-way'!T132</f>
        <v>0.30855940709692825</v>
      </c>
      <c r="W132" s="11">
        <f>'OddsRatio_working_3-way'!V132^2+4*'OddsRatio_working_3-way'!U132^3/27</f>
        <v>-3.0720664392188471E-2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0.17743278452712477</v>
      </c>
      <c r="Y132" s="11">
        <f>IF('OddsRatio_working_3-way'!W132&gt;=0,IF('OddsRatio_working_3-way'!V132+SQRT('OddsRatio_working_3-way'!W132)&gt;0,0,PI()),ACOS('OddsRatio_working_3-way'!V132/(2*'OddsRatio_working_3-way'!X132)))</f>
        <v>0.51658554273623669</v>
      </c>
      <c r="Z132" s="11">
        <f>'OddsRatio_working_3-way'!X132^(1/3)*COS('OddsRatio_working_3-way'!Y132/3)</f>
        <v>0.55361418732203815</v>
      </c>
      <c r="AA132" s="11">
        <f>'OddsRatio_working_3-way'!X132^(1/3)*COS(('OddsRatio_working_3-way'!Y132+2*PI())/3)</f>
        <v>-0.36019080696111111</v>
      </c>
      <c r="AB132" s="11">
        <f>'OddsRatio_working_3-way'!X132^(1/3)*COS(('OddsRatio_working_3-way'!Y132+4*PI())/3)</f>
        <v>-0.19342338036092688</v>
      </c>
      <c r="AC132" s="11">
        <f>'OddsRatio_working_3-way'!X132^(1/3)*SIN('OddsRatio_working_3-way'!Y132/3)</f>
        <v>9.6283218639677523E-2</v>
      </c>
      <c r="AD132" s="11">
        <f>'OddsRatio_working_3-way'!X132^(1/3)*SIN(('OddsRatio_working_3-way'!Y132+2*PI())/3)</f>
        <v>0.43130234079652319</v>
      </c>
      <c r="AE132" s="11">
        <f>'OddsRatio_working_3-way'!X132^(1/3)*SIN(('OddsRatio_working_3-way'!Y132+4*PI())/3)</f>
        <v>-0.52758555943620067</v>
      </c>
      <c r="AF132" s="11">
        <f>-'OddsRatio_working_3-way'!U132/(3*'OddsRatio_working_3-way'!X132^(1/3))*COS(('OddsRatio_working_3-way'!Y132)/3)</f>
        <v>0.55361418732203815</v>
      </c>
      <c r="AG132" s="11">
        <f>-'OddsRatio_working_3-way'!U132/(3*'OddsRatio_working_3-way'!X132^(1/3))*COS(('OddsRatio_working_3-way'!Y132+2*PI())/3)</f>
        <v>-0.36019080696111111</v>
      </c>
      <c r="AH132" s="11">
        <f>-'OddsRatio_working_3-way'!U132/(3*'OddsRatio_working_3-way'!X132^(1/3))*COS(('OddsRatio_working_3-way'!Y132+4*PI())/3)</f>
        <v>-0.19342338036092688</v>
      </c>
      <c r="AI132" s="11">
        <f>'OddsRatio_working_3-way'!U132/(3*'OddsRatio_working_3-way'!X132^(1/3))*SIN(('OddsRatio_working_3-way'!Y132)/3)</f>
        <v>-9.6283218639677523E-2</v>
      </c>
      <c r="AJ132" s="11">
        <f>'OddsRatio_working_3-way'!U132/(3*'OddsRatio_working_3-way'!X132^(1/3))*SIN(('OddsRatio_working_3-way'!Y132+2*PI())/3)</f>
        <v>-0.43130234079652319</v>
      </c>
      <c r="AK132" s="11">
        <f>'OddsRatio_working_3-way'!U132/(3*'OddsRatio_working_3-way'!X132^(1/3))*SIN(('OddsRatio_working_3-way'!Y132+4*PI())/3)</f>
        <v>0.52758555943620067</v>
      </c>
      <c r="AL132" s="11">
        <f>'OddsRatio_working_3-way'!Z132+'OddsRatio_working_3-way'!AF132</f>
        <v>1.1072283746440763</v>
      </c>
      <c r="AM132" s="11">
        <f>'OddsRatio_working_3-way'!AA132+'OddsRatio_working_3-way'!AG132</f>
        <v>-0.72038161392222222</v>
      </c>
      <c r="AN132" s="11">
        <f>'OddsRatio_working_3-way'!AB132+'OddsRatio_working_3-way'!AH132</f>
        <v>-0.38684676072185376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1.1072283746440763</v>
      </c>
      <c r="AS132" s="11">
        <f>IF(('OddsRatio_working_3-way'!X132=0),IF(Q132&gt;0,-Q132^(1/3),(-Q132)^(1/3)),'OddsRatio_working_3-way'!AM132-'OddsRatio_working_3-way'!R132/3)</f>
        <v>-0.72038161392222222</v>
      </c>
      <c r="AT132" s="11">
        <f>IF(('OddsRatio_working_3-way'!X132=0),IF(Q132&gt;0,-Q132^(1/3),(-Q132)^(1/3)),'OddsRatio_working_3-way'!AN132-'OddsRatio_working_3-way'!R132/3)</f>
        <v>-0.38684676072185376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2.1</v>
      </c>
      <c r="B133" s="4">
        <f>IF('True_Odds_Calculator_3-way'!B134="","",'True_Odds_Calculator_3-way'!B134)</f>
        <v>3.43</v>
      </c>
      <c r="C133" s="4">
        <f>IF('True_Odds_Calculator_3-way'!C134="","",'True_Odds_Calculator_3-way'!C134)</f>
        <v>3.85</v>
      </c>
      <c r="D133" s="9">
        <f t="shared" si="39"/>
        <v>0.46556315934161224</v>
      </c>
      <c r="E133" s="9">
        <f t="shared" si="40"/>
        <v>0.28281378010063196</v>
      </c>
      <c r="F133" s="9">
        <f t="shared" si="41"/>
        <v>0.2516230605577558</v>
      </c>
      <c r="G133" s="9">
        <f t="shared" si="42"/>
        <v>1.0435784352286084</v>
      </c>
      <c r="H133" s="9">
        <f t="shared" si="43"/>
        <v>2.1479362787514695</v>
      </c>
      <c r="I133" s="9">
        <f t="shared" si="44"/>
        <v>3.5358955976055193</v>
      </c>
      <c r="J133" s="9">
        <f t="shared" si="45"/>
        <v>3.9741985404015345</v>
      </c>
      <c r="K133" s="11">
        <f t="shared" si="46"/>
        <v>0.47619047619047616</v>
      </c>
      <c r="L133" s="11">
        <f t="shared" si="47"/>
        <v>0.29154518950437314</v>
      </c>
      <c r="M133" s="11">
        <f t="shared" si="48"/>
        <v>0.25974025974025972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-0.27470696733503919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0.23006287062930125</v>
      </c>
      <c r="Q133" s="11">
        <f>2*'OddsRatio_working_3-way'!K133*'OddsRatio_working_3-way'!L133*'OddsRatio_working_3-way'!M133</f>
        <v>7.2120022140846771E-2</v>
      </c>
      <c r="R133" s="11">
        <f t="shared" si="49"/>
        <v>0</v>
      </c>
      <c r="S133" s="11">
        <f t="shared" si="50"/>
        <v>-0.83748465814742545</v>
      </c>
      <c r="T133" s="11">
        <f t="shared" si="51"/>
        <v>-0.26253437559480414</v>
      </c>
      <c r="U133" s="11">
        <f>'OddsRatio_working_3-way'!S133-'OddsRatio_working_3-way'!R133^2/3</f>
        <v>-0.83748465814742545</v>
      </c>
      <c r="V133" s="11">
        <f>'OddsRatio_working_3-way'!S133*'OddsRatio_working_3-way'!R133/3-2*'OddsRatio_working_3-way'!R133^3/27-'OddsRatio_working_3-way'!T133</f>
        <v>0.26253437559480414</v>
      </c>
      <c r="W133" s="11">
        <f>'OddsRatio_working_3-way'!V133^2+4*'OddsRatio_working_3-way'!U133^3/27</f>
        <v>-1.8097250127716305E-2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0.14749707496817521</v>
      </c>
      <c r="Y133" s="11">
        <f>IF('OddsRatio_working_3-way'!W133&gt;=0,IF('OddsRatio_working_3-way'!V133+SQRT('OddsRatio_working_3-way'!W133)&gt;0,0,PI()),ACOS('OddsRatio_working_3-way'!V133/(2*'OddsRatio_working_3-way'!X133)))</f>
        <v>0.47352860426621102</v>
      </c>
      <c r="Z133" s="11">
        <f>'OddsRatio_working_3-way'!X133^(1/3)*COS('OddsRatio_working_3-way'!Y133/3)</f>
        <v>0.52178921761430419</v>
      </c>
      <c r="AA133" s="11">
        <f>'OddsRatio_working_3-way'!X133^(1/3)*COS(('OddsRatio_working_3-way'!Y133+2*PI())/3)</f>
        <v>-0.33281938772892333</v>
      </c>
      <c r="AB133" s="11">
        <f>'OddsRatio_working_3-way'!X133^(1/3)*COS(('OddsRatio_working_3-way'!Y133+4*PI())/3)</f>
        <v>-0.18896982988538091</v>
      </c>
      <c r="AC133" s="11">
        <f>'OddsRatio_working_3-way'!X133^(1/3)*SIN('OddsRatio_working_3-way'!Y133/3)</f>
        <v>8.3051580943777847E-2</v>
      </c>
      <c r="AD133" s="11">
        <f>'OddsRatio_working_3-way'!X133^(1/3)*SIN(('OddsRatio_working_3-way'!Y133+2*PI())/3)</f>
        <v>0.41035692740290508</v>
      </c>
      <c r="AE133" s="11">
        <f>'OddsRatio_working_3-way'!X133^(1/3)*SIN(('OddsRatio_working_3-way'!Y133+4*PI())/3)</f>
        <v>-0.49340850834668298</v>
      </c>
      <c r="AF133" s="11">
        <f>-'OddsRatio_working_3-way'!U133/(3*'OddsRatio_working_3-way'!X133^(1/3))*COS(('OddsRatio_working_3-way'!Y133)/3)</f>
        <v>0.52178921761430408</v>
      </c>
      <c r="AG133" s="11">
        <f>-'OddsRatio_working_3-way'!U133/(3*'OddsRatio_working_3-way'!X133^(1/3))*COS(('OddsRatio_working_3-way'!Y133+2*PI())/3)</f>
        <v>-0.33281938772892328</v>
      </c>
      <c r="AH133" s="11">
        <f>-'OddsRatio_working_3-way'!U133/(3*'OddsRatio_working_3-way'!X133^(1/3))*COS(('OddsRatio_working_3-way'!Y133+4*PI())/3)</f>
        <v>-0.18896982988538089</v>
      </c>
      <c r="AI133" s="11">
        <f>'OddsRatio_working_3-way'!U133/(3*'OddsRatio_working_3-way'!X133^(1/3))*SIN(('OddsRatio_working_3-way'!Y133)/3)</f>
        <v>-8.3051580943777834E-2</v>
      </c>
      <c r="AJ133" s="11">
        <f>'OddsRatio_working_3-way'!U133/(3*'OddsRatio_working_3-way'!X133^(1/3))*SIN(('OddsRatio_working_3-way'!Y133+2*PI())/3)</f>
        <v>-0.41035692740290503</v>
      </c>
      <c r="AK133" s="11">
        <f>'OddsRatio_working_3-way'!U133/(3*'OddsRatio_working_3-way'!X133^(1/3))*SIN(('OddsRatio_working_3-way'!Y133+4*PI())/3)</f>
        <v>0.49340850834668287</v>
      </c>
      <c r="AL133" s="11">
        <f>'OddsRatio_working_3-way'!Z133+'OddsRatio_working_3-way'!AF133</f>
        <v>1.0435784352286084</v>
      </c>
      <c r="AM133" s="11">
        <f>'OddsRatio_working_3-way'!AA133+'OddsRatio_working_3-way'!AG133</f>
        <v>-0.66563877545784655</v>
      </c>
      <c r="AN133" s="11">
        <f>'OddsRatio_working_3-way'!AB133+'OddsRatio_working_3-way'!AH133</f>
        <v>-0.37793965977076183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1.0435784352286084</v>
      </c>
      <c r="AS133" s="11">
        <f>IF(('OddsRatio_working_3-way'!X133=0),IF(Q133&gt;0,-Q133^(1/3),(-Q133)^(1/3)),'OddsRatio_working_3-way'!AM133-'OddsRatio_working_3-way'!R133/3)</f>
        <v>-0.66563877545784655</v>
      </c>
      <c r="AT133" s="11">
        <f>IF(('OddsRatio_working_3-way'!X133=0),IF(Q133&gt;0,-Q133^(1/3),(-Q133)^(1/3)),'OddsRatio_working_3-way'!AN133-'OddsRatio_working_3-way'!R133/3)</f>
        <v>-0.37793965977076183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2.11</v>
      </c>
      <c r="B134" s="4">
        <f>IF('True_Odds_Calculator_3-way'!B135="","",'True_Odds_Calculator_3-way'!B135)</f>
        <v>3.44</v>
      </c>
      <c r="C134" s="4">
        <f>IF('True_Odds_Calculator_3-way'!C135="","",'True_Odds_Calculator_3-way'!C135)</f>
        <v>3.79</v>
      </c>
      <c r="D134" s="9">
        <f t="shared" si="39"/>
        <v>0.46294589273713976</v>
      </c>
      <c r="E134" s="9">
        <f t="shared" si="40"/>
        <v>0.28168339733461967</v>
      </c>
      <c r="F134" s="9">
        <f t="shared" si="41"/>
        <v>0.25537070992824051</v>
      </c>
      <c r="G134" s="9">
        <f t="shared" si="42"/>
        <v>1.0451167980020499</v>
      </c>
      <c r="H134" s="9">
        <f t="shared" si="43"/>
        <v>2.1600796457822753</v>
      </c>
      <c r="I134" s="9">
        <f t="shared" si="44"/>
        <v>3.5500849871250018</v>
      </c>
      <c r="J134" s="9">
        <f t="shared" si="45"/>
        <v>3.9158758664257198</v>
      </c>
      <c r="K134" s="11">
        <f t="shared" si="46"/>
        <v>0.47393364928909953</v>
      </c>
      <c r="L134" s="11">
        <f t="shared" si="47"/>
        <v>0.29069767441860467</v>
      </c>
      <c r="M134" s="11">
        <f t="shared" si="48"/>
        <v>0.26385224274406333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-0.27468623742863141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0.2304672130217901</v>
      </c>
      <c r="Q134" s="11">
        <f>2*'OddsRatio_working_3-way'!K134*'OddsRatio_working_3-way'!L134*'OddsRatio_working_3-way'!M134</f>
        <v>7.270259085860889E-2</v>
      </c>
      <c r="R134" s="11">
        <f t="shared" si="49"/>
        <v>0</v>
      </c>
      <c r="S134" s="11">
        <f t="shared" si="50"/>
        <v>-0.83901987656614851</v>
      </c>
      <c r="T134" s="11">
        <f t="shared" si="51"/>
        <v>-0.26467503992622993</v>
      </c>
      <c r="U134" s="11">
        <f>'OddsRatio_working_3-way'!S134-'OddsRatio_working_3-way'!R134^2/3</f>
        <v>-0.83901987656614851</v>
      </c>
      <c r="V134" s="11">
        <f>'OddsRatio_working_3-way'!S134*'OddsRatio_working_3-way'!R134/3-2*'OddsRatio_working_3-way'!R134^3/27-'OddsRatio_working_3-way'!T134</f>
        <v>0.26467503992622993</v>
      </c>
      <c r="W134" s="11">
        <f>'OddsRatio_working_3-way'!V134^2+4*'OddsRatio_working_3-way'!U134^3/27</f>
        <v>-1.7448115031363898E-2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0.14790283279176511</v>
      </c>
      <c r="Y134" s="11">
        <f>IF('OddsRatio_working_3-way'!W134&gt;=0,IF('OddsRatio_working_3-way'!V134+SQRT('OddsRatio_working_3-way'!W134)&gt;0,0,PI()),ACOS('OddsRatio_working_3-way'!V134/(2*'OddsRatio_working_3-way'!X134)))</f>
        <v>0.46290315397222992</v>
      </c>
      <c r="Z134" s="11">
        <f>'OddsRatio_working_3-way'!X134^(1/3)*COS('OddsRatio_working_3-way'!Y134/3)</f>
        <v>0.52255839900102496</v>
      </c>
      <c r="AA134" s="11">
        <f>'OddsRatio_working_3-way'!X134^(1/3)*COS(('OddsRatio_working_3-way'!Y134+2*PI())/3)</f>
        <v>-0.33166747172430933</v>
      </c>
      <c r="AB134" s="11">
        <f>'OddsRatio_working_3-way'!X134^(1/3)*COS(('OddsRatio_working_3-way'!Y134+4*PI())/3)</f>
        <v>-0.1908909272767158</v>
      </c>
      <c r="AC134" s="11">
        <f>'OddsRatio_working_3-way'!X134^(1/3)*SIN('OddsRatio_working_3-way'!Y134/3)</f>
        <v>8.1277375832403534E-2</v>
      </c>
      <c r="AD134" s="11">
        <f>'OddsRatio_working_3-way'!X134^(1/3)*SIN(('OddsRatio_working_3-way'!Y134+2*PI())/3)</f>
        <v>0.41191016057961072</v>
      </c>
      <c r="AE134" s="11">
        <f>'OddsRatio_working_3-way'!X134^(1/3)*SIN(('OddsRatio_working_3-way'!Y134+4*PI())/3)</f>
        <v>-0.49318753641201418</v>
      </c>
      <c r="AF134" s="11">
        <f>-'OddsRatio_working_3-way'!U134/(3*'OddsRatio_working_3-way'!X134^(1/3))*COS(('OddsRatio_working_3-way'!Y134)/3)</f>
        <v>0.52255839900102485</v>
      </c>
      <c r="AG134" s="11">
        <f>-'OddsRatio_working_3-way'!U134/(3*'OddsRatio_working_3-way'!X134^(1/3))*COS(('OddsRatio_working_3-way'!Y134+2*PI())/3)</f>
        <v>-0.33166747172430927</v>
      </c>
      <c r="AH134" s="11">
        <f>-'OddsRatio_working_3-way'!U134/(3*'OddsRatio_working_3-way'!X134^(1/3))*COS(('OddsRatio_working_3-way'!Y134+4*PI())/3)</f>
        <v>-0.19089092727671575</v>
      </c>
      <c r="AI134" s="11">
        <f>'OddsRatio_working_3-way'!U134/(3*'OddsRatio_working_3-way'!X134^(1/3))*SIN(('OddsRatio_working_3-way'!Y134)/3)</f>
        <v>-8.127737583240352E-2</v>
      </c>
      <c r="AJ134" s="11">
        <f>'OddsRatio_working_3-way'!U134/(3*'OddsRatio_working_3-way'!X134^(1/3))*SIN(('OddsRatio_working_3-way'!Y134+2*PI())/3)</f>
        <v>-0.41191016057961066</v>
      </c>
      <c r="AK134" s="11">
        <f>'OddsRatio_working_3-way'!U134/(3*'OddsRatio_working_3-way'!X134^(1/3))*SIN(('OddsRatio_working_3-way'!Y134+4*PI())/3)</f>
        <v>0.49318753641201407</v>
      </c>
      <c r="AL134" s="11">
        <f>'OddsRatio_working_3-way'!Z134+'OddsRatio_working_3-way'!AF134</f>
        <v>1.0451167980020499</v>
      </c>
      <c r="AM134" s="11">
        <f>'OddsRatio_working_3-way'!AA134+'OddsRatio_working_3-way'!AG134</f>
        <v>-0.66333494344861865</v>
      </c>
      <c r="AN134" s="11">
        <f>'OddsRatio_working_3-way'!AB134+'OddsRatio_working_3-way'!AH134</f>
        <v>-0.38178185455343155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1.0451167980020499</v>
      </c>
      <c r="AS134" s="11">
        <f>IF(('OddsRatio_working_3-way'!X134=0),IF(Q134&gt;0,-Q134^(1/3),(-Q134)^(1/3)),'OddsRatio_working_3-way'!AM134-'OddsRatio_working_3-way'!R134/3)</f>
        <v>-0.66333494344861865</v>
      </c>
      <c r="AT134" s="11">
        <f>IF(('OddsRatio_working_3-way'!X134=0),IF(Q134&gt;0,-Q134^(1/3),(-Q134)^(1/3)),'OddsRatio_working_3-way'!AN134-'OddsRatio_working_3-way'!R134/3)</f>
        <v>-0.38178185455343155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2.94</v>
      </c>
      <c r="B135" s="4">
        <f>IF('True_Odds_Calculator_3-way'!B136="","",'True_Odds_Calculator_3-way'!B136)</f>
        <v>3.24</v>
      </c>
      <c r="C135" s="4">
        <f>IF('True_Odds_Calculator_3-way'!C136="","",'True_Odds_Calculator_3-way'!C136)</f>
        <v>2.64</v>
      </c>
      <c r="D135" s="9">
        <f t="shared" si="39"/>
        <v>0.33094606530240556</v>
      </c>
      <c r="E135" s="9">
        <f t="shared" si="40"/>
        <v>0.2999161554260395</v>
      </c>
      <c r="F135" s="9">
        <f t="shared" si="41"/>
        <v>0.36913777927155494</v>
      </c>
      <c r="G135" s="9">
        <f t="shared" si="42"/>
        <v>1.0420826786386577</v>
      </c>
      <c r="H135" s="9">
        <f t="shared" si="43"/>
        <v>3.0216403965589955</v>
      </c>
      <c r="I135" s="9">
        <f t="shared" si="44"/>
        <v>3.3342652001505932</v>
      </c>
      <c r="J135" s="9">
        <f t="shared" si="45"/>
        <v>2.7090155929673982</v>
      </c>
      <c r="K135" s="11">
        <f t="shared" si="46"/>
        <v>0.3401360544217687</v>
      </c>
      <c r="L135" s="11">
        <f t="shared" si="47"/>
        <v>0.30864197530864196</v>
      </c>
      <c r="M135" s="11">
        <f t="shared" si="48"/>
        <v>0.37878787878787878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-0.28339835747243147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0.23143376317979494</v>
      </c>
      <c r="Q135" s="11">
        <f>2*'OddsRatio_working_3-way'!K135*'OddsRatio_working_3-way'!L135*'OddsRatio_working_3-way'!M135</f>
        <v>7.9530502810926079E-2</v>
      </c>
      <c r="R135" s="11">
        <f t="shared" si="49"/>
        <v>0</v>
      </c>
      <c r="S135" s="11">
        <f t="shared" si="50"/>
        <v>-0.81663763066202122</v>
      </c>
      <c r="T135" s="11">
        <f t="shared" si="51"/>
        <v>-0.28063148820000722</v>
      </c>
      <c r="U135" s="11">
        <f>'OddsRatio_working_3-way'!S135-'OddsRatio_working_3-way'!R135^2/3</f>
        <v>-0.81663763066202122</v>
      </c>
      <c r="V135" s="11">
        <f>'OddsRatio_working_3-way'!S135*'OddsRatio_working_3-way'!R135/3-2*'OddsRatio_working_3-way'!R135^3/27-'OddsRatio_working_3-way'!T135</f>
        <v>0.28063148820000722</v>
      </c>
      <c r="W135" s="11">
        <f>'OddsRatio_working_3-way'!V135^2+4*'OddsRatio_working_3-way'!U135^3/27</f>
        <v>-1.92940518707585E-3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0.14202415054879455</v>
      </c>
      <c r="Y135" s="11">
        <f>IF('OddsRatio_working_3-way'!W135&gt;=0,IF('OddsRatio_working_3-way'!V135+SQRT('OddsRatio_working_3-way'!W135)&gt;0,0,PI()),ACOS('OddsRatio_working_3-way'!V135/(2*'OddsRatio_working_3-way'!X135)))</f>
        <v>0.15526222495307729</v>
      </c>
      <c r="Z135" s="11">
        <f>'OddsRatio_working_3-way'!X135^(1/3)*COS('OddsRatio_working_3-way'!Y135/3)</f>
        <v>0.52104133931932883</v>
      </c>
      <c r="AA135" s="11">
        <f>'OddsRatio_working_3-way'!X135^(1/3)*COS(('OddsRatio_working_3-way'!Y135+2*PI())/3)</f>
        <v>-0.28389479436510112</v>
      </c>
      <c r="AB135" s="11">
        <f>'OddsRatio_working_3-way'!X135^(1/3)*COS(('OddsRatio_working_3-way'!Y135+4*PI())/3)</f>
        <v>-0.23714654495422788</v>
      </c>
      <c r="AC135" s="11">
        <f>'OddsRatio_working_3-way'!X135^(1/3)*SIN('OddsRatio_working_3-way'!Y135/3)</f>
        <v>2.6990114381511644E-2</v>
      </c>
      <c r="AD135" s="11">
        <f>'OddsRatio_working_3-way'!X135^(1/3)*SIN(('OddsRatio_working_3-way'!Y135+2*PI())/3)</f>
        <v>0.43773997908165074</v>
      </c>
      <c r="AE135" s="11">
        <f>'OddsRatio_working_3-way'!X135^(1/3)*SIN(('OddsRatio_working_3-way'!Y135+4*PI())/3)</f>
        <v>-0.46473009346316219</v>
      </c>
      <c r="AF135" s="11">
        <f>-'OddsRatio_working_3-way'!U135/(3*'OddsRatio_working_3-way'!X135^(1/3))*COS(('OddsRatio_working_3-way'!Y135)/3)</f>
        <v>0.52104133931932883</v>
      </c>
      <c r="AG135" s="11">
        <f>-'OddsRatio_working_3-way'!U135/(3*'OddsRatio_working_3-way'!X135^(1/3))*COS(('OddsRatio_working_3-way'!Y135+2*PI())/3)</f>
        <v>-0.28389479436510112</v>
      </c>
      <c r="AH135" s="11">
        <f>-'OddsRatio_working_3-way'!U135/(3*'OddsRatio_working_3-way'!X135^(1/3))*COS(('OddsRatio_working_3-way'!Y135+4*PI())/3)</f>
        <v>-0.23714654495422788</v>
      </c>
      <c r="AI135" s="11">
        <f>'OddsRatio_working_3-way'!U135/(3*'OddsRatio_working_3-way'!X135^(1/3))*SIN(('OddsRatio_working_3-way'!Y135)/3)</f>
        <v>-2.6990114381511644E-2</v>
      </c>
      <c r="AJ135" s="11">
        <f>'OddsRatio_working_3-way'!U135/(3*'OddsRatio_working_3-way'!X135^(1/3))*SIN(('OddsRatio_working_3-way'!Y135+2*PI())/3)</f>
        <v>-0.43773997908165074</v>
      </c>
      <c r="AK135" s="11">
        <f>'OddsRatio_working_3-way'!U135/(3*'OddsRatio_working_3-way'!X135^(1/3))*SIN(('OddsRatio_working_3-way'!Y135+4*PI())/3)</f>
        <v>0.46473009346316219</v>
      </c>
      <c r="AL135" s="11">
        <f>'OddsRatio_working_3-way'!Z135+'OddsRatio_working_3-way'!AF135</f>
        <v>1.0420826786386577</v>
      </c>
      <c r="AM135" s="11">
        <f>'OddsRatio_working_3-way'!AA135+'OddsRatio_working_3-way'!AG135</f>
        <v>-0.56778958873020224</v>
      </c>
      <c r="AN135" s="11">
        <f>'OddsRatio_working_3-way'!AB135+'OddsRatio_working_3-way'!AH135</f>
        <v>-0.47429308990845576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1.0420826786386577</v>
      </c>
      <c r="AS135" s="11">
        <f>IF(('OddsRatio_working_3-way'!X135=0),IF(Q135&gt;0,-Q135^(1/3),(-Q135)^(1/3)),'OddsRatio_working_3-way'!AM135-'OddsRatio_working_3-way'!R135/3)</f>
        <v>-0.56778958873020224</v>
      </c>
      <c r="AT135" s="11">
        <f>IF(('OddsRatio_working_3-way'!X135=0),IF(Q135&gt;0,-Q135^(1/3),(-Q135)^(1/3)),'OddsRatio_working_3-way'!AN135-'OddsRatio_working_3-way'!R135/3)</f>
        <v>-0.47429308990845576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1.56</v>
      </c>
      <c r="B136" s="4">
        <f>IF('True_Odds_Calculator_3-way'!B137="","",'True_Odds_Calculator_3-way'!B137)</f>
        <v>4.05</v>
      </c>
      <c r="C136" s="4">
        <f>IF('True_Odds_Calculator_3-way'!C137="","",'True_Odds_Calculator_3-way'!C137)</f>
        <v>7.06</v>
      </c>
      <c r="D136" s="9">
        <f t="shared" si="39"/>
        <v>0.62819015596962979</v>
      </c>
      <c r="E136" s="9">
        <f t="shared" si="40"/>
        <v>0.23676466928101914</v>
      </c>
      <c r="F136" s="9">
        <f t="shared" si="41"/>
        <v>0.13504517474935085</v>
      </c>
      <c r="G136" s="9">
        <f t="shared" si="42"/>
        <v>1.0569190614415347</v>
      </c>
      <c r="H136" s="9">
        <f t="shared" si="43"/>
        <v>1.5918746744072596</v>
      </c>
      <c r="I136" s="9">
        <f t="shared" si="44"/>
        <v>4.2236031373966814</v>
      </c>
      <c r="J136" s="9">
        <f t="shared" si="45"/>
        <v>7.4049295123357002</v>
      </c>
      <c r="K136" s="11">
        <f t="shared" si="46"/>
        <v>0.64102564102564097</v>
      </c>
      <c r="L136" s="11">
        <f t="shared" si="47"/>
        <v>0.24691358024691359</v>
      </c>
      <c r="M136" s="11">
        <f t="shared" si="48"/>
        <v>0.14164305949008499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-0.23204711212265505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0.21679145065988001</v>
      </c>
      <c r="Q136" s="11">
        <f>2*'OddsRatio_working_3-way'!K136*'OddsRatio_working_3-way'!L136*'OddsRatio_working_3-way'!M136</f>
        <v>4.4837942225414686E-2</v>
      </c>
      <c r="R136" s="11">
        <f t="shared" si="49"/>
        <v>0</v>
      </c>
      <c r="S136" s="11">
        <f t="shared" si="50"/>
        <v>-0.93425618908495089</v>
      </c>
      <c r="T136" s="11">
        <f t="shared" si="51"/>
        <v>-0.19322775368871786</v>
      </c>
      <c r="U136" s="11">
        <f>'OddsRatio_working_3-way'!S136-'OddsRatio_working_3-way'!R136^2/3</f>
        <v>-0.93425618908495089</v>
      </c>
      <c r="V136" s="11">
        <f>'OddsRatio_working_3-way'!S136*'OddsRatio_working_3-way'!R136/3-2*'OddsRatio_working_3-way'!R136^3/27-'OddsRatio_working_3-way'!T136</f>
        <v>0.19322775368871786</v>
      </c>
      <c r="W136" s="11">
        <f>'OddsRatio_working_3-way'!V136^2+4*'OddsRatio_working_3-way'!U136^3/27</f>
        <v>-8.3470613304593905E-2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0.17378692276763932</v>
      </c>
      <c r="Y136" s="11">
        <f>IF('OddsRatio_working_3-way'!W136&gt;=0,IF('OddsRatio_working_3-way'!V136+SQRT('OddsRatio_working_3-way'!W136)&gt;0,0,PI()),ACOS('OddsRatio_working_3-way'!V136/(2*'OddsRatio_working_3-way'!X136)))</f>
        <v>0.98131140325781652</v>
      </c>
      <c r="Z136" s="11">
        <f>'OddsRatio_working_3-way'!X136^(1/3)*COS('OddsRatio_working_3-way'!Y136/3)</f>
        <v>0.52845953072076735</v>
      </c>
      <c r="AA136" s="11">
        <f>'OddsRatio_working_3-way'!X136^(1/3)*COS(('OddsRatio_working_3-way'!Y136+2*PI())/3)</f>
        <v>-0.41950996552778291</v>
      </c>
      <c r="AB136" s="11">
        <f>'OddsRatio_working_3-way'!X136^(1/3)*COS(('OddsRatio_working_3-way'!Y136+4*PI())/3)</f>
        <v>-0.1089495651929845</v>
      </c>
      <c r="AC136" s="11">
        <f>'OddsRatio_working_3-way'!X136^(1/3)*SIN('OddsRatio_working_3-way'!Y136/3)</f>
        <v>0.17930213073293388</v>
      </c>
      <c r="AD136" s="11">
        <f>'OddsRatio_working_3-way'!X136^(1/3)*SIN(('OddsRatio_working_3-way'!Y136+2*PI())/3)</f>
        <v>0.36800831310972049</v>
      </c>
      <c r="AE136" s="11">
        <f>'OddsRatio_working_3-way'!X136^(1/3)*SIN(('OddsRatio_working_3-way'!Y136+4*PI())/3)</f>
        <v>-0.54731044384265437</v>
      </c>
      <c r="AF136" s="11">
        <f>-'OddsRatio_working_3-way'!U136/(3*'OddsRatio_working_3-way'!X136^(1/3))*COS(('OddsRatio_working_3-way'!Y136)/3)</f>
        <v>0.52845953072076723</v>
      </c>
      <c r="AG136" s="11">
        <f>-'OddsRatio_working_3-way'!U136/(3*'OddsRatio_working_3-way'!X136^(1/3))*COS(('OddsRatio_working_3-way'!Y136+2*PI())/3)</f>
        <v>-0.41950996552778286</v>
      </c>
      <c r="AH136" s="11">
        <f>-'OddsRatio_working_3-way'!U136/(3*'OddsRatio_working_3-way'!X136^(1/3))*COS(('OddsRatio_working_3-way'!Y136+4*PI())/3)</f>
        <v>-0.10894956519298449</v>
      </c>
      <c r="AI136" s="11">
        <f>'OddsRatio_working_3-way'!U136/(3*'OddsRatio_working_3-way'!X136^(1/3))*SIN(('OddsRatio_working_3-way'!Y136)/3)</f>
        <v>-0.17930213073293383</v>
      </c>
      <c r="AJ136" s="11">
        <f>'OddsRatio_working_3-way'!U136/(3*'OddsRatio_working_3-way'!X136^(1/3))*SIN(('OddsRatio_working_3-way'!Y136+2*PI())/3)</f>
        <v>-0.36800831310972043</v>
      </c>
      <c r="AK136" s="11">
        <f>'OddsRatio_working_3-way'!U136/(3*'OddsRatio_working_3-way'!X136^(1/3))*SIN(('OddsRatio_working_3-way'!Y136+4*PI())/3)</f>
        <v>0.54731044384265426</v>
      </c>
      <c r="AL136" s="11">
        <f>'OddsRatio_working_3-way'!Z136+'OddsRatio_working_3-way'!AF136</f>
        <v>1.0569190614415347</v>
      </c>
      <c r="AM136" s="11">
        <f>'OddsRatio_working_3-way'!AA136+'OddsRatio_working_3-way'!AG136</f>
        <v>-0.83901993105556572</v>
      </c>
      <c r="AN136" s="11">
        <f>'OddsRatio_working_3-way'!AB136+'OddsRatio_working_3-way'!AH136</f>
        <v>-0.21789913038596898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1.0569190614415347</v>
      </c>
      <c r="AS136" s="11">
        <f>IF(('OddsRatio_working_3-way'!X136=0),IF(Q136&gt;0,-Q136^(1/3),(-Q136)^(1/3)),'OddsRatio_working_3-way'!AM136-'OddsRatio_working_3-way'!R136/3)</f>
        <v>-0.83901993105556572</v>
      </c>
      <c r="AT136" s="11">
        <f>IF(('OddsRatio_working_3-way'!X136=0),IF(Q136&gt;0,-Q136^(1/3),(-Q136)^(1/3)),'OddsRatio_working_3-way'!AN136-'OddsRatio_working_3-way'!R136/3)</f>
        <v>-0.21789913038596898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1.72</v>
      </c>
      <c r="B137" s="4">
        <f>IF('True_Odds_Calculator_3-way'!B138="","",'True_Odds_Calculator_3-way'!B138)</f>
        <v>3.41</v>
      </c>
      <c r="C137" s="4">
        <f>IF('True_Odds_Calculator_3-way'!C138="","",'True_Odds_Calculator_3-way'!C138)</f>
        <v>6.15</v>
      </c>
      <c r="D137" s="9">
        <f t="shared" si="39"/>
        <v>0.56574921108351406</v>
      </c>
      <c r="E137" s="9">
        <f t="shared" si="40"/>
        <v>0.28017330041031019</v>
      </c>
      <c r="F137" s="9">
        <f t="shared" si="41"/>
        <v>0.15407748850617564</v>
      </c>
      <c r="G137" s="9">
        <f t="shared" si="42"/>
        <v>1.0660661719037026</v>
      </c>
      <c r="H137" s="9">
        <f t="shared" si="43"/>
        <v>1.7675676437706658</v>
      </c>
      <c r="I137" s="9">
        <f t="shared" si="44"/>
        <v>3.5692194742879244</v>
      </c>
      <c r="J137" s="9">
        <f t="shared" si="45"/>
        <v>6.4902407853040689</v>
      </c>
      <c r="K137" s="11">
        <f t="shared" si="46"/>
        <v>0.58139534883720934</v>
      </c>
      <c r="L137" s="11">
        <f t="shared" si="47"/>
        <v>0.29325513196480935</v>
      </c>
      <c r="M137" s="11">
        <f t="shared" si="48"/>
        <v>0.16260162601626016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-0.24774153627098583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0.22954740902520532</v>
      </c>
      <c r="Q137" s="11">
        <f>2*'OddsRatio_working_3-way'!K137*'OddsRatio_working_3-way'!L137*'OddsRatio_working_3-way'!M137</f>
        <v>5.5446234064059241E-2</v>
      </c>
      <c r="R137" s="11">
        <f t="shared" si="49"/>
        <v>0</v>
      </c>
      <c r="S137" s="11">
        <f t="shared" si="50"/>
        <v>-0.92656004511944523</v>
      </c>
      <c r="T137" s="11">
        <f t="shared" si="51"/>
        <v>-0.22380677418344083</v>
      </c>
      <c r="U137" s="11">
        <f>'OddsRatio_working_3-way'!S137-'OddsRatio_working_3-way'!R137^2/3</f>
        <v>-0.92656004511944523</v>
      </c>
      <c r="V137" s="11">
        <f>'OddsRatio_working_3-way'!S137*'OddsRatio_working_3-way'!R137/3-2*'OddsRatio_working_3-way'!R137^3/27-'OddsRatio_working_3-way'!T137</f>
        <v>0.22380677418344083</v>
      </c>
      <c r="W137" s="11">
        <f>'OddsRatio_working_3-way'!V137^2+4*'OddsRatio_working_3-way'!U137^3/27</f>
        <v>-6.7757094236027687E-2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0.17164393843537365</v>
      </c>
      <c r="Y137" s="11">
        <f>IF('OddsRatio_working_3-way'!W137&gt;=0,IF('OddsRatio_working_3-way'!V137+SQRT('OddsRatio_working_3-way'!W137)&gt;0,0,PI()),ACOS('OddsRatio_working_3-way'!V137/(2*'OddsRatio_working_3-way'!X137)))</f>
        <v>0.86064212050029176</v>
      </c>
      <c r="Z137" s="11">
        <f>'OddsRatio_working_3-way'!X137^(1/3)*COS('OddsRatio_working_3-way'!Y137/3)</f>
        <v>0.53303308595185117</v>
      </c>
      <c r="AA137" s="11">
        <f>'OddsRatio_working_3-way'!X137^(1/3)*COS(('OddsRatio_working_3-way'!Y137+2*PI())/3)</f>
        <v>-0.40270320987230779</v>
      </c>
      <c r="AB137" s="11">
        <f>'OddsRatio_working_3-way'!X137^(1/3)*COS(('OddsRatio_working_3-way'!Y137+4*PI())/3)</f>
        <v>-0.13032987607954341</v>
      </c>
      <c r="AC137" s="11">
        <f>'OddsRatio_working_3-way'!X137^(1/3)*SIN('OddsRatio_working_3-way'!Y137/3)</f>
        <v>0.15725481758532836</v>
      </c>
      <c r="AD137" s="11">
        <f>'OddsRatio_working_3-way'!X137^(1/3)*SIN(('OddsRatio_working_3-way'!Y137+2*PI())/3)</f>
        <v>0.38299278469925307</v>
      </c>
      <c r="AE137" s="11">
        <f>'OddsRatio_working_3-way'!X137^(1/3)*SIN(('OddsRatio_working_3-way'!Y137+4*PI())/3)</f>
        <v>-0.54024760228458135</v>
      </c>
      <c r="AF137" s="11">
        <f>-'OddsRatio_working_3-way'!U137/(3*'OddsRatio_working_3-way'!X137^(1/3))*COS(('OddsRatio_working_3-way'!Y137)/3)</f>
        <v>0.53303308595185128</v>
      </c>
      <c r="AG137" s="11">
        <f>-'OddsRatio_working_3-way'!U137/(3*'OddsRatio_working_3-way'!X137^(1/3))*COS(('OddsRatio_working_3-way'!Y137+2*PI())/3)</f>
        <v>-0.4027032098723079</v>
      </c>
      <c r="AH137" s="11">
        <f>-'OddsRatio_working_3-way'!U137/(3*'OddsRatio_working_3-way'!X137^(1/3))*COS(('OddsRatio_working_3-way'!Y137+4*PI())/3)</f>
        <v>-0.13032987607954344</v>
      </c>
      <c r="AI137" s="11">
        <f>'OddsRatio_working_3-way'!U137/(3*'OddsRatio_working_3-way'!X137^(1/3))*SIN(('OddsRatio_working_3-way'!Y137)/3)</f>
        <v>-0.15725481758532839</v>
      </c>
      <c r="AJ137" s="11">
        <f>'OddsRatio_working_3-way'!U137/(3*'OddsRatio_working_3-way'!X137^(1/3))*SIN(('OddsRatio_working_3-way'!Y137+2*PI())/3)</f>
        <v>-0.38299278469925313</v>
      </c>
      <c r="AK137" s="11">
        <f>'OddsRatio_working_3-way'!U137/(3*'OddsRatio_working_3-way'!X137^(1/3))*SIN(('OddsRatio_working_3-way'!Y137+4*PI())/3)</f>
        <v>0.54024760228458146</v>
      </c>
      <c r="AL137" s="11">
        <f>'OddsRatio_working_3-way'!Z137+'OddsRatio_working_3-way'!AF137</f>
        <v>1.0660661719037026</v>
      </c>
      <c r="AM137" s="11">
        <f>'OddsRatio_working_3-way'!AA137+'OddsRatio_working_3-way'!AG137</f>
        <v>-0.80540641974461569</v>
      </c>
      <c r="AN137" s="11">
        <f>'OddsRatio_working_3-way'!AB137+'OddsRatio_working_3-way'!AH137</f>
        <v>-0.26065975215908688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1.0660661719037026</v>
      </c>
      <c r="AS137" s="11">
        <f>IF(('OddsRatio_working_3-way'!X137=0),IF(Q137&gt;0,-Q137^(1/3),(-Q137)^(1/3)),'OddsRatio_working_3-way'!AM137-'OddsRatio_working_3-way'!R137/3)</f>
        <v>-0.80540641974461569</v>
      </c>
      <c r="AT137" s="11">
        <f>IF(('OddsRatio_working_3-way'!X137=0),IF(Q137&gt;0,-Q137^(1/3),(-Q137)^(1/3)),'OddsRatio_working_3-way'!AN137-'OddsRatio_working_3-way'!R137/3)</f>
        <v>-0.26065975215908688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2.78</v>
      </c>
      <c r="B138" s="4">
        <f>IF('True_Odds_Calculator_3-way'!B139="","",'True_Odds_Calculator_3-way'!B139)</f>
        <v>3.03</v>
      </c>
      <c r="C138" s="4">
        <f>IF('True_Odds_Calculator_3-way'!C139="","",'True_Odds_Calculator_3-way'!C139)</f>
        <v>2.91</v>
      </c>
      <c r="D138" s="9">
        <f t="shared" si="39"/>
        <v>0.34834477245514411</v>
      </c>
      <c r="E138" s="9">
        <f t="shared" si="40"/>
        <v>0.319135976476423</v>
      </c>
      <c r="F138" s="9">
        <f t="shared" si="41"/>
        <v>0.33251925106843294</v>
      </c>
      <c r="G138" s="9">
        <f t="shared" si="42"/>
        <v>1.0509657999477298</v>
      </c>
      <c r="H138" s="9">
        <f t="shared" si="43"/>
        <v>2.8707191239069583</v>
      </c>
      <c r="I138" s="9">
        <f t="shared" si="44"/>
        <v>3.1334605738938919</v>
      </c>
      <c r="J138" s="9">
        <f t="shared" si="45"/>
        <v>3.0073446779001634</v>
      </c>
      <c r="K138" s="11">
        <f t="shared" si="46"/>
        <v>0.35971223021582738</v>
      </c>
      <c r="L138" s="11">
        <f t="shared" si="47"/>
        <v>0.33003300330033003</v>
      </c>
      <c r="M138" s="11">
        <f t="shared" si="48"/>
        <v>0.3436426116838488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-0.28155872770396517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0.23335419650397882</v>
      </c>
      <c r="Q138" s="11">
        <f>2*'OddsRatio_working_3-way'!K138*'OddsRatio_working_3-way'!L138*'OddsRatio_working_3-way'!M138</f>
        <v>8.1592376399992603E-2</v>
      </c>
      <c r="R138" s="11">
        <f t="shared" si="49"/>
        <v>0</v>
      </c>
      <c r="S138" s="11">
        <f t="shared" si="50"/>
        <v>-0.82879404381074884</v>
      </c>
      <c r="T138" s="11">
        <f t="shared" si="51"/>
        <v>-0.28978812720655556</v>
      </c>
      <c r="U138" s="11">
        <f>'OddsRatio_working_3-way'!S138-'OddsRatio_working_3-way'!R138^2/3</f>
        <v>-0.82879404381074884</v>
      </c>
      <c r="V138" s="11">
        <f>'OddsRatio_working_3-way'!S138*'OddsRatio_working_3-way'!R138/3-2*'OddsRatio_working_3-way'!R138^3/27-'OddsRatio_working_3-way'!T138</f>
        <v>0.28978812720655556</v>
      </c>
      <c r="W138" s="11">
        <f>'OddsRatio_working_3-way'!V138^2+4*'OddsRatio_working_3-way'!U138^3/27</f>
        <v>-3.6332575564883285E-4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0.1452071661674551</v>
      </c>
      <c r="Y138" s="11">
        <f>IF('OddsRatio_working_3-way'!W138&gt;=0,IF('OddsRatio_working_3-way'!V138+SQRT('OddsRatio_working_3-way'!W138)&gt;0,0,PI()),ACOS('OddsRatio_working_3-way'!V138/(2*'OddsRatio_working_3-way'!X138)))</f>
        <v>6.5681392724916021E-2</v>
      </c>
      <c r="Z138" s="11">
        <f>'OddsRatio_working_3-way'!X138^(1/3)*COS('OddsRatio_working_3-way'!Y138/3)</f>
        <v>0.52548289997386488</v>
      </c>
      <c r="AA138" s="11">
        <f>'OddsRatio_working_3-way'!X138^(1/3)*COS(('OddsRatio_working_3-way'!Y138+2*PI())/3)</f>
        <v>-0.27270650537965557</v>
      </c>
      <c r="AB138" s="11">
        <f>'OddsRatio_working_3-way'!X138^(1/3)*COS(('OddsRatio_working_3-way'!Y138+4*PI())/3)</f>
        <v>-0.25277639459420964</v>
      </c>
      <c r="AC138" s="11">
        <f>'OddsRatio_working_3-way'!X138^(1/3)*SIN('OddsRatio_working_3-way'!Y138/3)</f>
        <v>1.1506654826956461E-2</v>
      </c>
      <c r="AD138" s="11">
        <f>'OddsRatio_working_3-way'!X138^(1/3)*SIN(('OddsRatio_working_3-way'!Y138+2*PI())/3)</f>
        <v>0.44932821321820587</v>
      </c>
      <c r="AE138" s="11">
        <f>'OddsRatio_working_3-way'!X138^(1/3)*SIN(('OddsRatio_working_3-way'!Y138+4*PI())/3)</f>
        <v>-0.46083486804516222</v>
      </c>
      <c r="AF138" s="11">
        <f>-'OddsRatio_working_3-way'!U138/(3*'OddsRatio_working_3-way'!X138^(1/3))*COS(('OddsRatio_working_3-way'!Y138)/3)</f>
        <v>0.52548289997386488</v>
      </c>
      <c r="AG138" s="11">
        <f>-'OddsRatio_working_3-way'!U138/(3*'OddsRatio_working_3-way'!X138^(1/3))*COS(('OddsRatio_working_3-way'!Y138+2*PI())/3)</f>
        <v>-0.27270650537965557</v>
      </c>
      <c r="AH138" s="11">
        <f>-'OddsRatio_working_3-way'!U138/(3*'OddsRatio_working_3-way'!X138^(1/3))*COS(('OddsRatio_working_3-way'!Y138+4*PI())/3)</f>
        <v>-0.25277639459420964</v>
      </c>
      <c r="AI138" s="11">
        <f>'OddsRatio_working_3-way'!U138/(3*'OddsRatio_working_3-way'!X138^(1/3))*SIN(('OddsRatio_working_3-way'!Y138)/3)</f>
        <v>-1.1506654826956461E-2</v>
      </c>
      <c r="AJ138" s="11">
        <f>'OddsRatio_working_3-way'!U138/(3*'OddsRatio_working_3-way'!X138^(1/3))*SIN(('OddsRatio_working_3-way'!Y138+2*PI())/3)</f>
        <v>-0.44932821321820587</v>
      </c>
      <c r="AK138" s="11">
        <f>'OddsRatio_working_3-way'!U138/(3*'OddsRatio_working_3-way'!X138^(1/3))*SIN(('OddsRatio_working_3-way'!Y138+4*PI())/3)</f>
        <v>0.46083486804516222</v>
      </c>
      <c r="AL138" s="11">
        <f>'OddsRatio_working_3-way'!Z138+'OddsRatio_working_3-way'!AF138</f>
        <v>1.0509657999477298</v>
      </c>
      <c r="AM138" s="11">
        <f>'OddsRatio_working_3-way'!AA138+'OddsRatio_working_3-way'!AG138</f>
        <v>-0.54541301075931115</v>
      </c>
      <c r="AN138" s="11">
        <f>'OddsRatio_working_3-way'!AB138+'OddsRatio_working_3-way'!AH138</f>
        <v>-0.50555278918841928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1.0509657999477298</v>
      </c>
      <c r="AS138" s="11">
        <f>IF(('OddsRatio_working_3-way'!X138=0),IF(Q138&gt;0,-Q138^(1/3),(-Q138)^(1/3)),'OddsRatio_working_3-way'!AM138-'OddsRatio_working_3-way'!R138/3)</f>
        <v>-0.54541301075931115</v>
      </c>
      <c r="AT138" s="11">
        <f>IF(('OddsRatio_working_3-way'!X138=0),IF(Q138&gt;0,-Q138^(1/3),(-Q138)^(1/3)),'OddsRatio_working_3-way'!AN138-'OddsRatio_working_3-way'!R138/3)</f>
        <v>-0.50555278918841928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2.2599999999999998</v>
      </c>
      <c r="B139" s="4">
        <f>IF('True_Odds_Calculator_3-way'!B140="","",'True_Odds_Calculator_3-way'!B140)</f>
        <v>2.82</v>
      </c>
      <c r="C139" s="4">
        <f>IF('True_Odds_Calculator_3-way'!C140="","",'True_Odds_Calculator_3-way'!C140)</f>
        <v>4.21</v>
      </c>
      <c r="D139" s="9">
        <f t="shared" si="39"/>
        <v>0.42941318821037189</v>
      </c>
      <c r="E139" s="9">
        <f t="shared" si="40"/>
        <v>0.34254562541200684</v>
      </c>
      <c r="F139" s="9">
        <f t="shared" si="41"/>
        <v>0.22804118637762119</v>
      </c>
      <c r="G139" s="9">
        <f t="shared" si="42"/>
        <v>1.0545709550999218</v>
      </c>
      <c r="H139" s="9">
        <f t="shared" si="43"/>
        <v>2.3287594034259014</v>
      </c>
      <c r="I139" s="9">
        <f t="shared" si="44"/>
        <v>2.9193191382818582</v>
      </c>
      <c r="J139" s="9">
        <f t="shared" si="45"/>
        <v>4.3851727658707489</v>
      </c>
      <c r="K139" s="11">
        <f t="shared" si="46"/>
        <v>0.44247787610619471</v>
      </c>
      <c r="L139" s="11">
        <f t="shared" si="47"/>
        <v>0.3546099290780142</v>
      </c>
      <c r="M139" s="11">
        <f t="shared" si="48"/>
        <v>0.23752969121140144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-0.27435148937959175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0.23442882032883244</v>
      </c>
      <c r="Q139" s="11">
        <f>2*'OddsRatio_working_3-way'!K139*'OddsRatio_working_3-way'!L139*'OddsRatio_working_3-way'!M139</f>
        <v>7.4540165446369627E-2</v>
      </c>
      <c r="R139" s="11">
        <f t="shared" si="49"/>
        <v>0</v>
      </c>
      <c r="S139" s="11">
        <f t="shared" si="50"/>
        <v>-0.85448349800819767</v>
      </c>
      <c r="T139" s="11">
        <f t="shared" si="51"/>
        <v>-0.27169586582136651</v>
      </c>
      <c r="U139" s="11">
        <f>'OddsRatio_working_3-way'!S139-'OddsRatio_working_3-way'!R139^2/3</f>
        <v>-0.85448349800819767</v>
      </c>
      <c r="V139" s="11">
        <f>'OddsRatio_working_3-way'!S139*'OddsRatio_working_3-way'!R139/3-2*'OddsRatio_working_3-way'!R139^3/27-'OddsRatio_working_3-way'!T139</f>
        <v>0.27169586582136651</v>
      </c>
      <c r="W139" s="11">
        <f>'OddsRatio_working_3-way'!V139^2+4*'OddsRatio_working_3-way'!U139^3/27</f>
        <v>-1.8610146352265031E-2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0.15201051761036719</v>
      </c>
      <c r="Y139" s="11">
        <f>IF('OddsRatio_working_3-way'!W139&gt;=0,IF('OddsRatio_working_3-way'!V139+SQRT('OddsRatio_working_3-way'!W139)&gt;0,0,PI()),ACOS('OddsRatio_working_3-way'!V139/(2*'OddsRatio_working_3-way'!X139)))</f>
        <v>0.46532771420447094</v>
      </c>
      <c r="Z139" s="11">
        <f>'OddsRatio_working_3-way'!X139^(1/3)*COS('OddsRatio_working_3-way'!Y139/3)</f>
        <v>0.52728547754996091</v>
      </c>
      <c r="AA139" s="11">
        <f>'OddsRatio_working_3-way'!X139^(1/3)*COS(('OddsRatio_working_3-way'!Y139+2*PI())/3)</f>
        <v>-0.33504577355454473</v>
      </c>
      <c r="AB139" s="11">
        <f>'OddsRatio_working_3-way'!X139^(1/3)*COS(('OddsRatio_working_3-way'!Y139+4*PI())/3)</f>
        <v>-0.19223970399541648</v>
      </c>
      <c r="AC139" s="11">
        <f>'OddsRatio_working_3-way'!X139^(1/3)*SIN('OddsRatio_working_3-way'!Y139/3)</f>
        <v>8.2449122701875391E-2</v>
      </c>
      <c r="AD139" s="11">
        <f>'OddsRatio_working_3-way'!X139^(1/3)*SIN(('OddsRatio_working_3-way'!Y139+2*PI())/3)</f>
        <v>0.41541805725393782</v>
      </c>
      <c r="AE139" s="11">
        <f>'OddsRatio_working_3-way'!X139^(1/3)*SIN(('OddsRatio_working_3-way'!Y139+4*PI())/3)</f>
        <v>-0.49786717995581303</v>
      </c>
      <c r="AF139" s="11">
        <f>-'OddsRatio_working_3-way'!U139/(3*'OddsRatio_working_3-way'!X139^(1/3))*COS(('OddsRatio_working_3-way'!Y139)/3)</f>
        <v>0.52728547754996091</v>
      </c>
      <c r="AG139" s="11">
        <f>-'OddsRatio_working_3-way'!U139/(3*'OddsRatio_working_3-way'!X139^(1/3))*COS(('OddsRatio_working_3-way'!Y139+2*PI())/3)</f>
        <v>-0.33504577355454473</v>
      </c>
      <c r="AH139" s="11">
        <f>-'OddsRatio_working_3-way'!U139/(3*'OddsRatio_working_3-way'!X139^(1/3))*COS(('OddsRatio_working_3-way'!Y139+4*PI())/3)</f>
        <v>-0.19223970399541648</v>
      </c>
      <c r="AI139" s="11">
        <f>'OddsRatio_working_3-way'!U139/(3*'OddsRatio_working_3-way'!X139^(1/3))*SIN(('OddsRatio_working_3-way'!Y139)/3)</f>
        <v>-8.2449122701875391E-2</v>
      </c>
      <c r="AJ139" s="11">
        <f>'OddsRatio_working_3-way'!U139/(3*'OddsRatio_working_3-way'!X139^(1/3))*SIN(('OddsRatio_working_3-way'!Y139+2*PI())/3)</f>
        <v>-0.41541805725393782</v>
      </c>
      <c r="AK139" s="11">
        <f>'OddsRatio_working_3-way'!U139/(3*'OddsRatio_working_3-way'!X139^(1/3))*SIN(('OddsRatio_working_3-way'!Y139+4*PI())/3)</f>
        <v>0.49786717995581303</v>
      </c>
      <c r="AL139" s="11">
        <f>'OddsRatio_working_3-way'!Z139+'OddsRatio_working_3-way'!AF139</f>
        <v>1.0545709550999218</v>
      </c>
      <c r="AM139" s="11">
        <f>'OddsRatio_working_3-way'!AA139+'OddsRatio_working_3-way'!AG139</f>
        <v>-0.67009154710908947</v>
      </c>
      <c r="AN139" s="11">
        <f>'OddsRatio_working_3-way'!AB139+'OddsRatio_working_3-way'!AH139</f>
        <v>-0.38447940799083297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1.0545709550999218</v>
      </c>
      <c r="AS139" s="11">
        <f>IF(('OddsRatio_working_3-way'!X139=0),IF(Q139&gt;0,-Q139^(1/3),(-Q139)^(1/3)),'OddsRatio_working_3-way'!AM139-'OddsRatio_working_3-way'!R139/3)</f>
        <v>-0.67009154710908947</v>
      </c>
      <c r="AT139" s="11">
        <f>IF(('OddsRatio_working_3-way'!X139=0),IF(Q139&gt;0,-Q139^(1/3),(-Q139)^(1/3)),'OddsRatio_working_3-way'!AN139-'OddsRatio_working_3-way'!R139/3)</f>
        <v>-0.38447940799083297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2.72</v>
      </c>
      <c r="B140" s="4">
        <f>IF('True_Odds_Calculator_3-way'!B141="","",'True_Odds_Calculator_3-way'!B141)</f>
        <v>2.78</v>
      </c>
      <c r="C140" s="4">
        <f>IF('True_Odds_Calculator_3-way'!C141="","",'True_Odds_Calculator_3-way'!C141)</f>
        <v>3.28</v>
      </c>
      <c r="D140" s="9">
        <f t="shared" si="39"/>
        <v>0.35652756743222325</v>
      </c>
      <c r="E140" s="9">
        <f t="shared" si="40"/>
        <v>0.34870038993857994</v>
      </c>
      <c r="F140" s="9">
        <f t="shared" si="41"/>
        <v>0.29477204262919671</v>
      </c>
      <c r="G140" s="9">
        <f t="shared" si="42"/>
        <v>1.0493210443565202</v>
      </c>
      <c r="H140" s="9">
        <f t="shared" si="43"/>
        <v>2.8048321962932148</v>
      </c>
      <c r="I140" s="9">
        <f t="shared" si="44"/>
        <v>2.8677914589546054</v>
      </c>
      <c r="J140" s="9">
        <f t="shared" si="45"/>
        <v>3.3924519811328659</v>
      </c>
      <c r="K140" s="11">
        <f t="shared" si="46"/>
        <v>0.36764705882352938</v>
      </c>
      <c r="L140" s="11">
        <f t="shared" si="47"/>
        <v>0.35971223021582738</v>
      </c>
      <c r="M140" s="11">
        <f t="shared" si="48"/>
        <v>0.3048780487804878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-0.28144643539114178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0.23304527110019305</v>
      </c>
      <c r="Q140" s="11">
        <f>2*'OddsRatio_working_3-way'!K140*'OddsRatio_working_3-way'!L140*'OddsRatio_working_3-way'!M140</f>
        <v>8.0638502110793445E-2</v>
      </c>
      <c r="R140" s="11">
        <f t="shared" si="49"/>
        <v>0</v>
      </c>
      <c r="S140" s="11">
        <f t="shared" si="50"/>
        <v>-0.82802708364849975</v>
      </c>
      <c r="T140" s="11">
        <f t="shared" si="51"/>
        <v>-0.28651456181608992</v>
      </c>
      <c r="U140" s="11">
        <f>'OddsRatio_working_3-way'!S140-'OddsRatio_working_3-way'!R140^2/3</f>
        <v>-0.82802708364849975</v>
      </c>
      <c r="V140" s="11">
        <f>'OddsRatio_working_3-way'!S140*'OddsRatio_working_3-way'!R140/3-2*'OddsRatio_working_3-way'!R140^3/27-'OddsRatio_working_3-way'!T140</f>
        <v>0.28651456181608992</v>
      </c>
      <c r="W140" s="11">
        <f>'OddsRatio_working_3-way'!V140^2+4*'OddsRatio_working_3-way'!U140^3/27</f>
        <v>-2.0159626333062369E-3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0.1450056522742926</v>
      </c>
      <c r="Y140" s="11">
        <f>IF('OddsRatio_working_3-way'!W140&gt;=0,IF('OddsRatio_working_3-way'!V140+SQRT('OddsRatio_working_3-way'!W140)&gt;0,0,PI()),ACOS('OddsRatio_working_3-way'!V140/(2*'OddsRatio_working_3-way'!X140)))</f>
        <v>0.15544498295136489</v>
      </c>
      <c r="Z140" s="11">
        <f>'OddsRatio_working_3-way'!X140^(1/3)*COS('OddsRatio_working_3-way'!Y140/3)</f>
        <v>0.52466052217826009</v>
      </c>
      <c r="AA140" s="11">
        <f>'OddsRatio_working_3-way'!X140^(1/3)*COS(('OddsRatio_working_3-way'!Y140+2*PI())/3)</f>
        <v>-0.28589449803522082</v>
      </c>
      <c r="AB140" s="11">
        <f>'OddsRatio_working_3-way'!X140^(1/3)*COS(('OddsRatio_working_3-way'!Y140+4*PI())/3)</f>
        <v>-0.23876602414303913</v>
      </c>
      <c r="AC140" s="11">
        <f>'OddsRatio_working_3-way'!X140^(1/3)*SIN('OddsRatio_working_3-way'!Y140/3)</f>
        <v>2.7209637088147345E-2</v>
      </c>
      <c r="AD140" s="11">
        <f>'OddsRatio_working_3-way'!X140^(1/3)*SIN(('OddsRatio_working_3-way'!Y140+2*PI())/3)</f>
        <v>0.44076452202510846</v>
      </c>
      <c r="AE140" s="11">
        <f>'OddsRatio_working_3-way'!X140^(1/3)*SIN(('OddsRatio_working_3-way'!Y140+4*PI())/3)</f>
        <v>-0.46797415911325579</v>
      </c>
      <c r="AF140" s="11">
        <f>-'OddsRatio_working_3-way'!U140/(3*'OddsRatio_working_3-way'!X140^(1/3))*COS(('OddsRatio_working_3-way'!Y140)/3)</f>
        <v>0.52466052217826009</v>
      </c>
      <c r="AG140" s="11">
        <f>-'OddsRatio_working_3-way'!U140/(3*'OddsRatio_working_3-way'!X140^(1/3))*COS(('OddsRatio_working_3-way'!Y140+2*PI())/3)</f>
        <v>-0.28589449803522082</v>
      </c>
      <c r="AH140" s="11">
        <f>-'OddsRatio_working_3-way'!U140/(3*'OddsRatio_working_3-way'!X140^(1/3))*COS(('OddsRatio_working_3-way'!Y140+4*PI())/3)</f>
        <v>-0.23876602414303913</v>
      </c>
      <c r="AI140" s="11">
        <f>'OddsRatio_working_3-way'!U140/(3*'OddsRatio_working_3-way'!X140^(1/3))*SIN(('OddsRatio_working_3-way'!Y140)/3)</f>
        <v>-2.7209637088147345E-2</v>
      </c>
      <c r="AJ140" s="11">
        <f>'OddsRatio_working_3-way'!U140/(3*'OddsRatio_working_3-way'!X140^(1/3))*SIN(('OddsRatio_working_3-way'!Y140+2*PI())/3)</f>
        <v>-0.44076452202510846</v>
      </c>
      <c r="AK140" s="11">
        <f>'OddsRatio_working_3-way'!U140/(3*'OddsRatio_working_3-way'!X140^(1/3))*SIN(('OddsRatio_working_3-way'!Y140+4*PI())/3)</f>
        <v>0.46797415911325579</v>
      </c>
      <c r="AL140" s="11">
        <f>'OddsRatio_working_3-way'!Z140+'OddsRatio_working_3-way'!AF140</f>
        <v>1.0493210443565202</v>
      </c>
      <c r="AM140" s="11">
        <f>'OddsRatio_working_3-way'!AA140+'OddsRatio_working_3-way'!AG140</f>
        <v>-0.57178899607044165</v>
      </c>
      <c r="AN140" s="11">
        <f>'OddsRatio_working_3-way'!AB140+'OddsRatio_working_3-way'!AH140</f>
        <v>-0.47753204828607826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1.0493210443565202</v>
      </c>
      <c r="AS140" s="11">
        <f>IF(('OddsRatio_working_3-way'!X140=0),IF(Q140&gt;0,-Q140^(1/3),(-Q140)^(1/3)),'OddsRatio_working_3-way'!AM140-'OddsRatio_working_3-way'!R140/3)</f>
        <v>-0.57178899607044165</v>
      </c>
      <c r="AT140" s="11">
        <f>IF(('OddsRatio_working_3-way'!X140=0),IF(Q140&gt;0,-Q140^(1/3),(-Q140)^(1/3)),'OddsRatio_working_3-way'!AN140-'OddsRatio_working_3-way'!R140/3)</f>
        <v>-0.47753204828607826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4.38</v>
      </c>
      <c r="B141" s="4">
        <f>IF('True_Odds_Calculator_3-way'!B142="","",'True_Odds_Calculator_3-way'!B142)</f>
        <v>3.01</v>
      </c>
      <c r="C141" s="4">
        <f>IF('True_Odds_Calculator_3-way'!C142="","",'True_Odds_Calculator_3-way'!C142)</f>
        <v>2.11</v>
      </c>
      <c r="D141" s="9">
        <f t="shared" si="39"/>
        <v>0.21899398375262744</v>
      </c>
      <c r="E141" s="9">
        <f t="shared" si="40"/>
        <v>0.32042973734052604</v>
      </c>
      <c r="F141" s="9">
        <f t="shared" si="41"/>
        <v>0.46057627890684638</v>
      </c>
      <c r="G141" s="9">
        <f t="shared" si="42"/>
        <v>1.0551288430519183</v>
      </c>
      <c r="H141" s="9">
        <f t="shared" si="43"/>
        <v>4.5663354895154846</v>
      </c>
      <c r="I141" s="9">
        <f t="shared" si="44"/>
        <v>3.1208089745343557</v>
      </c>
      <c r="J141" s="9">
        <f t="shared" si="45"/>
        <v>2.1711930157876291</v>
      </c>
      <c r="K141" s="11">
        <f t="shared" si="46"/>
        <v>0.22831050228310504</v>
      </c>
      <c r="L141" s="11">
        <f t="shared" si="47"/>
        <v>0.33222591362126247</v>
      </c>
      <c r="M141" s="11">
        <f t="shared" si="48"/>
        <v>0.47393364928909953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-0.27108948660171683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0.23366318666690539</v>
      </c>
      <c r="Q141" s="11">
        <f>2*'OddsRatio_working_3-way'!K141*'OddsRatio_working_3-way'!L141*'OddsRatio_working_3-way'!M141</f>
        <v>7.1896365128278586E-2</v>
      </c>
      <c r="R141" s="11">
        <f t="shared" si="49"/>
        <v>0</v>
      </c>
      <c r="S141" s="11">
        <f t="shared" si="50"/>
        <v>-0.86194116044862357</v>
      </c>
      <c r="T141" s="11">
        <f t="shared" si="51"/>
        <v>-0.26521266475342264</v>
      </c>
      <c r="U141" s="11">
        <f>'OddsRatio_working_3-way'!S141-'OddsRatio_working_3-way'!R141^2/3</f>
        <v>-0.86194116044862357</v>
      </c>
      <c r="V141" s="11">
        <f>'OddsRatio_working_3-way'!S141*'OddsRatio_working_3-way'!R141/3-2*'OddsRatio_working_3-way'!R141^3/27-'OddsRatio_working_3-way'!T141</f>
        <v>0.26521266475342264</v>
      </c>
      <c r="W141" s="11">
        <f>'OddsRatio_working_3-way'!V141^2+4*'OddsRatio_working_3-way'!U141^3/27</f>
        <v>-2.4532283317489315E-2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0.15400490321991428</v>
      </c>
      <c r="Y141" s="11">
        <f>IF('OddsRatio_working_3-way'!W141&gt;=0,IF('OddsRatio_working_3-way'!V141+SQRT('OddsRatio_working_3-way'!W141)&gt;0,0,PI()),ACOS('OddsRatio_working_3-way'!V141/(2*'OddsRatio_working_3-way'!X141)))</f>
        <v>0.5334601943384274</v>
      </c>
      <c r="Z141" s="11">
        <f>'OddsRatio_working_3-way'!X141^(1/3)*COS('OddsRatio_working_3-way'!Y141/3)</f>
        <v>0.52756442152595917</v>
      </c>
      <c r="AA141" s="11">
        <f>'OddsRatio_working_3-way'!X141^(1/3)*COS(('OddsRatio_working_3-way'!Y141+2*PI())/3)</f>
        <v>-0.34589266056774548</v>
      </c>
      <c r="AB141" s="11">
        <f>'OddsRatio_working_3-way'!X141^(1/3)*COS(('OddsRatio_working_3-way'!Y141+4*PI())/3)</f>
        <v>-0.18167176095821361</v>
      </c>
      <c r="AC141" s="11">
        <f>'OddsRatio_working_3-way'!X141^(1/3)*SIN('OddsRatio_working_3-way'!Y141/3)</f>
        <v>9.4812980596125654E-2</v>
      </c>
      <c r="AD141" s="11">
        <f>'OddsRatio_working_3-way'!X141^(1/3)*SIN(('OddsRatio_working_3-way'!Y141+2*PI())/3)</f>
        <v>0.40947770087625973</v>
      </c>
      <c r="AE141" s="11">
        <f>'OddsRatio_working_3-way'!X141^(1/3)*SIN(('OddsRatio_working_3-way'!Y141+4*PI())/3)</f>
        <v>-0.50429068147238543</v>
      </c>
      <c r="AF141" s="11">
        <f>-'OddsRatio_working_3-way'!U141/(3*'OddsRatio_working_3-way'!X141^(1/3))*COS(('OddsRatio_working_3-way'!Y141)/3)</f>
        <v>0.52756442152595906</v>
      </c>
      <c r="AG141" s="11">
        <f>-'OddsRatio_working_3-way'!U141/(3*'OddsRatio_working_3-way'!X141^(1/3))*COS(('OddsRatio_working_3-way'!Y141+2*PI())/3)</f>
        <v>-0.34589266056774542</v>
      </c>
      <c r="AH141" s="11">
        <f>-'OddsRatio_working_3-way'!U141/(3*'OddsRatio_working_3-way'!X141^(1/3))*COS(('OddsRatio_working_3-way'!Y141+4*PI())/3)</f>
        <v>-0.18167176095821355</v>
      </c>
      <c r="AI141" s="11">
        <f>'OddsRatio_working_3-way'!U141/(3*'OddsRatio_working_3-way'!X141^(1/3))*SIN(('OddsRatio_working_3-way'!Y141)/3)</f>
        <v>-9.481298059612564E-2</v>
      </c>
      <c r="AJ141" s="11">
        <f>'OddsRatio_working_3-way'!U141/(3*'OddsRatio_working_3-way'!X141^(1/3))*SIN(('OddsRatio_working_3-way'!Y141+2*PI())/3)</f>
        <v>-0.40947770087625968</v>
      </c>
      <c r="AK141" s="11">
        <f>'OddsRatio_working_3-way'!U141/(3*'OddsRatio_working_3-way'!X141^(1/3))*SIN(('OddsRatio_working_3-way'!Y141+4*PI())/3)</f>
        <v>0.50429068147238543</v>
      </c>
      <c r="AL141" s="11">
        <f>'OddsRatio_working_3-way'!Z141+'OddsRatio_working_3-way'!AF141</f>
        <v>1.0551288430519183</v>
      </c>
      <c r="AM141" s="11">
        <f>'OddsRatio_working_3-way'!AA141+'OddsRatio_working_3-way'!AG141</f>
        <v>-0.69178532113549096</v>
      </c>
      <c r="AN141" s="11">
        <f>'OddsRatio_working_3-way'!AB141+'OddsRatio_working_3-way'!AH141</f>
        <v>-0.36334352191642716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1.0551288430519183</v>
      </c>
      <c r="AS141" s="11">
        <f>IF(('OddsRatio_working_3-way'!X141=0),IF(Q141&gt;0,-Q141^(1/3),(-Q141)^(1/3)),'OddsRatio_working_3-way'!AM141-'OddsRatio_working_3-way'!R141/3)</f>
        <v>-0.69178532113549096</v>
      </c>
      <c r="AT141" s="11">
        <f>IF(('OddsRatio_working_3-way'!X141=0),IF(Q141&gt;0,-Q141^(1/3),(-Q141)^(1/3)),'OddsRatio_working_3-way'!AN141-'OddsRatio_working_3-way'!R141/3)</f>
        <v>-0.36334352191642716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1.82</v>
      </c>
      <c r="B142" s="4">
        <f>IF('True_Odds_Calculator_3-way'!B143="","",'True_Odds_Calculator_3-way'!B143)</f>
        <v>4.16</v>
      </c>
      <c r="C142" s="4">
        <f>IF('True_Odds_Calculator_3-way'!C143="","",'True_Odds_Calculator_3-way'!C143)</f>
        <v>4.18</v>
      </c>
      <c r="D142" s="9">
        <f t="shared" si="39"/>
        <v>0.53759161512075992</v>
      </c>
      <c r="E142" s="9">
        <f t="shared" si="40"/>
        <v>0.23176491524166426</v>
      </c>
      <c r="F142" s="9">
        <f t="shared" si="41"/>
        <v>0.23064346963757579</v>
      </c>
      <c r="G142" s="9">
        <f t="shared" si="42"/>
        <v>1.0489610489185286</v>
      </c>
      <c r="H142" s="9">
        <f t="shared" si="43"/>
        <v>1.8601480601131932</v>
      </c>
      <c r="I142" s="9">
        <f t="shared" si="44"/>
        <v>4.3147169145825508</v>
      </c>
      <c r="J142" s="9">
        <f t="shared" si="45"/>
        <v>4.3356961355609211</v>
      </c>
      <c r="K142" s="11">
        <f t="shared" si="46"/>
        <v>0.54945054945054939</v>
      </c>
      <c r="L142" s="11">
        <f t="shared" si="47"/>
        <v>0.24038461538461536</v>
      </c>
      <c r="M142" s="11">
        <f t="shared" si="48"/>
        <v>0.23923444976076558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-0.2603676687684785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0.22624136996606631</v>
      </c>
      <c r="Q142" s="11">
        <f>2*'OddsRatio_working_3-way'!K142*'OddsRatio_working_3-way'!L142*'OddsRatio_working_3-way'!M142</f>
        <v>6.3195913398342546E-2</v>
      </c>
      <c r="R142" s="11">
        <f t="shared" si="49"/>
        <v>0</v>
      </c>
      <c r="S142" s="11">
        <f t="shared" si="50"/>
        <v>-0.86893035159155019</v>
      </c>
      <c r="T142" s="11">
        <f t="shared" si="51"/>
        <v>-0.2427179753049023</v>
      </c>
      <c r="U142" s="11">
        <f>'OddsRatio_working_3-way'!S142-'OddsRatio_working_3-way'!R142^2/3</f>
        <v>-0.86893035159155019</v>
      </c>
      <c r="V142" s="11">
        <f>'OddsRatio_working_3-way'!S142*'OddsRatio_working_3-way'!R142/3-2*'OddsRatio_working_3-way'!R142^3/27-'OddsRatio_working_3-way'!T142</f>
        <v>0.2427179753049023</v>
      </c>
      <c r="W142" s="11">
        <f>'OddsRatio_working_3-way'!V142^2+4*'OddsRatio_working_3-way'!U142^3/27</f>
        <v>-3.8284596961761487E-2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0.15588185630299686</v>
      </c>
      <c r="Y142" s="11">
        <f>IF('OddsRatio_working_3-way'!W142&gt;=0,IF('OddsRatio_working_3-way'!V142+SQRT('OddsRatio_working_3-way'!W142)&gt;0,0,PI()),ACOS('OddsRatio_working_3-way'!V142/(2*'OddsRatio_working_3-way'!X142)))</f>
        <v>0.67847322887352857</v>
      </c>
      <c r="Z142" s="11">
        <f>'OddsRatio_working_3-way'!X142^(1/3)*COS('OddsRatio_working_3-way'!Y142/3)</f>
        <v>0.5244805244592643</v>
      </c>
      <c r="AA142" s="11">
        <f>'OddsRatio_working_3-way'!X142^(1/3)*COS(('OddsRatio_working_3-way'!Y142+2*PI())/3)</f>
        <v>-0.36675209168012496</v>
      </c>
      <c r="AB142" s="11">
        <f>'OddsRatio_working_3-way'!X142^(1/3)*COS(('OddsRatio_working_3-way'!Y142+4*PI())/3)</f>
        <v>-0.15772843277913925</v>
      </c>
      <c r="AC142" s="11">
        <f>'OddsRatio_working_3-way'!X142^(1/3)*SIN('OddsRatio_working_3-way'!Y142/3)</f>
        <v>0.12067986573348458</v>
      </c>
      <c r="AD142" s="11">
        <f>'OddsRatio_working_3-way'!X142^(1/3)*SIN(('OddsRatio_working_3-way'!Y142+2*PI())/3)</f>
        <v>0.39387352510516627</v>
      </c>
      <c r="AE142" s="11">
        <f>'OddsRatio_working_3-way'!X142^(1/3)*SIN(('OddsRatio_working_3-way'!Y142+4*PI())/3)</f>
        <v>-0.51455339083865081</v>
      </c>
      <c r="AF142" s="11">
        <f>-'OddsRatio_working_3-way'!U142/(3*'OddsRatio_working_3-way'!X142^(1/3))*COS(('OddsRatio_working_3-way'!Y142)/3)</f>
        <v>0.52448052445926419</v>
      </c>
      <c r="AG142" s="11">
        <f>-'OddsRatio_working_3-way'!U142/(3*'OddsRatio_working_3-way'!X142^(1/3))*COS(('OddsRatio_working_3-way'!Y142+2*PI())/3)</f>
        <v>-0.36675209168012485</v>
      </c>
      <c r="AH142" s="11">
        <f>-'OddsRatio_working_3-way'!U142/(3*'OddsRatio_working_3-way'!X142^(1/3))*COS(('OddsRatio_working_3-way'!Y142+4*PI())/3)</f>
        <v>-0.15772843277913923</v>
      </c>
      <c r="AI142" s="11">
        <f>'OddsRatio_working_3-way'!U142/(3*'OddsRatio_working_3-way'!X142^(1/3))*SIN(('OddsRatio_working_3-way'!Y142)/3)</f>
        <v>-0.12067986573348455</v>
      </c>
      <c r="AJ142" s="11">
        <f>'OddsRatio_working_3-way'!U142/(3*'OddsRatio_working_3-way'!X142^(1/3))*SIN(('OddsRatio_working_3-way'!Y142+2*PI())/3)</f>
        <v>-0.39387352510516621</v>
      </c>
      <c r="AK142" s="11">
        <f>'OddsRatio_working_3-way'!U142/(3*'OddsRatio_working_3-way'!X142^(1/3))*SIN(('OddsRatio_working_3-way'!Y142+4*PI())/3)</f>
        <v>0.5145533908386507</v>
      </c>
      <c r="AL142" s="11">
        <f>'OddsRatio_working_3-way'!Z142+'OddsRatio_working_3-way'!AF142</f>
        <v>1.0489610489185286</v>
      </c>
      <c r="AM142" s="11">
        <f>'OddsRatio_working_3-way'!AA142+'OddsRatio_working_3-way'!AG142</f>
        <v>-0.73350418336024981</v>
      </c>
      <c r="AN142" s="11">
        <f>'OddsRatio_working_3-way'!AB142+'OddsRatio_working_3-way'!AH142</f>
        <v>-0.31545686555827845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1.0489610489185286</v>
      </c>
      <c r="AS142" s="11">
        <f>IF(('OddsRatio_working_3-way'!X142=0),IF(Q142&gt;0,-Q142^(1/3),(-Q142)^(1/3)),'OddsRatio_working_3-way'!AM142-'OddsRatio_working_3-way'!R142/3)</f>
        <v>-0.73350418336024981</v>
      </c>
      <c r="AT142" s="11">
        <f>IF(('OddsRatio_working_3-way'!X142=0),IF(Q142&gt;0,-Q142^(1/3),(-Q142)^(1/3)),'OddsRatio_working_3-way'!AN142-'OddsRatio_working_3-way'!R142/3)</f>
        <v>-0.31545686555827845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1.79</v>
      </c>
      <c r="B143" s="4">
        <f>IF('True_Odds_Calculator_3-way'!B144="","",'True_Odds_Calculator_3-way'!B144)</f>
        <v>4.18</v>
      </c>
      <c r="C143" s="4">
        <f>IF('True_Odds_Calculator_3-way'!C144="","",'True_Odds_Calculator_3-way'!C144)</f>
        <v>4.32</v>
      </c>
      <c r="D143" s="9">
        <f t="shared" si="39"/>
        <v>0.54660529207198327</v>
      </c>
      <c r="E143" s="9">
        <f t="shared" si="40"/>
        <v>0.23047347537735782</v>
      </c>
      <c r="F143" s="9">
        <f t="shared" si="41"/>
        <v>0.22292123255065885</v>
      </c>
      <c r="G143" s="9">
        <f t="shared" si="42"/>
        <v>1.049966694673047</v>
      </c>
      <c r="H143" s="9">
        <f t="shared" si="43"/>
        <v>1.8294736887917076</v>
      </c>
      <c r="I143" s="9">
        <f t="shared" si="44"/>
        <v>4.3388940890602896</v>
      </c>
      <c r="J143" s="9">
        <f t="shared" si="45"/>
        <v>4.4858894263145164</v>
      </c>
      <c r="K143" s="11">
        <f t="shared" si="46"/>
        <v>0.55865921787709494</v>
      </c>
      <c r="L143" s="11">
        <f t="shared" si="47"/>
        <v>0.23923444976076558</v>
      </c>
      <c r="M143" s="11">
        <f t="shared" si="48"/>
        <v>0.23148148148148145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-0.25803536690040674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0.22553527037502341</v>
      </c>
      <c r="Q143" s="11">
        <f>2*'OddsRatio_working_3-way'!K143*'OddsRatio_working_3-way'!L143*'OddsRatio_working_3-way'!M143</f>
        <v>6.1875245644725206E-2</v>
      </c>
      <c r="R143" s="11">
        <f t="shared" si="49"/>
        <v>0</v>
      </c>
      <c r="S143" s="11">
        <f t="shared" si="50"/>
        <v>-0.87404789926364124</v>
      </c>
      <c r="T143" s="11">
        <f t="shared" si="51"/>
        <v>-0.23979366234942143</v>
      </c>
      <c r="U143" s="11">
        <f>'OddsRatio_working_3-way'!S143-'OddsRatio_working_3-way'!R143^2/3</f>
        <v>-0.87404789926364124</v>
      </c>
      <c r="V143" s="11">
        <f>'OddsRatio_working_3-way'!S143*'OddsRatio_working_3-way'!R143/3-2*'OddsRatio_working_3-way'!R143^3/27-'OddsRatio_working_3-way'!T143</f>
        <v>0.23979366234942143</v>
      </c>
      <c r="W143" s="11">
        <f>'OddsRatio_working_3-way'!V143^2+4*'OddsRatio_working_3-way'!U143^3/27</f>
        <v>-4.1423058357734271E-2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0.1572609764536983</v>
      </c>
      <c r="Y143" s="11">
        <f>IF('OddsRatio_working_3-way'!W143&gt;=0,IF('OddsRatio_working_3-way'!V143+SQRT('OddsRatio_working_3-way'!W143)&gt;0,0,PI()),ACOS('OddsRatio_working_3-way'!V143/(2*'OddsRatio_working_3-way'!X143)))</f>
        <v>0.70377200792911399</v>
      </c>
      <c r="Z143" s="11">
        <f>'OddsRatio_working_3-way'!X143^(1/3)*COS('OddsRatio_working_3-way'!Y143/3)</f>
        <v>0.52498334733652352</v>
      </c>
      <c r="AA143" s="11">
        <f>'OddsRatio_working_3-way'!X143^(1/3)*COS(('OddsRatio_working_3-way'!Y143+2*PI())/3)</f>
        <v>-0.3711486503444727</v>
      </c>
      <c r="AB143" s="11">
        <f>'OddsRatio_working_3-way'!X143^(1/3)*COS(('OddsRatio_working_3-way'!Y143+4*PI())/3)</f>
        <v>-0.15383469699205077</v>
      </c>
      <c r="AC143" s="11">
        <f>'OddsRatio_working_3-way'!X143^(1/3)*SIN('OddsRatio_working_3-way'!Y143/3)</f>
        <v>0.12546626946668252</v>
      </c>
      <c r="AD143" s="11">
        <f>'OddsRatio_working_3-way'!X143^(1/3)*SIN(('OddsRatio_working_3-way'!Y143+2*PI())/3)</f>
        <v>0.39191578062387777</v>
      </c>
      <c r="AE143" s="11">
        <f>'OddsRatio_working_3-way'!X143^(1/3)*SIN(('OddsRatio_working_3-way'!Y143+4*PI())/3)</f>
        <v>-0.51738205009056037</v>
      </c>
      <c r="AF143" s="11">
        <f>-'OddsRatio_working_3-way'!U143/(3*'OddsRatio_working_3-way'!X143^(1/3))*COS(('OddsRatio_working_3-way'!Y143)/3)</f>
        <v>0.52498334733652341</v>
      </c>
      <c r="AG143" s="11">
        <f>-'OddsRatio_working_3-way'!U143/(3*'OddsRatio_working_3-way'!X143^(1/3))*COS(('OddsRatio_working_3-way'!Y143+2*PI())/3)</f>
        <v>-0.37114865034447264</v>
      </c>
      <c r="AH143" s="11">
        <f>-'OddsRatio_working_3-way'!U143/(3*'OddsRatio_working_3-way'!X143^(1/3))*COS(('OddsRatio_working_3-way'!Y143+4*PI())/3)</f>
        <v>-0.15383469699205071</v>
      </c>
      <c r="AI143" s="11">
        <f>'OddsRatio_working_3-way'!U143/(3*'OddsRatio_working_3-way'!X143^(1/3))*SIN(('OddsRatio_working_3-way'!Y143)/3)</f>
        <v>-0.12546626946668249</v>
      </c>
      <c r="AJ143" s="11">
        <f>'OddsRatio_working_3-way'!U143/(3*'OddsRatio_working_3-way'!X143^(1/3))*SIN(('OddsRatio_working_3-way'!Y143+2*PI())/3)</f>
        <v>-0.39191578062387772</v>
      </c>
      <c r="AK143" s="11">
        <f>'OddsRatio_working_3-way'!U143/(3*'OddsRatio_working_3-way'!X143^(1/3))*SIN(('OddsRatio_working_3-way'!Y143+4*PI())/3)</f>
        <v>0.51738205009056026</v>
      </c>
      <c r="AL143" s="11">
        <f>'OddsRatio_working_3-way'!Z143+'OddsRatio_working_3-way'!AF143</f>
        <v>1.049966694673047</v>
      </c>
      <c r="AM143" s="11">
        <f>'OddsRatio_working_3-way'!AA143+'OddsRatio_working_3-way'!AG143</f>
        <v>-0.74229730068894528</v>
      </c>
      <c r="AN143" s="11">
        <f>'OddsRatio_working_3-way'!AB143+'OddsRatio_working_3-way'!AH143</f>
        <v>-0.30766939398410148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1.049966694673047</v>
      </c>
      <c r="AS143" s="11">
        <f>IF(('OddsRatio_working_3-way'!X143=0),IF(Q143&gt;0,-Q143^(1/3),(-Q143)^(1/3)),'OddsRatio_working_3-way'!AM143-'OddsRatio_working_3-way'!R143/3)</f>
        <v>-0.74229730068894528</v>
      </c>
      <c r="AT143" s="11">
        <f>IF(('OddsRatio_working_3-way'!X143=0),IF(Q143&gt;0,-Q143^(1/3),(-Q143)^(1/3)),'OddsRatio_working_3-way'!AN143-'OddsRatio_working_3-way'!R143/3)</f>
        <v>-0.30766939398410148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1.26</v>
      </c>
      <c r="B144" s="4">
        <f>IF('True_Odds_Calculator_3-way'!B145="","",'True_Odds_Calculator_3-way'!B145)</f>
        <v>6.41</v>
      </c>
      <c r="C144" s="4">
        <f>IF('True_Odds_Calculator_3-way'!C145="","",'True_Odds_Calculator_3-way'!C145)</f>
        <v>11.24</v>
      </c>
      <c r="D144" s="9">
        <f t="shared" si="39"/>
        <v>0.77619853520422</v>
      </c>
      <c r="E144" s="9">
        <f t="shared" si="40"/>
        <v>0.14286763941095545</v>
      </c>
      <c r="F144" s="9">
        <f t="shared" si="41"/>
        <v>8.0933825384824409E-2</v>
      </c>
      <c r="G144" s="9">
        <f t="shared" si="42"/>
        <v>1.1089622378283432</v>
      </c>
      <c r="H144" s="9">
        <f t="shared" si="43"/>
        <v>1.2883301818353692</v>
      </c>
      <c r="I144" s="9">
        <f t="shared" si="44"/>
        <v>6.9994857066513374</v>
      </c>
      <c r="J144" s="9">
        <f t="shared" si="45"/>
        <v>12.355773315362233</v>
      </c>
      <c r="K144" s="11">
        <f t="shared" si="46"/>
        <v>0.79365079365079361</v>
      </c>
      <c r="L144" s="11">
        <f t="shared" si="47"/>
        <v>0.15600624024960999</v>
      </c>
      <c r="M144" s="11">
        <f t="shared" si="48"/>
        <v>8.8967971530249115E-2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-0.15866300810310663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0.17525696791301582</v>
      </c>
      <c r="Q144" s="11">
        <f>2*'OddsRatio_working_3-way'!K144*'OddsRatio_working_3-way'!L144*'OddsRatio_working_3-way'!M144</f>
        <v>2.203104562074366E-2</v>
      </c>
      <c r="R144" s="11">
        <f t="shared" si="49"/>
        <v>0</v>
      </c>
      <c r="S144" s="11">
        <f t="shared" si="50"/>
        <v>-1.1045861918811324</v>
      </c>
      <c r="T144" s="11">
        <f t="shared" si="51"/>
        <v>-0.13885432958908014</v>
      </c>
      <c r="U144" s="11">
        <f>'OddsRatio_working_3-way'!S144-'OddsRatio_working_3-way'!R144^2/3</f>
        <v>-1.1045861918811324</v>
      </c>
      <c r="V144" s="11">
        <f>'OddsRatio_working_3-way'!S144*'OddsRatio_working_3-way'!R144/3-2*'OddsRatio_working_3-way'!R144^3/27-'OddsRatio_working_3-way'!T144</f>
        <v>0.13885432958908014</v>
      </c>
      <c r="W144" s="11">
        <f>'OddsRatio_working_3-way'!V144^2+4*'OddsRatio_working_3-way'!U144^3/27</f>
        <v>-0.1803813095847823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0.22341767747339017</v>
      </c>
      <c r="Y144" s="11">
        <f>IF('OddsRatio_working_3-way'!W144&gt;=0,IF('OddsRatio_working_3-way'!V144+SQRT('OddsRatio_working_3-way'!W144)&gt;0,0,PI()),ACOS('OddsRatio_working_3-way'!V144/(2*'OddsRatio_working_3-way'!X144)))</f>
        <v>1.2548137584861798</v>
      </c>
      <c r="Z144" s="11">
        <f>'OddsRatio_working_3-way'!X144^(1/3)*COS('OddsRatio_working_3-way'!Y144/3)</f>
        <v>0.55448111891417151</v>
      </c>
      <c r="AA144" s="11">
        <f>'OddsRatio_working_3-way'!X144^(1/3)*COS(('OddsRatio_working_3-way'!Y144+2*PI())/3)</f>
        <v>-0.49068742531847365</v>
      </c>
      <c r="AB144" s="11">
        <f>'OddsRatio_working_3-way'!X144^(1/3)*COS(('OddsRatio_working_3-way'!Y144+4*PI())/3)</f>
        <v>-6.3793693595698045E-2</v>
      </c>
      <c r="AC144" s="11">
        <f>'OddsRatio_working_3-way'!X144^(1/3)*SIN('OddsRatio_working_3-way'!Y144/3)</f>
        <v>0.24646721092550858</v>
      </c>
      <c r="AD144" s="11">
        <f>'OddsRatio_working_3-way'!X144^(1/3)*SIN(('OddsRatio_working_3-way'!Y144+2*PI())/3)</f>
        <v>0.35696112943573849</v>
      </c>
      <c r="AE144" s="11">
        <f>'OddsRatio_working_3-way'!X144^(1/3)*SIN(('OddsRatio_working_3-way'!Y144+4*PI())/3)</f>
        <v>-0.60342834036124704</v>
      </c>
      <c r="AF144" s="11">
        <f>-'OddsRatio_working_3-way'!U144/(3*'OddsRatio_working_3-way'!X144^(1/3))*COS(('OddsRatio_working_3-way'!Y144)/3)</f>
        <v>0.55448111891417162</v>
      </c>
      <c r="AG144" s="11">
        <f>-'OddsRatio_working_3-way'!U144/(3*'OddsRatio_working_3-way'!X144^(1/3))*COS(('OddsRatio_working_3-way'!Y144+2*PI())/3)</f>
        <v>-0.49068742531847376</v>
      </c>
      <c r="AH144" s="11">
        <f>-'OddsRatio_working_3-way'!U144/(3*'OddsRatio_working_3-way'!X144^(1/3))*COS(('OddsRatio_working_3-way'!Y144+4*PI())/3)</f>
        <v>-6.3793693595698059E-2</v>
      </c>
      <c r="AI144" s="11">
        <f>'OddsRatio_working_3-way'!U144/(3*'OddsRatio_working_3-way'!X144^(1/3))*SIN(('OddsRatio_working_3-way'!Y144)/3)</f>
        <v>-0.24646721092550861</v>
      </c>
      <c r="AJ144" s="11">
        <f>'OddsRatio_working_3-way'!U144/(3*'OddsRatio_working_3-way'!X144^(1/3))*SIN(('OddsRatio_working_3-way'!Y144+2*PI())/3)</f>
        <v>-0.3569611294357386</v>
      </c>
      <c r="AK144" s="11">
        <f>'OddsRatio_working_3-way'!U144/(3*'OddsRatio_working_3-way'!X144^(1/3))*SIN(('OddsRatio_working_3-way'!Y144+4*PI())/3)</f>
        <v>0.60342834036124715</v>
      </c>
      <c r="AL144" s="11">
        <f>'OddsRatio_working_3-way'!Z144+'OddsRatio_working_3-way'!AF144</f>
        <v>1.1089622378283432</v>
      </c>
      <c r="AM144" s="11">
        <f>'OddsRatio_working_3-way'!AA144+'OddsRatio_working_3-way'!AG144</f>
        <v>-0.9813748506369474</v>
      </c>
      <c r="AN144" s="11">
        <f>'OddsRatio_working_3-way'!AB144+'OddsRatio_working_3-way'!AH144</f>
        <v>-0.12758738719139612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1.1089622378283432</v>
      </c>
      <c r="AS144" s="11">
        <f>IF(('OddsRatio_working_3-way'!X144=0),IF(Q144&gt;0,-Q144^(1/3),(-Q144)^(1/3)),'OddsRatio_working_3-way'!AM144-'OddsRatio_working_3-way'!R144/3)</f>
        <v>-0.9813748506369474</v>
      </c>
      <c r="AT144" s="11">
        <f>IF(('OddsRatio_working_3-way'!X144=0),IF(Q144&gt;0,-Q144^(1/3),(-Q144)^(1/3)),'OddsRatio_working_3-way'!AN144-'OddsRatio_working_3-way'!R144/3)</f>
        <v>-0.12758738719139612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1.71</v>
      </c>
      <c r="B145" s="4">
        <f>IF('True_Odds_Calculator_3-way'!B146="","",'True_Odds_Calculator_3-way'!B146)</f>
        <v>4</v>
      </c>
      <c r="C145" s="4">
        <f>IF('True_Odds_Calculator_3-way'!C146="","",'True_Odds_Calculator_3-way'!C146)</f>
        <v>4.7699999999999996</v>
      </c>
      <c r="D145" s="9">
        <f t="shared" si="39"/>
        <v>0.5664067599285072</v>
      </c>
      <c r="E145" s="9">
        <f t="shared" si="40"/>
        <v>0.23615130927811245</v>
      </c>
      <c r="F145" s="9">
        <f t="shared" si="41"/>
        <v>0.19744193079338038</v>
      </c>
      <c r="G145" s="9">
        <f t="shared" si="42"/>
        <v>1.0781910590246646</v>
      </c>
      <c r="H145" s="9">
        <f t="shared" si="43"/>
        <v>1.7655156519075119</v>
      </c>
      <c r="I145" s="9">
        <f t="shared" si="44"/>
        <v>4.2345731770739938</v>
      </c>
      <c r="J145" s="9">
        <f t="shared" si="45"/>
        <v>5.0647802925229852</v>
      </c>
      <c r="K145" s="11">
        <f t="shared" si="46"/>
        <v>0.58479532163742687</v>
      </c>
      <c r="L145" s="11">
        <f t="shared" si="47"/>
        <v>0.25</v>
      </c>
      <c r="M145" s="11">
        <f t="shared" si="48"/>
        <v>0.20964360587002098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-0.24611975431240574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0.22925938185785918</v>
      </c>
      <c r="Q145" s="11">
        <f>2*'OddsRatio_working_3-way'!K145*'OddsRatio_working_3-way'!L145*'OddsRatio_working_3-way'!M145</f>
        <v>6.1299299961994437E-2</v>
      </c>
      <c r="R145" s="11">
        <f t="shared" si="49"/>
        <v>0</v>
      </c>
      <c r="S145" s="11">
        <f t="shared" si="50"/>
        <v>-0.93149524912516668</v>
      </c>
      <c r="T145" s="11">
        <f t="shared" si="51"/>
        <v>-0.24906290083560606</v>
      </c>
      <c r="U145" s="11">
        <f>'OddsRatio_working_3-way'!S145-'OddsRatio_working_3-way'!R145^2/3</f>
        <v>-0.93149524912516668</v>
      </c>
      <c r="V145" s="11">
        <f>'OddsRatio_working_3-way'!S145*'OddsRatio_working_3-way'!R145/3-2*'OddsRatio_working_3-way'!R145^3/27-'OddsRatio_working_3-way'!T145</f>
        <v>0.24906290083560606</v>
      </c>
      <c r="W145" s="11">
        <f>'OddsRatio_working_3-way'!V145^2+4*'OddsRatio_working_3-way'!U145^3/27</f>
        <v>-5.7707369804575769E-2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0.17301712225761262</v>
      </c>
      <c r="Y145" s="11">
        <f>IF('OddsRatio_working_3-way'!W145&gt;=0,IF('OddsRatio_working_3-way'!V145+SQRT('OddsRatio_working_3-way'!W145)&gt;0,0,PI()),ACOS('OddsRatio_working_3-way'!V145/(2*'OddsRatio_working_3-way'!X145)))</f>
        <v>0.76733439761374145</v>
      </c>
      <c r="Z145" s="11">
        <f>'OddsRatio_working_3-way'!X145^(1/3)*COS('OddsRatio_working_3-way'!Y145/3)</f>
        <v>0.53909552951233231</v>
      </c>
      <c r="AA145" s="11">
        <f>'OddsRatio_working_3-way'!X145^(1/3)*COS(('OddsRatio_working_3-way'!Y145+2*PI())/3)</f>
        <v>-0.39163715752292183</v>
      </c>
      <c r="AB145" s="11">
        <f>'OddsRatio_working_3-way'!X145^(1/3)*COS(('OddsRatio_working_3-way'!Y145+4*PI())/3)</f>
        <v>-0.14745837198941042</v>
      </c>
      <c r="AC145" s="11">
        <f>'OddsRatio_working_3-way'!X145^(1/3)*SIN('OddsRatio_working_3-way'!Y145/3)</f>
        <v>0.14097668755816875</v>
      </c>
      <c r="AD145" s="11">
        <f>'OddsRatio_working_3-way'!X145^(1/3)*SIN(('OddsRatio_working_3-way'!Y145+2*PI())/3)</f>
        <v>0.39638207984521906</v>
      </c>
      <c r="AE145" s="11">
        <f>'OddsRatio_working_3-way'!X145^(1/3)*SIN(('OddsRatio_working_3-way'!Y145+4*PI())/3)</f>
        <v>-0.53735876740338773</v>
      </c>
      <c r="AF145" s="11">
        <f>-'OddsRatio_working_3-way'!U145/(3*'OddsRatio_working_3-way'!X145^(1/3))*COS(('OddsRatio_working_3-way'!Y145)/3)</f>
        <v>0.53909552951233242</v>
      </c>
      <c r="AG145" s="11">
        <f>-'OddsRatio_working_3-way'!U145/(3*'OddsRatio_working_3-way'!X145^(1/3))*COS(('OddsRatio_working_3-way'!Y145+2*PI())/3)</f>
        <v>-0.39163715752292189</v>
      </c>
      <c r="AH145" s="11">
        <f>-'OddsRatio_working_3-way'!U145/(3*'OddsRatio_working_3-way'!X145^(1/3))*COS(('OddsRatio_working_3-way'!Y145+4*PI())/3)</f>
        <v>-0.14745837198941045</v>
      </c>
      <c r="AI145" s="11">
        <f>'OddsRatio_working_3-way'!U145/(3*'OddsRatio_working_3-way'!X145^(1/3))*SIN(('OddsRatio_working_3-way'!Y145)/3)</f>
        <v>-0.14097668755816878</v>
      </c>
      <c r="AJ145" s="11">
        <f>'OddsRatio_working_3-way'!U145/(3*'OddsRatio_working_3-way'!X145^(1/3))*SIN(('OddsRatio_working_3-way'!Y145+2*PI())/3)</f>
        <v>-0.39638207984521917</v>
      </c>
      <c r="AK145" s="11">
        <f>'OddsRatio_working_3-way'!U145/(3*'OddsRatio_working_3-way'!X145^(1/3))*SIN(('OddsRatio_working_3-way'!Y145+4*PI())/3)</f>
        <v>0.53735876740338784</v>
      </c>
      <c r="AL145" s="11">
        <f>'OddsRatio_working_3-way'!Z145+'OddsRatio_working_3-way'!AF145</f>
        <v>1.0781910590246646</v>
      </c>
      <c r="AM145" s="11">
        <f>'OddsRatio_working_3-way'!AA145+'OddsRatio_working_3-way'!AG145</f>
        <v>-0.78327431504584366</v>
      </c>
      <c r="AN145" s="11">
        <f>'OddsRatio_working_3-way'!AB145+'OddsRatio_working_3-way'!AH145</f>
        <v>-0.29491674397882084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1.0781910590246646</v>
      </c>
      <c r="AS145" s="11">
        <f>IF(('OddsRatio_working_3-way'!X145=0),IF(Q145&gt;0,-Q145^(1/3),(-Q145)^(1/3)),'OddsRatio_working_3-way'!AM145-'OddsRatio_working_3-way'!R145/3)</f>
        <v>-0.78327431504584366</v>
      </c>
      <c r="AT145" s="11">
        <f>IF(('OddsRatio_working_3-way'!X145=0),IF(Q145&gt;0,-Q145^(1/3),(-Q145)^(1/3)),'OddsRatio_working_3-way'!AN145-'OddsRatio_working_3-way'!R145/3)</f>
        <v>-0.29491674397882084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3.12</v>
      </c>
      <c r="B146" s="4">
        <f>IF('True_Odds_Calculator_3-way'!B147="","",'True_Odds_Calculator_3-way'!B147)</f>
        <v>3.57</v>
      </c>
      <c r="C146" s="4">
        <f>IF('True_Odds_Calculator_3-way'!C147="","",'True_Odds_Calculator_3-way'!C147)</f>
        <v>2.25</v>
      </c>
      <c r="D146" s="9">
        <f t="shared" si="39"/>
        <v>0.30581651127471643</v>
      </c>
      <c r="E146" s="9">
        <f t="shared" si="40"/>
        <v>0.26654154322525925</v>
      </c>
      <c r="F146" s="9">
        <f t="shared" si="41"/>
        <v>0.42764194550002432</v>
      </c>
      <c r="G146" s="9">
        <f t="shared" si="42"/>
        <v>1.0707238810837241</v>
      </c>
      <c r="H146" s="9">
        <f t="shared" si="43"/>
        <v>3.269934627897495</v>
      </c>
      <c r="I146" s="9">
        <f t="shared" si="44"/>
        <v>3.7517603743851713</v>
      </c>
      <c r="J146" s="9">
        <f t="shared" si="45"/>
        <v>2.3384048513546554</v>
      </c>
      <c r="K146" s="11">
        <f t="shared" si="46"/>
        <v>0.32051282051282048</v>
      </c>
      <c r="L146" s="11">
        <f t="shared" si="47"/>
        <v>0.28011204481792717</v>
      </c>
      <c r="M146" s="11">
        <f t="shared" si="48"/>
        <v>0.44444444444444442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-0.27175257567414446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0.2370178840767076</v>
      </c>
      <c r="Q146" s="11">
        <f>2*'OddsRatio_working_3-way'!K146*'OddsRatio_working_3-way'!L146*'OddsRatio_working_3-way'!M146</f>
        <v>7.9804001372628816E-2</v>
      </c>
      <c r="R146" s="11">
        <f t="shared" si="49"/>
        <v>0</v>
      </c>
      <c r="S146" s="11">
        <f t="shared" si="50"/>
        <v>-0.87218265912928516</v>
      </c>
      <c r="T146" s="11">
        <f t="shared" si="51"/>
        <v>-0.29366419499302526</v>
      </c>
      <c r="U146" s="11">
        <f>'OddsRatio_working_3-way'!S146-'OddsRatio_working_3-way'!R146^2/3</f>
        <v>-0.87218265912928516</v>
      </c>
      <c r="V146" s="11">
        <f>'OddsRatio_working_3-way'!S146*'OddsRatio_working_3-way'!R146/3-2*'OddsRatio_working_3-way'!R146^3/27-'OddsRatio_working_3-way'!T146</f>
        <v>0.29366419499302526</v>
      </c>
      <c r="W146" s="11">
        <f>'OddsRatio_working_3-way'!V146^2+4*'OddsRatio_working_3-way'!U146^3/27</f>
        <v>-1.205343073100075E-2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0.15675784681468286</v>
      </c>
      <c r="Y146" s="11">
        <f>IF('OddsRatio_working_3-way'!W146&gt;=0,IF('OddsRatio_working_3-way'!V146+SQRT('OddsRatio_working_3-way'!W146)&gt;0,0,PI()),ACOS('OddsRatio_working_3-way'!V146/(2*'OddsRatio_working_3-way'!X146)))</f>
        <v>0.35776732285595592</v>
      </c>
      <c r="Z146" s="11">
        <f>'OddsRatio_working_3-way'!X146^(1/3)*COS('OddsRatio_working_3-way'!Y146/3)</f>
        <v>0.53536194054186204</v>
      </c>
      <c r="AA146" s="11">
        <f>'OddsRatio_working_3-way'!X146^(1/3)*COS(('OddsRatio_working_3-way'!Y146+2*PI())/3)</f>
        <v>-0.32323598126688141</v>
      </c>
      <c r="AB146" s="11">
        <f>'OddsRatio_working_3-way'!X146^(1/3)*COS(('OddsRatio_working_3-way'!Y146+4*PI())/3)</f>
        <v>-0.21212595927498049</v>
      </c>
      <c r="AC146" s="11">
        <f>'OddsRatio_working_3-way'!X146^(1/3)*SIN('OddsRatio_working_3-way'!Y146/3)</f>
        <v>6.4149401106689166E-2</v>
      </c>
      <c r="AD146" s="11">
        <f>'OddsRatio_working_3-way'!X146^(1/3)*SIN(('OddsRatio_working_3-way'!Y146+2*PI())/3)</f>
        <v>0.43156234017524209</v>
      </c>
      <c r="AE146" s="11">
        <f>'OddsRatio_working_3-way'!X146^(1/3)*SIN(('OddsRatio_working_3-way'!Y146+4*PI())/3)</f>
        <v>-0.4957117412819313</v>
      </c>
      <c r="AF146" s="11">
        <f>-'OddsRatio_working_3-way'!U146/(3*'OddsRatio_working_3-way'!X146^(1/3))*COS(('OddsRatio_working_3-way'!Y146)/3)</f>
        <v>0.53536194054186204</v>
      </c>
      <c r="AG146" s="11">
        <f>-'OddsRatio_working_3-way'!U146/(3*'OddsRatio_working_3-way'!X146^(1/3))*COS(('OddsRatio_working_3-way'!Y146+2*PI())/3)</f>
        <v>-0.32323598126688141</v>
      </c>
      <c r="AH146" s="11">
        <f>-'OddsRatio_working_3-way'!U146/(3*'OddsRatio_working_3-way'!X146^(1/3))*COS(('OddsRatio_working_3-way'!Y146+4*PI())/3)</f>
        <v>-0.21212595927498049</v>
      </c>
      <c r="AI146" s="11">
        <f>'OddsRatio_working_3-way'!U146/(3*'OddsRatio_working_3-way'!X146^(1/3))*SIN(('OddsRatio_working_3-way'!Y146)/3)</f>
        <v>-6.4149401106689166E-2</v>
      </c>
      <c r="AJ146" s="11">
        <f>'OddsRatio_working_3-way'!U146/(3*'OddsRatio_working_3-way'!X146^(1/3))*SIN(('OddsRatio_working_3-way'!Y146+2*PI())/3)</f>
        <v>-0.43156234017524209</v>
      </c>
      <c r="AK146" s="11">
        <f>'OddsRatio_working_3-way'!U146/(3*'OddsRatio_working_3-way'!X146^(1/3))*SIN(('OddsRatio_working_3-way'!Y146+4*PI())/3)</f>
        <v>0.4957117412819313</v>
      </c>
      <c r="AL146" s="11">
        <f>'OddsRatio_working_3-way'!Z146+'OddsRatio_working_3-way'!AF146</f>
        <v>1.0707238810837241</v>
      </c>
      <c r="AM146" s="11">
        <f>'OddsRatio_working_3-way'!AA146+'OddsRatio_working_3-way'!AG146</f>
        <v>-0.64647196253376282</v>
      </c>
      <c r="AN146" s="11">
        <f>'OddsRatio_working_3-way'!AB146+'OddsRatio_working_3-way'!AH146</f>
        <v>-0.42425191854996097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1.0707238810837241</v>
      </c>
      <c r="AS146" s="11">
        <f>IF(('OddsRatio_working_3-way'!X146=0),IF(Q146&gt;0,-Q146^(1/3),(-Q146)^(1/3)),'OddsRatio_working_3-way'!AM146-'OddsRatio_working_3-way'!R146/3)</f>
        <v>-0.64647196253376282</v>
      </c>
      <c r="AT146" s="11">
        <f>IF(('OddsRatio_working_3-way'!X146=0),IF(Q146&gt;0,-Q146^(1/3),(-Q146)^(1/3)),'OddsRatio_working_3-way'!AN146-'OddsRatio_working_3-way'!R146/3)</f>
        <v>-0.42425191854996097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1.4</v>
      </c>
      <c r="B147" s="4">
        <f>IF('True_Odds_Calculator_3-way'!B148="","",'True_Odds_Calculator_3-way'!B148)</f>
        <v>5.0199999999999996</v>
      </c>
      <c r="C147" s="4">
        <f>IF('True_Odds_Calculator_3-way'!C148="","",'True_Odds_Calculator_3-way'!C148)</f>
        <v>7.41</v>
      </c>
      <c r="D147" s="9">
        <f t="shared" si="39"/>
        <v>0.69305245191735987</v>
      </c>
      <c r="E147" s="9">
        <f t="shared" si="40"/>
        <v>0.18345032459269525</v>
      </c>
      <c r="F147" s="9">
        <f t="shared" si="41"/>
        <v>0.1234972234899445</v>
      </c>
      <c r="G147" s="9">
        <f t="shared" si="42"/>
        <v>1.1072305827410904</v>
      </c>
      <c r="H147" s="9">
        <f t="shared" si="43"/>
        <v>1.4428922330964364</v>
      </c>
      <c r="I147" s="9">
        <f t="shared" si="44"/>
        <v>5.4510669426191827</v>
      </c>
      <c r="J147" s="9">
        <f t="shared" si="45"/>
        <v>8.0973480353703895</v>
      </c>
      <c r="K147" s="11">
        <f t="shared" si="46"/>
        <v>0.7142857142857143</v>
      </c>
      <c r="L147" s="11">
        <f t="shared" si="47"/>
        <v>0.19920318725099603</v>
      </c>
      <c r="M147" s="11">
        <f t="shared" si="48"/>
        <v>0.1349527665317139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-0.19792201926821329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0.20795937130598491</v>
      </c>
      <c r="Q147" s="11">
        <f>2*'OddsRatio_working_3-way'!K147*'OddsRatio_working_3-way'!L147*'OddsRatio_working_3-way'!M147</f>
        <v>3.8404316030652794E-2</v>
      </c>
      <c r="R147" s="11">
        <f t="shared" si="49"/>
        <v>0</v>
      </c>
      <c r="S147" s="11">
        <f t="shared" si="50"/>
        <v>-1.0507136703378595</v>
      </c>
      <c r="T147" s="11">
        <f t="shared" si="51"/>
        <v>-0.19403761225075886</v>
      </c>
      <c r="U147" s="11">
        <f>'OddsRatio_working_3-way'!S147-'OddsRatio_working_3-way'!R147^2/3</f>
        <v>-1.0507136703378595</v>
      </c>
      <c r="V147" s="11">
        <f>'OddsRatio_working_3-way'!S147*'OddsRatio_working_3-way'!R147/3-2*'OddsRatio_working_3-way'!R147^3/27-'OddsRatio_working_3-way'!T147</f>
        <v>0.19403761225075886</v>
      </c>
      <c r="W147" s="11">
        <f>'OddsRatio_working_3-way'!V147^2+4*'OddsRatio_working_3-way'!U147^3/27</f>
        <v>-0.13419934123658961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0.2072739348088451</v>
      </c>
      <c r="Y147" s="11">
        <f>IF('OddsRatio_working_3-way'!W147&gt;=0,IF('OddsRatio_working_3-way'!V147+SQRT('OddsRatio_working_3-way'!W147)&gt;0,0,PI()),ACOS('OddsRatio_working_3-way'!V147/(2*'OddsRatio_working_3-way'!X147)))</f>
        <v>1.0836903144552061</v>
      </c>
      <c r="Z147" s="11">
        <f>'OddsRatio_working_3-way'!X147^(1/3)*COS('OddsRatio_working_3-way'!Y147/3)</f>
        <v>0.55361529137054521</v>
      </c>
      <c r="AA147" s="11">
        <f>'OddsRatio_working_3-way'!X147^(1/3)*COS(('OddsRatio_working_3-way'!Y147+2*PI())/3)</f>
        <v>-0.45794571306757254</v>
      </c>
      <c r="AB147" s="11">
        <f>'OddsRatio_working_3-way'!X147^(1/3)*COS(('OddsRatio_working_3-way'!Y147+4*PI())/3)</f>
        <v>-9.5669578302972944E-2</v>
      </c>
      <c r="AC147" s="11">
        <f>'OddsRatio_working_3-way'!X147^(1/3)*SIN('OddsRatio_working_3-way'!Y147/3)</f>
        <v>0.20916022392731901</v>
      </c>
      <c r="AD147" s="11">
        <f>'OddsRatio_working_3-way'!X147^(1/3)*SIN(('OddsRatio_working_3-way'!Y147+2*PI())/3)</f>
        <v>0.37486479428675679</v>
      </c>
      <c r="AE147" s="11">
        <f>'OddsRatio_working_3-way'!X147^(1/3)*SIN(('OddsRatio_working_3-way'!Y147+4*PI())/3)</f>
        <v>-0.58402501821407549</v>
      </c>
      <c r="AF147" s="11">
        <f>-'OddsRatio_working_3-way'!U147/(3*'OddsRatio_working_3-way'!X147^(1/3))*COS(('OddsRatio_working_3-way'!Y147)/3)</f>
        <v>0.5536152913705451</v>
      </c>
      <c r="AG147" s="11">
        <f>-'OddsRatio_working_3-way'!U147/(3*'OddsRatio_working_3-way'!X147^(1/3))*COS(('OddsRatio_working_3-way'!Y147+2*PI())/3)</f>
        <v>-0.45794571306757242</v>
      </c>
      <c r="AH147" s="11">
        <f>-'OddsRatio_working_3-way'!U147/(3*'OddsRatio_working_3-way'!X147^(1/3))*COS(('OddsRatio_working_3-way'!Y147+4*PI())/3)</f>
        <v>-9.566957830297293E-2</v>
      </c>
      <c r="AI147" s="11">
        <f>'OddsRatio_working_3-way'!U147/(3*'OddsRatio_working_3-way'!X147^(1/3))*SIN(('OddsRatio_working_3-way'!Y147)/3)</f>
        <v>-0.20916022392731895</v>
      </c>
      <c r="AJ147" s="11">
        <f>'OddsRatio_working_3-way'!U147/(3*'OddsRatio_working_3-way'!X147^(1/3))*SIN(('OddsRatio_working_3-way'!Y147+2*PI())/3)</f>
        <v>-0.37486479428675673</v>
      </c>
      <c r="AK147" s="11">
        <f>'OddsRatio_working_3-way'!U147/(3*'OddsRatio_working_3-way'!X147^(1/3))*SIN(('OddsRatio_working_3-way'!Y147+4*PI())/3)</f>
        <v>0.58402501821407538</v>
      </c>
      <c r="AL147" s="11">
        <f>'OddsRatio_working_3-way'!Z147+'OddsRatio_working_3-way'!AF147</f>
        <v>1.1072305827410904</v>
      </c>
      <c r="AM147" s="11">
        <f>'OddsRatio_working_3-way'!AA147+'OddsRatio_working_3-way'!AG147</f>
        <v>-0.91589142613514496</v>
      </c>
      <c r="AN147" s="11">
        <f>'OddsRatio_working_3-way'!AB147+'OddsRatio_working_3-way'!AH147</f>
        <v>-0.19133915660594586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1.1072305827410904</v>
      </c>
      <c r="AS147" s="11">
        <f>IF(('OddsRatio_working_3-way'!X147=0),IF(Q147&gt;0,-Q147^(1/3),(-Q147)^(1/3)),'OddsRatio_working_3-way'!AM147-'OddsRatio_working_3-way'!R147/3)</f>
        <v>-0.91589142613514496</v>
      </c>
      <c r="AT147" s="11">
        <f>IF(('OddsRatio_working_3-way'!X147=0),IF(Q147&gt;0,-Q147^(1/3),(-Q147)^(1/3)),'OddsRatio_working_3-way'!AN147-'OddsRatio_working_3-way'!R147/3)</f>
        <v>-0.19133915660594586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1.34</v>
      </c>
      <c r="B148" s="4">
        <f>IF('True_Odds_Calculator_3-way'!B149="","",'True_Odds_Calculator_3-way'!B149)</f>
        <v>5.15</v>
      </c>
      <c r="C148" s="4">
        <f>IF('True_Odds_Calculator_3-way'!C149="","",'True_Odds_Calculator_3-way'!C149)</f>
        <v>9.02</v>
      </c>
      <c r="D148" s="9">
        <f t="shared" si="39"/>
        <v>0.72355320360741715</v>
      </c>
      <c r="E148" s="9">
        <f t="shared" si="40"/>
        <v>0.17656983199845783</v>
      </c>
      <c r="F148" s="9">
        <f t="shared" si="41"/>
        <v>9.9876964394124676E-2</v>
      </c>
      <c r="G148" s="9">
        <f t="shared" si="42"/>
        <v>1.1237305133411004</v>
      </c>
      <c r="H148" s="9">
        <f t="shared" si="43"/>
        <v>1.3820683745359745</v>
      </c>
      <c r="I148" s="9">
        <f t="shared" si="44"/>
        <v>5.663481630365566</v>
      </c>
      <c r="J148" s="9">
        <f t="shared" si="45"/>
        <v>10.012318716995624</v>
      </c>
      <c r="K148" s="11">
        <f t="shared" si="46"/>
        <v>0.74626865671641784</v>
      </c>
      <c r="L148" s="11">
        <f t="shared" si="47"/>
        <v>0.1941747572815534</v>
      </c>
      <c r="M148" s="11">
        <f t="shared" si="48"/>
        <v>0.11086474501108648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-0.18179536948114128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0.2009734763206335</v>
      </c>
      <c r="Q148" s="11">
        <f>2*'OddsRatio_working_3-way'!K148*'OddsRatio_working_3-way'!L148*'OddsRatio_working_3-way'!M148</f>
        <v>3.2130052169565701E-2</v>
      </c>
      <c r="R148" s="11">
        <f t="shared" si="49"/>
        <v>0</v>
      </c>
      <c r="S148" s="11">
        <f t="shared" si="50"/>
        <v>-1.1054928235753645</v>
      </c>
      <c r="T148" s="11">
        <f t="shared" si="51"/>
        <v>-0.17673746180261618</v>
      </c>
      <c r="U148" s="11">
        <f>'OddsRatio_working_3-way'!S148-'OddsRatio_working_3-way'!R148^2/3</f>
        <v>-1.1054928235753645</v>
      </c>
      <c r="V148" s="11">
        <f>'OddsRatio_working_3-way'!S148*'OddsRatio_working_3-way'!R148/3-2*'OddsRatio_working_3-way'!R148^3/27-'OddsRatio_working_3-way'!T148</f>
        <v>0.17673746180261618</v>
      </c>
      <c r="W148" s="11">
        <f>'OddsRatio_working_3-way'!V148^2+4*'OddsRatio_working_3-way'!U148^3/27</f>
        <v>-0.16891774810948007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0.22369280191476396</v>
      </c>
      <c r="Y148" s="11">
        <f>IF('OddsRatio_working_3-way'!W148&gt;=0,IF('OddsRatio_working_3-way'!V148+SQRT('OddsRatio_working_3-way'!W148)&gt;0,0,PI()),ACOS('OddsRatio_working_3-way'!V148/(2*'OddsRatio_working_3-way'!X148)))</f>
        <v>1.1646794531790206</v>
      </c>
      <c r="Z148" s="11">
        <f>'OddsRatio_working_3-way'!X148^(1/3)*COS('OddsRatio_working_3-way'!Y148/3)</f>
        <v>0.56186525667055021</v>
      </c>
      <c r="AA148" s="11">
        <f>'OddsRatio_working_3-way'!X148^(1/3)*COS(('OddsRatio_working_3-way'!Y148+2*PI())/3)</f>
        <v>-0.47993961540794977</v>
      </c>
      <c r="AB148" s="11">
        <f>'OddsRatio_working_3-way'!X148^(1/3)*COS(('OddsRatio_working_3-way'!Y148+4*PI())/3)</f>
        <v>-8.1925641262600574E-2</v>
      </c>
      <c r="AC148" s="11">
        <f>'OddsRatio_working_3-way'!X148^(1/3)*SIN('OddsRatio_working_3-way'!Y148/3)</f>
        <v>0.22979347511405021</v>
      </c>
      <c r="AD148" s="11">
        <f>'OddsRatio_working_3-way'!X148^(1/3)*SIN(('OddsRatio_working_3-way'!Y148+2*PI())/3)</f>
        <v>0.37169284822353538</v>
      </c>
      <c r="AE148" s="11">
        <f>'OddsRatio_working_3-way'!X148^(1/3)*SIN(('OddsRatio_working_3-way'!Y148+4*PI())/3)</f>
        <v>-0.60148632333758556</v>
      </c>
      <c r="AF148" s="11">
        <f>-'OddsRatio_working_3-way'!U148/(3*'OddsRatio_working_3-way'!X148^(1/3))*COS(('OddsRatio_working_3-way'!Y148)/3)</f>
        <v>0.56186525667055021</v>
      </c>
      <c r="AG148" s="11">
        <f>-'OddsRatio_working_3-way'!U148/(3*'OddsRatio_working_3-way'!X148^(1/3))*COS(('OddsRatio_working_3-way'!Y148+2*PI())/3)</f>
        <v>-0.47993961540794977</v>
      </c>
      <c r="AH148" s="11">
        <f>-'OddsRatio_working_3-way'!U148/(3*'OddsRatio_working_3-way'!X148^(1/3))*COS(('OddsRatio_working_3-way'!Y148+4*PI())/3)</f>
        <v>-8.1925641262600574E-2</v>
      </c>
      <c r="AI148" s="11">
        <f>'OddsRatio_working_3-way'!U148/(3*'OddsRatio_working_3-way'!X148^(1/3))*SIN(('OddsRatio_working_3-way'!Y148)/3)</f>
        <v>-0.22979347511405021</v>
      </c>
      <c r="AJ148" s="11">
        <f>'OddsRatio_working_3-way'!U148/(3*'OddsRatio_working_3-way'!X148^(1/3))*SIN(('OddsRatio_working_3-way'!Y148+2*PI())/3)</f>
        <v>-0.37169284822353538</v>
      </c>
      <c r="AK148" s="11">
        <f>'OddsRatio_working_3-way'!U148/(3*'OddsRatio_working_3-way'!X148^(1/3))*SIN(('OddsRatio_working_3-way'!Y148+4*PI())/3)</f>
        <v>0.60148632333758556</v>
      </c>
      <c r="AL148" s="11">
        <f>'OddsRatio_working_3-way'!Z148+'OddsRatio_working_3-way'!AF148</f>
        <v>1.1237305133411004</v>
      </c>
      <c r="AM148" s="11">
        <f>'OddsRatio_working_3-way'!AA148+'OddsRatio_working_3-way'!AG148</f>
        <v>-0.95987923081589954</v>
      </c>
      <c r="AN148" s="11">
        <f>'OddsRatio_working_3-way'!AB148+'OddsRatio_working_3-way'!AH148</f>
        <v>-0.16385128252520115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1.1237305133411004</v>
      </c>
      <c r="AS148" s="11">
        <f>IF(('OddsRatio_working_3-way'!X148=0),IF(Q148&gt;0,-Q148^(1/3),(-Q148)^(1/3)),'OddsRatio_working_3-way'!AM148-'OddsRatio_working_3-way'!R148/3)</f>
        <v>-0.95987923081589954</v>
      </c>
      <c r="AT148" s="11">
        <f>IF(('OddsRatio_working_3-way'!X148=0),IF(Q148&gt;0,-Q148^(1/3),(-Q148)^(1/3)),'OddsRatio_working_3-way'!AN148-'OddsRatio_working_3-way'!R148/3)</f>
        <v>-0.16385128252520115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2.44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3.25</v>
      </c>
      <c r="D149" s="9">
        <f t="shared" si="39"/>
        <v>0.39965390649624644</v>
      </c>
      <c r="E149" s="9">
        <f t="shared" si="40"/>
        <v>0.30158292041965756</v>
      </c>
      <c r="F149" s="9">
        <f t="shared" si="41"/>
        <v>0.29876317308409606</v>
      </c>
      <c r="G149" s="9">
        <f t="shared" si="42"/>
        <v>1.0431701094394841</v>
      </c>
      <c r="H149" s="9">
        <f t="shared" si="43"/>
        <v>2.5021649575928566</v>
      </c>
      <c r="I149" s="9">
        <f t="shared" si="44"/>
        <v>3.3158376429556542</v>
      </c>
      <c r="J149" s="9">
        <f t="shared" si="45"/>
        <v>3.3471327462388389</v>
      </c>
      <c r="K149" s="11">
        <f t="shared" si="46"/>
        <v>0.4098360655737705</v>
      </c>
      <c r="L149" s="11">
        <f t="shared" si="47"/>
        <v>0.3105590062111801</v>
      </c>
      <c r="M149" s="11">
        <f t="shared" si="48"/>
        <v>0.30769230769230771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-0.28168837577248129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0.23145065910568408</v>
      </c>
      <c r="Q149" s="11">
        <f>2*'OddsRatio_working_3-way'!K149*'OddsRatio_working_3-way'!L149*'OddsRatio_working_3-way'!M149</f>
        <v>7.8325096144055514E-2</v>
      </c>
      <c r="R149" s="11">
        <f t="shared" si="49"/>
        <v>0</v>
      </c>
      <c r="S149" s="11">
        <f t="shared" si="50"/>
        <v>-0.82165498832165496</v>
      </c>
      <c r="T149" s="11">
        <f t="shared" si="51"/>
        <v>-0.27805583361138914</v>
      </c>
      <c r="U149" s="11">
        <f>'OddsRatio_working_3-way'!S149-'OddsRatio_working_3-way'!R149^2/3</f>
        <v>-0.82165498832165496</v>
      </c>
      <c r="V149" s="11">
        <f>'OddsRatio_working_3-way'!S149*'OddsRatio_working_3-way'!R149/3-2*'OddsRatio_working_3-way'!R149^3/27-'OddsRatio_working_3-way'!T149</f>
        <v>0.27805583361138914</v>
      </c>
      <c r="W149" s="11">
        <f>'OddsRatio_working_3-way'!V149^2+4*'OddsRatio_working_3-way'!U149^3/27</f>
        <v>-4.8646844882815482E-3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0.1433350367963169</v>
      </c>
      <c r="Y149" s="11">
        <f>IF('OddsRatio_working_3-way'!W149&gt;=0,IF('OddsRatio_working_3-way'!V149+SQRT('OddsRatio_working_3-way'!W149)&gt;0,0,PI()),ACOS('OddsRatio_working_3-way'!V149/(2*'OddsRatio_working_3-way'!X149)))</f>
        <v>0.24576829945024814</v>
      </c>
      <c r="Z149" s="11">
        <f>'OddsRatio_working_3-way'!X149^(1/3)*COS('OddsRatio_working_3-way'!Y149/3)</f>
        <v>0.52158505471974193</v>
      </c>
      <c r="AA149" s="11">
        <f>'OddsRatio_working_3-way'!X149^(1/3)*COS(('OddsRatio_working_3-way'!Y149+2*PI())/3)</f>
        <v>-0.297880532161512</v>
      </c>
      <c r="AB149" s="11">
        <f>'OddsRatio_working_3-way'!X149^(1/3)*COS(('OddsRatio_working_3-way'!Y149+4*PI())/3)</f>
        <v>-0.22370452255823012</v>
      </c>
      <c r="AC149" s="11">
        <f>'OddsRatio_working_3-way'!X149^(1/3)*SIN('OddsRatio_working_3-way'!Y149/3)</f>
        <v>4.2825539111867324E-2</v>
      </c>
      <c r="AD149" s="11">
        <f>'OddsRatio_working_3-way'!X149^(1/3)*SIN(('OddsRatio_working_3-way'!Y149+2*PI())/3)</f>
        <v>0.43029313806565955</v>
      </c>
      <c r="AE149" s="11">
        <f>'OddsRatio_working_3-way'!X149^(1/3)*SIN(('OddsRatio_working_3-way'!Y149+4*PI())/3)</f>
        <v>-0.47311867717752659</v>
      </c>
      <c r="AF149" s="11">
        <f>-'OddsRatio_working_3-way'!U149/(3*'OddsRatio_working_3-way'!X149^(1/3))*COS(('OddsRatio_working_3-way'!Y149)/3)</f>
        <v>0.52158505471974204</v>
      </c>
      <c r="AG149" s="11">
        <f>-'OddsRatio_working_3-way'!U149/(3*'OddsRatio_working_3-way'!X149^(1/3))*COS(('OddsRatio_working_3-way'!Y149+2*PI())/3)</f>
        <v>-0.29788053216151206</v>
      </c>
      <c r="AH149" s="11">
        <f>-'OddsRatio_working_3-way'!U149/(3*'OddsRatio_working_3-way'!X149^(1/3))*COS(('OddsRatio_working_3-way'!Y149+4*PI())/3)</f>
        <v>-0.22370452255823015</v>
      </c>
      <c r="AI149" s="11">
        <f>'OddsRatio_working_3-way'!U149/(3*'OddsRatio_working_3-way'!X149^(1/3))*SIN(('OddsRatio_working_3-way'!Y149)/3)</f>
        <v>-4.2825539111867331E-2</v>
      </c>
      <c r="AJ149" s="11">
        <f>'OddsRatio_working_3-way'!U149/(3*'OddsRatio_working_3-way'!X149^(1/3))*SIN(('OddsRatio_working_3-way'!Y149+2*PI())/3)</f>
        <v>-0.43029313806565961</v>
      </c>
      <c r="AK149" s="11">
        <f>'OddsRatio_working_3-way'!U149/(3*'OddsRatio_working_3-way'!X149^(1/3))*SIN(('OddsRatio_working_3-way'!Y149+4*PI())/3)</f>
        <v>0.47311867717752665</v>
      </c>
      <c r="AL149" s="11">
        <f>'OddsRatio_working_3-way'!Z149+'OddsRatio_working_3-way'!AF149</f>
        <v>1.0431701094394841</v>
      </c>
      <c r="AM149" s="11">
        <f>'OddsRatio_working_3-way'!AA149+'OddsRatio_working_3-way'!AG149</f>
        <v>-0.595761064323024</v>
      </c>
      <c r="AN149" s="11">
        <f>'OddsRatio_working_3-way'!AB149+'OddsRatio_working_3-way'!AH149</f>
        <v>-0.44740904511646029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1.0431701094394841</v>
      </c>
      <c r="AS149" s="11">
        <f>IF(('OddsRatio_working_3-way'!X149=0),IF(Q149&gt;0,-Q149^(1/3),(-Q149)^(1/3)),'OddsRatio_working_3-way'!AM149-'OddsRatio_working_3-way'!R149/3)</f>
        <v>-0.595761064323024</v>
      </c>
      <c r="AT149" s="11">
        <f>IF(('OddsRatio_working_3-way'!X149=0),IF(Q149&gt;0,-Q149^(1/3),(-Q149)^(1/3)),'OddsRatio_working_3-way'!AN149-'OddsRatio_working_3-way'!R149/3)</f>
        <v>-0.44740904511646029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4.7300000000000004</v>
      </c>
      <c r="B150" s="4">
        <f>IF('True_Odds_Calculator_3-way'!B151="","",'True_Odds_Calculator_3-way'!B151)</f>
        <v>5.04</v>
      </c>
      <c r="C150" s="4">
        <f>IF('True_Odds_Calculator_3-way'!C151="","",'True_Odds_Calculator_3-way'!C151)</f>
        <v>1.61</v>
      </c>
      <c r="D150" s="9">
        <f t="shared" si="39"/>
        <v>0.2023067314127221</v>
      </c>
      <c r="E150" s="9">
        <f t="shared" si="40"/>
        <v>0.18972845160105684</v>
      </c>
      <c r="F150" s="9">
        <f t="shared" si="41"/>
        <v>0.60796481698622107</v>
      </c>
      <c r="G150" s="9">
        <f t="shared" si="42"/>
        <v>1.0571016774906667</v>
      </c>
      <c r="H150" s="9">
        <f t="shared" si="43"/>
        <v>4.9429892570401881</v>
      </c>
      <c r="I150" s="9">
        <f t="shared" si="44"/>
        <v>5.2706907770622937</v>
      </c>
      <c r="J150" s="9">
        <f t="shared" si="45"/>
        <v>1.644832023269307</v>
      </c>
      <c r="K150" s="11">
        <f t="shared" si="46"/>
        <v>0.21141649048625791</v>
      </c>
      <c r="L150" s="11">
        <f t="shared" si="47"/>
        <v>0.1984126984126984</v>
      </c>
      <c r="M150" s="11">
        <f t="shared" si="48"/>
        <v>0.6211180124223602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-0.23949832407148608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0.21833656096259008</v>
      </c>
      <c r="Q150" s="11">
        <f>2*'OddsRatio_working_3-way'!K150*'OddsRatio_working_3-way'!L150*'OddsRatio_working_3-way'!M150</f>
        <v>5.2108964430212429E-2</v>
      </c>
      <c r="R150" s="11">
        <f t="shared" si="49"/>
        <v>0</v>
      </c>
      <c r="S150" s="11">
        <f t="shared" si="50"/>
        <v>-0.91164128938714584</v>
      </c>
      <c r="T150" s="11">
        <f t="shared" si="51"/>
        <v>-0.21757548672724245</v>
      </c>
      <c r="U150" s="11">
        <f>'OddsRatio_working_3-way'!S150-'OddsRatio_working_3-way'!R150^2/3</f>
        <v>-0.91164128938714584</v>
      </c>
      <c r="V150" s="11">
        <f>'OddsRatio_working_3-way'!S150*'OddsRatio_working_3-way'!R150/3-2*'OddsRatio_working_3-way'!R150^3/27-'OddsRatio_working_3-way'!T150</f>
        <v>0.21757548672724245</v>
      </c>
      <c r="W150" s="11">
        <f>'OddsRatio_working_3-way'!V150^2+4*'OddsRatio_working_3-way'!U150^3/27</f>
        <v>-6.4906213324154555E-2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0.16751515285844368</v>
      </c>
      <c r="Y150" s="11">
        <f>IF('OddsRatio_working_3-way'!W150&gt;=0,IF('OddsRatio_working_3-way'!V150+SQRT('OddsRatio_working_3-way'!W150)&gt;0,0,PI()),ACOS('OddsRatio_working_3-way'!V150/(2*'OddsRatio_working_3-way'!X150)))</f>
        <v>0.86397445069906664</v>
      </c>
      <c r="Z150" s="11">
        <f>'OddsRatio_working_3-way'!X150^(1/3)*COS('OddsRatio_working_3-way'!Y150/3)</f>
        <v>0.52855083874533348</v>
      </c>
      <c r="AA150" s="11">
        <f>'OddsRatio_working_3-way'!X150^(1/3)*COS(('OddsRatio_working_3-way'!Y150+2*PI())/3)</f>
        <v>-0.39986977948026819</v>
      </c>
      <c r="AB150" s="11">
        <f>'OddsRatio_working_3-way'!X150^(1/3)*COS(('OddsRatio_working_3-way'!Y150+4*PI())/3)</f>
        <v>-0.12868105926506543</v>
      </c>
      <c r="AC150" s="11">
        <f>'OddsRatio_working_3-way'!X150^(1/3)*SIN('OddsRatio_working_3-way'!Y150/3)</f>
        <v>0.15657088061743754</v>
      </c>
      <c r="AD150" s="11">
        <f>'OddsRatio_working_3-way'!X150^(1/3)*SIN(('OddsRatio_working_3-way'!Y150+2*PI())/3)</f>
        <v>0.37945301323631242</v>
      </c>
      <c r="AE150" s="11">
        <f>'OddsRatio_working_3-way'!X150^(1/3)*SIN(('OddsRatio_working_3-way'!Y150+4*PI())/3)</f>
        <v>-0.53602389385374982</v>
      </c>
      <c r="AF150" s="11">
        <f>-'OddsRatio_working_3-way'!U150/(3*'OddsRatio_working_3-way'!X150^(1/3))*COS(('OddsRatio_working_3-way'!Y150)/3)</f>
        <v>0.52855083874533326</v>
      </c>
      <c r="AG150" s="11">
        <f>-'OddsRatio_working_3-way'!U150/(3*'OddsRatio_working_3-way'!X150^(1/3))*COS(('OddsRatio_working_3-way'!Y150+2*PI())/3)</f>
        <v>-0.39986977948026803</v>
      </c>
      <c r="AH150" s="11">
        <f>-'OddsRatio_working_3-way'!U150/(3*'OddsRatio_working_3-way'!X150^(1/3))*COS(('OddsRatio_working_3-way'!Y150+4*PI())/3)</f>
        <v>-0.12868105926506537</v>
      </c>
      <c r="AI150" s="11">
        <f>'OddsRatio_working_3-way'!U150/(3*'OddsRatio_working_3-way'!X150^(1/3))*SIN(('OddsRatio_working_3-way'!Y150)/3)</f>
        <v>-0.15657088061743746</v>
      </c>
      <c r="AJ150" s="11">
        <f>'OddsRatio_working_3-way'!U150/(3*'OddsRatio_working_3-way'!X150^(1/3))*SIN(('OddsRatio_working_3-way'!Y150+2*PI())/3)</f>
        <v>-0.37945301323631225</v>
      </c>
      <c r="AK150" s="11">
        <f>'OddsRatio_working_3-way'!U150/(3*'OddsRatio_working_3-way'!X150^(1/3))*SIN(('OddsRatio_working_3-way'!Y150+4*PI())/3)</f>
        <v>0.5360238938537496</v>
      </c>
      <c r="AL150" s="11">
        <f>'OddsRatio_working_3-way'!Z150+'OddsRatio_working_3-way'!AF150</f>
        <v>1.0571016774906667</v>
      </c>
      <c r="AM150" s="11">
        <f>'OddsRatio_working_3-way'!AA150+'OddsRatio_working_3-way'!AG150</f>
        <v>-0.79973955896053628</v>
      </c>
      <c r="AN150" s="11">
        <f>'OddsRatio_working_3-way'!AB150+'OddsRatio_working_3-way'!AH150</f>
        <v>-0.2573621185301308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1.0571016774906667</v>
      </c>
      <c r="AS150" s="11">
        <f>IF(('OddsRatio_working_3-way'!X150=0),IF(Q150&gt;0,-Q150^(1/3),(-Q150)^(1/3)),'OddsRatio_working_3-way'!AM150-'OddsRatio_working_3-way'!R150/3)</f>
        <v>-0.79973955896053628</v>
      </c>
      <c r="AT150" s="11">
        <f>IF(('OddsRatio_working_3-way'!X150=0),IF(Q150&gt;0,-Q150^(1/3),(-Q150)^(1/3)),'OddsRatio_working_3-way'!AN150-'OddsRatio_working_3-way'!R150/3)</f>
        <v>-0.2573621185301308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2.17</v>
      </c>
      <c r="B151" s="4">
        <f>IF('True_Odds_Calculator_3-way'!B152="","",'True_Odds_Calculator_3-way'!B152)</f>
        <v>3.51</v>
      </c>
      <c r="C151" s="4">
        <f>IF('True_Odds_Calculator_3-way'!C152="","",'True_Odds_Calculator_3-way'!C152)</f>
        <v>3.55</v>
      </c>
      <c r="D151" s="9">
        <f t="shared" si="39"/>
        <v>0.45037266332445725</v>
      </c>
      <c r="E151" s="9">
        <f t="shared" si="40"/>
        <v>0.27638911180065368</v>
      </c>
      <c r="F151" s="9">
        <f t="shared" si="41"/>
        <v>0.27323822487488902</v>
      </c>
      <c r="G151" s="9">
        <f t="shared" si="42"/>
        <v>1.0430627626373306</v>
      </c>
      <c r="H151" s="9">
        <f t="shared" si="43"/>
        <v>2.220383432285677</v>
      </c>
      <c r="I151" s="9">
        <f t="shared" si="44"/>
        <v>3.6180875342196996</v>
      </c>
      <c r="J151" s="9">
        <f t="shared" si="45"/>
        <v>3.6598100447251931</v>
      </c>
      <c r="K151" s="11">
        <f t="shared" si="46"/>
        <v>0.46082949308755761</v>
      </c>
      <c r="L151" s="11">
        <f t="shared" si="47"/>
        <v>0.28490028490028491</v>
      </c>
      <c r="M151" s="11">
        <f t="shared" si="48"/>
        <v>0.28169014084507044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-0.27695203478938146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0.2304055007371682</v>
      </c>
      <c r="Q151" s="11">
        <f>2*'OddsRatio_working_3-way'!K151*'OddsRatio_working_3-way'!L151*'OddsRatio_working_3-way'!M151</f>
        <v>7.396645288512621E-2</v>
      </c>
      <c r="R151" s="11">
        <f t="shared" si="49"/>
        <v>0</v>
      </c>
      <c r="S151" s="11">
        <f t="shared" si="50"/>
        <v>-0.83193286849251236</v>
      </c>
      <c r="T151" s="11">
        <f t="shared" si="51"/>
        <v>-0.26707315200401677</v>
      </c>
      <c r="U151" s="11">
        <f>'OddsRatio_working_3-way'!S151-'OddsRatio_working_3-way'!R151^2/3</f>
        <v>-0.83193286849251236</v>
      </c>
      <c r="V151" s="11">
        <f>'OddsRatio_working_3-way'!S151*'OddsRatio_working_3-way'!R151/3-2*'OddsRatio_working_3-way'!R151^3/27-'OddsRatio_working_3-way'!T151</f>
        <v>0.26707315200401677</v>
      </c>
      <c r="W151" s="11">
        <f>'OddsRatio_working_3-way'!V151^2+4*'OddsRatio_working_3-way'!U151^3/27</f>
        <v>-1.3974297275135911E-2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0.14603284373429198</v>
      </c>
      <c r="Y151" s="11">
        <f>IF('OddsRatio_working_3-way'!W151&gt;=0,IF('OddsRatio_working_3-way'!V151+SQRT('OddsRatio_working_3-way'!W151)&gt;0,0,PI()),ACOS('OddsRatio_working_3-way'!V151/(2*'OddsRatio_working_3-way'!X151)))</f>
        <v>0.41670296614317959</v>
      </c>
      <c r="Z151" s="11">
        <f>'OddsRatio_working_3-way'!X151^(1/3)*COS('OddsRatio_working_3-way'!Y151/3)</f>
        <v>0.52153138131866528</v>
      </c>
      <c r="AA151" s="11">
        <f>'OddsRatio_working_3-way'!X151^(1/3)*COS(('OddsRatio_working_3-way'!Y151+2*PI())/3)</f>
        <v>-0.32390823454229467</v>
      </c>
      <c r="AB151" s="11">
        <f>'OddsRatio_working_3-way'!X151^(1/3)*COS(('OddsRatio_working_3-way'!Y151+4*PI())/3)</f>
        <v>-0.19762314677637072</v>
      </c>
      <c r="AC151" s="11">
        <f>'OddsRatio_working_3-way'!X151^(1/3)*SIN('OddsRatio_working_3-way'!Y151/3)</f>
        <v>7.2910729416291731E-2</v>
      </c>
      <c r="AD151" s="11">
        <f>'OddsRatio_working_3-way'!X151^(1/3)*SIN(('OddsRatio_working_3-way'!Y151+2*PI())/3)</f>
        <v>0.41520406038460728</v>
      </c>
      <c r="AE151" s="11">
        <f>'OddsRatio_working_3-way'!X151^(1/3)*SIN(('OddsRatio_working_3-way'!Y151+4*PI())/3)</f>
        <v>-0.48811478980089901</v>
      </c>
      <c r="AF151" s="11">
        <f>-'OddsRatio_working_3-way'!U151/(3*'OddsRatio_working_3-way'!X151^(1/3))*COS(('OddsRatio_working_3-way'!Y151)/3)</f>
        <v>0.52153138131866539</v>
      </c>
      <c r="AG151" s="11">
        <f>-'OddsRatio_working_3-way'!U151/(3*'OddsRatio_working_3-way'!X151^(1/3))*COS(('OddsRatio_working_3-way'!Y151+2*PI())/3)</f>
        <v>-0.32390823454229473</v>
      </c>
      <c r="AH151" s="11">
        <f>-'OddsRatio_working_3-way'!U151/(3*'OddsRatio_working_3-way'!X151^(1/3))*COS(('OddsRatio_working_3-way'!Y151+4*PI())/3)</f>
        <v>-0.19762314677637077</v>
      </c>
      <c r="AI151" s="11">
        <f>'OddsRatio_working_3-way'!U151/(3*'OddsRatio_working_3-way'!X151^(1/3))*SIN(('OddsRatio_working_3-way'!Y151)/3)</f>
        <v>-7.2910729416291745E-2</v>
      </c>
      <c r="AJ151" s="11">
        <f>'OddsRatio_working_3-way'!U151/(3*'OddsRatio_working_3-way'!X151^(1/3))*SIN(('OddsRatio_working_3-way'!Y151+2*PI())/3)</f>
        <v>-0.41520406038460733</v>
      </c>
      <c r="AK151" s="11">
        <f>'OddsRatio_working_3-way'!U151/(3*'OddsRatio_working_3-way'!X151^(1/3))*SIN(('OddsRatio_working_3-way'!Y151+4*PI())/3)</f>
        <v>0.48811478980089906</v>
      </c>
      <c r="AL151" s="11">
        <f>'OddsRatio_working_3-way'!Z151+'OddsRatio_working_3-way'!AF151</f>
        <v>1.0430627626373306</v>
      </c>
      <c r="AM151" s="11">
        <f>'OddsRatio_working_3-way'!AA151+'OddsRatio_working_3-way'!AG151</f>
        <v>-0.64781646908458934</v>
      </c>
      <c r="AN151" s="11">
        <f>'OddsRatio_working_3-way'!AB151+'OddsRatio_working_3-way'!AH151</f>
        <v>-0.39524629355274149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1.0430627626373306</v>
      </c>
      <c r="AS151" s="11">
        <f>IF(('OddsRatio_working_3-way'!X151=0),IF(Q151&gt;0,-Q151^(1/3),(-Q151)^(1/3)),'OddsRatio_working_3-way'!AM151-'OddsRatio_working_3-way'!R151/3)</f>
        <v>-0.64781646908458934</v>
      </c>
      <c r="AT151" s="11">
        <f>IF(('OddsRatio_working_3-way'!X151=0),IF(Q151&gt;0,-Q151^(1/3),(-Q151)^(1/3)),'OddsRatio_working_3-way'!AN151-'OddsRatio_working_3-way'!R151/3)</f>
        <v>-0.39524629355274149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2.61</v>
      </c>
      <c r="B152" s="4">
        <f>IF('True_Odds_Calculator_3-way'!B153="","",'True_Odds_Calculator_3-way'!B153)</f>
        <v>3.4</v>
      </c>
      <c r="C152" s="4">
        <f>IF('True_Odds_Calculator_3-way'!C153="","",'True_Odds_Calculator_3-way'!C153)</f>
        <v>2.85</v>
      </c>
      <c r="D152" s="9">
        <f t="shared" si="39"/>
        <v>0.37322595695398852</v>
      </c>
      <c r="E152" s="9">
        <f t="shared" si="40"/>
        <v>0.2854396904007846</v>
      </c>
      <c r="F152" s="9">
        <f t="shared" si="41"/>
        <v>0.34133435264522699</v>
      </c>
      <c r="G152" s="9">
        <f t="shared" si="42"/>
        <v>1.0430695952443059</v>
      </c>
      <c r="H152" s="9">
        <f t="shared" si="43"/>
        <v>2.6793420483433326</v>
      </c>
      <c r="I152" s="9">
        <f t="shared" si="44"/>
        <v>3.5033670285863345</v>
      </c>
      <c r="J152" s="9">
        <f t="shared" si="45"/>
        <v>2.9296787512019655</v>
      </c>
      <c r="K152" s="11">
        <f t="shared" si="46"/>
        <v>0.38314176245210729</v>
      </c>
      <c r="L152" s="11">
        <f t="shared" si="47"/>
        <v>0.29411764705882354</v>
      </c>
      <c r="M152" s="11">
        <f t="shared" si="48"/>
        <v>0.35087719298245612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-0.28264711813339982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0.2317038934952888</v>
      </c>
      <c r="Q152" s="11">
        <f>2*'OddsRatio_working_3-way'!K152*'OddsRatio_working_3-way'!L152*'OddsRatio_working_3-way'!M152</f>
        <v>7.9079827131497887E-2</v>
      </c>
      <c r="R152" s="11">
        <f t="shared" si="49"/>
        <v>0</v>
      </c>
      <c r="S152" s="11">
        <f t="shared" si="50"/>
        <v>-0.81976386324212391</v>
      </c>
      <c r="T152" s="11">
        <f t="shared" si="51"/>
        <v>-0.2797828884785406</v>
      </c>
      <c r="U152" s="11">
        <f>'OddsRatio_working_3-way'!S152-'OddsRatio_working_3-way'!R152^2/3</f>
        <v>-0.81976386324212391</v>
      </c>
      <c r="V152" s="11">
        <f>'OddsRatio_working_3-way'!S152*'OddsRatio_working_3-way'!R152/3-2*'OddsRatio_working_3-way'!R152^3/27-'OddsRatio_working_3-way'!T152</f>
        <v>0.2797828884785406</v>
      </c>
      <c r="W152" s="11">
        <f>'OddsRatio_working_3-way'!V152^2+4*'OddsRatio_working_3-way'!U152^3/27</f>
        <v>-3.3351356242109498E-3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0.14284047072661729</v>
      </c>
      <c r="Y152" s="11">
        <f>IF('OddsRatio_working_3-way'!W152&gt;=0,IF('OddsRatio_working_3-way'!V152+SQRT('OddsRatio_working_3-way'!W152)&gt;0,0,PI()),ACOS('OddsRatio_working_3-way'!V152/(2*'OddsRatio_working_3-way'!X152)))</f>
        <v>0.20355357367012039</v>
      </c>
      <c r="Z152" s="11">
        <f>'OddsRatio_working_3-way'!X152^(1/3)*COS('OddsRatio_working_3-way'!Y152/3)</f>
        <v>0.52153479762215293</v>
      </c>
      <c r="AA152" s="11">
        <f>'OddsRatio_working_3-way'!X152^(1/3)*COS(('OddsRatio_working_3-way'!Y152+2*PI())/3)</f>
        <v>-0.29146034527188291</v>
      </c>
      <c r="AB152" s="11">
        <f>'OddsRatio_working_3-way'!X152^(1/3)*COS(('OddsRatio_working_3-way'!Y152+4*PI())/3)</f>
        <v>-0.23007445235026999</v>
      </c>
      <c r="AC152" s="11">
        <f>'OddsRatio_working_3-way'!X152^(1/3)*SIN('OddsRatio_working_3-way'!Y152/3)</f>
        <v>3.5441161802738687E-2</v>
      </c>
      <c r="AD152" s="11">
        <f>'OddsRatio_working_3-way'!X152^(1/3)*SIN(('OddsRatio_working_3-way'!Y152+2*PI())/3)</f>
        <v>0.43394180279699124</v>
      </c>
      <c r="AE152" s="11">
        <f>'OddsRatio_working_3-way'!X152^(1/3)*SIN(('OddsRatio_working_3-way'!Y152+4*PI())/3)</f>
        <v>-0.46938296459972995</v>
      </c>
      <c r="AF152" s="11">
        <f>-'OddsRatio_working_3-way'!U152/(3*'OddsRatio_working_3-way'!X152^(1/3))*COS(('OddsRatio_working_3-way'!Y152)/3)</f>
        <v>0.52153479762215293</v>
      </c>
      <c r="AG152" s="11">
        <f>-'OddsRatio_working_3-way'!U152/(3*'OddsRatio_working_3-way'!X152^(1/3))*COS(('OddsRatio_working_3-way'!Y152+2*PI())/3)</f>
        <v>-0.29146034527188291</v>
      </c>
      <c r="AH152" s="11">
        <f>-'OddsRatio_working_3-way'!U152/(3*'OddsRatio_working_3-way'!X152^(1/3))*COS(('OddsRatio_working_3-way'!Y152+4*PI())/3)</f>
        <v>-0.23007445235026999</v>
      </c>
      <c r="AI152" s="11">
        <f>'OddsRatio_working_3-way'!U152/(3*'OddsRatio_working_3-way'!X152^(1/3))*SIN(('OddsRatio_working_3-way'!Y152)/3)</f>
        <v>-3.5441161802738687E-2</v>
      </c>
      <c r="AJ152" s="11">
        <f>'OddsRatio_working_3-way'!U152/(3*'OddsRatio_working_3-way'!X152^(1/3))*SIN(('OddsRatio_working_3-way'!Y152+2*PI())/3)</f>
        <v>-0.43394180279699124</v>
      </c>
      <c r="AK152" s="11">
        <f>'OddsRatio_working_3-way'!U152/(3*'OddsRatio_working_3-way'!X152^(1/3))*SIN(('OddsRatio_working_3-way'!Y152+4*PI())/3)</f>
        <v>0.46938296459972995</v>
      </c>
      <c r="AL152" s="11">
        <f>'OddsRatio_working_3-way'!Z152+'OddsRatio_working_3-way'!AF152</f>
        <v>1.0430695952443059</v>
      </c>
      <c r="AM152" s="11">
        <f>'OddsRatio_working_3-way'!AA152+'OddsRatio_working_3-way'!AG152</f>
        <v>-0.58292069054376583</v>
      </c>
      <c r="AN152" s="11">
        <f>'OddsRatio_working_3-way'!AB152+'OddsRatio_working_3-way'!AH152</f>
        <v>-0.46014890470053998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1.0430695952443059</v>
      </c>
      <c r="AS152" s="11">
        <f>IF(('OddsRatio_working_3-way'!X152=0),IF(Q152&gt;0,-Q152^(1/3),(-Q152)^(1/3)),'OddsRatio_working_3-way'!AM152-'OddsRatio_working_3-way'!R152/3)</f>
        <v>-0.58292069054376583</v>
      </c>
      <c r="AT152" s="11">
        <f>IF(('OddsRatio_working_3-way'!X152=0),IF(Q152&gt;0,-Q152^(1/3),(-Q152)^(1/3)),'OddsRatio_working_3-way'!AN152-'OddsRatio_working_3-way'!R152/3)</f>
        <v>-0.46014890470053998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3.36</v>
      </c>
      <c r="B153" s="4">
        <f>IF('True_Odds_Calculator_3-way'!B154="","",'True_Odds_Calculator_3-way'!B154)</f>
        <v>3.25</v>
      </c>
      <c r="C153" s="4">
        <f>IF('True_Odds_Calculator_3-way'!C154="","",'True_Odds_Calculator_3-way'!C154)</f>
        <v>2.37</v>
      </c>
      <c r="D153" s="9">
        <f t="shared" si="39"/>
        <v>0.28908183750898048</v>
      </c>
      <c r="E153" s="9">
        <f t="shared" si="40"/>
        <v>0.29898914667135301</v>
      </c>
      <c r="F153" s="9">
        <f t="shared" si="41"/>
        <v>0.41192901581966646</v>
      </c>
      <c r="G153" s="9">
        <f t="shared" si="42"/>
        <v>1.0420457823495566</v>
      </c>
      <c r="H153" s="9">
        <f t="shared" si="43"/>
        <v>3.4592280463449541</v>
      </c>
      <c r="I153" s="9">
        <f t="shared" si="44"/>
        <v>3.344603010286503</v>
      </c>
      <c r="J153" s="9">
        <f t="shared" si="45"/>
        <v>2.4276027218188929</v>
      </c>
      <c r="K153" s="11">
        <f t="shared" si="46"/>
        <v>0.29761904761904762</v>
      </c>
      <c r="L153" s="11">
        <f t="shared" si="47"/>
        <v>0.30769230769230771</v>
      </c>
      <c r="M153" s="11">
        <f t="shared" si="48"/>
        <v>0.42194092827004215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-0.28108916400055639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0.23106288929073743</v>
      </c>
      <c r="Q153" s="11">
        <f>2*'OddsRatio_working_3-way'!K153*'OddsRatio_working_3-way'!L153*'OddsRatio_working_3-way'!M153</f>
        <v>7.727855829121652E-2</v>
      </c>
      <c r="R153" s="11">
        <f t="shared" si="49"/>
        <v>0</v>
      </c>
      <c r="S153" s="11">
        <f t="shared" si="50"/>
        <v>-0.82202702516942294</v>
      </c>
      <c r="T153" s="11">
        <f t="shared" si="51"/>
        <v>-0.27492542647806784</v>
      </c>
      <c r="U153" s="11">
        <f>'OddsRatio_working_3-way'!S153-'OddsRatio_working_3-way'!R153^2/3</f>
        <v>-0.82202702516942294</v>
      </c>
      <c r="V153" s="11">
        <f>'OddsRatio_working_3-way'!S153*'OddsRatio_working_3-way'!R153/3-2*'OddsRatio_working_3-way'!R153^3/27-'OddsRatio_working_3-way'!T153</f>
        <v>0.27492542647806784</v>
      </c>
      <c r="W153" s="11">
        <f>'OddsRatio_working_3-way'!V153^2+4*'OddsRatio_working_3-way'!U153^3/27</f>
        <v>-6.7074219091585868E-3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0.14343239874005634</v>
      </c>
      <c r="Y153" s="11">
        <f>IF('OddsRatio_working_3-way'!W153&gt;=0,IF('OddsRatio_working_3-way'!V153+SQRT('OddsRatio_working_3-way'!W153)&gt;0,0,PI()),ACOS('OddsRatio_working_3-way'!V153/(2*'OddsRatio_working_3-way'!X153)))</f>
        <v>0.28952429020143056</v>
      </c>
      <c r="Z153" s="11">
        <f>'OddsRatio_working_3-way'!X153^(1/3)*COS('OddsRatio_working_3-way'!Y153/3)</f>
        <v>0.52102289117477829</v>
      </c>
      <c r="AA153" s="11">
        <f>'OddsRatio_working_3-way'!X153^(1/3)*COS(('OddsRatio_working_3-way'!Y153+2*PI())/3)</f>
        <v>-0.30419343782975389</v>
      </c>
      <c r="AB153" s="11">
        <f>'OddsRatio_working_3-way'!X153^(1/3)*COS(('OddsRatio_working_3-way'!Y153+4*PI())/3)</f>
        <v>-0.21682945334502457</v>
      </c>
      <c r="AC153" s="11">
        <f>'OddsRatio_working_3-way'!X153^(1/3)*SIN('OddsRatio_working_3-way'!Y153/3)</f>
        <v>5.0439619959736823E-2</v>
      </c>
      <c r="AD153" s="11">
        <f>'OddsRatio_working_3-way'!X153^(1/3)*SIN(('OddsRatio_working_3-way'!Y153+2*PI())/3)</f>
        <v>0.42599924973070463</v>
      </c>
      <c r="AE153" s="11">
        <f>'OddsRatio_working_3-way'!X153^(1/3)*SIN(('OddsRatio_working_3-way'!Y153+4*PI())/3)</f>
        <v>-0.47643886969044141</v>
      </c>
      <c r="AF153" s="11">
        <f>-'OddsRatio_working_3-way'!U153/(3*'OddsRatio_working_3-way'!X153^(1/3))*COS(('OddsRatio_working_3-way'!Y153)/3)</f>
        <v>0.5210228911747784</v>
      </c>
      <c r="AG153" s="11">
        <f>-'OddsRatio_working_3-way'!U153/(3*'OddsRatio_working_3-way'!X153^(1/3))*COS(('OddsRatio_working_3-way'!Y153+2*PI())/3)</f>
        <v>-0.30419343782975394</v>
      </c>
      <c r="AH153" s="11">
        <f>-'OddsRatio_working_3-way'!U153/(3*'OddsRatio_working_3-way'!X153^(1/3))*COS(('OddsRatio_working_3-way'!Y153+4*PI())/3)</f>
        <v>-0.21682945334502463</v>
      </c>
      <c r="AI153" s="11">
        <f>'OddsRatio_working_3-way'!U153/(3*'OddsRatio_working_3-way'!X153^(1/3))*SIN(('OddsRatio_working_3-way'!Y153)/3)</f>
        <v>-5.0439619959736837E-2</v>
      </c>
      <c r="AJ153" s="11">
        <f>'OddsRatio_working_3-way'!U153/(3*'OddsRatio_working_3-way'!X153^(1/3))*SIN(('OddsRatio_working_3-way'!Y153+2*PI())/3)</f>
        <v>-0.42599924973070474</v>
      </c>
      <c r="AK153" s="11">
        <f>'OddsRatio_working_3-way'!U153/(3*'OddsRatio_working_3-way'!X153^(1/3))*SIN(('OddsRatio_working_3-way'!Y153+4*PI())/3)</f>
        <v>0.47643886969044147</v>
      </c>
      <c r="AL153" s="11">
        <f>'OddsRatio_working_3-way'!Z153+'OddsRatio_working_3-way'!AF153</f>
        <v>1.0420457823495566</v>
      </c>
      <c r="AM153" s="11">
        <f>'OddsRatio_working_3-way'!AA153+'OddsRatio_working_3-way'!AG153</f>
        <v>-0.60838687565950789</v>
      </c>
      <c r="AN153" s="11">
        <f>'OddsRatio_working_3-way'!AB153+'OddsRatio_working_3-way'!AH153</f>
        <v>-0.4336589066900492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1.0420457823495566</v>
      </c>
      <c r="AS153" s="11">
        <f>IF(('OddsRatio_working_3-way'!X153=0),IF(Q153&gt;0,-Q153^(1/3),(-Q153)^(1/3)),'OddsRatio_working_3-way'!AM153-'OddsRatio_working_3-way'!R153/3)</f>
        <v>-0.60838687565950789</v>
      </c>
      <c r="AT153" s="11">
        <f>IF(('OddsRatio_working_3-way'!X153=0),IF(Q153&gt;0,-Q153^(1/3),(-Q153)^(1/3)),'OddsRatio_working_3-way'!AN153-'OddsRatio_working_3-way'!R153/3)</f>
        <v>-0.4336589066900492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4.13</v>
      </c>
      <c r="B154" s="4">
        <f>IF('True_Odds_Calculator_3-way'!B155="","",'True_Odds_Calculator_3-way'!B155)</f>
        <v>3.63</v>
      </c>
      <c r="C154" s="4">
        <f>IF('True_Odds_Calculator_3-way'!C155="","",'True_Odds_Calculator_3-way'!C155)</f>
        <v>1.95</v>
      </c>
      <c r="D154" s="9">
        <f t="shared" si="39"/>
        <v>0.23335713956046866</v>
      </c>
      <c r="E154" s="9">
        <f t="shared" si="40"/>
        <v>0.2659240345268023</v>
      </c>
      <c r="F154" s="9">
        <f t="shared" si="41"/>
        <v>0.50071882591272932</v>
      </c>
      <c r="G154" s="9">
        <f t="shared" si="42"/>
        <v>1.0496092885266912</v>
      </c>
      <c r="H154" s="9">
        <f t="shared" si="43"/>
        <v>4.2852770730885439</v>
      </c>
      <c r="I154" s="9">
        <f t="shared" si="44"/>
        <v>3.7604724288251976</v>
      </c>
      <c r="J154" s="9">
        <f t="shared" si="45"/>
        <v>1.997128824100356</v>
      </c>
      <c r="K154" s="11">
        <f t="shared" si="46"/>
        <v>0.24213075060532688</v>
      </c>
      <c r="L154" s="11">
        <f t="shared" si="47"/>
        <v>0.27548209366391185</v>
      </c>
      <c r="M154" s="11">
        <f t="shared" si="48"/>
        <v>0.51282051282051289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-0.26750530756694091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0.22952565325446683</v>
      </c>
      <c r="Q154" s="11">
        <f>2*'OddsRatio_working_3-way'!K154*'OddsRatio_working_3-way'!L154*'OddsRatio_working_3-way'!M154</f>
        <v>6.8413011402225582E-2</v>
      </c>
      <c r="R154" s="11">
        <f t="shared" si="49"/>
        <v>0</v>
      </c>
      <c r="S154" s="11">
        <f t="shared" si="50"/>
        <v>-0.8580228009009877</v>
      </c>
      <c r="T154" s="11">
        <f t="shared" si="51"/>
        <v>-0.25574450101370721</v>
      </c>
      <c r="U154" s="11">
        <f>'OddsRatio_working_3-way'!S154-'OddsRatio_working_3-way'!R154^2/3</f>
        <v>-0.8580228009009877</v>
      </c>
      <c r="V154" s="11">
        <f>'OddsRatio_working_3-way'!S154*'OddsRatio_working_3-way'!R154/3-2*'OddsRatio_working_3-way'!R154^3/27-'OddsRatio_working_3-way'!T154</f>
        <v>0.25574450101370721</v>
      </c>
      <c r="W154" s="11">
        <f>'OddsRatio_working_3-way'!V154^2+4*'OddsRatio_working_3-way'!U154^3/27</f>
        <v>-2.8176834489488406E-2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0.15295594487322037</v>
      </c>
      <c r="Y154" s="11">
        <f>IF('OddsRatio_working_3-way'!W154&gt;=0,IF('OddsRatio_working_3-way'!V154+SQRT('OddsRatio_working_3-way'!W154)&gt;0,0,PI()),ACOS('OddsRatio_working_3-way'!V154/(2*'OddsRatio_working_3-way'!X154)))</f>
        <v>0.58083079685287164</v>
      </c>
      <c r="Z154" s="11">
        <f>'OddsRatio_working_3-way'!X154^(1/3)*COS('OddsRatio_working_3-way'!Y154/3)</f>
        <v>0.52480464426334572</v>
      </c>
      <c r="AA154" s="11">
        <f>'OddsRatio_working_3-way'!X154^(1/3)*COS(('OddsRatio_working_3-way'!Y154+2*PI())/3)</f>
        <v>-0.35151328803915427</v>
      </c>
      <c r="AB154" s="11">
        <f>'OddsRatio_working_3-way'!X154^(1/3)*COS(('OddsRatio_working_3-way'!Y154+4*PI())/3)</f>
        <v>-0.1732913562241914</v>
      </c>
      <c r="AC154" s="11">
        <f>'OddsRatio_working_3-way'!X154^(1/3)*SIN('OddsRatio_working_3-way'!Y154/3)</f>
        <v>0.10289648030886395</v>
      </c>
      <c r="AD154" s="11">
        <f>'OddsRatio_working_3-way'!X154^(1/3)*SIN(('OddsRatio_working_3-way'!Y154+2*PI())/3)</f>
        <v>0.40304591380168076</v>
      </c>
      <c r="AE154" s="11">
        <f>'OddsRatio_working_3-way'!X154^(1/3)*SIN(('OddsRatio_working_3-way'!Y154+4*PI())/3)</f>
        <v>-0.50594239411054465</v>
      </c>
      <c r="AF154" s="11">
        <f>-'OddsRatio_working_3-way'!U154/(3*'OddsRatio_working_3-way'!X154^(1/3))*COS(('OddsRatio_working_3-way'!Y154)/3)</f>
        <v>0.52480464426334561</v>
      </c>
      <c r="AG154" s="11">
        <f>-'OddsRatio_working_3-way'!U154/(3*'OddsRatio_working_3-way'!X154^(1/3))*COS(('OddsRatio_working_3-way'!Y154+2*PI())/3)</f>
        <v>-0.35151328803915421</v>
      </c>
      <c r="AH154" s="11">
        <f>-'OddsRatio_working_3-way'!U154/(3*'OddsRatio_working_3-way'!X154^(1/3))*COS(('OddsRatio_working_3-way'!Y154+4*PI())/3)</f>
        <v>-0.17329135622419137</v>
      </c>
      <c r="AI154" s="11">
        <f>'OddsRatio_working_3-way'!U154/(3*'OddsRatio_working_3-way'!X154^(1/3))*SIN(('OddsRatio_working_3-way'!Y154)/3)</f>
        <v>-0.10289648030886392</v>
      </c>
      <c r="AJ154" s="11">
        <f>'OddsRatio_working_3-way'!U154/(3*'OddsRatio_working_3-way'!X154^(1/3))*SIN(('OddsRatio_working_3-way'!Y154+2*PI())/3)</f>
        <v>-0.40304591380168064</v>
      </c>
      <c r="AK154" s="11">
        <f>'OddsRatio_working_3-way'!U154/(3*'OddsRatio_working_3-way'!X154^(1/3))*SIN(('OddsRatio_working_3-way'!Y154+4*PI())/3)</f>
        <v>0.50594239411054454</v>
      </c>
      <c r="AL154" s="11">
        <f>'OddsRatio_working_3-way'!Z154+'OddsRatio_working_3-way'!AF154</f>
        <v>1.0496092885266912</v>
      </c>
      <c r="AM154" s="11">
        <f>'OddsRatio_working_3-way'!AA154+'OddsRatio_working_3-way'!AG154</f>
        <v>-0.70302657607830854</v>
      </c>
      <c r="AN154" s="11">
        <f>'OddsRatio_working_3-way'!AB154+'OddsRatio_working_3-way'!AH154</f>
        <v>-0.34658271244838279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1.0496092885266912</v>
      </c>
      <c r="AS154" s="11">
        <f>IF(('OddsRatio_working_3-way'!X154=0),IF(Q154&gt;0,-Q154^(1/3),(-Q154)^(1/3)),'OddsRatio_working_3-way'!AM154-'OddsRatio_working_3-way'!R154/3)</f>
        <v>-0.70302657607830854</v>
      </c>
      <c r="AT154" s="11">
        <f>IF(('OddsRatio_working_3-way'!X154=0),IF(Q154&gt;0,-Q154^(1/3),(-Q154)^(1/3)),'OddsRatio_working_3-way'!AN154-'OddsRatio_working_3-way'!R154/3)</f>
        <v>-0.34658271244838279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1.26</v>
      </c>
      <c r="B155" s="4">
        <f>IF('True_Odds_Calculator_3-way'!B156="","",'True_Odds_Calculator_3-way'!B156)</f>
        <v>6.02</v>
      </c>
      <c r="C155" s="4">
        <f>IF('True_Odds_Calculator_3-way'!C156="","",'True_Odds_Calculator_3-way'!C156)</f>
        <v>12.73</v>
      </c>
      <c r="D155" s="9">
        <f t="shared" si="39"/>
        <v>0.77626327801161554</v>
      </c>
      <c r="E155" s="9">
        <f t="shared" si="40"/>
        <v>0.15232487809770456</v>
      </c>
      <c r="F155" s="9">
        <f t="shared" si="41"/>
        <v>7.1411843890680102E-2</v>
      </c>
      <c r="G155" s="9">
        <f t="shared" si="42"/>
        <v>1.1085489655078113</v>
      </c>
      <c r="H155" s="9">
        <f t="shared" si="43"/>
        <v>1.2882227310320309</v>
      </c>
      <c r="I155" s="9">
        <f t="shared" si="44"/>
        <v>6.5649158068492115</v>
      </c>
      <c r="J155" s="9">
        <f t="shared" si="45"/>
        <v>14.003279365406627</v>
      </c>
      <c r="K155" s="11">
        <f t="shared" si="46"/>
        <v>0.79365079365079361</v>
      </c>
      <c r="L155" s="11">
        <f t="shared" si="47"/>
        <v>0.16611295681063123</v>
      </c>
      <c r="M155" s="11">
        <f t="shared" si="48"/>
        <v>7.8554595443833461E-2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-0.15855488873420731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0.17616063762321454</v>
      </c>
      <c r="Q155" s="11">
        <f>2*'OddsRatio_working_3-way'!K155*'OddsRatio_working_3-way'!L155*'OddsRatio_working_3-way'!M155</f>
        <v>2.0712597016250979E-2</v>
      </c>
      <c r="R155" s="11">
        <f t="shared" si="49"/>
        <v>0</v>
      </c>
      <c r="S155" s="11">
        <f t="shared" si="50"/>
        <v>-1.1110388271819265</v>
      </c>
      <c r="T155" s="11">
        <f t="shared" si="51"/>
        <v>-0.13063360695848639</v>
      </c>
      <c r="U155" s="11">
        <f>'OddsRatio_working_3-way'!S155-'OddsRatio_working_3-way'!R155^2/3</f>
        <v>-1.1110388271819265</v>
      </c>
      <c r="V155" s="11">
        <f>'OddsRatio_working_3-way'!S155*'OddsRatio_working_3-way'!R155/3-2*'OddsRatio_working_3-way'!R155^3/27-'OddsRatio_working_3-way'!T155</f>
        <v>0.13063360695848639</v>
      </c>
      <c r="W155" s="11">
        <f>'OddsRatio_working_3-way'!V155^2+4*'OddsRatio_working_3-way'!U155^3/27</f>
        <v>-0.18611625505046619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0.22537823448452743</v>
      </c>
      <c r="Y155" s="11">
        <f>IF('OddsRatio_working_3-way'!W155&gt;=0,IF('OddsRatio_working_3-way'!V155+SQRT('OddsRatio_working_3-way'!W155)&gt;0,0,PI()),ACOS('OddsRatio_working_3-way'!V155/(2*'OddsRatio_working_3-way'!X155)))</f>
        <v>1.2767683051160756</v>
      </c>
      <c r="Z155" s="11">
        <f>'OddsRatio_working_3-way'!X155^(1/3)*COS('OddsRatio_working_3-way'!Y155/3)</f>
        <v>0.55427448275390567</v>
      </c>
      <c r="AA155" s="11">
        <f>'OddsRatio_working_3-way'!X155^(1/3)*COS(('OddsRatio_working_3-way'!Y155+2*PI())/3)</f>
        <v>-0.49472528130883725</v>
      </c>
      <c r="AB155" s="11">
        <f>'OddsRatio_working_3-way'!X155^(1/3)*COS(('OddsRatio_working_3-way'!Y155+4*PI())/3)</f>
        <v>-5.9549201445068645E-2</v>
      </c>
      <c r="AC155" s="11">
        <f>'OddsRatio_working_3-way'!X155^(1/3)*SIN('OddsRatio_working_3-way'!Y155/3)</f>
        <v>0.25124902685423317</v>
      </c>
      <c r="AD155" s="11">
        <f>'OddsRatio_working_3-way'!X155^(1/3)*SIN(('OddsRatio_working_3-way'!Y155+2*PI())/3)</f>
        <v>0.35439126930724563</v>
      </c>
      <c r="AE155" s="11">
        <f>'OddsRatio_working_3-way'!X155^(1/3)*SIN(('OddsRatio_working_3-way'!Y155+4*PI())/3)</f>
        <v>-0.60564029616147852</v>
      </c>
      <c r="AF155" s="11">
        <f>-'OddsRatio_working_3-way'!U155/(3*'OddsRatio_working_3-way'!X155^(1/3))*COS(('OddsRatio_working_3-way'!Y155)/3)</f>
        <v>0.55427448275390567</v>
      </c>
      <c r="AG155" s="11">
        <f>-'OddsRatio_working_3-way'!U155/(3*'OddsRatio_working_3-way'!X155^(1/3))*COS(('OddsRatio_working_3-way'!Y155+2*PI())/3)</f>
        <v>-0.49472528130883725</v>
      </c>
      <c r="AH155" s="11">
        <f>-'OddsRatio_working_3-way'!U155/(3*'OddsRatio_working_3-way'!X155^(1/3))*COS(('OddsRatio_working_3-way'!Y155+4*PI())/3)</f>
        <v>-5.9549201445068645E-2</v>
      </c>
      <c r="AI155" s="11">
        <f>'OddsRatio_working_3-way'!U155/(3*'OddsRatio_working_3-way'!X155^(1/3))*SIN(('OddsRatio_working_3-way'!Y155)/3)</f>
        <v>-0.25124902685423317</v>
      </c>
      <c r="AJ155" s="11">
        <f>'OddsRatio_working_3-way'!U155/(3*'OddsRatio_working_3-way'!X155^(1/3))*SIN(('OddsRatio_working_3-way'!Y155+2*PI())/3)</f>
        <v>-0.35439126930724563</v>
      </c>
      <c r="AK155" s="11">
        <f>'OddsRatio_working_3-way'!U155/(3*'OddsRatio_working_3-way'!X155^(1/3))*SIN(('OddsRatio_working_3-way'!Y155+4*PI())/3)</f>
        <v>0.60564029616147852</v>
      </c>
      <c r="AL155" s="11">
        <f>'OddsRatio_working_3-way'!Z155+'OddsRatio_working_3-way'!AF155</f>
        <v>1.1085489655078113</v>
      </c>
      <c r="AM155" s="11">
        <f>'OddsRatio_working_3-way'!AA155+'OddsRatio_working_3-way'!AG155</f>
        <v>-0.9894505626176745</v>
      </c>
      <c r="AN155" s="11">
        <f>'OddsRatio_working_3-way'!AB155+'OddsRatio_working_3-way'!AH155</f>
        <v>-0.11909840289013729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1.1085489655078113</v>
      </c>
      <c r="AS155" s="11">
        <f>IF(('OddsRatio_working_3-way'!X155=0),IF(Q155&gt;0,-Q155^(1/3),(-Q155)^(1/3)),'OddsRatio_working_3-way'!AM155-'OddsRatio_working_3-way'!R155/3)</f>
        <v>-0.9894505626176745</v>
      </c>
      <c r="AT155" s="11">
        <f>IF(('OddsRatio_working_3-way'!X155=0),IF(Q155&gt;0,-Q155^(1/3),(-Q155)^(1/3)),'OddsRatio_working_3-way'!AN155-'OddsRatio_working_3-way'!R155/3)</f>
        <v>-0.11909840289013729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2.11</v>
      </c>
      <c r="B156" s="4">
        <f>IF('True_Odds_Calculator_3-way'!B157="","",'True_Odds_Calculator_3-way'!B157)</f>
        <v>3.48</v>
      </c>
      <c r="C156" s="4">
        <f>IF('True_Odds_Calculator_3-way'!C157="","",'True_Odds_Calculator_3-way'!C157)</f>
        <v>3.74</v>
      </c>
      <c r="D156" s="9">
        <f t="shared" si="39"/>
        <v>0.46287785455306441</v>
      </c>
      <c r="E156" s="9">
        <f t="shared" si="40"/>
        <v>0.27835001526133096</v>
      </c>
      <c r="F156" s="9">
        <f t="shared" si="41"/>
        <v>0.25877213018560474</v>
      </c>
      <c r="G156" s="9">
        <f t="shared" si="42"/>
        <v>1.0454028421692301</v>
      </c>
      <c r="H156" s="9">
        <f t="shared" si="43"/>
        <v>2.1603971548078453</v>
      </c>
      <c r="I156" s="9">
        <f t="shared" si="44"/>
        <v>3.5925990485796908</v>
      </c>
      <c r="J156" s="9">
        <f t="shared" si="45"/>
        <v>3.864403787543691</v>
      </c>
      <c r="K156" s="11">
        <f t="shared" si="46"/>
        <v>0.47393364928909953</v>
      </c>
      <c r="L156" s="11">
        <f t="shared" si="47"/>
        <v>0.28735632183908044</v>
      </c>
      <c r="M156" s="11">
        <f t="shared" si="48"/>
        <v>0.26737967914438499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-0.27465778984193179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0.23049972340033192</v>
      </c>
      <c r="Q156" s="11">
        <f>2*'OddsRatio_working_3-way'!K156*'OddsRatio_working_3-way'!L156*'OddsRatio_working_3-way'!M156</f>
        <v>7.2827716714164895E-2</v>
      </c>
      <c r="R156" s="11">
        <f t="shared" si="49"/>
        <v>0</v>
      </c>
      <c r="S156" s="11">
        <f t="shared" si="50"/>
        <v>-0.83922514461718611</v>
      </c>
      <c r="T156" s="11">
        <f t="shared" si="51"/>
        <v>-0.26515802357573021</v>
      </c>
      <c r="U156" s="11">
        <f>'OddsRatio_working_3-way'!S156-'OddsRatio_working_3-way'!R156^2/3</f>
        <v>-0.83922514461718611</v>
      </c>
      <c r="V156" s="11">
        <f>'OddsRatio_working_3-way'!S156*'OddsRatio_working_3-way'!R156/3-2*'OddsRatio_working_3-way'!R156^3/27-'OddsRatio_working_3-way'!T156</f>
        <v>0.26515802357573021</v>
      </c>
      <c r="W156" s="11">
        <f>'OddsRatio_working_3-way'!V156^2+4*'OddsRatio_working_3-way'!U156^3/27</f>
        <v>-1.7256451966096029E-2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0.14795711323951574</v>
      </c>
      <c r="Y156" s="11">
        <f>IF('OddsRatio_working_3-way'!W156&gt;=0,IF('OddsRatio_working_3-way'!V156+SQRT('OddsRatio_working_3-way'!W156)&gt;0,0,PI()),ACOS('OddsRatio_working_3-way'!V156/(2*'OddsRatio_working_3-way'!X156)))</f>
        <v>0.45997456072622533</v>
      </c>
      <c r="Z156" s="11">
        <f>'OddsRatio_working_3-way'!X156^(1/3)*COS('OddsRatio_working_3-way'!Y156/3)</f>
        <v>0.52270142108461515</v>
      </c>
      <c r="AA156" s="11">
        <f>'OddsRatio_working_3-way'!X156^(1/3)*COS(('OddsRatio_working_3-way'!Y156+2*PI())/3)</f>
        <v>-0.33130572788480706</v>
      </c>
      <c r="AB156" s="11">
        <f>'OddsRatio_working_3-way'!X156^(1/3)*COS(('OddsRatio_working_3-way'!Y156+4*PI())/3)</f>
        <v>-0.19139569319980801</v>
      </c>
      <c r="AC156" s="11">
        <f>'OddsRatio_working_3-way'!X156^(1/3)*SIN('OddsRatio_working_3-way'!Y156/3)</f>
        <v>8.0777096187714059E-2</v>
      </c>
      <c r="AD156" s="11">
        <f>'OddsRatio_working_3-way'!X156^(1/3)*SIN(('OddsRatio_working_3-way'!Y156+2*PI())/3)</f>
        <v>0.41228416115964672</v>
      </c>
      <c r="AE156" s="11">
        <f>'OddsRatio_working_3-way'!X156^(1/3)*SIN(('OddsRatio_working_3-way'!Y156+4*PI())/3)</f>
        <v>-0.49306125734736078</v>
      </c>
      <c r="AF156" s="11">
        <f>-'OddsRatio_working_3-way'!U156/(3*'OddsRatio_working_3-way'!X156^(1/3))*COS(('OddsRatio_working_3-way'!Y156)/3)</f>
        <v>0.52270142108461504</v>
      </c>
      <c r="AG156" s="11">
        <f>-'OddsRatio_working_3-way'!U156/(3*'OddsRatio_working_3-way'!X156^(1/3))*COS(('OddsRatio_working_3-way'!Y156+2*PI())/3)</f>
        <v>-0.33130572788480694</v>
      </c>
      <c r="AH156" s="11">
        <f>-'OddsRatio_working_3-way'!U156/(3*'OddsRatio_working_3-way'!X156^(1/3))*COS(('OddsRatio_working_3-way'!Y156+4*PI())/3)</f>
        <v>-0.19139569319980798</v>
      </c>
      <c r="AI156" s="11">
        <f>'OddsRatio_working_3-way'!U156/(3*'OddsRatio_working_3-way'!X156^(1/3))*SIN(('OddsRatio_working_3-way'!Y156)/3)</f>
        <v>-8.0777096187714045E-2</v>
      </c>
      <c r="AJ156" s="11">
        <f>'OddsRatio_working_3-way'!U156/(3*'OddsRatio_working_3-way'!X156^(1/3))*SIN(('OddsRatio_working_3-way'!Y156+2*PI())/3)</f>
        <v>-0.41228416115964667</v>
      </c>
      <c r="AK156" s="11">
        <f>'OddsRatio_working_3-way'!U156/(3*'OddsRatio_working_3-way'!X156^(1/3))*SIN(('OddsRatio_working_3-way'!Y156+4*PI())/3)</f>
        <v>0.49306125734736067</v>
      </c>
      <c r="AL156" s="11">
        <f>'OddsRatio_working_3-way'!Z156+'OddsRatio_working_3-way'!AF156</f>
        <v>1.0454028421692301</v>
      </c>
      <c r="AM156" s="11">
        <f>'OddsRatio_working_3-way'!AA156+'OddsRatio_working_3-way'!AG156</f>
        <v>-0.662611455769614</v>
      </c>
      <c r="AN156" s="11">
        <f>'OddsRatio_working_3-way'!AB156+'OddsRatio_working_3-way'!AH156</f>
        <v>-0.38279138639961596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1.0454028421692301</v>
      </c>
      <c r="AS156" s="11">
        <f>IF(('OddsRatio_working_3-way'!X156=0),IF(Q156&gt;0,-Q156^(1/3),(-Q156)^(1/3)),'OddsRatio_working_3-way'!AM156-'OddsRatio_working_3-way'!R156/3)</f>
        <v>-0.662611455769614</v>
      </c>
      <c r="AT156" s="11">
        <f>IF(('OddsRatio_working_3-way'!X156=0),IF(Q156&gt;0,-Q156^(1/3),(-Q156)^(1/3)),'OddsRatio_working_3-way'!AN156-'OddsRatio_working_3-way'!R156/3)</f>
        <v>-0.38279138639961596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5.56</v>
      </c>
      <c r="B157" s="4">
        <f>IF('True_Odds_Calculator_3-way'!B158="","",'True_Odds_Calculator_3-way'!B158)</f>
        <v>3.81</v>
      </c>
      <c r="C157" s="4">
        <f>IF('True_Odds_Calculator_3-way'!C158="","",'True_Odds_Calculator_3-way'!C158)</f>
        <v>1.7</v>
      </c>
      <c r="D157" s="9">
        <f t="shared" si="39"/>
        <v>0.17220792774081956</v>
      </c>
      <c r="E157" s="9">
        <f t="shared" si="40"/>
        <v>0.2523871145945597</v>
      </c>
      <c r="F157" s="9">
        <f t="shared" si="41"/>
        <v>0.57540495766462074</v>
      </c>
      <c r="G157" s="9">
        <f t="shared" si="42"/>
        <v>1.0541521029906387</v>
      </c>
      <c r="H157" s="9">
        <f t="shared" si="43"/>
        <v>5.8069335896373113</v>
      </c>
      <c r="I157" s="9">
        <f t="shared" si="44"/>
        <v>3.9621674094036945</v>
      </c>
      <c r="J157" s="9">
        <f t="shared" si="45"/>
        <v>1.7379064720934465</v>
      </c>
      <c r="K157" s="11">
        <f t="shared" si="46"/>
        <v>0.17985611510791369</v>
      </c>
      <c r="L157" s="11">
        <f t="shared" si="47"/>
        <v>0.26246719160104987</v>
      </c>
      <c r="M157" s="11">
        <f t="shared" si="48"/>
        <v>0.58823529411764708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-0.24906947994175277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0.22409122262171738</v>
      </c>
      <c r="Q157" s="11">
        <f>2*'OddsRatio_working_3-way'!K157*'OddsRatio_working_3-way'!L157*'OddsRatio_working_3-way'!M157</f>
        <v>5.553685814664619E-2</v>
      </c>
      <c r="R157" s="11">
        <f t="shared" si="49"/>
        <v>0</v>
      </c>
      <c r="S157" s="11">
        <f t="shared" si="50"/>
        <v>-0.89971369705402371</v>
      </c>
      <c r="T157" s="11">
        <f t="shared" si="51"/>
        <v>-0.2229773722562636</v>
      </c>
      <c r="U157" s="11">
        <f>'OddsRatio_working_3-way'!S157-'OddsRatio_working_3-way'!R157^2/3</f>
        <v>-0.89971369705402371</v>
      </c>
      <c r="V157" s="11">
        <f>'OddsRatio_working_3-way'!S157*'OddsRatio_working_3-way'!R157/3-2*'OddsRatio_working_3-way'!R157^3/27-'OddsRatio_working_3-way'!T157</f>
        <v>0.2229773722562636</v>
      </c>
      <c r="W157" s="11">
        <f>'OddsRatio_working_3-way'!V157^2+4*'OddsRatio_working_3-way'!U157^3/27</f>
        <v>-5.8178055185414183E-2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0.16423836619660656</v>
      </c>
      <c r="Y157" s="11">
        <f>IF('OddsRatio_working_3-way'!W157&gt;=0,IF('OddsRatio_working_3-way'!V157+SQRT('OddsRatio_working_3-way'!W157)&gt;0,0,PI()),ACOS('OddsRatio_working_3-way'!V157/(2*'OddsRatio_working_3-way'!X157)))</f>
        <v>0.82463854717804919</v>
      </c>
      <c r="Z157" s="11">
        <f>'OddsRatio_working_3-way'!X157^(1/3)*COS('OddsRatio_working_3-way'!Y157/3)</f>
        <v>0.52707605149531933</v>
      </c>
      <c r="AA157" s="11">
        <f>'OddsRatio_working_3-way'!X157^(1/3)*COS(('OddsRatio_working_3-way'!Y157+2*PI())/3)</f>
        <v>-0.39226856298954144</v>
      </c>
      <c r="AB157" s="11">
        <f>'OddsRatio_working_3-way'!X157^(1/3)*COS(('OddsRatio_working_3-way'!Y157+4*PI())/3)</f>
        <v>-0.13480748850577778</v>
      </c>
      <c r="AC157" s="11">
        <f>'OddsRatio_working_3-way'!X157^(1/3)*SIN('OddsRatio_working_3-way'!Y157/3)</f>
        <v>0.14864522065905128</v>
      </c>
      <c r="AD157" s="11">
        <f>'OddsRatio_working_3-way'!X157^(1/3)*SIN(('OddsRatio_working_3-way'!Y157+2*PI())/3)</f>
        <v>0.38213863999181591</v>
      </c>
      <c r="AE157" s="11">
        <f>'OddsRatio_working_3-way'!X157^(1/3)*SIN(('OddsRatio_working_3-way'!Y157+4*PI())/3)</f>
        <v>-0.53078386065086713</v>
      </c>
      <c r="AF157" s="11">
        <f>-'OddsRatio_working_3-way'!U157/(3*'OddsRatio_working_3-way'!X157^(1/3))*COS(('OddsRatio_working_3-way'!Y157)/3)</f>
        <v>0.52707605149531933</v>
      </c>
      <c r="AG157" s="11">
        <f>-'OddsRatio_working_3-way'!U157/(3*'OddsRatio_working_3-way'!X157^(1/3))*COS(('OddsRatio_working_3-way'!Y157+2*PI())/3)</f>
        <v>-0.39226856298954144</v>
      </c>
      <c r="AH157" s="11">
        <f>-'OddsRatio_working_3-way'!U157/(3*'OddsRatio_working_3-way'!X157^(1/3))*COS(('OddsRatio_working_3-way'!Y157+4*PI())/3)</f>
        <v>-0.13480748850577778</v>
      </c>
      <c r="AI157" s="11">
        <f>'OddsRatio_working_3-way'!U157/(3*'OddsRatio_working_3-way'!X157^(1/3))*SIN(('OddsRatio_working_3-way'!Y157)/3)</f>
        <v>-0.14864522065905128</v>
      </c>
      <c r="AJ157" s="11">
        <f>'OddsRatio_working_3-way'!U157/(3*'OddsRatio_working_3-way'!X157^(1/3))*SIN(('OddsRatio_working_3-way'!Y157+2*PI())/3)</f>
        <v>-0.38213863999181591</v>
      </c>
      <c r="AK157" s="11">
        <f>'OddsRatio_working_3-way'!U157/(3*'OddsRatio_working_3-way'!X157^(1/3))*SIN(('OddsRatio_working_3-way'!Y157+4*PI())/3)</f>
        <v>0.53078386065086713</v>
      </c>
      <c r="AL157" s="11">
        <f>'OddsRatio_working_3-way'!Z157+'OddsRatio_working_3-way'!AF157</f>
        <v>1.0541521029906387</v>
      </c>
      <c r="AM157" s="11">
        <f>'OddsRatio_working_3-way'!AA157+'OddsRatio_working_3-way'!AG157</f>
        <v>-0.78453712597908287</v>
      </c>
      <c r="AN157" s="11">
        <f>'OddsRatio_working_3-way'!AB157+'OddsRatio_working_3-way'!AH157</f>
        <v>-0.26961497701155557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1.0541521029906387</v>
      </c>
      <c r="AS157" s="11">
        <f>IF(('OddsRatio_working_3-way'!X157=0),IF(Q157&gt;0,-Q157^(1/3),(-Q157)^(1/3)),'OddsRatio_working_3-way'!AM157-'OddsRatio_working_3-way'!R157/3)</f>
        <v>-0.78453712597908287</v>
      </c>
      <c r="AT157" s="11">
        <f>IF(('OddsRatio_working_3-way'!X157=0),IF(Q157&gt;0,-Q157^(1/3),(-Q157)^(1/3)),'OddsRatio_working_3-way'!AN157-'OddsRatio_working_3-way'!R157/3)</f>
        <v>-0.26961497701155557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1.88</v>
      </c>
      <c r="B158" s="4">
        <f>IF('True_Odds_Calculator_3-way'!B159="","",'True_Odds_Calculator_3-way'!B159)</f>
        <v>3.64</v>
      </c>
      <c r="C158" s="4">
        <f>IF('True_Odds_Calculator_3-way'!C159="","",'True_Odds_Calculator_3-way'!C159)</f>
        <v>4.46</v>
      </c>
      <c r="D158" s="9">
        <f t="shared" si="39"/>
        <v>0.51946382610380892</v>
      </c>
      <c r="E158" s="9">
        <f t="shared" si="40"/>
        <v>0.26488764001418891</v>
      </c>
      <c r="F158" s="9">
        <f t="shared" si="41"/>
        <v>0.21564853388200234</v>
      </c>
      <c r="G158" s="9">
        <f t="shared" si="42"/>
        <v>1.0512066606613333</v>
      </c>
      <c r="H158" s="9">
        <f t="shared" si="43"/>
        <v>1.9250618613819732</v>
      </c>
      <c r="I158" s="9">
        <f t="shared" si="44"/>
        <v>3.7751855841459201</v>
      </c>
      <c r="J158" s="9">
        <f t="shared" si="45"/>
        <v>4.6371750458882124</v>
      </c>
      <c r="K158" s="11">
        <f t="shared" si="46"/>
        <v>0.53191489361702127</v>
      </c>
      <c r="L158" s="11">
        <f t="shared" si="47"/>
        <v>0.27472527472527469</v>
      </c>
      <c r="M158" s="11">
        <f t="shared" si="48"/>
        <v>0.22421524663677131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-0.26337139627856165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0.22869745463009467</v>
      </c>
      <c r="Q158" s="11">
        <f>2*'OddsRatio_working_3-way'!K158*'OddsRatio_working_3-way'!L158*'OddsRatio_working_3-way'!M158</f>
        <v>6.5529356627534271E-2</v>
      </c>
      <c r="R158" s="11">
        <f t="shared" si="49"/>
        <v>0</v>
      </c>
      <c r="S158" s="11">
        <f t="shared" si="50"/>
        <v>-0.86834583353238104</v>
      </c>
      <c r="T158" s="11">
        <f t="shared" si="51"/>
        <v>-0.24880969442188564</v>
      </c>
      <c r="U158" s="11">
        <f>'OddsRatio_working_3-way'!S158-'OddsRatio_working_3-way'!R158^2/3</f>
        <v>-0.86834583353238104</v>
      </c>
      <c r="V158" s="11">
        <f>'OddsRatio_working_3-way'!S158*'OddsRatio_working_3-way'!R158/3-2*'OddsRatio_working_3-way'!R158^3/27-'OddsRatio_working_3-way'!T158</f>
        <v>0.24880969442188564</v>
      </c>
      <c r="W158" s="11">
        <f>'OddsRatio_working_3-way'!V158^2+4*'OddsRatio_working_3-way'!U158^3/27</f>
        <v>-3.5094331714551702E-2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0.15572459323503129</v>
      </c>
      <c r="Y158" s="11">
        <f>IF('OddsRatio_working_3-way'!W158&gt;=0,IF('OddsRatio_working_3-way'!V158+SQRT('OddsRatio_working_3-way'!W158)&gt;0,0,PI()),ACOS('OddsRatio_working_3-way'!V158/(2*'OddsRatio_working_3-way'!X158)))</f>
        <v>0.64536989881130136</v>
      </c>
      <c r="Z158" s="11">
        <f>'OddsRatio_working_3-way'!X158^(1/3)*COS('OddsRatio_working_3-way'!Y158/3)</f>
        <v>0.52560333033066675</v>
      </c>
      <c r="AA158" s="11">
        <f>'OddsRatio_working_3-way'!X158^(1/3)*COS(('OddsRatio_working_3-way'!Y158+2*PI())/3)</f>
        <v>-0.36226177144960842</v>
      </c>
      <c r="AB158" s="11">
        <f>'OddsRatio_working_3-way'!X158^(1/3)*COS(('OddsRatio_working_3-way'!Y158+4*PI())/3)</f>
        <v>-0.16334155888105831</v>
      </c>
      <c r="AC158" s="11">
        <f>'OddsRatio_working_3-way'!X158^(1/3)*SIN('OddsRatio_working_3-way'!Y158/3)</f>
        <v>0.1148466382737099</v>
      </c>
      <c r="AD158" s="11">
        <f>'OddsRatio_working_3-way'!X158^(1/3)*SIN(('OddsRatio_working_3-way'!Y158+2*PI())/3)</f>
        <v>0.39776251724320649</v>
      </c>
      <c r="AE158" s="11">
        <f>'OddsRatio_working_3-way'!X158^(1/3)*SIN(('OddsRatio_working_3-way'!Y158+4*PI())/3)</f>
        <v>-0.51260915551691644</v>
      </c>
      <c r="AF158" s="11">
        <f>-'OddsRatio_working_3-way'!U158/(3*'OddsRatio_working_3-way'!X158^(1/3))*COS(('OddsRatio_working_3-way'!Y158)/3)</f>
        <v>0.52560333033066653</v>
      </c>
      <c r="AG158" s="11">
        <f>-'OddsRatio_working_3-way'!U158/(3*'OddsRatio_working_3-way'!X158^(1/3))*COS(('OddsRatio_working_3-way'!Y158+2*PI())/3)</f>
        <v>-0.36226177144960825</v>
      </c>
      <c r="AH158" s="11">
        <f>-'OddsRatio_working_3-way'!U158/(3*'OddsRatio_working_3-way'!X158^(1/3))*COS(('OddsRatio_working_3-way'!Y158+4*PI())/3)</f>
        <v>-0.16334155888105825</v>
      </c>
      <c r="AI158" s="11">
        <f>'OddsRatio_working_3-way'!U158/(3*'OddsRatio_working_3-way'!X158^(1/3))*SIN(('OddsRatio_working_3-way'!Y158)/3)</f>
        <v>-0.11484663827370986</v>
      </c>
      <c r="AJ158" s="11">
        <f>'OddsRatio_working_3-way'!U158/(3*'OddsRatio_working_3-way'!X158^(1/3))*SIN(('OddsRatio_working_3-way'!Y158+2*PI())/3)</f>
        <v>-0.39776251724320633</v>
      </c>
      <c r="AK158" s="11">
        <f>'OddsRatio_working_3-way'!U158/(3*'OddsRatio_working_3-way'!X158^(1/3))*SIN(('OddsRatio_working_3-way'!Y158+4*PI())/3)</f>
        <v>0.51260915551691622</v>
      </c>
      <c r="AL158" s="11">
        <f>'OddsRatio_working_3-way'!Z158+'OddsRatio_working_3-way'!AF158</f>
        <v>1.0512066606613333</v>
      </c>
      <c r="AM158" s="11">
        <f>'OddsRatio_working_3-way'!AA158+'OddsRatio_working_3-way'!AG158</f>
        <v>-0.72452354289921672</v>
      </c>
      <c r="AN158" s="11">
        <f>'OddsRatio_working_3-way'!AB158+'OddsRatio_working_3-way'!AH158</f>
        <v>-0.32668311776211656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1.0512066606613333</v>
      </c>
      <c r="AS158" s="11">
        <f>IF(('OddsRatio_working_3-way'!X158=0),IF(Q158&gt;0,-Q158^(1/3),(-Q158)^(1/3)),'OddsRatio_working_3-way'!AM158-'OddsRatio_working_3-way'!R158/3)</f>
        <v>-0.72452354289921672</v>
      </c>
      <c r="AT158" s="11">
        <f>IF(('OddsRatio_working_3-way'!X158=0),IF(Q158&gt;0,-Q158^(1/3),(-Q158)^(1/3)),'OddsRatio_working_3-way'!AN158-'OddsRatio_working_3-way'!R158/3)</f>
        <v>-0.32668311776211656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1.71</v>
      </c>
      <c r="B159" s="4">
        <f>IF('True_Odds_Calculator_3-way'!B160="","",'True_Odds_Calculator_3-way'!B160)</f>
        <v>3.91</v>
      </c>
      <c r="C159" s="4">
        <f>IF('True_Odds_Calculator_3-way'!C160="","",'True_Odds_Calculator_3-way'!C160)</f>
        <v>5.27</v>
      </c>
      <c r="D159" s="9">
        <f t="shared" si="39"/>
        <v>0.57212199531372576</v>
      </c>
      <c r="E159" s="9">
        <f t="shared" si="40"/>
        <v>0.24598730753814954</v>
      </c>
      <c r="F159" s="9">
        <f t="shared" si="41"/>
        <v>0.18189069714812481</v>
      </c>
      <c r="G159" s="9">
        <f t="shared" si="42"/>
        <v>1.0533506524119183</v>
      </c>
      <c r="H159" s="9">
        <f t="shared" si="43"/>
        <v>1.7478789632124621</v>
      </c>
      <c r="I159" s="9">
        <f t="shared" si="44"/>
        <v>4.0652503985186819</v>
      </c>
      <c r="J159" s="9">
        <f t="shared" si="45"/>
        <v>5.4978072857988902</v>
      </c>
      <c r="K159" s="11">
        <f t="shared" si="46"/>
        <v>0.58479532163742687</v>
      </c>
      <c r="L159" s="11">
        <f t="shared" si="47"/>
        <v>0.25575447570332482</v>
      </c>
      <c r="M159" s="11">
        <f t="shared" si="48"/>
        <v>0.18975332068311196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-0.25037774848366356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0.22392032727445793</v>
      </c>
      <c r="Q159" s="11">
        <f>2*'OddsRatio_working_3-way'!K159*'OddsRatio_working_3-way'!L159*'OddsRatio_working_3-way'!M159</f>
        <v>5.6760539233069188E-2</v>
      </c>
      <c r="R159" s="11">
        <f t="shared" si="49"/>
        <v>0</v>
      </c>
      <c r="S159" s="11">
        <f t="shared" si="50"/>
        <v>-0.8943299819195718</v>
      </c>
      <c r="T159" s="11">
        <f t="shared" si="51"/>
        <v>-0.2266996151887381</v>
      </c>
      <c r="U159" s="11">
        <f>'OddsRatio_working_3-way'!S159-'OddsRatio_working_3-way'!R159^2/3</f>
        <v>-0.8943299819195718</v>
      </c>
      <c r="V159" s="11">
        <f>'OddsRatio_working_3-way'!S159*'OddsRatio_working_3-way'!R159/3-2*'OddsRatio_working_3-way'!R159^3/27-'OddsRatio_working_3-way'!T159</f>
        <v>0.2266996151887381</v>
      </c>
      <c r="W159" s="11">
        <f>'OddsRatio_working_3-way'!V159^2+4*'OddsRatio_working_3-way'!U159^3/27</f>
        <v>-5.4578910601002534E-2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0.16276641708881817</v>
      </c>
      <c r="Y159" s="11">
        <f>IF('OddsRatio_working_3-way'!W159&gt;=0,IF('OddsRatio_working_3-way'!V159+SQRT('OddsRatio_working_3-way'!W159)&gt;0,0,PI()),ACOS('OddsRatio_working_3-way'!V159/(2*'OddsRatio_working_3-way'!X159)))</f>
        <v>0.80043367543162891</v>
      </c>
      <c r="Z159" s="11">
        <f>'OddsRatio_working_3-way'!X159^(1/3)*COS('OddsRatio_working_3-way'!Y159/3)</f>
        <v>0.52667532620595914</v>
      </c>
      <c r="AA159" s="11">
        <f>'OddsRatio_working_3-way'!X159^(1/3)*COS(('OddsRatio_working_3-way'!Y159+2*PI())/3)</f>
        <v>-0.38800650866704933</v>
      </c>
      <c r="AB159" s="11">
        <f>'OddsRatio_working_3-way'!X159^(1/3)*COS(('OddsRatio_working_3-way'!Y159+4*PI())/3)</f>
        <v>-0.13866881753890983</v>
      </c>
      <c r="AC159" s="11">
        <f>'OddsRatio_working_3-way'!X159^(1/3)*SIN('OddsRatio_working_3-way'!Y159/3)</f>
        <v>0.14395518309195116</v>
      </c>
      <c r="AD159" s="11">
        <f>'OddsRatio_working_3-way'!X159^(1/3)*SIN(('OddsRatio_working_3-way'!Y159+2*PI())/3)</f>
        <v>0.3841366204948411</v>
      </c>
      <c r="AE159" s="11">
        <f>'OddsRatio_working_3-way'!X159^(1/3)*SIN(('OddsRatio_working_3-way'!Y159+4*PI())/3)</f>
        <v>-0.52809180358679231</v>
      </c>
      <c r="AF159" s="11">
        <f>-'OddsRatio_working_3-way'!U159/(3*'OddsRatio_working_3-way'!X159^(1/3))*COS(('OddsRatio_working_3-way'!Y159)/3)</f>
        <v>0.52667532620595914</v>
      </c>
      <c r="AG159" s="11">
        <f>-'OddsRatio_working_3-way'!U159/(3*'OddsRatio_working_3-way'!X159^(1/3))*COS(('OddsRatio_working_3-way'!Y159+2*PI())/3)</f>
        <v>-0.38800650866704933</v>
      </c>
      <c r="AH159" s="11">
        <f>-'OddsRatio_working_3-way'!U159/(3*'OddsRatio_working_3-way'!X159^(1/3))*COS(('OddsRatio_working_3-way'!Y159+4*PI())/3)</f>
        <v>-0.13866881753890983</v>
      </c>
      <c r="AI159" s="11">
        <f>'OddsRatio_working_3-way'!U159/(3*'OddsRatio_working_3-way'!X159^(1/3))*SIN(('OddsRatio_working_3-way'!Y159)/3)</f>
        <v>-0.14395518309195116</v>
      </c>
      <c r="AJ159" s="11">
        <f>'OddsRatio_working_3-way'!U159/(3*'OddsRatio_working_3-way'!X159^(1/3))*SIN(('OddsRatio_working_3-way'!Y159+2*PI())/3)</f>
        <v>-0.3841366204948411</v>
      </c>
      <c r="AK159" s="11">
        <f>'OddsRatio_working_3-way'!U159/(3*'OddsRatio_working_3-way'!X159^(1/3))*SIN(('OddsRatio_working_3-way'!Y159+4*PI())/3)</f>
        <v>0.52809180358679231</v>
      </c>
      <c r="AL159" s="11">
        <f>'OddsRatio_working_3-way'!Z159+'OddsRatio_working_3-way'!AF159</f>
        <v>1.0533506524119183</v>
      </c>
      <c r="AM159" s="11">
        <f>'OddsRatio_working_3-way'!AA159+'OddsRatio_working_3-way'!AG159</f>
        <v>-0.77601301733409866</v>
      </c>
      <c r="AN159" s="11">
        <f>'OddsRatio_working_3-way'!AB159+'OddsRatio_working_3-way'!AH159</f>
        <v>-0.27733763507781967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1.0533506524119183</v>
      </c>
      <c r="AS159" s="11">
        <f>IF(('OddsRatio_working_3-way'!X159=0),IF(Q159&gt;0,-Q159^(1/3),(-Q159)^(1/3)),'OddsRatio_working_3-way'!AM159-'OddsRatio_working_3-way'!R159/3)</f>
        <v>-0.77601301733409866</v>
      </c>
      <c r="AT159" s="11">
        <f>IF(('OddsRatio_working_3-way'!X159=0),IF(Q159&gt;0,-Q159^(1/3),(-Q159)^(1/3)),'OddsRatio_working_3-way'!AN159-'OddsRatio_working_3-way'!R159/3)</f>
        <v>-0.27733763507781967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2.0499999999999998</v>
      </c>
      <c r="B160" s="4">
        <f>IF('True_Odds_Calculator_3-way'!B161="","",'True_Odds_Calculator_3-way'!B161)</f>
        <v>3.43</v>
      </c>
      <c r="C160" s="4">
        <f>IF('True_Odds_Calculator_3-way'!C161="","",'True_Odds_Calculator_3-way'!C161)</f>
        <v>4.03</v>
      </c>
      <c r="D160" s="9">
        <f t="shared" si="39"/>
        <v>0.47706216304311855</v>
      </c>
      <c r="E160" s="9">
        <f t="shared" si="40"/>
        <v>0.28273873476779654</v>
      </c>
      <c r="F160" s="9">
        <f t="shared" si="41"/>
        <v>0.24019910218908497</v>
      </c>
      <c r="G160" s="9">
        <f t="shared" si="42"/>
        <v>1.0439646523633774</v>
      </c>
      <c r="H160" s="9">
        <f t="shared" si="43"/>
        <v>2.0961628849815459</v>
      </c>
      <c r="I160" s="9">
        <f t="shared" si="44"/>
        <v>3.5368341052430088</v>
      </c>
      <c r="J160" s="9">
        <f t="shared" si="45"/>
        <v>4.1632128966610331</v>
      </c>
      <c r="K160" s="11">
        <f t="shared" si="46"/>
        <v>0.48780487804878053</v>
      </c>
      <c r="L160" s="11">
        <f t="shared" si="47"/>
        <v>0.29154518950437314</v>
      </c>
      <c r="M160" s="11">
        <f t="shared" si="48"/>
        <v>0.24813895781637715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-0.27282563452058783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0.22973542137305197</v>
      </c>
      <c r="Q160" s="11">
        <f>2*'OddsRatio_working_3-way'!K160*'OddsRatio_working_3-way'!L160*'OddsRatio_working_3-way'!M160</f>
        <v>7.057923851706667E-2</v>
      </c>
      <c r="R160" s="11">
        <f t="shared" si="49"/>
        <v>0</v>
      </c>
      <c r="S160" s="11">
        <f t="shared" si="50"/>
        <v>-0.84205951459343453</v>
      </c>
      <c r="T160" s="11">
        <f t="shared" si="51"/>
        <v>-0.25869723950643153</v>
      </c>
      <c r="U160" s="11">
        <f>'OddsRatio_working_3-way'!S160-'OddsRatio_working_3-way'!R160^2/3</f>
        <v>-0.84205951459343453</v>
      </c>
      <c r="V160" s="11">
        <f>'OddsRatio_working_3-way'!S160*'OddsRatio_working_3-way'!R160/3-2*'OddsRatio_working_3-way'!R160^3/27-'OddsRatio_working_3-way'!T160</f>
        <v>0.25869723950643153</v>
      </c>
      <c r="W160" s="11">
        <f>'OddsRatio_working_3-way'!V160^2+4*'OddsRatio_working_3-way'!U160^3/27</f>
        <v>-2.1531186873222904E-2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0.14870730362146886</v>
      </c>
      <c r="Y160" s="11">
        <f>IF('OddsRatio_working_3-way'!W160&gt;=0,IF('OddsRatio_working_3-way'!V160+SQRT('OddsRatio_working_3-way'!W160)&gt;0,0,PI()),ACOS('OddsRatio_working_3-way'!V160/(2*'OddsRatio_working_3-way'!X160)))</f>
        <v>0.51595851334370901</v>
      </c>
      <c r="Z160" s="11">
        <f>'OddsRatio_working_3-way'!X160^(1/3)*COS('OddsRatio_working_3-way'!Y160/3)</f>
        <v>0.52198232618168883</v>
      </c>
      <c r="AA160" s="11">
        <f>'OddsRatio_working_3-way'!X160^(1/3)*COS(('OddsRatio_working_3-way'!Y160+2*PI())/3)</f>
        <v>-0.33951324287623635</v>
      </c>
      <c r="AB160" s="11">
        <f>'OddsRatio_working_3-way'!X160^(1/3)*COS(('OddsRatio_working_3-way'!Y160+4*PI())/3)</f>
        <v>-0.18246908330545256</v>
      </c>
      <c r="AC160" s="11">
        <f>'OddsRatio_working_3-way'!X160^(1/3)*SIN('OddsRatio_working_3-way'!Y160/3)</f>
        <v>9.0669487802850571E-2</v>
      </c>
      <c r="AD160" s="11">
        <f>'OddsRatio_working_3-way'!X160^(1/3)*SIN(('OddsRatio_working_3-way'!Y160+2*PI())/3)</f>
        <v>0.40671521089841228</v>
      </c>
      <c r="AE160" s="11">
        <f>'OddsRatio_working_3-way'!X160^(1/3)*SIN(('OddsRatio_working_3-way'!Y160+4*PI())/3)</f>
        <v>-0.49738469870126284</v>
      </c>
      <c r="AF160" s="11">
        <f>-'OddsRatio_working_3-way'!U160/(3*'OddsRatio_working_3-way'!X160^(1/3))*COS(('OddsRatio_working_3-way'!Y160)/3)</f>
        <v>0.52198232618168872</v>
      </c>
      <c r="AG160" s="11">
        <f>-'OddsRatio_working_3-way'!U160/(3*'OddsRatio_working_3-way'!X160^(1/3))*COS(('OddsRatio_working_3-way'!Y160+2*PI())/3)</f>
        <v>-0.33951324287623624</v>
      </c>
      <c r="AH160" s="11">
        <f>-'OddsRatio_working_3-way'!U160/(3*'OddsRatio_working_3-way'!X160^(1/3))*COS(('OddsRatio_working_3-way'!Y160+4*PI())/3)</f>
        <v>-0.18246908330545253</v>
      </c>
      <c r="AI160" s="11">
        <f>'OddsRatio_working_3-way'!U160/(3*'OddsRatio_working_3-way'!X160^(1/3))*SIN(('OddsRatio_working_3-way'!Y160)/3)</f>
        <v>-9.0669487802850557E-2</v>
      </c>
      <c r="AJ160" s="11">
        <f>'OddsRatio_working_3-way'!U160/(3*'OddsRatio_working_3-way'!X160^(1/3))*SIN(('OddsRatio_working_3-way'!Y160+2*PI())/3)</f>
        <v>-0.40671521089841223</v>
      </c>
      <c r="AK160" s="11">
        <f>'OddsRatio_working_3-way'!U160/(3*'OddsRatio_working_3-way'!X160^(1/3))*SIN(('OddsRatio_working_3-way'!Y160+4*PI())/3)</f>
        <v>0.49738469870126278</v>
      </c>
      <c r="AL160" s="11">
        <f>'OddsRatio_working_3-way'!Z160+'OddsRatio_working_3-way'!AF160</f>
        <v>1.0439646523633774</v>
      </c>
      <c r="AM160" s="11">
        <f>'OddsRatio_working_3-way'!AA160+'OddsRatio_working_3-way'!AG160</f>
        <v>-0.6790264857524726</v>
      </c>
      <c r="AN160" s="11">
        <f>'OddsRatio_working_3-way'!AB160+'OddsRatio_working_3-way'!AH160</f>
        <v>-0.36493816661090506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1.0439646523633774</v>
      </c>
      <c r="AS160" s="11">
        <f>IF(('OddsRatio_working_3-way'!X160=0),IF(Q160&gt;0,-Q160^(1/3),(-Q160)^(1/3)),'OddsRatio_working_3-way'!AM160-'OddsRatio_working_3-way'!R160/3)</f>
        <v>-0.6790264857524726</v>
      </c>
      <c r="AT160" s="11">
        <f>IF(('OddsRatio_working_3-way'!X160=0),IF(Q160&gt;0,-Q160^(1/3),(-Q160)^(1/3)),'OddsRatio_working_3-way'!AN160-'OddsRatio_working_3-way'!R160/3)</f>
        <v>-0.36493816661090506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2.94</v>
      </c>
      <c r="B161" s="4">
        <f>IF('True_Odds_Calculator_3-way'!B162="","",'True_Odds_Calculator_3-way'!B162)</f>
        <v>3.42</v>
      </c>
      <c r="C161" s="4">
        <f>IF('True_Odds_Calculator_3-way'!C162="","",'True_Odds_Calculator_3-way'!C162)</f>
        <v>2.5299999999999998</v>
      </c>
      <c r="D161" s="9">
        <f t="shared" si="39"/>
        <v>0.33083357630435895</v>
      </c>
      <c r="E161" s="9">
        <f t="shared" si="40"/>
        <v>0.28383918765854932</v>
      </c>
      <c r="F161" s="9">
        <f t="shared" si="41"/>
        <v>0.38532723603709174</v>
      </c>
      <c r="G161" s="9">
        <f t="shared" si="42"/>
        <v>1.0426122707615932</v>
      </c>
      <c r="H161" s="9">
        <f t="shared" si="43"/>
        <v>3.0226678052774911</v>
      </c>
      <c r="I161" s="9">
        <f t="shared" si="44"/>
        <v>3.5231216952430553</v>
      </c>
      <c r="J161" s="9">
        <f t="shared" si="45"/>
        <v>2.5951967742652369</v>
      </c>
      <c r="K161" s="11">
        <f t="shared" si="46"/>
        <v>0.3401360544217687</v>
      </c>
      <c r="L161" s="11">
        <f t="shared" si="47"/>
        <v>0.29239766081871343</v>
      </c>
      <c r="M161" s="11">
        <f t="shared" si="48"/>
        <v>0.39525691699604748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-0.28236740920624526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0.23153749861824396</v>
      </c>
      <c r="Q161" s="11">
        <f>2*'OddsRatio_working_3-way'!K161*'OddsRatio_working_3-way'!L161*'OddsRatio_working_3-way'!M161</f>
        <v>7.8620542824531056E-2</v>
      </c>
      <c r="R161" s="11">
        <f t="shared" si="49"/>
        <v>0</v>
      </c>
      <c r="S161" s="11">
        <f t="shared" si="50"/>
        <v>-0.81998662405520606</v>
      </c>
      <c r="T161" s="11">
        <f t="shared" si="51"/>
        <v>-0.27843348864353346</v>
      </c>
      <c r="U161" s="11">
        <f>'OddsRatio_working_3-way'!S161-'OddsRatio_working_3-way'!R161^2/3</f>
        <v>-0.81998662405520606</v>
      </c>
      <c r="V161" s="11">
        <f>'OddsRatio_working_3-way'!S161*'OddsRatio_working_3-way'!R161/3-2*'OddsRatio_working_3-way'!R161^3/27-'OddsRatio_working_3-way'!T161</f>
        <v>0.27843348864353346</v>
      </c>
      <c r="W161" s="11">
        <f>'OddsRatio_working_3-way'!V161^2+4*'OddsRatio_working_3-way'!U161^3/27</f>
        <v>-4.1549432883531551E-3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0.14289869741057984</v>
      </c>
      <c r="Y161" s="11">
        <f>IF('OddsRatio_working_3-way'!W161&gt;=0,IF('OddsRatio_working_3-way'!V161+SQRT('OddsRatio_working_3-way'!W161)&gt;0,0,PI()),ACOS('OddsRatio_working_3-way'!V161/(2*'OddsRatio_working_3-way'!X161)))</f>
        <v>0.22749765995421578</v>
      </c>
      <c r="Z161" s="11">
        <f>'OddsRatio_working_3-way'!X161^(1/3)*COS('OddsRatio_working_3-way'!Y161/3)</f>
        <v>0.52130613538079673</v>
      </c>
      <c r="AA161" s="11">
        <f>'OddsRatio_working_3-way'!X161^(1/3)*COS(('OddsRatio_working_3-way'!Y161+2*PI())/3)</f>
        <v>-0.2949545388622794</v>
      </c>
      <c r="AB161" s="11">
        <f>'OddsRatio_working_3-way'!X161^(1/3)*COS(('OddsRatio_working_3-way'!Y161+4*PI())/3)</f>
        <v>-0.22635159651851716</v>
      </c>
      <c r="AC161" s="11">
        <f>'OddsRatio_working_3-way'!X161^(1/3)*SIN('OddsRatio_working_3-way'!Y161/3)</f>
        <v>3.9607927229371599E-2</v>
      </c>
      <c r="AD161" s="11">
        <f>'OddsRatio_working_3-way'!X161^(1/3)*SIN(('OddsRatio_working_3-way'!Y161+2*PI())/3)</f>
        <v>0.43166039277377399</v>
      </c>
      <c r="AE161" s="11">
        <f>'OddsRatio_working_3-way'!X161^(1/3)*SIN(('OddsRatio_working_3-way'!Y161+4*PI())/3)</f>
        <v>-0.4712683200031455</v>
      </c>
      <c r="AF161" s="11">
        <f>-'OddsRatio_working_3-way'!U161/(3*'OddsRatio_working_3-way'!X161^(1/3))*COS(('OddsRatio_working_3-way'!Y161)/3)</f>
        <v>0.52130613538079662</v>
      </c>
      <c r="AG161" s="11">
        <f>-'OddsRatio_working_3-way'!U161/(3*'OddsRatio_working_3-way'!X161^(1/3))*COS(('OddsRatio_working_3-way'!Y161+2*PI())/3)</f>
        <v>-0.29495453886227935</v>
      </c>
      <c r="AH161" s="11">
        <f>-'OddsRatio_working_3-way'!U161/(3*'OddsRatio_working_3-way'!X161^(1/3))*COS(('OddsRatio_working_3-way'!Y161+4*PI())/3)</f>
        <v>-0.22635159651851711</v>
      </c>
      <c r="AI161" s="11">
        <f>'OddsRatio_working_3-way'!U161/(3*'OddsRatio_working_3-way'!X161^(1/3))*SIN(('OddsRatio_working_3-way'!Y161)/3)</f>
        <v>-3.9607927229371592E-2</v>
      </c>
      <c r="AJ161" s="11">
        <f>'OddsRatio_working_3-way'!U161/(3*'OddsRatio_working_3-way'!X161^(1/3))*SIN(('OddsRatio_working_3-way'!Y161+2*PI())/3)</f>
        <v>-0.43166039277377388</v>
      </c>
      <c r="AK161" s="11">
        <f>'OddsRatio_working_3-way'!U161/(3*'OddsRatio_working_3-way'!X161^(1/3))*SIN(('OddsRatio_working_3-way'!Y161+4*PI())/3)</f>
        <v>0.47126832000314539</v>
      </c>
      <c r="AL161" s="11">
        <f>'OddsRatio_working_3-way'!Z161+'OddsRatio_working_3-way'!AF161</f>
        <v>1.0426122707615932</v>
      </c>
      <c r="AM161" s="11">
        <f>'OddsRatio_working_3-way'!AA161+'OddsRatio_working_3-way'!AG161</f>
        <v>-0.58990907772455881</v>
      </c>
      <c r="AN161" s="11">
        <f>'OddsRatio_working_3-way'!AB161+'OddsRatio_working_3-way'!AH161</f>
        <v>-0.45270319303703427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1.0426122707615932</v>
      </c>
      <c r="AS161" s="11">
        <f>IF(('OddsRatio_working_3-way'!X161=0),IF(Q161&gt;0,-Q161^(1/3),(-Q161)^(1/3)),'OddsRatio_working_3-way'!AM161-'OddsRatio_working_3-way'!R161/3)</f>
        <v>-0.58990907772455881</v>
      </c>
      <c r="AT161" s="11">
        <f>IF(('OddsRatio_working_3-way'!X161=0),IF(Q161&gt;0,-Q161^(1/3),(-Q161)^(1/3)),'OddsRatio_working_3-way'!AN161-'OddsRatio_working_3-way'!R161/3)</f>
        <v>-0.45270319303703427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1.48</v>
      </c>
      <c r="B162" s="4">
        <f>IF('True_Odds_Calculator_3-way'!B163="","",'True_Odds_Calculator_3-way'!B163)</f>
        <v>4.96</v>
      </c>
      <c r="C162" s="4">
        <f>IF('True_Odds_Calculator_3-way'!C163="","",'True_Odds_Calculator_3-way'!C163)</f>
        <v>6.4</v>
      </c>
      <c r="D162" s="9">
        <f t="shared" si="39"/>
        <v>0.66105216470201544</v>
      </c>
      <c r="E162" s="9">
        <f t="shared" si="40"/>
        <v>0.19120077382824283</v>
      </c>
      <c r="F162" s="9">
        <f t="shared" si="41"/>
        <v>0.1477470614697417</v>
      </c>
      <c r="G162" s="9">
        <f t="shared" si="42"/>
        <v>1.0682081706150637</v>
      </c>
      <c r="H162" s="9">
        <f t="shared" si="43"/>
        <v>1.5127399218952307</v>
      </c>
      <c r="I162" s="9">
        <f t="shared" si="44"/>
        <v>5.2301043556356523</v>
      </c>
      <c r="J162" s="9">
        <f t="shared" si="45"/>
        <v>6.768324121321343</v>
      </c>
      <c r="K162" s="11">
        <f t="shared" si="46"/>
        <v>0.67567567567567566</v>
      </c>
      <c r="L162" s="11">
        <f t="shared" si="47"/>
        <v>0.20161290322580647</v>
      </c>
      <c r="M162" s="11">
        <f t="shared" si="48"/>
        <v>0.15625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-0.21847755013077597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0.20944583696599828</v>
      </c>
      <c r="Q162" s="11">
        <f>2*'OddsRatio_working_3-way'!K162*'OddsRatio_working_3-way'!L162*'OddsRatio_working_3-way'!M162</f>
        <v>4.2570292066259813E-2</v>
      </c>
      <c r="R162" s="11">
        <f t="shared" si="49"/>
        <v>0</v>
      </c>
      <c r="S162" s="11">
        <f t="shared" si="50"/>
        <v>-0.95866068088290313</v>
      </c>
      <c r="T162" s="11">
        <f t="shared" si="51"/>
        <v>-0.19484973188676891</v>
      </c>
      <c r="U162" s="11">
        <f>'OddsRatio_working_3-way'!S162-'OddsRatio_working_3-way'!R162^2/3</f>
        <v>-0.95866068088290313</v>
      </c>
      <c r="V162" s="11">
        <f>'OddsRatio_working_3-way'!S162*'OddsRatio_working_3-way'!R162/3-2*'OddsRatio_working_3-way'!R162^3/27-'OddsRatio_working_3-way'!T162</f>
        <v>0.19484973188676891</v>
      </c>
      <c r="W162" s="11">
        <f>'OddsRatio_working_3-way'!V162^2+4*'OddsRatio_working_3-way'!U162^3/27</f>
        <v>-9.2557761861672194E-2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0.18064065148660333</v>
      </c>
      <c r="Y162" s="11">
        <f>IF('OddsRatio_working_3-way'!W162&gt;=0,IF('OddsRatio_working_3-way'!V162+SQRT('OddsRatio_working_3-way'!W162)&gt;0,0,PI()),ACOS('OddsRatio_working_3-way'!V162/(2*'OddsRatio_working_3-way'!X162)))</f>
        <v>1.0011554277006054</v>
      </c>
      <c r="Z162" s="11">
        <f>'OddsRatio_working_3-way'!X162^(1/3)*COS('OddsRatio_working_3-way'!Y162/3)</f>
        <v>0.53410408530753184</v>
      </c>
      <c r="AA162" s="11">
        <f>'OddsRatio_working_3-way'!X162^(1/3)*COS(('OddsRatio_working_3-way'!Y162+2*PI())/3)</f>
        <v>-0.42741035944488021</v>
      </c>
      <c r="AB162" s="11">
        <f>'OddsRatio_working_3-way'!X162^(1/3)*COS(('OddsRatio_working_3-way'!Y162+4*PI())/3)</f>
        <v>-0.10669372586265179</v>
      </c>
      <c r="AC162" s="11">
        <f>'OddsRatio_working_3-way'!X162^(1/3)*SIN('OddsRatio_working_3-way'!Y162/3)</f>
        <v>0.1851658347322902</v>
      </c>
      <c r="AD162" s="11">
        <f>'OddsRatio_working_3-way'!X162^(1/3)*SIN(('OddsRatio_working_3-way'!Y162+2*PI())/3)</f>
        <v>0.36996478877522848</v>
      </c>
      <c r="AE162" s="11">
        <f>'OddsRatio_working_3-way'!X162^(1/3)*SIN(('OddsRatio_working_3-way'!Y162+4*PI())/3)</f>
        <v>-0.55513062350751863</v>
      </c>
      <c r="AF162" s="11">
        <f>-'OddsRatio_working_3-way'!U162/(3*'OddsRatio_working_3-way'!X162^(1/3))*COS(('OddsRatio_working_3-way'!Y162)/3)</f>
        <v>0.53410408530753173</v>
      </c>
      <c r="AG162" s="11">
        <f>-'OddsRatio_working_3-way'!U162/(3*'OddsRatio_working_3-way'!X162^(1/3))*COS(('OddsRatio_working_3-way'!Y162+2*PI())/3)</f>
        <v>-0.42741035944488009</v>
      </c>
      <c r="AH162" s="11">
        <f>-'OddsRatio_working_3-way'!U162/(3*'OddsRatio_working_3-way'!X162^(1/3))*COS(('OddsRatio_working_3-way'!Y162+4*PI())/3)</f>
        <v>-0.10669372586265176</v>
      </c>
      <c r="AI162" s="11">
        <f>'OddsRatio_working_3-way'!U162/(3*'OddsRatio_working_3-way'!X162^(1/3))*SIN(('OddsRatio_working_3-way'!Y162)/3)</f>
        <v>-0.18516583473229015</v>
      </c>
      <c r="AJ162" s="11">
        <f>'OddsRatio_working_3-way'!U162/(3*'OddsRatio_working_3-way'!X162^(1/3))*SIN(('OddsRatio_working_3-way'!Y162+2*PI())/3)</f>
        <v>-0.36996478877522837</v>
      </c>
      <c r="AK162" s="11">
        <f>'OddsRatio_working_3-way'!U162/(3*'OddsRatio_working_3-way'!X162^(1/3))*SIN(('OddsRatio_working_3-way'!Y162+4*PI())/3)</f>
        <v>0.55513062350751852</v>
      </c>
      <c r="AL162" s="11">
        <f>'OddsRatio_working_3-way'!Z162+'OddsRatio_working_3-way'!AF162</f>
        <v>1.0682081706150637</v>
      </c>
      <c r="AM162" s="11">
        <f>'OddsRatio_working_3-way'!AA162+'OddsRatio_working_3-way'!AG162</f>
        <v>-0.8548207188897603</v>
      </c>
      <c r="AN162" s="11">
        <f>'OddsRatio_working_3-way'!AB162+'OddsRatio_working_3-way'!AH162</f>
        <v>-0.21338745172530355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1.0682081706150637</v>
      </c>
      <c r="AS162" s="11">
        <f>IF(('OddsRatio_working_3-way'!X162=0),IF(Q162&gt;0,-Q162^(1/3),(-Q162)^(1/3)),'OddsRatio_working_3-way'!AM162-'OddsRatio_working_3-way'!R162/3)</f>
        <v>-0.8548207188897603</v>
      </c>
      <c r="AT162" s="11">
        <f>IF(('OddsRatio_working_3-way'!X162=0),IF(Q162&gt;0,-Q162^(1/3),(-Q162)^(1/3)),'OddsRatio_working_3-way'!AN162-'OddsRatio_working_3-way'!R162/3)</f>
        <v>-0.21338745172530355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3.03</v>
      </c>
      <c r="B163" s="4">
        <f>IF('True_Odds_Calculator_3-way'!B164="","",'True_Odds_Calculator_3-way'!B164)</f>
        <v>3.57</v>
      </c>
      <c r="C163" s="4">
        <f>IF('True_Odds_Calculator_3-way'!C164="","",'True_Odds_Calculator_3-way'!C164)</f>
        <v>2.4</v>
      </c>
      <c r="D163" s="9">
        <f t="shared" si="39"/>
        <v>0.32113504725443132</v>
      </c>
      <c r="E163" s="9">
        <f t="shared" si="40"/>
        <v>0.27201354495631397</v>
      </c>
      <c r="F163" s="9">
        <f t="shared" si="41"/>
        <v>0.40685140778925499</v>
      </c>
      <c r="G163" s="9">
        <f t="shared" si="42"/>
        <v>1.0413570108236634</v>
      </c>
      <c r="H163" s="9">
        <f t="shared" si="43"/>
        <v>3.1139547319720369</v>
      </c>
      <c r="I163" s="9">
        <f t="shared" si="44"/>
        <v>3.6762875178168146</v>
      </c>
      <c r="J163" s="9">
        <f t="shared" si="45"/>
        <v>2.4578998151531288</v>
      </c>
      <c r="K163" s="11">
        <f t="shared" si="46"/>
        <v>0.33003300330033003</v>
      </c>
      <c r="L163" s="11">
        <f t="shared" si="47"/>
        <v>0.28011204481792717</v>
      </c>
      <c r="M163" s="11">
        <f t="shared" si="48"/>
        <v>0.41666666666666669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-0.28134234992126672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0.23111554852964289</v>
      </c>
      <c r="Q163" s="11">
        <f>2*'OddsRatio_working_3-way'!K163*'OddsRatio_working_3-way'!L163*'OddsRatio_working_3-way'!M163</f>
        <v>7.7038516176547639E-2</v>
      </c>
      <c r="R163" s="11">
        <f t="shared" si="49"/>
        <v>0</v>
      </c>
      <c r="S163" s="11">
        <f t="shared" si="50"/>
        <v>-0.82147443708464174</v>
      </c>
      <c r="T163" s="11">
        <f t="shared" si="51"/>
        <v>-0.27382481236154727</v>
      </c>
      <c r="U163" s="11">
        <f>'OddsRatio_working_3-way'!S163-'OddsRatio_working_3-way'!R163^2/3</f>
        <v>-0.82147443708464174</v>
      </c>
      <c r="V163" s="11">
        <f>'OddsRatio_working_3-way'!S163*'OddsRatio_working_3-way'!R163/3-2*'OddsRatio_working_3-way'!R163^3/27-'OddsRatio_working_3-way'!T163</f>
        <v>0.27382481236154727</v>
      </c>
      <c r="W163" s="11">
        <f>'OddsRatio_working_3-way'!V163^2+4*'OddsRatio_working_3-way'!U163^3/27</f>
        <v>-7.1455403789732475E-3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0.14328779452888671</v>
      </c>
      <c r="Y163" s="11">
        <f>IF('OddsRatio_working_3-way'!W163&gt;=0,IF('OddsRatio_working_3-way'!V163+SQRT('OddsRatio_working_3-way'!W163)&gt;0,0,PI()),ACOS('OddsRatio_working_3-way'!V163/(2*'OddsRatio_working_3-way'!X163)))</f>
        <v>0.2994244747649415</v>
      </c>
      <c r="Z163" s="11">
        <f>'OddsRatio_working_3-way'!X163^(1/3)*COS('OddsRatio_working_3-way'!Y163/3)</f>
        <v>0.5206785054118318</v>
      </c>
      <c r="AA163" s="11">
        <f>'OddsRatio_working_3-way'!X163^(1/3)*COS(('OddsRatio_working_3-way'!Y163+2*PI())/3)</f>
        <v>-0.30549486999475611</v>
      </c>
      <c r="AB163" s="11">
        <f>'OddsRatio_working_3-way'!X163^(1/3)*COS(('OddsRatio_working_3-way'!Y163+4*PI())/3)</f>
        <v>-0.21518363541707566</v>
      </c>
      <c r="AC163" s="11">
        <f>'OddsRatio_working_3-way'!X163^(1/3)*SIN('OddsRatio_working_3-way'!Y163/3)</f>
        <v>5.2141215594271255E-2</v>
      </c>
      <c r="AD163" s="11">
        <f>'OddsRatio_working_3-way'!X163^(1/3)*SIN(('OddsRatio_working_3-way'!Y163+2*PI())/3)</f>
        <v>0.4248502050940241</v>
      </c>
      <c r="AE163" s="11">
        <f>'OddsRatio_working_3-way'!X163^(1/3)*SIN(('OddsRatio_working_3-way'!Y163+4*PI())/3)</f>
        <v>-0.47699142068829536</v>
      </c>
      <c r="AF163" s="11">
        <f>-'OddsRatio_working_3-way'!U163/(3*'OddsRatio_working_3-way'!X163^(1/3))*COS(('OddsRatio_working_3-way'!Y163)/3)</f>
        <v>0.52067850541183169</v>
      </c>
      <c r="AG163" s="11">
        <f>-'OddsRatio_working_3-way'!U163/(3*'OddsRatio_working_3-way'!X163^(1/3))*COS(('OddsRatio_working_3-way'!Y163+2*PI())/3)</f>
        <v>-0.30549486999475606</v>
      </c>
      <c r="AH163" s="11">
        <f>-'OddsRatio_working_3-way'!U163/(3*'OddsRatio_working_3-way'!X163^(1/3))*COS(('OddsRatio_working_3-way'!Y163+4*PI())/3)</f>
        <v>-0.21518363541707561</v>
      </c>
      <c r="AI163" s="11">
        <f>'OddsRatio_working_3-way'!U163/(3*'OddsRatio_working_3-way'!X163^(1/3))*SIN(('OddsRatio_working_3-way'!Y163)/3)</f>
        <v>-5.2141215594271241E-2</v>
      </c>
      <c r="AJ163" s="11">
        <f>'OddsRatio_working_3-way'!U163/(3*'OddsRatio_working_3-way'!X163^(1/3))*SIN(('OddsRatio_working_3-way'!Y163+2*PI())/3)</f>
        <v>-0.42485020509402405</v>
      </c>
      <c r="AK163" s="11">
        <f>'OddsRatio_working_3-way'!U163/(3*'OddsRatio_working_3-way'!X163^(1/3))*SIN(('OddsRatio_working_3-way'!Y163+4*PI())/3)</f>
        <v>0.47699142068829525</v>
      </c>
      <c r="AL163" s="11">
        <f>'OddsRatio_working_3-way'!Z163+'OddsRatio_working_3-way'!AF163</f>
        <v>1.0413570108236634</v>
      </c>
      <c r="AM163" s="11">
        <f>'OddsRatio_working_3-way'!AA163+'OddsRatio_working_3-way'!AG163</f>
        <v>-0.61098973998951212</v>
      </c>
      <c r="AN163" s="11">
        <f>'OddsRatio_working_3-way'!AB163+'OddsRatio_working_3-way'!AH163</f>
        <v>-0.43036727083415127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1.0413570108236634</v>
      </c>
      <c r="AS163" s="11">
        <f>IF(('OddsRatio_working_3-way'!X163=0),IF(Q163&gt;0,-Q163^(1/3),(-Q163)^(1/3)),'OddsRatio_working_3-way'!AM163-'OddsRatio_working_3-way'!R163/3)</f>
        <v>-0.61098973998951212</v>
      </c>
      <c r="AT163" s="11">
        <f>IF(('OddsRatio_working_3-way'!X163=0),IF(Q163&gt;0,-Q163^(1/3),(-Q163)^(1/3)),'OddsRatio_working_3-way'!AN163-'OddsRatio_working_3-way'!R163/3)</f>
        <v>-0.43036727083415127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29</v>
      </c>
      <c r="B164" s="4">
        <f>IF('True_Odds_Calculator_3-way'!B165="","",'True_Odds_Calculator_3-way'!B165)</f>
        <v>8.5</v>
      </c>
      <c r="C164" s="4">
        <f>IF('True_Odds_Calculator_3-way'!C165="","",'True_Odds_Calculator_3-way'!C165)</f>
        <v>1.0900000000000001</v>
      </c>
      <c r="D164" s="9">
        <f t="shared" si="39"/>
        <v>2.4883793832857472E-2</v>
      </c>
      <c r="E164" s="9">
        <f t="shared" si="40"/>
        <v>8.6983268787715673E-2</v>
      </c>
      <c r="F164" s="9">
        <f t="shared" si="41"/>
        <v>0.88813293737942678</v>
      </c>
      <c r="G164" s="9">
        <f t="shared" si="42"/>
        <v>1.3995285054041355</v>
      </c>
      <c r="H164" s="9">
        <f t="shared" si="43"/>
        <v>40.186798151315791</v>
      </c>
      <c r="I164" s="9">
        <f t="shared" si="44"/>
        <v>11.496463790531017</v>
      </c>
      <c r="J164" s="9">
        <f t="shared" si="45"/>
        <v>1.1259575654863723</v>
      </c>
      <c r="K164" s="11">
        <f t="shared" si="46"/>
        <v>3.4482758620689655E-2</v>
      </c>
      <c r="L164" s="11">
        <f t="shared" si="47"/>
        <v>0.11764705882352941</v>
      </c>
      <c r="M164" s="11">
        <f t="shared" si="48"/>
        <v>0.9174311926605504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-7.034259448796909E-2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0.13245994380036102</v>
      </c>
      <c r="Q164" s="11">
        <f>2*'OddsRatio_working_3-way'!K164*'OddsRatio_working_3-way'!L164*'OddsRatio_working_3-way'!M164</f>
        <v>7.4436607923776908E-3</v>
      </c>
      <c r="R164" s="11">
        <f t="shared" si="49"/>
        <v>0</v>
      </c>
      <c r="S164" s="11">
        <f t="shared" si="50"/>
        <v>-1.8830687830687856</v>
      </c>
      <c r="T164" s="11">
        <f t="shared" si="51"/>
        <v>-0.10582010582010595</v>
      </c>
      <c r="U164" s="11">
        <f>'OddsRatio_working_3-way'!S164-'OddsRatio_working_3-way'!R164^2/3</f>
        <v>-1.8830687830687856</v>
      </c>
      <c r="V164" s="11">
        <f>'OddsRatio_working_3-way'!S164*'OddsRatio_working_3-way'!R164/3-2*'OddsRatio_working_3-way'!R164^3/27-'OddsRatio_working_3-way'!T164</f>
        <v>0.10582010582010595</v>
      </c>
      <c r="W164" s="11">
        <f>'OddsRatio_working_3-way'!V164^2+4*'OddsRatio_working_3-way'!U164^3/27</f>
        <v>-0.97802641095792631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0.49729877984811721</v>
      </c>
      <c r="Y164" s="11">
        <f>IF('OddsRatio_working_3-way'!W164&gt;=0,IF('OddsRatio_working_3-way'!V164+SQRT('OddsRatio_working_3-way'!W164)&gt;0,0,PI()),ACOS('OddsRatio_working_3-way'!V164/(2*'OddsRatio_working_3-way'!X164)))</f>
        <v>1.4641996699640374</v>
      </c>
      <c r="Z164" s="11">
        <f>'OddsRatio_working_3-way'!X164^(1/3)*COS('OddsRatio_working_3-way'!Y164/3)</f>
        <v>0.69976425270206777</v>
      </c>
      <c r="AA164" s="11">
        <f>'OddsRatio_working_3-way'!X164^(1/3)*COS(('OddsRatio_working_3-way'!Y164+2*PI())/3)</f>
        <v>-0.67161911326337775</v>
      </c>
      <c r="AB164" s="11">
        <f>'OddsRatio_working_3-way'!X164^(1/3)*COS(('OddsRatio_working_3-way'!Y164+4*PI())/3)</f>
        <v>-2.8145139438690032E-2</v>
      </c>
      <c r="AC164" s="11">
        <f>'OddsRatio_working_3-way'!X164^(1/3)*SIN('OddsRatio_working_3-way'!Y164/3)</f>
        <v>0.37150987200420171</v>
      </c>
      <c r="AD164" s="11">
        <f>'OddsRatio_working_3-way'!X164^(1/3)*SIN(('OddsRatio_working_3-way'!Y164+2*PI())/3)</f>
        <v>0.42025868349812351</v>
      </c>
      <c r="AE164" s="11">
        <f>'OddsRatio_working_3-way'!X164^(1/3)*SIN(('OddsRatio_working_3-way'!Y164+4*PI())/3)</f>
        <v>-0.79176855550232517</v>
      </c>
      <c r="AF164" s="11">
        <f>-'OddsRatio_working_3-way'!U164/(3*'OddsRatio_working_3-way'!X164^(1/3))*COS(('OddsRatio_working_3-way'!Y164)/3)</f>
        <v>0.69976425270206777</v>
      </c>
      <c r="AG164" s="11">
        <f>-'OddsRatio_working_3-way'!U164/(3*'OddsRatio_working_3-way'!X164^(1/3))*COS(('OddsRatio_working_3-way'!Y164+2*PI())/3)</f>
        <v>-0.67161911326337775</v>
      </c>
      <c r="AH164" s="11">
        <f>-'OddsRatio_working_3-way'!U164/(3*'OddsRatio_working_3-way'!X164^(1/3))*COS(('OddsRatio_working_3-way'!Y164+4*PI())/3)</f>
        <v>-2.8145139438690032E-2</v>
      </c>
      <c r="AI164" s="11">
        <f>'OddsRatio_working_3-way'!U164/(3*'OddsRatio_working_3-way'!X164^(1/3))*SIN(('OddsRatio_working_3-way'!Y164)/3)</f>
        <v>-0.37150987200420171</v>
      </c>
      <c r="AJ164" s="11">
        <f>'OddsRatio_working_3-way'!U164/(3*'OddsRatio_working_3-way'!X164^(1/3))*SIN(('OddsRatio_working_3-way'!Y164+2*PI())/3)</f>
        <v>-0.42025868349812351</v>
      </c>
      <c r="AK164" s="11">
        <f>'OddsRatio_working_3-way'!U164/(3*'OddsRatio_working_3-way'!X164^(1/3))*SIN(('OddsRatio_working_3-way'!Y164+4*PI())/3)</f>
        <v>0.79176855550232517</v>
      </c>
      <c r="AL164" s="11">
        <f>'OddsRatio_working_3-way'!Z164+'OddsRatio_working_3-way'!AF164</f>
        <v>1.3995285054041355</v>
      </c>
      <c r="AM164" s="11">
        <f>'OddsRatio_working_3-way'!AA164+'OddsRatio_working_3-way'!AG164</f>
        <v>-1.3432382265267555</v>
      </c>
      <c r="AN164" s="11">
        <f>'OddsRatio_working_3-way'!AB164+'OddsRatio_working_3-way'!AH164</f>
        <v>-5.6290278877380064E-2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1.3995285054041355</v>
      </c>
      <c r="AS164" s="11">
        <f>IF(('OddsRatio_working_3-way'!X164=0),IF(Q164&gt;0,-Q164^(1/3),(-Q164)^(1/3)),'OddsRatio_working_3-way'!AM164-'OddsRatio_working_3-way'!R164/3)</f>
        <v>-1.3432382265267555</v>
      </c>
      <c r="AT164" s="11">
        <f>IF(('OddsRatio_working_3-way'!X164=0),IF(Q164&gt;0,-Q164^(1/3),(-Q164)^(1/3)),'OddsRatio_working_3-way'!AN164-'OddsRatio_working_3-way'!R164/3)</f>
        <v>-5.6290278877380064E-2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3.4</v>
      </c>
      <c r="B165" s="4">
        <f>IF('True_Odds_Calculator_3-way'!B166="","",'True_Odds_Calculator_3-way'!B166)</f>
        <v>3</v>
      </c>
      <c r="C165" s="4">
        <f>IF('True_Odds_Calculator_3-way'!C166="","",'True_Odds_Calculator_3-way'!C166)</f>
        <v>2.34</v>
      </c>
      <c r="D165" s="9">
        <f t="shared" si="39"/>
        <v>0.27733495274725067</v>
      </c>
      <c r="E165" s="9">
        <f t="shared" si="40"/>
        <v>0.31531250742711742</v>
      </c>
      <c r="F165" s="9">
        <f t="shared" si="41"/>
        <v>0.4073525398256318</v>
      </c>
      <c r="G165" s="9">
        <f t="shared" si="42"/>
        <v>1.0857284066524762</v>
      </c>
      <c r="H165" s="9">
        <f t="shared" si="43"/>
        <v>3.6057481759659424</v>
      </c>
      <c r="I165" s="9">
        <f t="shared" si="44"/>
        <v>3.1714568133049528</v>
      </c>
      <c r="J165" s="9">
        <f t="shared" si="45"/>
        <v>2.454876064914318</v>
      </c>
      <c r="K165" s="11">
        <f t="shared" si="46"/>
        <v>0.29411764705882354</v>
      </c>
      <c r="L165" s="11">
        <f t="shared" si="47"/>
        <v>0.33333333333333331</v>
      </c>
      <c r="M165" s="11">
        <f t="shared" si="48"/>
        <v>0.42735042735042739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-0.26948215183509294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0.24048935813641703</v>
      </c>
      <c r="Q165" s="11">
        <f>2*'OddsRatio_working_3-way'!K165*'OddsRatio_working_3-way'!L165*'OddsRatio_working_3-way'!M165</f>
        <v>8.3794201441260277E-2</v>
      </c>
      <c r="R165" s="11">
        <f t="shared" si="49"/>
        <v>0</v>
      </c>
      <c r="S165" s="11">
        <f t="shared" si="50"/>
        <v>-0.89241293532338362</v>
      </c>
      <c r="T165" s="11">
        <f t="shared" si="51"/>
        <v>-0.31094527363184093</v>
      </c>
      <c r="U165" s="11">
        <f>'OddsRatio_working_3-way'!S165-'OddsRatio_working_3-way'!R165^2/3</f>
        <v>-0.89241293532338362</v>
      </c>
      <c r="V165" s="11">
        <f>'OddsRatio_working_3-way'!S165*'OddsRatio_working_3-way'!R165/3-2*'OddsRatio_working_3-way'!R165^3/27-'OddsRatio_working_3-way'!T165</f>
        <v>0.31094527363184093</v>
      </c>
      <c r="W165" s="11">
        <f>'OddsRatio_working_3-way'!V165^2+4*'OddsRatio_working_3-way'!U165^3/27</f>
        <v>-8.6046542406183202E-3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0.1622433491969692</v>
      </c>
      <c r="Y165" s="11">
        <f>IF('OddsRatio_working_3-way'!W165&gt;=0,IF('OddsRatio_working_3-way'!V165+SQRT('OddsRatio_working_3-way'!W165)&gt;0,0,PI()),ACOS('OddsRatio_working_3-way'!V165/(2*'OddsRatio_working_3-way'!X165)))</f>
        <v>0.28991503902659388</v>
      </c>
      <c r="Z165" s="11">
        <f>'OddsRatio_working_3-way'!X165^(1/3)*COS('OddsRatio_working_3-way'!Y165/3)</f>
        <v>0.54286420332623819</v>
      </c>
      <c r="AA165" s="11">
        <f>'OddsRatio_working_3-way'!X165^(1/3)*COS(('OddsRatio_working_3-way'!Y165+2*PI())/3)</f>
        <v>-0.31700705521298556</v>
      </c>
      <c r="AB165" s="11">
        <f>'OddsRatio_working_3-way'!X165^(1/3)*COS(('OddsRatio_working_3-way'!Y165+4*PI())/3)</f>
        <v>-0.22585714811325275</v>
      </c>
      <c r="AC165" s="11">
        <f>'OddsRatio_working_3-way'!X165^(1/3)*SIN('OddsRatio_working_3-way'!Y165/3)</f>
        <v>5.2625423400640289E-2</v>
      </c>
      <c r="AD165" s="11">
        <f>'OddsRatio_working_3-way'!X165^(1/3)*SIN(('OddsRatio_working_3-way'!Y165+2*PI())/3)</f>
        <v>0.44382147918540293</v>
      </c>
      <c r="AE165" s="11">
        <f>'OddsRatio_working_3-way'!X165^(1/3)*SIN(('OddsRatio_working_3-way'!Y165+4*PI())/3)</f>
        <v>-0.49644690258604307</v>
      </c>
      <c r="AF165" s="11">
        <f>-'OddsRatio_working_3-way'!U165/(3*'OddsRatio_working_3-way'!X165^(1/3))*COS(('OddsRatio_working_3-way'!Y165)/3)</f>
        <v>0.54286420332623808</v>
      </c>
      <c r="AG165" s="11">
        <f>-'OddsRatio_working_3-way'!U165/(3*'OddsRatio_working_3-way'!X165^(1/3))*COS(('OddsRatio_working_3-way'!Y165+2*PI())/3)</f>
        <v>-0.3170070552129855</v>
      </c>
      <c r="AH165" s="11">
        <f>-'OddsRatio_working_3-way'!U165/(3*'OddsRatio_working_3-way'!X165^(1/3))*COS(('OddsRatio_working_3-way'!Y165+4*PI())/3)</f>
        <v>-0.22585714811325269</v>
      </c>
      <c r="AI165" s="11">
        <f>'OddsRatio_working_3-way'!U165/(3*'OddsRatio_working_3-way'!X165^(1/3))*SIN(('OddsRatio_working_3-way'!Y165)/3)</f>
        <v>-5.2625423400640282E-2</v>
      </c>
      <c r="AJ165" s="11">
        <f>'OddsRatio_working_3-way'!U165/(3*'OddsRatio_working_3-way'!X165^(1/3))*SIN(('OddsRatio_working_3-way'!Y165+2*PI())/3)</f>
        <v>-0.44382147918540282</v>
      </c>
      <c r="AK165" s="11">
        <f>'OddsRatio_working_3-way'!U165/(3*'OddsRatio_working_3-way'!X165^(1/3))*SIN(('OddsRatio_working_3-way'!Y165+4*PI())/3)</f>
        <v>0.49644690258604296</v>
      </c>
      <c r="AL165" s="11">
        <f>'OddsRatio_working_3-way'!Z165+'OddsRatio_working_3-way'!AF165</f>
        <v>1.0857284066524762</v>
      </c>
      <c r="AM165" s="11">
        <f>'OddsRatio_working_3-way'!AA165+'OddsRatio_working_3-way'!AG165</f>
        <v>-0.63401411042597111</v>
      </c>
      <c r="AN165" s="11">
        <f>'OddsRatio_working_3-way'!AB165+'OddsRatio_working_3-way'!AH165</f>
        <v>-0.45171429622650544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1.0857284066524762</v>
      </c>
      <c r="AS165" s="11">
        <f>IF(('OddsRatio_working_3-way'!X165=0),IF(Q165&gt;0,-Q165^(1/3),(-Q165)^(1/3)),'OddsRatio_working_3-way'!AM165-'OddsRatio_working_3-way'!R165/3)</f>
        <v>-0.63401411042597111</v>
      </c>
      <c r="AT165" s="11">
        <f>IF(('OddsRatio_working_3-way'!X165=0),IF(Q165&gt;0,-Q165^(1/3),(-Q165)^(1/3)),'OddsRatio_working_3-way'!AN165-'OddsRatio_working_3-way'!R165/3)</f>
        <v>-0.45171429622650544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1.85</v>
      </c>
      <c r="B166" s="4">
        <f>IF('True_Odds_Calculator_3-way'!B167="","",'True_Odds_Calculator_3-way'!B167)</f>
        <v>3.25</v>
      </c>
      <c r="C166" s="4">
        <f>IF('True_Odds_Calculator_3-way'!C167="","",'True_Odds_Calculator_3-way'!C167)</f>
        <v>4.74</v>
      </c>
      <c r="D166" s="9">
        <f t="shared" si="39"/>
        <v>0.51675208076411694</v>
      </c>
      <c r="E166" s="9">
        <f t="shared" si="40"/>
        <v>0.28773384876897218</v>
      </c>
      <c r="F166" s="9">
        <f t="shared" si="41"/>
        <v>0.19551407046691083</v>
      </c>
      <c r="G166" s="9">
        <f t="shared" si="42"/>
        <v>1.1001928874021074</v>
      </c>
      <c r="H166" s="9">
        <f t="shared" si="43"/>
        <v>1.935163954291792</v>
      </c>
      <c r="I166" s="9">
        <f t="shared" si="44"/>
        <v>3.4754339966547416</v>
      </c>
      <c r="J166" s="9">
        <f t="shared" si="45"/>
        <v>5.1147213988838818</v>
      </c>
      <c r="K166" s="11">
        <f t="shared" si="46"/>
        <v>0.54054054054054046</v>
      </c>
      <c r="L166" s="11">
        <f t="shared" si="47"/>
        <v>0.30769230769230771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-0.2509802889549726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0.240006315955683</v>
      </c>
      <c r="Q166" s="11">
        <f>2*'OddsRatio_working_3-way'!K166*'OddsRatio_working_3-way'!L166*'OddsRatio_working_3-way'!M166</f>
        <v>7.0177285367158768E-2</v>
      </c>
      <c r="R166" s="11">
        <f t="shared" si="49"/>
        <v>0</v>
      </c>
      <c r="S166" s="11">
        <f t="shared" si="50"/>
        <v>-0.95627555835168243</v>
      </c>
      <c r="T166" s="11">
        <f t="shared" si="51"/>
        <v>-0.279612736360141</v>
      </c>
      <c r="U166" s="11">
        <f>'OddsRatio_working_3-way'!S166-'OddsRatio_working_3-way'!R166^2/3</f>
        <v>-0.95627555835168243</v>
      </c>
      <c r="V166" s="11">
        <f>'OddsRatio_working_3-way'!S166*'OddsRatio_working_3-way'!R166/3-2*'OddsRatio_working_3-way'!R166^3/27-'OddsRatio_working_3-way'!T166</f>
        <v>0.279612736360141</v>
      </c>
      <c r="W166" s="11">
        <f>'OddsRatio_working_3-way'!V166^2+4*'OddsRatio_working_3-way'!U166^3/27</f>
        <v>-5.1369097204182659E-2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0.17996692719704666</v>
      </c>
      <c r="Y166" s="11">
        <f>IF('OddsRatio_working_3-way'!W166&gt;=0,IF('OddsRatio_working_3-way'!V166+SQRT('OddsRatio_working_3-way'!W166)&gt;0,0,PI()),ACOS('OddsRatio_working_3-way'!V166/(2*'OddsRatio_working_3-way'!X166)))</f>
        <v>0.68115684713909797</v>
      </c>
      <c r="Z166" s="11">
        <f>'OddsRatio_working_3-way'!X166^(1/3)*COS('OddsRatio_working_3-way'!Y166/3)</f>
        <v>0.55009644370105371</v>
      </c>
      <c r="AA166" s="11">
        <f>'OddsRatio_working_3-way'!X166^(1/3)*COS(('OddsRatio_working_3-way'!Y166+2*PI())/3)</f>
        <v>-0.38511327787881727</v>
      </c>
      <c r="AB166" s="11">
        <f>'OddsRatio_working_3-way'!X166^(1/3)*COS(('OddsRatio_working_3-way'!Y166+4*PI())/3)</f>
        <v>-0.16498316582223654</v>
      </c>
      <c r="AC166" s="11">
        <f>'OddsRatio_working_3-way'!X166^(1/3)*SIN('OddsRatio_working_3-way'!Y166/3)</f>
        <v>0.12709217945260939</v>
      </c>
      <c r="AD166" s="11">
        <f>'OddsRatio_working_3-way'!X166^(1/3)*SIN(('OddsRatio_working_3-way'!Y166+2*PI())/3)</f>
        <v>0.412851405050284</v>
      </c>
      <c r="AE166" s="11">
        <f>'OddsRatio_working_3-way'!X166^(1/3)*SIN(('OddsRatio_working_3-way'!Y166+4*PI())/3)</f>
        <v>-0.53994358450289348</v>
      </c>
      <c r="AF166" s="11">
        <f>-'OddsRatio_working_3-way'!U166/(3*'OddsRatio_working_3-way'!X166^(1/3))*COS(('OddsRatio_working_3-way'!Y166)/3)</f>
        <v>0.55009644370105371</v>
      </c>
      <c r="AG166" s="11">
        <f>-'OddsRatio_working_3-way'!U166/(3*'OddsRatio_working_3-way'!X166^(1/3))*COS(('OddsRatio_working_3-way'!Y166+2*PI())/3)</f>
        <v>-0.38511327787881727</v>
      </c>
      <c r="AH166" s="11">
        <f>-'OddsRatio_working_3-way'!U166/(3*'OddsRatio_working_3-way'!X166^(1/3))*COS(('OddsRatio_working_3-way'!Y166+4*PI())/3)</f>
        <v>-0.16498316582223654</v>
      </c>
      <c r="AI166" s="11">
        <f>'OddsRatio_working_3-way'!U166/(3*'OddsRatio_working_3-way'!X166^(1/3))*SIN(('OddsRatio_working_3-way'!Y166)/3)</f>
        <v>-0.12709217945260939</v>
      </c>
      <c r="AJ166" s="11">
        <f>'OddsRatio_working_3-way'!U166/(3*'OddsRatio_working_3-way'!X166^(1/3))*SIN(('OddsRatio_working_3-way'!Y166+2*PI())/3)</f>
        <v>-0.412851405050284</v>
      </c>
      <c r="AK166" s="11">
        <f>'OddsRatio_working_3-way'!U166/(3*'OddsRatio_working_3-way'!X166^(1/3))*SIN(('OddsRatio_working_3-way'!Y166+4*PI())/3)</f>
        <v>0.53994358450289348</v>
      </c>
      <c r="AL166" s="11">
        <f>'OddsRatio_working_3-way'!Z166+'OddsRatio_working_3-way'!AF166</f>
        <v>1.1001928874021074</v>
      </c>
      <c r="AM166" s="11">
        <f>'OddsRatio_working_3-way'!AA166+'OddsRatio_working_3-way'!AG166</f>
        <v>-0.77022655575763455</v>
      </c>
      <c r="AN166" s="11">
        <f>'OddsRatio_working_3-way'!AB166+'OddsRatio_working_3-way'!AH166</f>
        <v>-0.32996633164447309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1.1001928874021074</v>
      </c>
      <c r="AS166" s="11">
        <f>IF(('OddsRatio_working_3-way'!X166=0),IF(Q166&gt;0,-Q166^(1/3),(-Q166)^(1/3)),'OddsRatio_working_3-way'!AM166-'OddsRatio_working_3-way'!R166/3)</f>
        <v>-0.77022655575763455</v>
      </c>
      <c r="AT166" s="11">
        <f>IF(('OddsRatio_working_3-way'!X166=0),IF(Q166&gt;0,-Q166^(1/3),(-Q166)^(1/3)),'OddsRatio_working_3-way'!AN166-'OddsRatio_working_3-way'!R166/3)</f>
        <v>-0.32996633164447309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3.09</v>
      </c>
      <c r="B167" s="4">
        <f>IF('True_Odds_Calculator_3-way'!B168="","",'True_Odds_Calculator_3-way'!B168)</f>
        <v>3.17</v>
      </c>
      <c r="C167" s="4">
        <f>IF('True_Odds_Calculator_3-way'!C168="","",'True_Odds_Calculator_3-way'!C168)</f>
        <v>2.57</v>
      </c>
      <c r="D167" s="9">
        <f t="shared" si="39"/>
        <v>0.314458420681615</v>
      </c>
      <c r="E167" s="9">
        <f t="shared" si="40"/>
        <v>0.30641776541524274</v>
      </c>
      <c r="F167" s="9">
        <f t="shared" si="41"/>
        <v>0.37912381390314248</v>
      </c>
      <c r="G167" s="9">
        <f t="shared" si="42"/>
        <v>1.0430960135261449</v>
      </c>
      <c r="H167" s="9">
        <f t="shared" si="43"/>
        <v>3.1800706682696434</v>
      </c>
      <c r="I167" s="9">
        <f t="shared" si="44"/>
        <v>3.2635183493517346</v>
      </c>
      <c r="J167" s="9">
        <f t="shared" si="45"/>
        <v>2.6376607412360471</v>
      </c>
      <c r="K167" s="11">
        <f t="shared" si="46"/>
        <v>0.3236245954692557</v>
      </c>
      <c r="L167" s="11">
        <f t="shared" si="47"/>
        <v>0.31545741324921134</v>
      </c>
      <c r="M167" s="11">
        <f t="shared" si="48"/>
        <v>0.38910505836575876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-0.28284910403905705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0.23158887326292948</v>
      </c>
      <c r="Q167" s="11">
        <f>2*'OddsRatio_working_3-way'!K167*'OddsRatio_working_3-way'!L167*'OddsRatio_working_3-way'!M167</f>
        <v>7.9447297860353192E-2</v>
      </c>
      <c r="R167" s="11">
        <f t="shared" si="49"/>
        <v>0</v>
      </c>
      <c r="S167" s="11">
        <f t="shared" si="50"/>
        <v>-0.81877181138587118</v>
      </c>
      <c r="T167" s="11">
        <f t="shared" si="51"/>
        <v>-0.28088226805690275</v>
      </c>
      <c r="U167" s="11">
        <f>'OddsRatio_working_3-way'!S167-'OddsRatio_working_3-way'!R167^2/3</f>
        <v>-0.81877181138587118</v>
      </c>
      <c r="V167" s="11">
        <f>'OddsRatio_working_3-way'!S167*'OddsRatio_working_3-way'!R167/3-2*'OddsRatio_working_3-way'!R167^3/27-'OddsRatio_working_3-way'!T167</f>
        <v>0.28088226805690275</v>
      </c>
      <c r="W167" s="11">
        <f>'OddsRatio_working_3-way'!V167^2+4*'OddsRatio_working_3-way'!U167^3/27</f>
        <v>-2.4228117660562015E-3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0.1425812577750368</v>
      </c>
      <c r="Y167" s="11">
        <f>IF('OddsRatio_working_3-way'!W167&gt;=0,IF('OddsRatio_working_3-way'!V167+SQRT('OddsRatio_working_3-way'!W167)&gt;0,0,PI()),ACOS('OddsRatio_working_3-way'!V167/(2*'OddsRatio_working_3-way'!X167)))</f>
        <v>0.17347941373588038</v>
      </c>
      <c r="Z167" s="11">
        <f>'OddsRatio_working_3-way'!X167^(1/3)*COS('OddsRatio_working_3-way'!Y167/3)</f>
        <v>0.52154800676307245</v>
      </c>
      <c r="AA167" s="11">
        <f>'OddsRatio_working_3-way'!X167^(1/3)*COS(('OddsRatio_working_3-way'!Y167+2*PI())/3)</f>
        <v>-0.28692185850518565</v>
      </c>
      <c r="AB167" s="11">
        <f>'OddsRatio_working_3-way'!X167^(1/3)*COS(('OddsRatio_working_3-way'!Y167+4*PI())/3)</f>
        <v>-0.23462614825788694</v>
      </c>
      <c r="AC167" s="11">
        <f>'OddsRatio_working_3-way'!X167^(1/3)*SIN('OddsRatio_working_3-way'!Y167/3)</f>
        <v>3.0192942388740578E-2</v>
      </c>
      <c r="AD167" s="11">
        <f>'OddsRatio_working_3-way'!X167^(1/3)*SIN(('OddsRatio_working_3-way'!Y167+2*PI())/3)</f>
        <v>0.43657735195558861</v>
      </c>
      <c r="AE167" s="11">
        <f>'OddsRatio_working_3-way'!X167^(1/3)*SIN(('OddsRatio_working_3-way'!Y167+4*PI())/3)</f>
        <v>-0.46677029434432926</v>
      </c>
      <c r="AF167" s="11">
        <f>-'OddsRatio_working_3-way'!U167/(3*'OddsRatio_working_3-way'!X167^(1/3))*COS(('OddsRatio_working_3-way'!Y167)/3)</f>
        <v>0.52154800676307256</v>
      </c>
      <c r="AG167" s="11">
        <f>-'OddsRatio_working_3-way'!U167/(3*'OddsRatio_working_3-way'!X167^(1/3))*COS(('OddsRatio_working_3-way'!Y167+2*PI())/3)</f>
        <v>-0.2869218585051857</v>
      </c>
      <c r="AH167" s="11">
        <f>-'OddsRatio_working_3-way'!U167/(3*'OddsRatio_working_3-way'!X167^(1/3))*COS(('OddsRatio_working_3-way'!Y167+4*PI())/3)</f>
        <v>-0.234626148257887</v>
      </c>
      <c r="AI167" s="11">
        <f>'OddsRatio_working_3-way'!U167/(3*'OddsRatio_working_3-way'!X167^(1/3))*SIN(('OddsRatio_working_3-way'!Y167)/3)</f>
        <v>-3.0192942388740585E-2</v>
      </c>
      <c r="AJ167" s="11">
        <f>'OddsRatio_working_3-way'!U167/(3*'OddsRatio_working_3-way'!X167^(1/3))*SIN(('OddsRatio_working_3-way'!Y167+2*PI())/3)</f>
        <v>-0.43657735195558872</v>
      </c>
      <c r="AK167" s="11">
        <f>'OddsRatio_working_3-way'!U167/(3*'OddsRatio_working_3-way'!X167^(1/3))*SIN(('OddsRatio_working_3-way'!Y167+4*PI())/3)</f>
        <v>0.46677029434432932</v>
      </c>
      <c r="AL167" s="11">
        <f>'OddsRatio_working_3-way'!Z167+'OddsRatio_working_3-way'!AF167</f>
        <v>1.0430960135261449</v>
      </c>
      <c r="AM167" s="11">
        <f>'OddsRatio_working_3-way'!AA167+'OddsRatio_working_3-way'!AG167</f>
        <v>-0.5738437170103714</v>
      </c>
      <c r="AN167" s="11">
        <f>'OddsRatio_working_3-way'!AB167+'OddsRatio_working_3-way'!AH167</f>
        <v>-0.46925229651577394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1.0430960135261449</v>
      </c>
      <c r="AS167" s="11">
        <f>IF(('OddsRatio_working_3-way'!X167=0),IF(Q167&gt;0,-Q167^(1/3),(-Q167)^(1/3)),'OddsRatio_working_3-way'!AM167-'OddsRatio_working_3-way'!R167/3)</f>
        <v>-0.5738437170103714</v>
      </c>
      <c r="AT167" s="11">
        <f>IF(('OddsRatio_working_3-way'!X167=0),IF(Q167&gt;0,-Q167^(1/3),(-Q167)^(1/3)),'OddsRatio_working_3-way'!AN167-'OddsRatio_working_3-way'!R167/3)</f>
        <v>-0.46925229651577394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1.64</v>
      </c>
      <c r="B168" s="4">
        <f>IF('True_Odds_Calculator_3-way'!B169="","",'True_Odds_Calculator_3-way'!B169)</f>
        <v>3.88</v>
      </c>
      <c r="C168" s="4">
        <f>IF('True_Odds_Calculator_3-way'!C169="","",'True_Odds_Calculator_3-way'!C169)</f>
        <v>6.19</v>
      </c>
      <c r="D168" s="9">
        <f t="shared" si="39"/>
        <v>0.59737683148294307</v>
      </c>
      <c r="E168" s="9">
        <f t="shared" si="40"/>
        <v>0.24795845941582156</v>
      </c>
      <c r="F168" s="9">
        <f t="shared" si="41"/>
        <v>0.15466470910123545</v>
      </c>
      <c r="G168" s="9">
        <f t="shared" si="42"/>
        <v>1.0531019411084479</v>
      </c>
      <c r="H168" s="9">
        <f t="shared" si="43"/>
        <v>1.6739852423094066</v>
      </c>
      <c r="I168" s="9">
        <f t="shared" si="44"/>
        <v>4.0329335903923296</v>
      </c>
      <c r="J168" s="9">
        <f t="shared" si="45"/>
        <v>6.4655990743528449</v>
      </c>
      <c r="K168" s="11">
        <f t="shared" si="46"/>
        <v>0.6097560975609756</v>
      </c>
      <c r="L168" s="11">
        <f t="shared" si="47"/>
        <v>0.25773195876288663</v>
      </c>
      <c r="M168" s="11">
        <f t="shared" si="48"/>
        <v>0.16155088852988692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-0.24286984571626113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0.22113217234965352</v>
      </c>
      <c r="Q168" s="11">
        <f>2*'OddsRatio_working_3-way'!K168*'OddsRatio_working_3-way'!L168*'OddsRatio_working_3-way'!M168</f>
        <v>5.0776618220356715E-2</v>
      </c>
      <c r="R168" s="11">
        <f t="shared" si="49"/>
        <v>0</v>
      </c>
      <c r="S168" s="11">
        <f t="shared" si="50"/>
        <v>-0.91049661475058863</v>
      </c>
      <c r="T168" s="11">
        <f t="shared" si="51"/>
        <v>-0.20906925711839003</v>
      </c>
      <c r="U168" s="11">
        <f>'OddsRatio_working_3-way'!S168-'OddsRatio_working_3-way'!R168^2/3</f>
        <v>-0.91049661475058863</v>
      </c>
      <c r="V168" s="11">
        <f>'OddsRatio_working_3-way'!S168*'OddsRatio_working_3-way'!R168/3-2*'OddsRatio_working_3-way'!R168^3/27-'OddsRatio_working_3-way'!T168</f>
        <v>0.20906925711839003</v>
      </c>
      <c r="W168" s="11">
        <f>'OddsRatio_working_3-way'!V168^2+4*'OddsRatio_working_3-way'!U168^3/27</f>
        <v>-6.8113069940841597E-2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0.16719974896278783</v>
      </c>
      <c r="Y168" s="11">
        <f>IF('OddsRatio_working_3-way'!W168&gt;=0,IF('OddsRatio_working_3-way'!V168+SQRT('OddsRatio_working_3-way'!W168)&gt;0,0,PI()),ACOS('OddsRatio_working_3-way'!V168/(2*'OddsRatio_working_3-way'!X168)))</f>
        <v>0.89539825156502184</v>
      </c>
      <c r="Z168" s="11">
        <f>'OddsRatio_working_3-way'!X168^(1/3)*COS('OddsRatio_working_3-way'!Y168/3)</f>
        <v>0.52655097055422395</v>
      </c>
      <c r="AA168" s="11">
        <f>'OddsRatio_working_3-way'!X168^(1/3)*COS(('OddsRatio_working_3-way'!Y168+2*PI())/3)</f>
        <v>-0.40356878605783603</v>
      </c>
      <c r="AB168" s="11">
        <f>'OddsRatio_working_3-way'!X168^(1/3)*COS(('OddsRatio_working_3-way'!Y168+4*PI())/3)</f>
        <v>-0.12298218449638787</v>
      </c>
      <c r="AC168" s="11">
        <f>'OddsRatio_working_3-way'!X168^(1/3)*SIN('OddsRatio_working_3-way'!Y168/3)</f>
        <v>0.1619967499425044</v>
      </c>
      <c r="AD168" s="11">
        <f>'OddsRatio_working_3-way'!X168^(1/3)*SIN(('OddsRatio_working_3-way'!Y168+2*PI())/3)</f>
        <v>0.3750081419160578</v>
      </c>
      <c r="AE168" s="11">
        <f>'OddsRatio_working_3-way'!X168^(1/3)*SIN(('OddsRatio_working_3-way'!Y168+4*PI())/3)</f>
        <v>-0.53700489185856204</v>
      </c>
      <c r="AF168" s="11">
        <f>-'OddsRatio_working_3-way'!U168/(3*'OddsRatio_working_3-way'!X168^(1/3))*COS(('OddsRatio_working_3-way'!Y168)/3)</f>
        <v>0.52655097055422406</v>
      </c>
      <c r="AG168" s="11">
        <f>-'OddsRatio_working_3-way'!U168/(3*'OddsRatio_working_3-way'!X168^(1/3))*COS(('OddsRatio_working_3-way'!Y168+2*PI())/3)</f>
        <v>-0.40356878605783608</v>
      </c>
      <c r="AH168" s="11">
        <f>-'OddsRatio_working_3-way'!U168/(3*'OddsRatio_working_3-way'!X168^(1/3))*COS(('OddsRatio_working_3-way'!Y168+4*PI())/3)</f>
        <v>-0.1229821844963879</v>
      </c>
      <c r="AI168" s="11">
        <f>'OddsRatio_working_3-way'!U168/(3*'OddsRatio_working_3-way'!X168^(1/3))*SIN(('OddsRatio_working_3-way'!Y168)/3)</f>
        <v>-0.16199674994250443</v>
      </c>
      <c r="AJ168" s="11">
        <f>'OddsRatio_working_3-way'!U168/(3*'OddsRatio_working_3-way'!X168^(1/3))*SIN(('OddsRatio_working_3-way'!Y168+2*PI())/3)</f>
        <v>-0.37500814191605786</v>
      </c>
      <c r="AK168" s="11">
        <f>'OddsRatio_working_3-way'!U168/(3*'OddsRatio_working_3-way'!X168^(1/3))*SIN(('OddsRatio_working_3-way'!Y168+4*PI())/3)</f>
        <v>0.53700489185856215</v>
      </c>
      <c r="AL168" s="11">
        <f>'OddsRatio_working_3-way'!Z168+'OddsRatio_working_3-way'!AF168</f>
        <v>1.0531019411084479</v>
      </c>
      <c r="AM168" s="11">
        <f>'OddsRatio_working_3-way'!AA168+'OddsRatio_working_3-way'!AG168</f>
        <v>-0.80713757211567216</v>
      </c>
      <c r="AN168" s="11">
        <f>'OddsRatio_working_3-way'!AB168+'OddsRatio_working_3-way'!AH168</f>
        <v>-0.24596436899277577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1.0531019411084479</v>
      </c>
      <c r="AS168" s="11">
        <f>IF(('OddsRatio_working_3-way'!X168=0),IF(Q168&gt;0,-Q168^(1/3),(-Q168)^(1/3)),'OddsRatio_working_3-way'!AM168-'OddsRatio_working_3-way'!R168/3)</f>
        <v>-0.80713757211567216</v>
      </c>
      <c r="AT168" s="11">
        <f>IF(('OddsRatio_working_3-way'!X168=0),IF(Q168&gt;0,-Q168^(1/3),(-Q168)^(1/3)),'OddsRatio_working_3-way'!AN168-'OddsRatio_working_3-way'!R168/3)</f>
        <v>-0.24596436899277577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5.12</v>
      </c>
      <c r="B169" s="4">
        <f>IF('True_Odds_Calculator_3-way'!B170="","",'True_Odds_Calculator_3-way'!B170)</f>
        <v>3.53</v>
      </c>
      <c r="C169" s="4">
        <f>IF('True_Odds_Calculator_3-way'!C170="","",'True_Odds_Calculator_3-way'!C170)</f>
        <v>1.81</v>
      </c>
      <c r="D169" s="9">
        <f t="shared" si="39"/>
        <v>0.18734166671525429</v>
      </c>
      <c r="E169" s="9">
        <f t="shared" si="40"/>
        <v>0.27294280846772806</v>
      </c>
      <c r="F169" s="9">
        <f t="shared" si="41"/>
        <v>0.53971552481701768</v>
      </c>
      <c r="G169" s="9">
        <f t="shared" si="42"/>
        <v>1.0528739907753564</v>
      </c>
      <c r="H169" s="9">
        <f t="shared" si="43"/>
        <v>5.3378408419944678</v>
      </c>
      <c r="I169" s="9">
        <f t="shared" si="44"/>
        <v>3.6637711966616515</v>
      </c>
      <c r="J169" s="9">
        <f t="shared" si="45"/>
        <v>1.8528279325280383</v>
      </c>
      <c r="K169" s="11">
        <f t="shared" si="46"/>
        <v>0.1953125</v>
      </c>
      <c r="L169" s="11">
        <f t="shared" si="47"/>
        <v>0.28328611898016998</v>
      </c>
      <c r="M169" s="11">
        <f t="shared" si="48"/>
        <v>0.5524861878453039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-0.25809495465074417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0.22804239118526287</v>
      </c>
      <c r="Q169" s="11">
        <f>2*'OddsRatio_working_3-way'!K169*'OddsRatio_working_3-way'!L169*'OddsRatio_working_3-way'!M169</f>
        <v>6.1137370290955194E-2</v>
      </c>
      <c r="R169" s="11">
        <f t="shared" si="49"/>
        <v>0</v>
      </c>
      <c r="S169" s="11">
        <f t="shared" si="50"/>
        <v>-0.8835600505784833</v>
      </c>
      <c r="T169" s="11">
        <f t="shared" si="51"/>
        <v>-0.2368793701282797</v>
      </c>
      <c r="U169" s="11">
        <f>'OddsRatio_working_3-way'!S169-'OddsRatio_working_3-way'!R169^2/3</f>
        <v>-0.8835600505784833</v>
      </c>
      <c r="V169" s="11">
        <f>'OddsRatio_working_3-way'!S169*'OddsRatio_working_3-way'!R169/3-2*'OddsRatio_working_3-way'!R169^3/27-'OddsRatio_working_3-way'!T169</f>
        <v>0.2368793701282797</v>
      </c>
      <c r="W169" s="11">
        <f>'OddsRatio_working_3-way'!V169^2+4*'OddsRatio_working_3-way'!U169^3/27</f>
        <v>-4.6077232730383826E-2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0.15983512499037433</v>
      </c>
      <c r="Y169" s="11">
        <f>IF('OddsRatio_working_3-way'!W169&gt;=0,IF('OddsRatio_working_3-way'!V169+SQRT('OddsRatio_working_3-way'!W169)&gt;0,0,PI()),ACOS('OddsRatio_working_3-way'!V169/(2*'OddsRatio_working_3-way'!X169)))</f>
        <v>0.73622069128263723</v>
      </c>
      <c r="Z169" s="11">
        <f>'OddsRatio_working_3-way'!X169^(1/3)*COS('OddsRatio_working_3-way'!Y169/3)</f>
        <v>0.52643699538767819</v>
      </c>
      <c r="AA169" s="11">
        <f>'OddsRatio_working_3-way'!X169^(1/3)*COS(('OddsRatio_working_3-way'!Y169+2*PI())/3)</f>
        <v>-0.37740291020279815</v>
      </c>
      <c r="AB169" s="11">
        <f>'OddsRatio_working_3-way'!X169^(1/3)*COS(('OddsRatio_working_3-way'!Y169+4*PI())/3)</f>
        <v>-0.14903408518487993</v>
      </c>
      <c r="AC169" s="11">
        <f>'OddsRatio_working_3-way'!X169^(1/3)*SIN('OddsRatio_working_3-way'!Y169/3)</f>
        <v>0.13184880259861351</v>
      </c>
      <c r="AD169" s="11">
        <f>'OddsRatio_working_3-way'!X169^(1/3)*SIN(('OddsRatio_working_3-way'!Y169+2*PI())/3)</f>
        <v>0.38998341019837385</v>
      </c>
      <c r="AE169" s="11">
        <f>'OddsRatio_working_3-way'!X169^(1/3)*SIN(('OddsRatio_working_3-way'!Y169+4*PI())/3)</f>
        <v>-0.52183221279698744</v>
      </c>
      <c r="AF169" s="11">
        <f>-'OddsRatio_working_3-way'!U169/(3*'OddsRatio_working_3-way'!X169^(1/3))*COS(('OddsRatio_working_3-way'!Y169)/3)</f>
        <v>0.52643699538767819</v>
      </c>
      <c r="AG169" s="11">
        <f>-'OddsRatio_working_3-way'!U169/(3*'OddsRatio_working_3-way'!X169^(1/3))*COS(('OddsRatio_working_3-way'!Y169+2*PI())/3)</f>
        <v>-0.37740291020279815</v>
      </c>
      <c r="AH169" s="11">
        <f>-'OddsRatio_working_3-way'!U169/(3*'OddsRatio_working_3-way'!X169^(1/3))*COS(('OddsRatio_working_3-way'!Y169+4*PI())/3)</f>
        <v>-0.14903408518487993</v>
      </c>
      <c r="AI169" s="11">
        <f>'OddsRatio_working_3-way'!U169/(3*'OddsRatio_working_3-way'!X169^(1/3))*SIN(('OddsRatio_working_3-way'!Y169)/3)</f>
        <v>-0.13184880259861351</v>
      </c>
      <c r="AJ169" s="11">
        <f>'OddsRatio_working_3-way'!U169/(3*'OddsRatio_working_3-way'!X169^(1/3))*SIN(('OddsRatio_working_3-way'!Y169+2*PI())/3)</f>
        <v>-0.38998341019837385</v>
      </c>
      <c r="AK169" s="11">
        <f>'OddsRatio_working_3-way'!U169/(3*'OddsRatio_working_3-way'!X169^(1/3))*SIN(('OddsRatio_working_3-way'!Y169+4*PI())/3)</f>
        <v>0.52183221279698744</v>
      </c>
      <c r="AL169" s="11">
        <f>'OddsRatio_working_3-way'!Z169+'OddsRatio_working_3-way'!AF169</f>
        <v>1.0528739907753564</v>
      </c>
      <c r="AM169" s="11">
        <f>'OddsRatio_working_3-way'!AA169+'OddsRatio_working_3-way'!AG169</f>
        <v>-0.75480582040559629</v>
      </c>
      <c r="AN169" s="11">
        <f>'OddsRatio_working_3-way'!AB169+'OddsRatio_working_3-way'!AH169</f>
        <v>-0.29806817036975986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1.0528739907753564</v>
      </c>
      <c r="AS169" s="11">
        <f>IF(('OddsRatio_working_3-way'!X169=0),IF(Q169&gt;0,-Q169^(1/3),(-Q169)^(1/3)),'OddsRatio_working_3-way'!AM169-'OddsRatio_working_3-way'!R169/3)</f>
        <v>-0.75480582040559629</v>
      </c>
      <c r="AT169" s="11">
        <f>IF(('OddsRatio_working_3-way'!X169=0),IF(Q169&gt;0,-Q169^(1/3),(-Q169)^(1/3)),'OddsRatio_working_3-way'!AN169-'OddsRatio_working_3-way'!R169/3)</f>
        <v>-0.29806817036975986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2.91</v>
      </c>
      <c r="B170" s="4">
        <f>IF('True_Odds_Calculator_3-way'!B171="","",'True_Odds_Calculator_3-way'!B171)</f>
        <v>3.1</v>
      </c>
      <c r="C170" s="4">
        <f>IF('True_Odds_Calculator_3-way'!C171="","",'True_Odds_Calculator_3-way'!C171)</f>
        <v>2.77</v>
      </c>
      <c r="D170" s="9">
        <f t="shared" si="39"/>
        <v>0.33453869482560283</v>
      </c>
      <c r="E170" s="9">
        <f t="shared" si="40"/>
        <v>0.31376797013634511</v>
      </c>
      <c r="F170" s="9">
        <f t="shared" si="41"/>
        <v>0.35169333503805211</v>
      </c>
      <c r="G170" s="9">
        <f t="shared" si="42"/>
        <v>1.0414611693345652</v>
      </c>
      <c r="H170" s="9">
        <f t="shared" si="43"/>
        <v>2.9891908334290189</v>
      </c>
      <c r="I170" s="9">
        <f t="shared" si="44"/>
        <v>3.1870684556025868</v>
      </c>
      <c r="J170" s="9">
        <f t="shared" si="45"/>
        <v>2.8433862697221803</v>
      </c>
      <c r="K170" s="11">
        <f t="shared" si="46"/>
        <v>0.3436426116838488</v>
      </c>
      <c r="L170" s="11">
        <f t="shared" si="47"/>
        <v>0.32258064516129031</v>
      </c>
      <c r="M170" s="11">
        <f t="shared" si="48"/>
        <v>0.36101083032490977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-0.2841132423862972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0.23130945563440625</v>
      </c>
      <c r="Q170" s="11">
        <f>2*'OddsRatio_working_3-way'!K170*'OddsRatio_working_3-way'!L170*'OddsRatio_working_3-way'!M170</f>
        <v>8.0037873921939867E-2</v>
      </c>
      <c r="R170" s="11">
        <f t="shared" si="49"/>
        <v>0</v>
      </c>
      <c r="S170" s="11">
        <f t="shared" si="50"/>
        <v>-0.81414528126747499</v>
      </c>
      <c r="T170" s="11">
        <f t="shared" si="51"/>
        <v>-0.28171116998874562</v>
      </c>
      <c r="U170" s="11">
        <f>'OddsRatio_working_3-way'!S170-'OddsRatio_working_3-way'!R170^2/3</f>
        <v>-0.81414528126747499</v>
      </c>
      <c r="V170" s="11">
        <f>'OddsRatio_working_3-way'!S170*'OddsRatio_working_3-way'!R170/3-2*'OddsRatio_working_3-way'!R170^3/27-'OddsRatio_working_3-way'!T170</f>
        <v>0.28171116998874562</v>
      </c>
      <c r="W170" s="11">
        <f>'OddsRatio_working_3-way'!V170^2+4*'OddsRatio_working_3-way'!U170^3/27</f>
        <v>-5.8577728218081604E-4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0.14137446779617666</v>
      </c>
      <c r="Y170" s="11">
        <f>IF('OddsRatio_working_3-way'!W170&gt;=0,IF('OddsRatio_working_3-way'!V170+SQRT('OddsRatio_working_3-way'!W170)&gt;0,0,PI()),ACOS('OddsRatio_working_3-way'!V170/(2*'OddsRatio_working_3-way'!X170)))</f>
        <v>8.5703205442864361E-2</v>
      </c>
      <c r="Z170" s="11">
        <f>'OddsRatio_working_3-way'!X170^(1/3)*COS('OddsRatio_working_3-way'!Y170/3)</f>
        <v>0.52073058466728261</v>
      </c>
      <c r="AA170" s="11">
        <f>'OddsRatio_working_3-way'!X170^(1/3)*COS(('OddsRatio_working_3-way'!Y170+2*PI())/3)</f>
        <v>-0.27325187298644671</v>
      </c>
      <c r="AB170" s="11">
        <f>'OddsRatio_working_3-way'!X170^(1/3)*COS(('OddsRatio_working_3-way'!Y170+4*PI())/3)</f>
        <v>-0.24747871168083602</v>
      </c>
      <c r="AC170" s="11">
        <f>'OddsRatio_working_3-way'!X170^(1/3)*SIN('OddsRatio_working_3-way'!Y170/3)</f>
        <v>1.4880141617662048E-2</v>
      </c>
      <c r="AD170" s="11">
        <f>'OddsRatio_working_3-way'!X170^(1/3)*SIN(('OddsRatio_working_3-way'!Y170+2*PI())/3)</f>
        <v>0.44352584404055923</v>
      </c>
      <c r="AE170" s="11">
        <f>'OddsRatio_working_3-way'!X170^(1/3)*SIN(('OddsRatio_working_3-way'!Y170+4*PI())/3)</f>
        <v>-0.45840598565822127</v>
      </c>
      <c r="AF170" s="11">
        <f>-'OddsRatio_working_3-way'!U170/(3*'OddsRatio_working_3-way'!X170^(1/3))*COS(('OddsRatio_working_3-way'!Y170)/3)</f>
        <v>0.52073058466728261</v>
      </c>
      <c r="AG170" s="11">
        <f>-'OddsRatio_working_3-way'!U170/(3*'OddsRatio_working_3-way'!X170^(1/3))*COS(('OddsRatio_working_3-way'!Y170+2*PI())/3)</f>
        <v>-0.27325187298644671</v>
      </c>
      <c r="AH170" s="11">
        <f>-'OddsRatio_working_3-way'!U170/(3*'OddsRatio_working_3-way'!X170^(1/3))*COS(('OddsRatio_working_3-way'!Y170+4*PI())/3)</f>
        <v>-0.24747871168083602</v>
      </c>
      <c r="AI170" s="11">
        <f>'OddsRatio_working_3-way'!U170/(3*'OddsRatio_working_3-way'!X170^(1/3))*SIN(('OddsRatio_working_3-way'!Y170)/3)</f>
        <v>-1.4880141617662048E-2</v>
      </c>
      <c r="AJ170" s="11">
        <f>'OddsRatio_working_3-way'!U170/(3*'OddsRatio_working_3-way'!X170^(1/3))*SIN(('OddsRatio_working_3-way'!Y170+2*PI())/3)</f>
        <v>-0.44352584404055923</v>
      </c>
      <c r="AK170" s="11">
        <f>'OddsRatio_working_3-way'!U170/(3*'OddsRatio_working_3-way'!X170^(1/3))*SIN(('OddsRatio_working_3-way'!Y170+4*PI())/3)</f>
        <v>0.45840598565822127</v>
      </c>
      <c r="AL170" s="11">
        <f>'OddsRatio_working_3-way'!Z170+'OddsRatio_working_3-way'!AF170</f>
        <v>1.0414611693345652</v>
      </c>
      <c r="AM170" s="11">
        <f>'OddsRatio_working_3-way'!AA170+'OddsRatio_working_3-way'!AG170</f>
        <v>-0.54650374597289342</v>
      </c>
      <c r="AN170" s="11">
        <f>'OddsRatio_working_3-way'!AB170+'OddsRatio_working_3-way'!AH170</f>
        <v>-0.49495742336167203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1.0414611693345652</v>
      </c>
      <c r="AS170" s="11">
        <f>IF(('OddsRatio_working_3-way'!X170=0),IF(Q170&gt;0,-Q170^(1/3),(-Q170)^(1/3)),'OddsRatio_working_3-way'!AM170-'OddsRatio_working_3-way'!R170/3)</f>
        <v>-0.54650374597289342</v>
      </c>
      <c r="AT170" s="11">
        <f>IF(('OddsRatio_working_3-way'!X170=0),IF(Q170&gt;0,-Q170^(1/3),(-Q170)^(1/3)),'OddsRatio_working_3-way'!AN170-'OddsRatio_working_3-way'!R170/3)</f>
        <v>-0.49495742336167203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</v>
      </c>
      <c r="B171" s="4">
        <f>IF('True_Odds_Calculator_3-way'!B172="","",'True_Odds_Calculator_3-way'!B172)</f>
        <v>3.52</v>
      </c>
      <c r="C171" s="4">
        <f>IF('True_Odds_Calculator_3-way'!C172="","",'True_Odds_Calculator_3-way'!C172)</f>
        <v>4.07</v>
      </c>
      <c r="D171" s="9">
        <f t="shared" si="39"/>
        <v>0.48826171567255117</v>
      </c>
      <c r="E171" s="9">
        <f t="shared" si="40"/>
        <v>0.27463726410636452</v>
      </c>
      <c r="F171" s="9">
        <f t="shared" si="41"/>
        <v>0.23710102022108431</v>
      </c>
      <c r="G171" s="9">
        <f t="shared" si="42"/>
        <v>1.0480819361857201</v>
      </c>
      <c r="H171" s="9">
        <f t="shared" si="43"/>
        <v>2.0480819361857199</v>
      </c>
      <c r="I171" s="9">
        <f t="shared" si="44"/>
        <v>3.6411664791880138</v>
      </c>
      <c r="J171" s="9">
        <f t="shared" si="45"/>
        <v>4.2176115440901611</v>
      </c>
      <c r="K171" s="11">
        <f t="shared" si="46"/>
        <v>0.5</v>
      </c>
      <c r="L171" s="11">
        <f t="shared" si="47"/>
        <v>0.28409090909090912</v>
      </c>
      <c r="M171" s="11">
        <f t="shared" si="48"/>
        <v>0.24570024570024568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-0.27000502568684381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0.22999497431315613</v>
      </c>
      <c r="Q171" s="11">
        <f>2*'OddsRatio_working_3-way'!K171*'OddsRatio_working_3-way'!L171*'OddsRatio_working_3-way'!M171</f>
        <v>6.9801206164842533E-2</v>
      </c>
      <c r="R171" s="11">
        <f t="shared" si="49"/>
        <v>0</v>
      </c>
      <c r="S171" s="11">
        <f t="shared" si="50"/>
        <v>-0.85181738276200836</v>
      </c>
      <c r="T171" s="11">
        <f t="shared" si="51"/>
        <v>-0.25851817382762016</v>
      </c>
      <c r="U171" s="11">
        <f>'OddsRatio_working_3-way'!S171-'OddsRatio_working_3-way'!R171^2/3</f>
        <v>-0.85181738276200836</v>
      </c>
      <c r="V171" s="11">
        <f>'OddsRatio_working_3-way'!S171*'OddsRatio_working_3-way'!R171/3-2*'OddsRatio_working_3-way'!R171^3/27-'OddsRatio_working_3-way'!T171</f>
        <v>0.25851817382762016</v>
      </c>
      <c r="W171" s="11">
        <f>'OddsRatio_working_3-way'!V171^2+4*'OddsRatio_working_3-way'!U171^3/27</f>
        <v>-2.4734665724316027E-2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0.15129962981075307</v>
      </c>
      <c r="Y171" s="11">
        <f>IF('OddsRatio_working_3-way'!W171&gt;=0,IF('OddsRatio_working_3-way'!V171+SQRT('OddsRatio_working_3-way'!W171)&gt;0,0,PI()),ACOS('OddsRatio_working_3-way'!V171/(2*'OddsRatio_working_3-way'!X171)))</f>
        <v>0.54654521510071263</v>
      </c>
      <c r="Z171" s="11">
        <f>'OddsRatio_working_3-way'!X171^(1/3)*COS('OddsRatio_working_3-way'!Y171/3)</f>
        <v>0.52404096809286005</v>
      </c>
      <c r="AA171" s="11">
        <f>'OddsRatio_working_3-way'!X171^(1/3)*COS(('OddsRatio_working_3-way'!Y171+2*PI())/3)</f>
        <v>-0.34562756216022156</v>
      </c>
      <c r="AB171" s="11">
        <f>'OddsRatio_working_3-way'!X171^(1/3)*COS(('OddsRatio_working_3-way'!Y171+4*PI())/3)</f>
        <v>-0.17841340593263863</v>
      </c>
      <c r="AC171" s="11">
        <f>'OddsRatio_working_3-way'!X171^(1/3)*SIN('OddsRatio_working_3-way'!Y171/3)</f>
        <v>9.6541138110311189E-2</v>
      </c>
      <c r="AD171" s="11">
        <f>'OddsRatio_working_3-way'!X171^(1/3)*SIN(('OddsRatio_working_3-way'!Y171+2*PI())/3)</f>
        <v>0.40556222193705166</v>
      </c>
      <c r="AE171" s="11">
        <f>'OddsRatio_working_3-way'!X171^(1/3)*SIN(('OddsRatio_working_3-way'!Y171+4*PI())/3)</f>
        <v>-0.50210336004736278</v>
      </c>
      <c r="AF171" s="11">
        <f>-'OddsRatio_working_3-way'!U171/(3*'OddsRatio_working_3-way'!X171^(1/3))*COS(('OddsRatio_working_3-way'!Y171)/3)</f>
        <v>0.52404096809286005</v>
      </c>
      <c r="AG171" s="11">
        <f>-'OddsRatio_working_3-way'!U171/(3*'OddsRatio_working_3-way'!X171^(1/3))*COS(('OddsRatio_working_3-way'!Y171+2*PI())/3)</f>
        <v>-0.34562756216022156</v>
      </c>
      <c r="AH171" s="11">
        <f>-'OddsRatio_working_3-way'!U171/(3*'OddsRatio_working_3-way'!X171^(1/3))*COS(('OddsRatio_working_3-way'!Y171+4*PI())/3)</f>
        <v>-0.17841340593263863</v>
      </c>
      <c r="AI171" s="11">
        <f>'OddsRatio_working_3-way'!U171/(3*'OddsRatio_working_3-way'!X171^(1/3))*SIN(('OddsRatio_working_3-way'!Y171)/3)</f>
        <v>-9.6541138110311189E-2</v>
      </c>
      <c r="AJ171" s="11">
        <f>'OddsRatio_working_3-way'!U171/(3*'OddsRatio_working_3-way'!X171^(1/3))*SIN(('OddsRatio_working_3-way'!Y171+2*PI())/3)</f>
        <v>-0.40556222193705166</v>
      </c>
      <c r="AK171" s="11">
        <f>'OddsRatio_working_3-way'!U171/(3*'OddsRatio_working_3-way'!X171^(1/3))*SIN(('OddsRatio_working_3-way'!Y171+4*PI())/3)</f>
        <v>0.50210336004736278</v>
      </c>
      <c r="AL171" s="11">
        <f>'OddsRatio_working_3-way'!Z171+'OddsRatio_working_3-way'!AF171</f>
        <v>1.0480819361857201</v>
      </c>
      <c r="AM171" s="11">
        <f>'OddsRatio_working_3-way'!AA171+'OddsRatio_working_3-way'!AG171</f>
        <v>-0.69125512432044312</v>
      </c>
      <c r="AN171" s="11">
        <f>'OddsRatio_working_3-way'!AB171+'OddsRatio_working_3-way'!AH171</f>
        <v>-0.35682681186527726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1.0480819361857201</v>
      </c>
      <c r="AS171" s="11">
        <f>IF(('OddsRatio_working_3-way'!X171=0),IF(Q171&gt;0,-Q171^(1/3),(-Q171)^(1/3)),'OddsRatio_working_3-way'!AM171-'OddsRatio_working_3-way'!R171/3)</f>
        <v>-0.69125512432044312</v>
      </c>
      <c r="AT171" s="11">
        <f>IF(('OddsRatio_working_3-way'!X171=0),IF(Q171&gt;0,-Q171^(1/3),(-Q171)^(1/3)),'OddsRatio_working_3-way'!AN171-'OddsRatio_working_3-way'!R171/3)</f>
        <v>-0.35682681186527726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2.78</v>
      </c>
      <c r="B172" s="4">
        <f>IF('True_Odds_Calculator_3-way'!B173="","",'True_Odds_Calculator_3-way'!B173)</f>
        <v>3.15</v>
      </c>
      <c r="C172" s="4">
        <f>IF('True_Odds_Calculator_3-way'!C173="","",'True_Odds_Calculator_3-way'!C173)</f>
        <v>2.86</v>
      </c>
      <c r="D172" s="9">
        <f t="shared" si="39"/>
        <v>0.35054547490502885</v>
      </c>
      <c r="E172" s="9">
        <f t="shared" si="40"/>
        <v>0.30885091778679474</v>
      </c>
      <c r="F172" s="9">
        <f t="shared" si="41"/>
        <v>0.3406036073081764</v>
      </c>
      <c r="G172" s="9">
        <f t="shared" si="42"/>
        <v>1.0408409717707348</v>
      </c>
      <c r="H172" s="9">
        <f t="shared" si="43"/>
        <v>2.8526969297519069</v>
      </c>
      <c r="I172" s="9">
        <f t="shared" si="44"/>
        <v>3.2378080893070802</v>
      </c>
      <c r="J172" s="9">
        <f t="shared" si="45"/>
        <v>2.9359642074935661</v>
      </c>
      <c r="K172" s="11">
        <f t="shared" si="46"/>
        <v>0.35971223021582738</v>
      </c>
      <c r="L172" s="11">
        <f t="shared" si="47"/>
        <v>0.31746031746031744</v>
      </c>
      <c r="M172" s="11">
        <f t="shared" si="48"/>
        <v>0.34965034965034969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-0.2842169820587086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0.23118368442109447</v>
      </c>
      <c r="Q172" s="11">
        <f>2*'OddsRatio_working_3-way'!K172*'OddsRatio_working_3-way'!L172*'OddsRatio_working_3-way'!M172</f>
        <v>7.9856194964108645E-2</v>
      </c>
      <c r="R172" s="11">
        <f t="shared" si="49"/>
        <v>0</v>
      </c>
      <c r="S172" s="11">
        <f t="shared" si="50"/>
        <v>-0.81340559859065897</v>
      </c>
      <c r="T172" s="11">
        <f t="shared" si="51"/>
        <v>-0.28096911868416552</v>
      </c>
      <c r="U172" s="11">
        <f>'OddsRatio_working_3-way'!S172-'OddsRatio_working_3-way'!R172^2/3</f>
        <v>-0.81340559859065897</v>
      </c>
      <c r="V172" s="11">
        <f>'OddsRatio_working_3-way'!S172*'OddsRatio_working_3-way'!R172/3-2*'OddsRatio_working_3-way'!R172^3/27-'OddsRatio_working_3-way'!T172</f>
        <v>0.28096911868416552</v>
      </c>
      <c r="W172" s="11">
        <f>'OddsRatio_working_3-way'!V172^2+4*'OddsRatio_working_3-way'!U172^3/27</f>
        <v>-7.8560806313983378E-4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0.14118184525399904</v>
      </c>
      <c r="Y172" s="11">
        <f>IF('OddsRatio_working_3-way'!W172&gt;=0,IF('OddsRatio_working_3-way'!V172+SQRT('OddsRatio_working_3-way'!W172)&gt;0,0,PI()),ACOS('OddsRatio_working_3-way'!V172/(2*'OddsRatio_working_3-way'!X172)))</f>
        <v>9.9428279353340532E-2</v>
      </c>
      <c r="Z172" s="11">
        <f>'OddsRatio_working_3-way'!X172^(1/3)*COS('OddsRatio_working_3-way'!Y172/3)</f>
        <v>0.52042048588536738</v>
      </c>
      <c r="AA172" s="11">
        <f>'OddsRatio_working_3-way'!X172^(1/3)*COS(('OddsRatio_working_3-way'!Y172+2*PI())/3)</f>
        <v>-0.27515306900716585</v>
      </c>
      <c r="AB172" s="11">
        <f>'OddsRatio_working_3-way'!X172^(1/3)*COS(('OddsRatio_working_3-way'!Y172+4*PI())/3)</f>
        <v>-0.24526741687820164</v>
      </c>
      <c r="AC172" s="11">
        <f>'OddsRatio_working_3-way'!X172^(1/3)*SIN('OddsRatio_working_3-way'!Y172/3)</f>
        <v>1.7254489301565236E-2</v>
      </c>
      <c r="AD172" s="11">
        <f>'OddsRatio_working_3-way'!X172^(1/3)*SIN(('OddsRatio_working_3-way'!Y172+2*PI())/3)</f>
        <v>0.4420701167757865</v>
      </c>
      <c r="AE172" s="11">
        <f>'OddsRatio_working_3-way'!X172^(1/3)*SIN(('OddsRatio_working_3-way'!Y172+4*PI())/3)</f>
        <v>-0.45932460607735154</v>
      </c>
      <c r="AF172" s="11">
        <f>-'OddsRatio_working_3-way'!U172/(3*'OddsRatio_working_3-way'!X172^(1/3))*COS(('OddsRatio_working_3-way'!Y172)/3)</f>
        <v>0.52042048588536727</v>
      </c>
      <c r="AG172" s="11">
        <f>-'OddsRatio_working_3-way'!U172/(3*'OddsRatio_working_3-way'!X172^(1/3))*COS(('OddsRatio_working_3-way'!Y172+2*PI())/3)</f>
        <v>-0.2751530690071658</v>
      </c>
      <c r="AH172" s="11">
        <f>-'OddsRatio_working_3-way'!U172/(3*'OddsRatio_working_3-way'!X172^(1/3))*COS(('OddsRatio_working_3-way'!Y172+4*PI())/3)</f>
        <v>-0.24526741687820158</v>
      </c>
      <c r="AI172" s="11">
        <f>'OddsRatio_working_3-way'!U172/(3*'OddsRatio_working_3-way'!X172^(1/3))*SIN(('OddsRatio_working_3-way'!Y172)/3)</f>
        <v>-1.7254489301565232E-2</v>
      </c>
      <c r="AJ172" s="11">
        <f>'OddsRatio_working_3-way'!U172/(3*'OddsRatio_working_3-way'!X172^(1/3))*SIN(('OddsRatio_working_3-way'!Y172+2*PI())/3)</f>
        <v>-0.44207011677578645</v>
      </c>
      <c r="AK172" s="11">
        <f>'OddsRatio_working_3-way'!U172/(3*'OddsRatio_working_3-way'!X172^(1/3))*SIN(('OddsRatio_working_3-way'!Y172+4*PI())/3)</f>
        <v>0.45932460607735143</v>
      </c>
      <c r="AL172" s="11">
        <f>'OddsRatio_working_3-way'!Z172+'OddsRatio_working_3-way'!AF172</f>
        <v>1.0408409717707348</v>
      </c>
      <c r="AM172" s="11">
        <f>'OddsRatio_working_3-way'!AA172+'OddsRatio_working_3-way'!AG172</f>
        <v>-0.5503061380143317</v>
      </c>
      <c r="AN172" s="11">
        <f>'OddsRatio_working_3-way'!AB172+'OddsRatio_working_3-way'!AH172</f>
        <v>-0.49053483375640322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1.0408409717707348</v>
      </c>
      <c r="AS172" s="11">
        <f>IF(('OddsRatio_working_3-way'!X172=0),IF(Q172&gt;0,-Q172^(1/3),(-Q172)^(1/3)),'OddsRatio_working_3-way'!AM172-'OddsRatio_working_3-way'!R172/3)</f>
        <v>-0.5503061380143317</v>
      </c>
      <c r="AT172" s="11">
        <f>IF(('OddsRatio_working_3-way'!X172=0),IF(Q172&gt;0,-Q172^(1/3),(-Q172)^(1/3)),'OddsRatio_working_3-way'!AN172-'OddsRatio_working_3-way'!R172/3)</f>
        <v>-0.49053483375640322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2.89</v>
      </c>
      <c r="B173" s="4">
        <f>IF('True_Odds_Calculator_3-way'!B174="","",'True_Odds_Calculator_3-way'!B174)</f>
        <v>3.33</v>
      </c>
      <c r="C173" s="4">
        <f>IF('True_Odds_Calculator_3-way'!C174="","",'True_Odds_Calculator_3-way'!C174)</f>
        <v>2.63</v>
      </c>
      <c r="D173" s="9">
        <f t="shared" si="39"/>
        <v>0.33708060900387038</v>
      </c>
      <c r="E173" s="9">
        <f t="shared" si="40"/>
        <v>0.29201396520059836</v>
      </c>
      <c r="F173" s="9">
        <f t="shared" si="41"/>
        <v>0.37090542579553115</v>
      </c>
      <c r="G173" s="9">
        <f t="shared" si="42"/>
        <v>1.0405552593594172</v>
      </c>
      <c r="H173" s="9">
        <f t="shared" si="43"/>
        <v>2.9666494401892987</v>
      </c>
      <c r="I173" s="9">
        <f t="shared" si="44"/>
        <v>3.4244937543074427</v>
      </c>
      <c r="J173" s="9">
        <f t="shared" si="45"/>
        <v>2.69610507275585</v>
      </c>
      <c r="K173" s="11">
        <f t="shared" si="46"/>
        <v>0.34602076124567471</v>
      </c>
      <c r="L173" s="11">
        <f t="shared" si="47"/>
        <v>0.3003003003003003</v>
      </c>
      <c r="M173" s="11">
        <f t="shared" si="48"/>
        <v>0.38022813688212931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-0.28360083477375297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0.23113091646253064</v>
      </c>
      <c r="Q173" s="11">
        <f>2*'OddsRatio_working_3-way'!K173*'OddsRatio_working_3-way'!L173*'OddsRatio_working_3-way'!M173</f>
        <v>7.9019116739326725E-2</v>
      </c>
      <c r="R173" s="11">
        <f t="shared" si="49"/>
        <v>0</v>
      </c>
      <c r="S173" s="11">
        <f t="shared" si="50"/>
        <v>-0.81498672825458696</v>
      </c>
      <c r="T173" s="11">
        <f t="shared" si="51"/>
        <v>-0.27862794128361951</v>
      </c>
      <c r="U173" s="11">
        <f>'OddsRatio_working_3-way'!S173-'OddsRatio_working_3-way'!R173^2/3</f>
        <v>-0.81498672825458696</v>
      </c>
      <c r="V173" s="11">
        <f>'OddsRatio_working_3-way'!S173*'OddsRatio_working_3-way'!R173/3-2*'OddsRatio_working_3-way'!R173^3/27-'OddsRatio_working_3-way'!T173</f>
        <v>0.27862794128361951</v>
      </c>
      <c r="W173" s="11">
        <f>'OddsRatio_working_3-way'!V173^2+4*'OddsRatio_working_3-way'!U173^3/27</f>
        <v>-2.5615709516618179E-3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0.14159369743707692</v>
      </c>
      <c r="Y173" s="11">
        <f>IF('OddsRatio_working_3-way'!W173&gt;=0,IF('OddsRatio_working_3-way'!V173+SQRT('OddsRatio_working_3-way'!W173)&gt;0,0,PI()),ACOS('OddsRatio_working_3-way'!V173/(2*'OddsRatio_working_3-way'!X173)))</f>
        <v>0.17968791192051015</v>
      </c>
      <c r="Z173" s="11">
        <f>'OddsRatio_working_3-way'!X173^(1/3)*COS('OddsRatio_working_3-way'!Y173/3)</f>
        <v>0.52027762967970859</v>
      </c>
      <c r="AA173" s="11">
        <f>'OddsRatio_working_3-way'!X173^(1/3)*COS(('OddsRatio_working_3-way'!Y173+2*PI())/3)</f>
        <v>-0.28715867984312016</v>
      </c>
      <c r="AB173" s="11">
        <f>'OddsRatio_working_3-way'!X173^(1/3)*COS(('OddsRatio_working_3-way'!Y173+4*PI())/3)</f>
        <v>-0.2331189498365886</v>
      </c>
      <c r="AC173" s="11">
        <f>'OddsRatio_working_3-way'!X173^(1/3)*SIN('OddsRatio_working_3-way'!Y173/3)</f>
        <v>3.1199852666205886E-2</v>
      </c>
      <c r="AD173" s="11">
        <f>'OddsRatio_working_3-way'!X173^(1/3)*SIN(('OddsRatio_working_3-way'!Y173+2*PI())/3)</f>
        <v>0.43497371799027745</v>
      </c>
      <c r="AE173" s="11">
        <f>'OddsRatio_working_3-way'!X173^(1/3)*SIN(('OddsRatio_working_3-way'!Y173+4*PI())/3)</f>
        <v>-0.46617357065648313</v>
      </c>
      <c r="AF173" s="11">
        <f>-'OddsRatio_working_3-way'!U173/(3*'OddsRatio_working_3-way'!X173^(1/3))*COS(('OddsRatio_working_3-way'!Y173)/3)</f>
        <v>0.52027762967970859</v>
      </c>
      <c r="AG173" s="11">
        <f>-'OddsRatio_working_3-way'!U173/(3*'OddsRatio_working_3-way'!X173^(1/3))*COS(('OddsRatio_working_3-way'!Y173+2*PI())/3)</f>
        <v>-0.28715867984312016</v>
      </c>
      <c r="AH173" s="11">
        <f>-'OddsRatio_working_3-way'!U173/(3*'OddsRatio_working_3-way'!X173^(1/3))*COS(('OddsRatio_working_3-way'!Y173+4*PI())/3)</f>
        <v>-0.2331189498365886</v>
      </c>
      <c r="AI173" s="11">
        <f>'OddsRatio_working_3-way'!U173/(3*'OddsRatio_working_3-way'!X173^(1/3))*SIN(('OddsRatio_working_3-way'!Y173)/3)</f>
        <v>-3.1199852666205886E-2</v>
      </c>
      <c r="AJ173" s="11">
        <f>'OddsRatio_working_3-way'!U173/(3*'OddsRatio_working_3-way'!X173^(1/3))*SIN(('OddsRatio_working_3-way'!Y173+2*PI())/3)</f>
        <v>-0.43497371799027745</v>
      </c>
      <c r="AK173" s="11">
        <f>'OddsRatio_working_3-way'!U173/(3*'OddsRatio_working_3-way'!X173^(1/3))*SIN(('OddsRatio_working_3-way'!Y173+4*PI())/3)</f>
        <v>0.46617357065648313</v>
      </c>
      <c r="AL173" s="11">
        <f>'OddsRatio_working_3-way'!Z173+'OddsRatio_working_3-way'!AF173</f>
        <v>1.0405552593594172</v>
      </c>
      <c r="AM173" s="11">
        <f>'OddsRatio_working_3-way'!AA173+'OddsRatio_working_3-way'!AG173</f>
        <v>-0.57431735968624031</v>
      </c>
      <c r="AN173" s="11">
        <f>'OddsRatio_working_3-way'!AB173+'OddsRatio_working_3-way'!AH173</f>
        <v>-0.46623789967317719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1.0405552593594172</v>
      </c>
      <c r="AS173" s="11">
        <f>IF(('OddsRatio_working_3-way'!X173=0),IF(Q173&gt;0,-Q173^(1/3),(-Q173)^(1/3)),'OddsRatio_working_3-way'!AM173-'OddsRatio_working_3-way'!R173/3)</f>
        <v>-0.57431735968624031</v>
      </c>
      <c r="AT173" s="11">
        <f>IF(('OddsRatio_working_3-way'!X173=0),IF(Q173&gt;0,-Q173^(1/3),(-Q173)^(1/3)),'OddsRatio_working_3-way'!AN173-'OddsRatio_working_3-way'!R173/3)</f>
        <v>-0.46623789967317719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1.78</v>
      </c>
      <c r="B174" s="4">
        <f>IF('True_Odds_Calculator_3-way'!B175="","",'True_Odds_Calculator_3-way'!B175)</f>
        <v>4.17</v>
      </c>
      <c r="C174" s="4">
        <f>IF('True_Odds_Calculator_3-way'!C175="","",'True_Odds_Calculator_3-way'!C175)</f>
        <v>4.3600000000000003</v>
      </c>
      <c r="D174" s="9">
        <f t="shared" si="39"/>
        <v>0.54907772912223884</v>
      </c>
      <c r="E174" s="9">
        <f t="shared" si="40"/>
        <v>0.23054295856087589</v>
      </c>
      <c r="F174" s="9">
        <f t="shared" si="41"/>
        <v>0.22037931231688518</v>
      </c>
      <c r="G174" s="9">
        <f t="shared" si="42"/>
        <v>1.0528663699554421</v>
      </c>
      <c r="H174" s="9">
        <f t="shared" si="43"/>
        <v>1.8212357685652449</v>
      </c>
      <c r="I174" s="9">
        <f t="shared" si="44"/>
        <v>4.3375863927587517</v>
      </c>
      <c r="J174" s="9">
        <f t="shared" si="45"/>
        <v>4.5376310030502864</v>
      </c>
      <c r="K174" s="11">
        <f t="shared" si="46"/>
        <v>0.5617977528089888</v>
      </c>
      <c r="L174" s="11">
        <f t="shared" si="47"/>
        <v>0.23980815347721823</v>
      </c>
      <c r="M174" s="11">
        <f t="shared" si="48"/>
        <v>0.2293577981651376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-0.2567146159373912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0.22587846638471099</v>
      </c>
      <c r="Q174" s="11">
        <f>2*'OddsRatio_working_3-way'!K174*'OddsRatio_working_3-way'!L174*'OddsRatio_working_3-way'!M174</f>
        <v>6.1799854004024907E-2</v>
      </c>
      <c r="R174" s="11">
        <f t="shared" si="49"/>
        <v>0</v>
      </c>
      <c r="S174" s="11">
        <f t="shared" si="50"/>
        <v>-0.87988159754721296</v>
      </c>
      <c r="T174" s="11">
        <f t="shared" si="51"/>
        <v>-0.24073367921948377</v>
      </c>
      <c r="U174" s="11">
        <f>'OddsRatio_working_3-way'!S174-'OddsRatio_working_3-way'!R174^2/3</f>
        <v>-0.87988159754721296</v>
      </c>
      <c r="V174" s="11">
        <f>'OddsRatio_working_3-way'!S174*'OddsRatio_working_3-way'!R174/3-2*'OddsRatio_working_3-way'!R174^3/27-'OddsRatio_working_3-way'!T174</f>
        <v>0.24073367921948377</v>
      </c>
      <c r="W174" s="11">
        <f>'OddsRatio_working_3-way'!V174^2+4*'OddsRatio_working_3-way'!U174^3/27</f>
        <v>-4.2965364493977649E-2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0.15883802190008456</v>
      </c>
      <c r="Y174" s="11">
        <f>IF('OddsRatio_working_3-way'!W174&gt;=0,IF('OddsRatio_working_3-way'!V174+SQRT('OddsRatio_working_3-way'!W174)&gt;0,0,PI()),ACOS('OddsRatio_working_3-way'!V174/(2*'OddsRatio_working_3-way'!X174)))</f>
        <v>0.71086747949187123</v>
      </c>
      <c r="Z174" s="11">
        <f>'OddsRatio_working_3-way'!X174^(1/3)*COS('OddsRatio_working_3-way'!Y174/3)</f>
        <v>0.52643318497772118</v>
      </c>
      <c r="AA174" s="11">
        <f>'OddsRatio_working_3-way'!X174^(1/3)*COS(('OddsRatio_working_3-way'!Y174+2*PI())/3)</f>
        <v>-0.37331416604278861</v>
      </c>
      <c r="AB174" s="11">
        <f>'OddsRatio_working_3-way'!X174^(1/3)*COS(('OddsRatio_working_3-way'!Y174+4*PI())/3)</f>
        <v>-0.1531190189349329</v>
      </c>
      <c r="AC174" s="11">
        <f>'OddsRatio_working_3-way'!X174^(1/3)*SIN('OddsRatio_working_3-way'!Y174/3)</f>
        <v>0.12712972745696993</v>
      </c>
      <c r="AD174" s="11">
        <f>'OddsRatio_working_3-way'!X174^(1/3)*SIN(('OddsRatio_working_3-way'!Y174+2*PI())/3)</f>
        <v>0.39233964785737413</v>
      </c>
      <c r="AE174" s="11">
        <f>'OddsRatio_working_3-way'!X174^(1/3)*SIN(('OddsRatio_working_3-way'!Y174+4*PI())/3)</f>
        <v>-0.5194693753143439</v>
      </c>
      <c r="AF174" s="11">
        <f>-'OddsRatio_working_3-way'!U174/(3*'OddsRatio_working_3-way'!X174^(1/3))*COS(('OddsRatio_working_3-way'!Y174)/3)</f>
        <v>0.52643318497772107</v>
      </c>
      <c r="AG174" s="11">
        <f>-'OddsRatio_working_3-way'!U174/(3*'OddsRatio_working_3-way'!X174^(1/3))*COS(('OddsRatio_working_3-way'!Y174+2*PI())/3)</f>
        <v>-0.3733141660427885</v>
      </c>
      <c r="AH174" s="11">
        <f>-'OddsRatio_working_3-way'!U174/(3*'OddsRatio_working_3-way'!X174^(1/3))*COS(('OddsRatio_working_3-way'!Y174+4*PI())/3)</f>
        <v>-0.15311901893493288</v>
      </c>
      <c r="AI174" s="11">
        <f>'OddsRatio_working_3-way'!U174/(3*'OddsRatio_working_3-way'!X174^(1/3))*SIN(('OddsRatio_working_3-way'!Y174)/3)</f>
        <v>-0.1271297274569699</v>
      </c>
      <c r="AJ174" s="11">
        <f>'OddsRatio_working_3-way'!U174/(3*'OddsRatio_working_3-way'!X174^(1/3))*SIN(('OddsRatio_working_3-way'!Y174+2*PI())/3)</f>
        <v>-0.39233964785737402</v>
      </c>
      <c r="AK174" s="11">
        <f>'OddsRatio_working_3-way'!U174/(3*'OddsRatio_working_3-way'!X174^(1/3))*SIN(('OddsRatio_working_3-way'!Y174+4*PI())/3)</f>
        <v>0.51946937531434378</v>
      </c>
      <c r="AL174" s="11">
        <f>'OddsRatio_working_3-way'!Z174+'OddsRatio_working_3-way'!AF174</f>
        <v>1.0528663699554421</v>
      </c>
      <c r="AM174" s="11">
        <f>'OddsRatio_working_3-way'!AA174+'OddsRatio_working_3-way'!AG174</f>
        <v>-0.74662833208557711</v>
      </c>
      <c r="AN174" s="11">
        <f>'OddsRatio_working_3-way'!AB174+'OddsRatio_working_3-way'!AH174</f>
        <v>-0.30623803786986581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1.0528663699554421</v>
      </c>
      <c r="AS174" s="11">
        <f>IF(('OddsRatio_working_3-way'!X174=0),IF(Q174&gt;0,-Q174^(1/3),(-Q174)^(1/3)),'OddsRatio_working_3-way'!AM174-'OddsRatio_working_3-way'!R174/3)</f>
        <v>-0.74662833208557711</v>
      </c>
      <c r="AT174" s="11">
        <f>IF(('OddsRatio_working_3-way'!X174=0),IF(Q174&gt;0,-Q174^(1/3),(-Q174)^(1/3)),'OddsRatio_working_3-way'!AN174-'OddsRatio_working_3-way'!R174/3)</f>
        <v>-0.30623803786986581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2.72</v>
      </c>
      <c r="B175" s="4">
        <f>IF('True_Odds_Calculator_3-way'!B176="","",'True_Odds_Calculator_3-way'!B176)</f>
        <v>3.54</v>
      </c>
      <c r="C175" s="4">
        <f>IF('True_Odds_Calculator_3-way'!C176="","",'True_Odds_Calculator_3-way'!C176)</f>
        <v>2.65</v>
      </c>
      <c r="D175" s="9">
        <f t="shared" si="39"/>
        <v>0.35810094925190106</v>
      </c>
      <c r="E175" s="9">
        <f t="shared" si="40"/>
        <v>0.27419220183995352</v>
      </c>
      <c r="F175" s="9">
        <f t="shared" si="41"/>
        <v>0.3677068489081452</v>
      </c>
      <c r="G175" s="9">
        <f t="shared" si="42"/>
        <v>1.0421561945244779</v>
      </c>
      <c r="H175" s="9">
        <f t="shared" si="43"/>
        <v>2.7925086545821025</v>
      </c>
      <c r="I175" s="9">
        <f t="shared" si="44"/>
        <v>3.6470767340921744</v>
      </c>
      <c r="J175" s="9">
        <f t="shared" si="45"/>
        <v>2.7195577209653892</v>
      </c>
      <c r="K175" s="11">
        <f t="shared" si="46"/>
        <v>0.36764705882352938</v>
      </c>
      <c r="L175" s="11">
        <f t="shared" si="47"/>
        <v>0.2824858757062147</v>
      </c>
      <c r="M175" s="11">
        <f t="shared" si="48"/>
        <v>0.37735849056603776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-0.28250625482044422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0.23161647134069491</v>
      </c>
      <c r="Q175" s="11">
        <f>2*'OddsRatio_working_3-way'!K175*'OddsRatio_working_3-way'!L175*'OddsRatio_working_3-way'!M175</f>
        <v>7.8381208575531269E-2</v>
      </c>
      <c r="R175" s="11">
        <f t="shared" si="49"/>
        <v>0</v>
      </c>
      <c r="S175" s="11">
        <f t="shared" si="50"/>
        <v>-0.81986316192505571</v>
      </c>
      <c r="T175" s="11">
        <f t="shared" si="51"/>
        <v>-0.2774494625803911</v>
      </c>
      <c r="U175" s="11">
        <f>'OddsRatio_working_3-way'!S175-'OddsRatio_working_3-way'!R175^2/3</f>
        <v>-0.81986316192505571</v>
      </c>
      <c r="V175" s="11">
        <f>'OddsRatio_working_3-way'!S175*'OddsRatio_working_3-way'!R175/3-2*'OddsRatio_working_3-way'!R175^3/27-'OddsRatio_working_3-way'!T175</f>
        <v>0.2774494625803911</v>
      </c>
      <c r="W175" s="11">
        <f>'OddsRatio_working_3-way'!V175^2+4*'OddsRatio_working_3-way'!U175^3/27</f>
        <v>-4.6650573872329959E-3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0.14286642509122013</v>
      </c>
      <c r="Y175" s="11">
        <f>IF('OddsRatio_working_3-way'!W175&gt;=0,IF('OddsRatio_working_3-way'!V175+SQRT('OddsRatio_working_3-way'!W175)&gt;0,0,PI()),ACOS('OddsRatio_working_3-way'!V175/(2*'OddsRatio_working_3-way'!X175)))</f>
        <v>0.24137578895727385</v>
      </c>
      <c r="Z175" s="11">
        <f>'OddsRatio_working_3-way'!X175^(1/3)*COS('OddsRatio_working_3-way'!Y175/3)</f>
        <v>0.52107809726223897</v>
      </c>
      <c r="AA175" s="11">
        <f>'OddsRatio_working_3-way'!X175^(1/3)*COS(('OddsRatio_working_3-way'!Y175+2*PI())/3)</f>
        <v>-0.29692589922906715</v>
      </c>
      <c r="AB175" s="11">
        <f>'OddsRatio_working_3-way'!X175^(1/3)*COS(('OddsRatio_working_3-way'!Y175+4*PI())/3)</f>
        <v>-0.2241521980331718</v>
      </c>
      <c r="AC175" s="11">
        <f>'OddsRatio_working_3-way'!X175^(1/3)*SIN('OddsRatio_working_3-way'!Y175/3)</f>
        <v>4.2015915975375497E-2</v>
      </c>
      <c r="AD175" s="11">
        <f>'OddsRatio_working_3-way'!X175^(1/3)*SIN(('OddsRatio_working_3-way'!Y175+2*PI())/3)</f>
        <v>0.4302589115970698</v>
      </c>
      <c r="AE175" s="11">
        <f>'OddsRatio_working_3-way'!X175^(1/3)*SIN(('OddsRatio_working_3-way'!Y175+4*PI())/3)</f>
        <v>-0.47227482757244538</v>
      </c>
      <c r="AF175" s="11">
        <f>-'OddsRatio_working_3-way'!U175/(3*'OddsRatio_working_3-way'!X175^(1/3))*COS(('OddsRatio_working_3-way'!Y175)/3)</f>
        <v>0.52107809726223897</v>
      </c>
      <c r="AG175" s="11">
        <f>-'OddsRatio_working_3-way'!U175/(3*'OddsRatio_working_3-way'!X175^(1/3))*COS(('OddsRatio_working_3-way'!Y175+2*PI())/3)</f>
        <v>-0.29692589922906715</v>
      </c>
      <c r="AH175" s="11">
        <f>-'OddsRatio_working_3-way'!U175/(3*'OddsRatio_working_3-way'!X175^(1/3))*COS(('OddsRatio_working_3-way'!Y175+4*PI())/3)</f>
        <v>-0.2241521980331718</v>
      </c>
      <c r="AI175" s="11">
        <f>'OddsRatio_working_3-way'!U175/(3*'OddsRatio_working_3-way'!X175^(1/3))*SIN(('OddsRatio_working_3-way'!Y175)/3)</f>
        <v>-4.2015915975375497E-2</v>
      </c>
      <c r="AJ175" s="11">
        <f>'OddsRatio_working_3-way'!U175/(3*'OddsRatio_working_3-way'!X175^(1/3))*SIN(('OddsRatio_working_3-way'!Y175+2*PI())/3)</f>
        <v>-0.4302589115970698</v>
      </c>
      <c r="AK175" s="11">
        <f>'OddsRatio_working_3-way'!U175/(3*'OddsRatio_working_3-way'!X175^(1/3))*SIN(('OddsRatio_working_3-way'!Y175+4*PI())/3)</f>
        <v>0.47227482757244538</v>
      </c>
      <c r="AL175" s="11">
        <f>'OddsRatio_working_3-way'!Z175+'OddsRatio_working_3-way'!AF175</f>
        <v>1.0421561945244779</v>
      </c>
      <c r="AM175" s="11">
        <f>'OddsRatio_working_3-way'!AA175+'OddsRatio_working_3-way'!AG175</f>
        <v>-0.59385179845813429</v>
      </c>
      <c r="AN175" s="11">
        <f>'OddsRatio_working_3-way'!AB175+'OddsRatio_working_3-way'!AH175</f>
        <v>-0.44830439606634359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1.0421561945244779</v>
      </c>
      <c r="AS175" s="11">
        <f>IF(('OddsRatio_working_3-way'!X175=0),IF(Q175&gt;0,-Q175^(1/3),(-Q175)^(1/3)),'OddsRatio_working_3-way'!AM175-'OddsRatio_working_3-way'!R175/3)</f>
        <v>-0.59385179845813429</v>
      </c>
      <c r="AT175" s="11">
        <f>IF(('OddsRatio_working_3-way'!X175=0),IF(Q175&gt;0,-Q175^(1/3),(-Q175)^(1/3)),'OddsRatio_working_3-way'!AN175-'OddsRatio_working_3-way'!R175/3)</f>
        <v>-0.44830439606634359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5.01</v>
      </c>
      <c r="B176" s="4">
        <f>IF('True_Odds_Calculator_3-way'!B177="","",'True_Odds_Calculator_3-way'!B177)</f>
        <v>4.18</v>
      </c>
      <c r="C176" s="4">
        <f>IF('True_Odds_Calculator_3-way'!C177="","",'True_Odds_Calculator_3-way'!C177)</f>
        <v>1.69</v>
      </c>
      <c r="D176" s="9">
        <f t="shared" si="39"/>
        <v>0.19131046619072736</v>
      </c>
      <c r="E176" s="9">
        <f t="shared" si="40"/>
        <v>0.22977051593487349</v>
      </c>
      <c r="F176" s="9">
        <f t="shared" si="41"/>
        <v>0.57891901787439903</v>
      </c>
      <c r="G176" s="9">
        <f t="shared" si="42"/>
        <v>1.0541410354359002</v>
      </c>
      <c r="H176" s="9">
        <f t="shared" si="43"/>
        <v>5.2271055520979592</v>
      </c>
      <c r="I176" s="9">
        <f t="shared" si="44"/>
        <v>4.352168492686161</v>
      </c>
      <c r="J176" s="9">
        <f t="shared" si="45"/>
        <v>1.7273573144507712</v>
      </c>
      <c r="K176" s="11">
        <f t="shared" si="46"/>
        <v>0.19960079840319361</v>
      </c>
      <c r="L176" s="11">
        <f t="shared" si="47"/>
        <v>0.23923444976076558</v>
      </c>
      <c r="M176" s="11">
        <f t="shared" si="48"/>
        <v>0.59171597633136097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-0.24861073131334221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0.22265143843848784</v>
      </c>
      <c r="Q176" s="11">
        <f>2*'OddsRatio_working_3-way'!K176*'OddsRatio_working_3-way'!L176*'OddsRatio_working_3-way'!M176</f>
        <v>5.6510517370174582E-2</v>
      </c>
      <c r="R176" s="11">
        <f t="shared" si="49"/>
        <v>0</v>
      </c>
      <c r="S176" s="11">
        <f t="shared" si="50"/>
        <v>-0.89558257305419375</v>
      </c>
      <c r="T176" s="11">
        <f t="shared" si="51"/>
        <v>-0.22730522158735883</v>
      </c>
      <c r="U176" s="11">
        <f>'OddsRatio_working_3-way'!S176-'OddsRatio_working_3-way'!R176^2/3</f>
        <v>-0.89558257305419375</v>
      </c>
      <c r="V176" s="11">
        <f>'OddsRatio_working_3-way'!S176*'OddsRatio_working_3-way'!R176/3-2*'OddsRatio_working_3-way'!R176^3/27-'OddsRatio_working_3-way'!T176</f>
        <v>0.22730522158735883</v>
      </c>
      <c r="W176" s="11">
        <f>'OddsRatio_working_3-way'!V176^2+4*'OddsRatio_working_3-way'!U176^3/27</f>
        <v>-5.4749855232564336E-2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0.16310849073043579</v>
      </c>
      <c r="Y176" s="11">
        <f>IF('OddsRatio_working_3-way'!W176&gt;=0,IF('OddsRatio_working_3-way'!V176+SQRT('OddsRatio_working_3-way'!W176)&gt;0,0,PI()),ACOS('OddsRatio_working_3-way'!V176/(2*'OddsRatio_working_3-way'!X176)))</f>
        <v>0.79988178690342937</v>
      </c>
      <c r="Z176" s="11">
        <f>'OddsRatio_working_3-way'!X176^(1/3)*COS('OddsRatio_working_3-way'!Y176/3)</f>
        <v>0.5270705177179501</v>
      </c>
      <c r="AA176" s="11">
        <f>'OddsRatio_working_3-way'!X176^(1/3)*COS(('OddsRatio_working_3-way'!Y176+2*PI())/3)</f>
        <v>-0.38820741003134984</v>
      </c>
      <c r="AB176" s="11">
        <f>'OddsRatio_working_3-way'!X176^(1/3)*COS(('OddsRatio_working_3-way'!Y176+4*PI())/3)</f>
        <v>-0.1388631076866004</v>
      </c>
      <c r="AC176" s="11">
        <f>'OddsRatio_working_3-way'!X176^(1/3)*SIN('OddsRatio_working_3-way'!Y176/3)</f>
        <v>0.14395900007964069</v>
      </c>
      <c r="AD176" s="11">
        <f>'OddsRatio_working_3-way'!X176^(1/3)*SIN(('OddsRatio_working_3-way'!Y176+2*PI())/3)</f>
        <v>0.38447695788974057</v>
      </c>
      <c r="AE176" s="11">
        <f>'OddsRatio_working_3-way'!X176^(1/3)*SIN(('OddsRatio_working_3-way'!Y176+4*PI())/3)</f>
        <v>-0.52843595796938114</v>
      </c>
      <c r="AF176" s="11">
        <f>-'OddsRatio_working_3-way'!U176/(3*'OddsRatio_working_3-way'!X176^(1/3))*COS(('OddsRatio_working_3-way'!Y176)/3)</f>
        <v>0.5270705177179501</v>
      </c>
      <c r="AG176" s="11">
        <f>-'OddsRatio_working_3-way'!U176/(3*'OddsRatio_working_3-way'!X176^(1/3))*COS(('OddsRatio_working_3-way'!Y176+2*PI())/3)</f>
        <v>-0.38820741003134984</v>
      </c>
      <c r="AH176" s="11">
        <f>-'OddsRatio_working_3-way'!U176/(3*'OddsRatio_working_3-way'!X176^(1/3))*COS(('OddsRatio_working_3-way'!Y176+4*PI())/3)</f>
        <v>-0.1388631076866004</v>
      </c>
      <c r="AI176" s="11">
        <f>'OddsRatio_working_3-way'!U176/(3*'OddsRatio_working_3-way'!X176^(1/3))*SIN(('OddsRatio_working_3-way'!Y176)/3)</f>
        <v>-0.14395900007964069</v>
      </c>
      <c r="AJ176" s="11">
        <f>'OddsRatio_working_3-way'!U176/(3*'OddsRatio_working_3-way'!X176^(1/3))*SIN(('OddsRatio_working_3-way'!Y176+2*PI())/3)</f>
        <v>-0.38447695788974057</v>
      </c>
      <c r="AK176" s="11">
        <f>'OddsRatio_working_3-way'!U176/(3*'OddsRatio_working_3-way'!X176^(1/3))*SIN(('OddsRatio_working_3-way'!Y176+4*PI())/3)</f>
        <v>0.52843595796938114</v>
      </c>
      <c r="AL176" s="11">
        <f>'OddsRatio_working_3-way'!Z176+'OddsRatio_working_3-way'!AF176</f>
        <v>1.0541410354359002</v>
      </c>
      <c r="AM176" s="11">
        <f>'OddsRatio_working_3-way'!AA176+'OddsRatio_working_3-way'!AG176</f>
        <v>-0.77641482006269968</v>
      </c>
      <c r="AN176" s="11">
        <f>'OddsRatio_working_3-way'!AB176+'OddsRatio_working_3-way'!AH176</f>
        <v>-0.2777262153732008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1.0541410354359002</v>
      </c>
      <c r="AS176" s="11">
        <f>IF(('OddsRatio_working_3-way'!X176=0),IF(Q176&gt;0,-Q176^(1/3),(-Q176)^(1/3)),'OddsRatio_working_3-way'!AM176-'OddsRatio_working_3-way'!R176/3)</f>
        <v>-0.77641482006269968</v>
      </c>
      <c r="AT176" s="11">
        <f>IF(('OddsRatio_working_3-way'!X176=0),IF(Q176&gt;0,-Q176^(1/3),(-Q176)^(1/3)),'OddsRatio_working_3-way'!AN176-'OddsRatio_working_3-way'!R176/3)</f>
        <v>-0.2777262153732008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2.19</v>
      </c>
      <c r="B177" s="4">
        <f>IF('True_Odds_Calculator_3-way'!B178="","",'True_Odds_Calculator_3-way'!B178)</f>
        <v>3.54</v>
      </c>
      <c r="C177" s="4">
        <f>IF('True_Odds_Calculator_3-way'!C178="","",'True_Odds_Calculator_3-way'!C178)</f>
        <v>3.46</v>
      </c>
      <c r="D177" s="9">
        <f t="shared" si="39"/>
        <v>0.4459398417102059</v>
      </c>
      <c r="E177" s="9">
        <f t="shared" si="40"/>
        <v>0.27382536419142822</v>
      </c>
      <c r="F177" s="9">
        <f t="shared" si="41"/>
        <v>0.28023479409836588</v>
      </c>
      <c r="G177" s="9">
        <f t="shared" si="42"/>
        <v>1.0440797796548176</v>
      </c>
      <c r="H177" s="9">
        <f t="shared" si="43"/>
        <v>2.2424549377892324</v>
      </c>
      <c r="I177" s="9">
        <f t="shared" si="44"/>
        <v>3.6519626403232364</v>
      </c>
      <c r="J177" s="9">
        <f t="shared" si="45"/>
        <v>3.5684362579508511</v>
      </c>
      <c r="K177" s="11">
        <f t="shared" si="46"/>
        <v>0.45662100456621008</v>
      </c>
      <c r="L177" s="11">
        <f t="shared" si="47"/>
        <v>0.2824858757062147</v>
      </c>
      <c r="M177" s="11">
        <f t="shared" si="48"/>
        <v>0.28901734104046245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-0.27719941503122802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0.23076352978877576</v>
      </c>
      <c r="Q177" s="11">
        <f>2*'OddsRatio_working_3-way'!K177*'OddsRatio_working_3-way'!L177*'OddsRatio_working_3-way'!M177</f>
        <v>7.4560106555339484E-2</v>
      </c>
      <c r="R177" s="11">
        <f t="shared" si="49"/>
        <v>0</v>
      </c>
      <c r="S177" s="11">
        <f t="shared" si="50"/>
        <v>-0.83248202296090346</v>
      </c>
      <c r="T177" s="11">
        <f t="shared" si="51"/>
        <v>-0.26897642098898328</v>
      </c>
      <c r="U177" s="11">
        <f>'OddsRatio_working_3-way'!S177-'OddsRatio_working_3-way'!R177^2/3</f>
        <v>-0.83248202296090346</v>
      </c>
      <c r="V177" s="11">
        <f>'OddsRatio_working_3-way'!S177*'OddsRatio_working_3-way'!R177/3-2*'OddsRatio_working_3-way'!R177^3/27-'OddsRatio_working_3-way'!T177</f>
        <v>0.26897642098898328</v>
      </c>
      <c r="W177" s="11">
        <f>'OddsRatio_working_3-way'!V177^2+4*'OddsRatio_working_3-way'!U177^3/27</f>
        <v>-1.3123085194063008E-2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0.14617746084990818</v>
      </c>
      <c r="Y177" s="11">
        <f>IF('OddsRatio_working_3-way'!W177&gt;=0,IF('OddsRatio_working_3-way'!V177+SQRT('OddsRatio_working_3-way'!W177)&gt;0,0,PI()),ACOS('OddsRatio_working_3-way'!V177/(2*'OddsRatio_working_3-way'!X177)))</f>
        <v>0.40262949063162368</v>
      </c>
      <c r="Z177" s="11">
        <f>'OddsRatio_working_3-way'!X177^(1/3)*COS('OddsRatio_working_3-way'!Y177/3)</f>
        <v>0.52203988982740879</v>
      </c>
      <c r="AA177" s="11">
        <f>'OddsRatio_working_3-way'!X177^(1/3)*COS(('OddsRatio_working_3-way'!Y177+2*PI())/3)</f>
        <v>-0.32206313300186079</v>
      </c>
      <c r="AB177" s="11">
        <f>'OddsRatio_working_3-way'!X177^(1/3)*COS(('OddsRatio_working_3-way'!Y177+4*PI())/3)</f>
        <v>-0.19997675682554816</v>
      </c>
      <c r="AC177" s="11">
        <f>'OddsRatio_working_3-way'!X177^(1/3)*SIN('OddsRatio_working_3-way'!Y177/3)</f>
        <v>7.0486602149780087E-2</v>
      </c>
      <c r="AD177" s="11">
        <f>'OddsRatio_working_3-way'!X177^(1/3)*SIN(('OddsRatio_working_3-way'!Y177+2*PI())/3)</f>
        <v>0.41685650530447554</v>
      </c>
      <c r="AE177" s="11">
        <f>'OddsRatio_working_3-way'!X177^(1/3)*SIN(('OddsRatio_working_3-way'!Y177+4*PI())/3)</f>
        <v>-0.48734310745425558</v>
      </c>
      <c r="AF177" s="11">
        <f>-'OddsRatio_working_3-way'!U177/(3*'OddsRatio_working_3-way'!X177^(1/3))*COS(('OddsRatio_working_3-way'!Y177)/3)</f>
        <v>0.52203988982740868</v>
      </c>
      <c r="AG177" s="11">
        <f>-'OddsRatio_working_3-way'!U177/(3*'OddsRatio_working_3-way'!X177^(1/3))*COS(('OddsRatio_working_3-way'!Y177+2*PI())/3)</f>
        <v>-0.32206313300186068</v>
      </c>
      <c r="AH177" s="11">
        <f>-'OddsRatio_working_3-way'!U177/(3*'OddsRatio_working_3-way'!X177^(1/3))*COS(('OddsRatio_working_3-way'!Y177+4*PI())/3)</f>
        <v>-0.19997675682554811</v>
      </c>
      <c r="AI177" s="11">
        <f>'OddsRatio_working_3-way'!U177/(3*'OddsRatio_working_3-way'!X177^(1/3))*SIN(('OddsRatio_working_3-way'!Y177)/3)</f>
        <v>-7.0486602149780073E-2</v>
      </c>
      <c r="AJ177" s="11">
        <f>'OddsRatio_working_3-way'!U177/(3*'OddsRatio_working_3-way'!X177^(1/3))*SIN(('OddsRatio_working_3-way'!Y177+2*PI())/3)</f>
        <v>-0.41685650530447543</v>
      </c>
      <c r="AK177" s="11">
        <f>'OddsRatio_working_3-way'!U177/(3*'OddsRatio_working_3-way'!X177^(1/3))*SIN(('OddsRatio_working_3-way'!Y177+4*PI())/3)</f>
        <v>0.48734310745425552</v>
      </c>
      <c r="AL177" s="11">
        <f>'OddsRatio_working_3-way'!Z177+'OddsRatio_working_3-way'!AF177</f>
        <v>1.0440797796548176</v>
      </c>
      <c r="AM177" s="11">
        <f>'OddsRatio_working_3-way'!AA177+'OddsRatio_working_3-way'!AG177</f>
        <v>-0.64412626600372147</v>
      </c>
      <c r="AN177" s="11">
        <f>'OddsRatio_working_3-way'!AB177+'OddsRatio_working_3-way'!AH177</f>
        <v>-0.39995351365109627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1.0440797796548176</v>
      </c>
      <c r="AS177" s="11">
        <f>IF(('OddsRatio_working_3-way'!X177=0),IF(Q177&gt;0,-Q177^(1/3),(-Q177)^(1/3)),'OddsRatio_working_3-way'!AM177-'OddsRatio_working_3-way'!R177/3)</f>
        <v>-0.64412626600372147</v>
      </c>
      <c r="AT177" s="11">
        <f>IF(('OddsRatio_working_3-way'!X177=0),IF(Q177&gt;0,-Q177^(1/3),(-Q177)^(1/3)),'OddsRatio_working_3-way'!AN177-'OddsRatio_working_3-way'!R177/3)</f>
        <v>-0.39995351365109627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2.12</v>
      </c>
      <c r="B178" s="4">
        <f>IF('True_Odds_Calculator_3-way'!B179="","",'True_Odds_Calculator_3-way'!B179)</f>
        <v>3.33</v>
      </c>
      <c r="C178" s="4">
        <f>IF('True_Odds_Calculator_3-way'!C179="","",'True_Odds_Calculator_3-way'!C179)</f>
        <v>3.89</v>
      </c>
      <c r="D178" s="9">
        <f t="shared" si="39"/>
        <v>0.46050013867222667</v>
      </c>
      <c r="E178" s="9">
        <f t="shared" si="40"/>
        <v>0.29093053857277157</v>
      </c>
      <c r="F178" s="9">
        <f t="shared" si="41"/>
        <v>0.24856932275500188</v>
      </c>
      <c r="G178" s="9">
        <f t="shared" si="42"/>
        <v>1.0460285769855124</v>
      </c>
      <c r="H178" s="9">
        <f t="shared" si="43"/>
        <v>2.1715520062237741</v>
      </c>
      <c r="I178" s="9">
        <f t="shared" si="44"/>
        <v>3.4372465843762434</v>
      </c>
      <c r="J178" s="9">
        <f t="shared" si="45"/>
        <v>4.0230225874881311</v>
      </c>
      <c r="K178" s="11">
        <f t="shared" si="46"/>
        <v>0.47169811320754712</v>
      </c>
      <c r="L178" s="11">
        <f t="shared" si="47"/>
        <v>0.3003003003003003</v>
      </c>
      <c r="M178" s="11">
        <f t="shared" si="48"/>
        <v>0.25706940874035988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-0.27462627782751947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0.23086577871464128</v>
      </c>
      <c r="Q178" s="11">
        <f>2*'OddsRatio_working_3-way'!K178*'OddsRatio_working_3-way'!L178*'OddsRatio_working_3-way'!M178</f>
        <v>7.2828321361085566E-2</v>
      </c>
      <c r="R178" s="11">
        <f t="shared" si="49"/>
        <v>0</v>
      </c>
      <c r="S178" s="11">
        <f t="shared" si="50"/>
        <v>-0.8406543632348169</v>
      </c>
      <c r="T178" s="11">
        <f t="shared" si="51"/>
        <v>-0.2651906508627182</v>
      </c>
      <c r="U178" s="11">
        <f>'OddsRatio_working_3-way'!S178-'OddsRatio_working_3-way'!R178^2/3</f>
        <v>-0.8406543632348169</v>
      </c>
      <c r="V178" s="11">
        <f>'OddsRatio_working_3-way'!S178*'OddsRatio_working_3-way'!R178/3-2*'OddsRatio_working_3-way'!R178^3/27-'OddsRatio_working_3-way'!T178</f>
        <v>0.2651906508627182</v>
      </c>
      <c r="W178" s="11">
        <f>'OddsRatio_working_3-way'!V178^2+4*'OddsRatio_working_3-way'!U178^3/27</f>
        <v>-1.7687286905020597E-2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0.14833523537077484</v>
      </c>
      <c r="Y178" s="11">
        <f>IF('OddsRatio_working_3-way'!W178&gt;=0,IF('OddsRatio_working_3-way'!V178+SQRT('OddsRatio_working_3-way'!W178)&gt;0,0,PI()),ACOS('OddsRatio_working_3-way'!V178/(2*'OddsRatio_working_3-way'!X178)))</f>
        <v>0.46484823940710918</v>
      </c>
      <c r="Z178" s="11">
        <f>'OddsRatio_working_3-way'!X178^(1/3)*COS('OddsRatio_working_3-way'!Y178/3)</f>
        <v>0.52301428849275633</v>
      </c>
      <c r="AA178" s="11">
        <f>'OddsRatio_working_3-way'!X178^(1/3)*COS(('OddsRatio_working_3-way'!Y178+2*PI())/3)</f>
        <v>-0.33225763069711656</v>
      </c>
      <c r="AB178" s="11">
        <f>'OddsRatio_working_3-way'!X178^(1/3)*COS(('OddsRatio_working_3-way'!Y178+4*PI())/3)</f>
        <v>-0.19075665779563966</v>
      </c>
      <c r="AC178" s="11">
        <f>'OddsRatio_working_3-way'!X178^(1/3)*SIN('OddsRatio_working_3-way'!Y178/3)</f>
        <v>8.1695624795261587E-2</v>
      </c>
      <c r="AD178" s="11">
        <f>'OddsRatio_working_3-way'!X178^(1/3)*SIN(('OddsRatio_working_3-way'!Y178+2*PI())/3)</f>
        <v>0.4120958479793394</v>
      </c>
      <c r="AE178" s="11">
        <f>'OddsRatio_working_3-way'!X178^(1/3)*SIN(('OddsRatio_working_3-way'!Y178+4*PI())/3)</f>
        <v>-0.493791472774601</v>
      </c>
      <c r="AF178" s="11">
        <f>-'OddsRatio_working_3-way'!U178/(3*'OddsRatio_working_3-way'!X178^(1/3))*COS(('OddsRatio_working_3-way'!Y178)/3)</f>
        <v>0.52301428849275622</v>
      </c>
      <c r="AG178" s="11">
        <f>-'OddsRatio_working_3-way'!U178/(3*'OddsRatio_working_3-way'!X178^(1/3))*COS(('OddsRatio_working_3-way'!Y178+2*PI())/3)</f>
        <v>-0.3322576306971165</v>
      </c>
      <c r="AH178" s="11">
        <f>-'OddsRatio_working_3-way'!U178/(3*'OddsRatio_working_3-way'!X178^(1/3))*COS(('OddsRatio_working_3-way'!Y178+4*PI())/3)</f>
        <v>-0.19075665779563963</v>
      </c>
      <c r="AI178" s="11">
        <f>'OddsRatio_working_3-way'!U178/(3*'OddsRatio_working_3-way'!X178^(1/3))*SIN(('OddsRatio_working_3-way'!Y178)/3)</f>
        <v>-8.1695624795261573E-2</v>
      </c>
      <c r="AJ178" s="11">
        <f>'OddsRatio_working_3-way'!U178/(3*'OddsRatio_working_3-way'!X178^(1/3))*SIN(('OddsRatio_working_3-way'!Y178+2*PI())/3)</f>
        <v>-0.41209584797933935</v>
      </c>
      <c r="AK178" s="11">
        <f>'OddsRatio_working_3-way'!U178/(3*'OddsRatio_working_3-way'!X178^(1/3))*SIN(('OddsRatio_working_3-way'!Y178+4*PI())/3)</f>
        <v>0.49379147277460089</v>
      </c>
      <c r="AL178" s="11">
        <f>'OddsRatio_working_3-way'!Z178+'OddsRatio_working_3-way'!AF178</f>
        <v>1.0460285769855124</v>
      </c>
      <c r="AM178" s="11">
        <f>'OddsRatio_working_3-way'!AA178+'OddsRatio_working_3-way'!AG178</f>
        <v>-0.66451526139423311</v>
      </c>
      <c r="AN178" s="11">
        <f>'OddsRatio_working_3-way'!AB178+'OddsRatio_working_3-way'!AH178</f>
        <v>-0.38151331559127932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1.0460285769855124</v>
      </c>
      <c r="AS178" s="11">
        <f>IF(('OddsRatio_working_3-way'!X178=0),IF(Q178&gt;0,-Q178^(1/3),(-Q178)^(1/3)),'OddsRatio_working_3-way'!AM178-'OddsRatio_working_3-way'!R178/3)</f>
        <v>-0.66451526139423311</v>
      </c>
      <c r="AT178" s="11">
        <f>IF(('OddsRatio_working_3-way'!X178=0),IF(Q178&gt;0,-Q178^(1/3),(-Q178)^(1/3)),'OddsRatio_working_3-way'!AN178-'OddsRatio_working_3-way'!R178/3)</f>
        <v>-0.38151331559127932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3.2</v>
      </c>
      <c r="B179" s="4">
        <f>IF('True_Odds_Calculator_3-way'!B180="","",'True_Odds_Calculator_3-way'!B180)</f>
        <v>3.47</v>
      </c>
      <c r="C179" s="4">
        <f>IF('True_Odds_Calculator_3-way'!C180="","",'True_Odds_Calculator_3-way'!C180)</f>
        <v>2.3199999999999998</v>
      </c>
      <c r="D179" s="9">
        <f t="shared" si="39"/>
        <v>0.30227362465959651</v>
      </c>
      <c r="E179" s="9">
        <f t="shared" si="40"/>
        <v>0.27843151838341895</v>
      </c>
      <c r="F179" s="9">
        <f t="shared" si="41"/>
        <v>0.41929485695698437</v>
      </c>
      <c r="G179" s="9">
        <f t="shared" si="42"/>
        <v>1.0492094796051448</v>
      </c>
      <c r="H179" s="9">
        <f t="shared" si="43"/>
        <v>3.3082608551313188</v>
      </c>
      <c r="I179" s="9">
        <f t="shared" si="44"/>
        <v>3.5915474146247073</v>
      </c>
      <c r="J179" s="9">
        <f t="shared" si="45"/>
        <v>2.3849565130787913</v>
      </c>
      <c r="K179" s="11">
        <f t="shared" si="46"/>
        <v>0.3125</v>
      </c>
      <c r="L179" s="11">
        <f t="shared" si="47"/>
        <v>0.28818443804034583</v>
      </c>
      <c r="M179" s="11">
        <f t="shared" si="48"/>
        <v>0.43103448275862072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-0.27843647520620085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0.23251950213653982</v>
      </c>
      <c r="Q179" s="11">
        <f>2*'OddsRatio_working_3-way'!K179*'OddsRatio_working_3-way'!L179*'OddsRatio_working_3-way'!M179</f>
        <v>7.7635893868627653E-2</v>
      </c>
      <c r="R179" s="11">
        <f t="shared" si="49"/>
        <v>0</v>
      </c>
      <c r="S179" s="11">
        <f t="shared" si="50"/>
        <v>-0.8350899499224862</v>
      </c>
      <c r="T179" s="11">
        <f t="shared" si="51"/>
        <v>-0.27882803002420237</v>
      </c>
      <c r="U179" s="11">
        <f>'OddsRatio_working_3-way'!S179-'OddsRatio_working_3-way'!R179^2/3</f>
        <v>-0.8350899499224862</v>
      </c>
      <c r="V179" s="11">
        <f>'OddsRatio_working_3-way'!S179*'OddsRatio_working_3-way'!R179/3-2*'OddsRatio_working_3-way'!R179^3/27-'OddsRatio_working_3-way'!T179</f>
        <v>0.27882803002420237</v>
      </c>
      <c r="W179" s="11">
        <f>'OddsRatio_working_3-way'!V179^2+4*'OddsRatio_working_3-way'!U179^3/27</f>
        <v>-8.5321209724922159E-3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0.14686489650327414</v>
      </c>
      <c r="Y179" s="11">
        <f>IF('OddsRatio_working_3-way'!W179&gt;=0,IF('OddsRatio_working_3-way'!V179+SQRT('OddsRatio_working_3-way'!W179)&gt;0,0,PI()),ACOS('OddsRatio_working_3-way'!V179/(2*'OddsRatio_working_3-way'!X179)))</f>
        <v>0.31989925523755058</v>
      </c>
      <c r="Z179" s="11">
        <f>'OddsRatio_working_3-way'!X179^(1/3)*COS('OddsRatio_working_3-way'!Y179/3)</f>
        <v>0.52460473980257227</v>
      </c>
      <c r="AA179" s="11">
        <f>'OddsRatio_working_3-way'!X179^(1/3)*COS(('OddsRatio_working_3-way'!Y179+2*PI())/3)</f>
        <v>-0.31093248107870436</v>
      </c>
      <c r="AB179" s="11">
        <f>'OddsRatio_working_3-way'!X179^(1/3)*COS(('OddsRatio_working_3-way'!Y179+4*PI())/3)</f>
        <v>-0.21367225872386789</v>
      </c>
      <c r="AC179" s="11">
        <f>'OddsRatio_working_3-way'!X179^(1/3)*SIN('OddsRatio_working_3-way'!Y179/3)</f>
        <v>5.6153215558007674E-2</v>
      </c>
      <c r="AD179" s="11">
        <f>'OddsRatio_working_3-way'!X179^(1/3)*SIN(('OddsRatio_working_3-way'!Y179+2*PI())/3)</f>
        <v>0.42624442383574923</v>
      </c>
      <c r="AE179" s="11">
        <f>'OddsRatio_working_3-way'!X179^(1/3)*SIN(('OddsRatio_working_3-way'!Y179+4*PI())/3)</f>
        <v>-0.48239763939375696</v>
      </c>
      <c r="AF179" s="11">
        <f>-'OddsRatio_working_3-way'!U179/(3*'OddsRatio_working_3-way'!X179^(1/3))*COS(('OddsRatio_working_3-way'!Y179)/3)</f>
        <v>0.52460473980257238</v>
      </c>
      <c r="AG179" s="11">
        <f>-'OddsRatio_working_3-way'!U179/(3*'OddsRatio_working_3-way'!X179^(1/3))*COS(('OddsRatio_working_3-way'!Y179+2*PI())/3)</f>
        <v>-0.31093248107870441</v>
      </c>
      <c r="AH179" s="11">
        <f>-'OddsRatio_working_3-way'!U179/(3*'OddsRatio_working_3-way'!X179^(1/3))*COS(('OddsRatio_working_3-way'!Y179+4*PI())/3)</f>
        <v>-0.21367225872386794</v>
      </c>
      <c r="AI179" s="11">
        <f>'OddsRatio_working_3-way'!U179/(3*'OddsRatio_working_3-way'!X179^(1/3))*SIN(('OddsRatio_working_3-way'!Y179)/3)</f>
        <v>-5.6153215558007681E-2</v>
      </c>
      <c r="AJ179" s="11">
        <f>'OddsRatio_working_3-way'!U179/(3*'OddsRatio_working_3-way'!X179^(1/3))*SIN(('OddsRatio_working_3-way'!Y179+2*PI())/3)</f>
        <v>-0.42624442383574934</v>
      </c>
      <c r="AK179" s="11">
        <f>'OddsRatio_working_3-way'!U179/(3*'OddsRatio_working_3-way'!X179^(1/3))*SIN(('OddsRatio_working_3-way'!Y179+4*PI())/3)</f>
        <v>0.48239763939375702</v>
      </c>
      <c r="AL179" s="11">
        <f>'OddsRatio_working_3-way'!Z179+'OddsRatio_working_3-way'!AF179</f>
        <v>1.0492094796051448</v>
      </c>
      <c r="AM179" s="11">
        <f>'OddsRatio_working_3-way'!AA179+'OddsRatio_working_3-way'!AG179</f>
        <v>-0.62186496215740883</v>
      </c>
      <c r="AN179" s="11">
        <f>'OddsRatio_working_3-way'!AB179+'OddsRatio_working_3-way'!AH179</f>
        <v>-0.42734451744773583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1.0492094796051448</v>
      </c>
      <c r="AS179" s="11">
        <f>IF(('OddsRatio_working_3-way'!X179=0),IF(Q179&gt;0,-Q179^(1/3),(-Q179)^(1/3)),'OddsRatio_working_3-way'!AM179-'OddsRatio_working_3-way'!R179/3)</f>
        <v>-0.62186496215740883</v>
      </c>
      <c r="AT179" s="11">
        <f>IF(('OddsRatio_working_3-way'!X179=0),IF(Q179&gt;0,-Q179^(1/3),(-Q179)^(1/3)),'OddsRatio_working_3-way'!AN179-'OddsRatio_working_3-way'!R179/3)</f>
        <v>-0.42734451744773583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2.5</v>
      </c>
      <c r="B180" s="4">
        <f>IF('True_Odds_Calculator_3-way'!B181="","",'True_Odds_Calculator_3-way'!B181)</f>
        <v>3.1</v>
      </c>
      <c r="C180" s="4">
        <f>IF('True_Odds_Calculator_3-way'!C181="","",'True_Odds_Calculator_3-way'!C181)</f>
        <v>3.28</v>
      </c>
      <c r="D180" s="9">
        <f t="shared" si="39"/>
        <v>0.39014836478046744</v>
      </c>
      <c r="E180" s="9">
        <f t="shared" si="40"/>
        <v>0.3136390498199168</v>
      </c>
      <c r="F180" s="9">
        <f t="shared" si="41"/>
        <v>0.2962125853996157</v>
      </c>
      <c r="G180" s="9">
        <f t="shared" si="42"/>
        <v>1.0420849951320268</v>
      </c>
      <c r="H180" s="9">
        <f t="shared" si="43"/>
        <v>2.5631274926980403</v>
      </c>
      <c r="I180" s="9">
        <f t="shared" si="44"/>
        <v>3.1883784897772562</v>
      </c>
      <c r="J180" s="9">
        <f t="shared" si="45"/>
        <v>3.3759537889010214</v>
      </c>
      <c r="K180" s="11">
        <f t="shared" si="46"/>
        <v>0.4</v>
      </c>
      <c r="L180" s="11">
        <f t="shared" si="47"/>
        <v>0.32258064516129031</v>
      </c>
      <c r="M180" s="11">
        <f t="shared" si="48"/>
        <v>0.3048780487804878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-0.28253343823760813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0.23131392604248618</v>
      </c>
      <c r="Q180" s="11">
        <f>2*'OddsRatio_working_3-way'!K180*'OddsRatio_working_3-way'!L180*'OddsRatio_working_3-way'!M180</f>
        <v>7.8678206136900075E-2</v>
      </c>
      <c r="R180" s="11">
        <f t="shared" si="49"/>
        <v>0</v>
      </c>
      <c r="S180" s="11">
        <f t="shared" si="50"/>
        <v>-0.81871345029239762</v>
      </c>
      <c r="T180" s="11">
        <f t="shared" si="51"/>
        <v>-0.27847396268448904</v>
      </c>
      <c r="U180" s="11">
        <f>'OddsRatio_working_3-way'!S180-'OddsRatio_working_3-way'!R180^2/3</f>
        <v>-0.81871345029239762</v>
      </c>
      <c r="V180" s="11">
        <f>'OddsRatio_working_3-way'!S180*'OddsRatio_working_3-way'!R180/3-2*'OddsRatio_working_3-way'!R180^3/27-'OddsRatio_working_3-way'!T180</f>
        <v>0.27847396268448904</v>
      </c>
      <c r="W180" s="11">
        <f>'OddsRatio_working_3-way'!V180^2+4*'OddsRatio_working_3-way'!U180^3/27</f>
        <v>-3.7525249389879778E-3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0.14256601350969852</v>
      </c>
      <c r="Y180" s="11">
        <f>IF('OddsRatio_working_3-way'!W180&gt;=0,IF('OddsRatio_working_3-way'!V180+SQRT('OddsRatio_working_3-way'!W180)&gt;0,0,PI()),ACOS('OddsRatio_working_3-way'!V180/(2*'OddsRatio_working_3-way'!X180)))</f>
        <v>0.21652832986244186</v>
      </c>
      <c r="Z180" s="11">
        <f>'OddsRatio_working_3-way'!X180^(1/3)*COS('OddsRatio_working_3-way'!Y180/3)</f>
        <v>0.5210424975660134</v>
      </c>
      <c r="AA180" s="11">
        <f>'OddsRatio_working_3-way'!X180^(1/3)*COS(('OddsRatio_working_3-way'!Y180+2*PI())/3)</f>
        <v>-0.29314638281687044</v>
      </c>
      <c r="AB180" s="11">
        <f>'OddsRatio_working_3-way'!X180^(1/3)*COS(('OddsRatio_working_3-way'!Y180+4*PI())/3)</f>
        <v>-0.22789611474914287</v>
      </c>
      <c r="AC180" s="11">
        <f>'OddsRatio_working_3-way'!X180^(1/3)*SIN('OddsRatio_working_3-way'!Y180/3)</f>
        <v>3.7672259833597808E-2</v>
      </c>
      <c r="AD180" s="11">
        <f>'OddsRatio_working_3-way'!X180^(1/3)*SIN(('OddsRatio_working_3-way'!Y180+2*PI())/3)</f>
        <v>0.43239990942666029</v>
      </c>
      <c r="AE180" s="11">
        <f>'OddsRatio_working_3-way'!X180^(1/3)*SIN(('OddsRatio_working_3-way'!Y180+4*PI())/3)</f>
        <v>-0.47007216926025808</v>
      </c>
      <c r="AF180" s="11">
        <f>-'OddsRatio_working_3-way'!U180/(3*'OddsRatio_working_3-way'!X180^(1/3))*COS(('OddsRatio_working_3-way'!Y180)/3)</f>
        <v>0.5210424975660134</v>
      </c>
      <c r="AG180" s="11">
        <f>-'OddsRatio_working_3-way'!U180/(3*'OddsRatio_working_3-way'!X180^(1/3))*COS(('OddsRatio_working_3-way'!Y180+2*PI())/3)</f>
        <v>-0.29314638281687044</v>
      </c>
      <c r="AH180" s="11">
        <f>-'OddsRatio_working_3-way'!U180/(3*'OddsRatio_working_3-way'!X180^(1/3))*COS(('OddsRatio_working_3-way'!Y180+4*PI())/3)</f>
        <v>-0.22789611474914287</v>
      </c>
      <c r="AI180" s="11">
        <f>'OddsRatio_working_3-way'!U180/(3*'OddsRatio_working_3-way'!X180^(1/3))*SIN(('OddsRatio_working_3-way'!Y180)/3)</f>
        <v>-3.7672259833597808E-2</v>
      </c>
      <c r="AJ180" s="11">
        <f>'OddsRatio_working_3-way'!U180/(3*'OddsRatio_working_3-way'!X180^(1/3))*SIN(('OddsRatio_working_3-way'!Y180+2*PI())/3)</f>
        <v>-0.43239990942666029</v>
      </c>
      <c r="AK180" s="11">
        <f>'OddsRatio_working_3-way'!U180/(3*'OddsRatio_working_3-way'!X180^(1/3))*SIN(('OddsRatio_working_3-way'!Y180+4*PI())/3)</f>
        <v>0.47007216926025808</v>
      </c>
      <c r="AL180" s="11">
        <f>'OddsRatio_working_3-way'!Z180+'OddsRatio_working_3-way'!AF180</f>
        <v>1.0420849951320268</v>
      </c>
      <c r="AM180" s="11">
        <f>'OddsRatio_working_3-way'!AA180+'OddsRatio_working_3-way'!AG180</f>
        <v>-0.58629276563374089</v>
      </c>
      <c r="AN180" s="11">
        <f>'OddsRatio_working_3-way'!AB180+'OddsRatio_working_3-way'!AH180</f>
        <v>-0.45579222949828574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1.0420849951320268</v>
      </c>
      <c r="AS180" s="11">
        <f>IF(('OddsRatio_working_3-way'!X180=0),IF(Q180&gt;0,-Q180^(1/3),(-Q180)^(1/3)),'OddsRatio_working_3-way'!AM180-'OddsRatio_working_3-way'!R180/3)</f>
        <v>-0.58629276563374089</v>
      </c>
      <c r="AT180" s="11">
        <f>IF(('OddsRatio_working_3-way'!X180=0),IF(Q180&gt;0,-Q180^(1/3),(-Q180)^(1/3)),'OddsRatio_working_3-way'!AN180-'OddsRatio_working_3-way'!R180/3)</f>
        <v>-0.45579222949828574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1.89</v>
      </c>
      <c r="B181" s="4">
        <f>IF('True_Odds_Calculator_3-way'!B182="","",'True_Odds_Calculator_3-way'!B182)</f>
        <v>3.31</v>
      </c>
      <c r="C181" s="4">
        <f>IF('True_Odds_Calculator_3-way'!C182="","",'True_Odds_Calculator_3-way'!C182)</f>
        <v>5.05</v>
      </c>
      <c r="D181" s="9">
        <f t="shared" si="39"/>
        <v>0.51723892149044082</v>
      </c>
      <c r="E181" s="9">
        <f t="shared" si="40"/>
        <v>0.29218443840660535</v>
      </c>
      <c r="F181" s="9">
        <f t="shared" si="41"/>
        <v>0.19057664010295389</v>
      </c>
      <c r="G181" s="9">
        <f t="shared" si="42"/>
        <v>1.0486994608557378</v>
      </c>
      <c r="H181" s="9">
        <f t="shared" si="43"/>
        <v>1.9333425201616061</v>
      </c>
      <c r="I181" s="9">
        <f t="shared" si="44"/>
        <v>3.4224957545767545</v>
      </c>
      <c r="J181" s="9">
        <f t="shared" si="45"/>
        <v>5.247232816465738</v>
      </c>
      <c r="K181" s="11">
        <f t="shared" si="46"/>
        <v>0.52910052910052918</v>
      </c>
      <c r="L181" s="11">
        <f t="shared" si="47"/>
        <v>0.30211480362537763</v>
      </c>
      <c r="M181" s="11">
        <f t="shared" si="48"/>
        <v>0.19801980198019803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-0.26355777571714867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0.22948633519660414</v>
      </c>
      <c r="Q181" s="11">
        <f>2*'OddsRatio_working_3-way'!K181*'OddsRatio_working_3-way'!L181*'OddsRatio_working_3-way'!M181</f>
        <v>6.3306575226649425E-2</v>
      </c>
      <c r="R181" s="11">
        <f t="shared" si="49"/>
        <v>0</v>
      </c>
      <c r="S181" s="11">
        <f t="shared" si="50"/>
        <v>-0.87072496560636425</v>
      </c>
      <c r="T181" s="11">
        <f t="shared" si="51"/>
        <v>-0.2401999905121005</v>
      </c>
      <c r="U181" s="11">
        <f>'OddsRatio_working_3-way'!S181-'OddsRatio_working_3-way'!R181^2/3</f>
        <v>-0.87072496560636425</v>
      </c>
      <c r="V181" s="11">
        <f>'OddsRatio_working_3-way'!S181*'OddsRatio_working_3-way'!R181/3-2*'OddsRatio_working_3-way'!R181^3/27-'OddsRatio_working_3-way'!T181</f>
        <v>0.2401999905121005</v>
      </c>
      <c r="W181" s="11">
        <f>'OddsRatio_working_3-way'!V181^2+4*'OddsRatio_working_3-way'!U181^3/27</f>
        <v>-4.0104046266799503E-2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0.15636502303009828</v>
      </c>
      <c r="Y181" s="11">
        <f>IF('OddsRatio_working_3-way'!W181&gt;=0,IF('OddsRatio_working_3-way'!V181+SQRT('OddsRatio_working_3-way'!W181)&gt;0,0,PI()),ACOS('OddsRatio_working_3-way'!V181/(2*'OddsRatio_working_3-way'!X181)))</f>
        <v>0.69496743808869177</v>
      </c>
      <c r="Z181" s="11">
        <f>'OddsRatio_working_3-way'!X181^(1/3)*COS('OddsRatio_working_3-way'!Y181/3)</f>
        <v>0.52434973042786892</v>
      </c>
      <c r="AA181" s="11">
        <f>'OddsRatio_working_3-way'!X181^(1/3)*COS(('OddsRatio_working_3-way'!Y181+2*PI())/3)</f>
        <v>-0.36929284480539676</v>
      </c>
      <c r="AB181" s="11">
        <f>'OddsRatio_working_3-way'!X181^(1/3)*COS(('OddsRatio_working_3-way'!Y181+4*PI())/3)</f>
        <v>-0.15505688562247213</v>
      </c>
      <c r="AC181" s="11">
        <f>'OddsRatio_working_3-way'!X181^(1/3)*SIN('OddsRatio_working_3-way'!Y181/3)</f>
        <v>0.1236891887043592</v>
      </c>
      <c r="AD181" s="11">
        <f>'OddsRatio_working_3-way'!X181^(1/3)*SIN(('OddsRatio_working_3-way'!Y181+2*PI())/3)</f>
        <v>0.39225559266587723</v>
      </c>
      <c r="AE181" s="11">
        <f>'OddsRatio_working_3-way'!X181^(1/3)*SIN(('OddsRatio_working_3-way'!Y181+4*PI())/3)</f>
        <v>-0.51594478137023636</v>
      </c>
      <c r="AF181" s="11">
        <f>-'OddsRatio_working_3-way'!U181/(3*'OddsRatio_working_3-way'!X181^(1/3))*COS(('OddsRatio_working_3-way'!Y181)/3)</f>
        <v>0.52434973042786892</v>
      </c>
      <c r="AG181" s="11">
        <f>-'OddsRatio_working_3-way'!U181/(3*'OddsRatio_working_3-way'!X181^(1/3))*COS(('OddsRatio_working_3-way'!Y181+2*PI())/3)</f>
        <v>-0.36929284480539676</v>
      </c>
      <c r="AH181" s="11">
        <f>-'OddsRatio_working_3-way'!U181/(3*'OddsRatio_working_3-way'!X181^(1/3))*COS(('OddsRatio_working_3-way'!Y181+4*PI())/3)</f>
        <v>-0.15505688562247213</v>
      </c>
      <c r="AI181" s="11">
        <f>'OddsRatio_working_3-way'!U181/(3*'OddsRatio_working_3-way'!X181^(1/3))*SIN(('OddsRatio_working_3-way'!Y181)/3)</f>
        <v>-0.1236891887043592</v>
      </c>
      <c r="AJ181" s="11">
        <f>'OddsRatio_working_3-way'!U181/(3*'OddsRatio_working_3-way'!X181^(1/3))*SIN(('OddsRatio_working_3-way'!Y181+2*PI())/3)</f>
        <v>-0.39225559266587723</v>
      </c>
      <c r="AK181" s="11">
        <f>'OddsRatio_working_3-way'!U181/(3*'OddsRatio_working_3-way'!X181^(1/3))*SIN(('OddsRatio_working_3-way'!Y181+4*PI())/3)</f>
        <v>0.51594478137023636</v>
      </c>
      <c r="AL181" s="11">
        <f>'OddsRatio_working_3-way'!Z181+'OddsRatio_working_3-way'!AF181</f>
        <v>1.0486994608557378</v>
      </c>
      <c r="AM181" s="11">
        <f>'OddsRatio_working_3-way'!AA181+'OddsRatio_working_3-way'!AG181</f>
        <v>-0.73858568961079352</v>
      </c>
      <c r="AN181" s="11">
        <f>'OddsRatio_working_3-way'!AB181+'OddsRatio_working_3-way'!AH181</f>
        <v>-0.31011377124494427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1.0486994608557378</v>
      </c>
      <c r="AS181" s="11">
        <f>IF(('OddsRatio_working_3-way'!X181=0),IF(Q181&gt;0,-Q181^(1/3),(-Q181)^(1/3)),'OddsRatio_working_3-way'!AM181-'OddsRatio_working_3-way'!R181/3)</f>
        <v>-0.73858568961079352</v>
      </c>
      <c r="AT181" s="11">
        <f>IF(('OddsRatio_working_3-way'!X181=0),IF(Q181&gt;0,-Q181^(1/3),(-Q181)^(1/3)),'OddsRatio_working_3-way'!AN181-'OddsRatio_working_3-way'!R181/3)</f>
        <v>-0.31011377124494427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3.2</v>
      </c>
      <c r="B182" s="4">
        <f>IF('True_Odds_Calculator_3-way'!B183="","",'True_Odds_Calculator_3-way'!B183)</f>
        <v>3.25</v>
      </c>
      <c r="C182" s="4">
        <f>IF('True_Odds_Calculator_3-way'!C183="","",'True_Odds_Calculator_3-way'!C183)</f>
        <v>2.46</v>
      </c>
      <c r="D182" s="9">
        <f t="shared" si="39"/>
        <v>0.30393930420566784</v>
      </c>
      <c r="E182" s="9">
        <f t="shared" si="40"/>
        <v>0.29920599661051889</v>
      </c>
      <c r="F182" s="9">
        <f t="shared" si="41"/>
        <v>0.39685469918381344</v>
      </c>
      <c r="G182" s="9">
        <f t="shared" si="42"/>
        <v>1.0409684466046101</v>
      </c>
      <c r="H182" s="9">
        <f t="shared" si="43"/>
        <v>3.2901305825301423</v>
      </c>
      <c r="I182" s="9">
        <f t="shared" si="44"/>
        <v>3.3421790048603723</v>
      </c>
      <c r="J182" s="9">
        <f t="shared" si="45"/>
        <v>2.5198139320427306</v>
      </c>
      <c r="K182" s="11">
        <f t="shared" si="46"/>
        <v>0.3125</v>
      </c>
      <c r="L182" s="11">
        <f t="shared" si="47"/>
        <v>0.30769230769230771</v>
      </c>
      <c r="M182" s="11">
        <f t="shared" si="48"/>
        <v>0.4065040650406504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-0.28248123827392124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0.23100375234521572</v>
      </c>
      <c r="Q182" s="11">
        <f>2*'OddsRatio_working_3-way'!K182*'OddsRatio_working_3-way'!L182*'OddsRatio_working_3-way'!M182</f>
        <v>7.8173858661663542E-2</v>
      </c>
      <c r="R182" s="11">
        <f t="shared" si="49"/>
        <v>0</v>
      </c>
      <c r="S182" s="11">
        <f t="shared" si="50"/>
        <v>-0.81776670817766683</v>
      </c>
      <c r="T182" s="11">
        <f t="shared" si="51"/>
        <v>-0.27674000276740002</v>
      </c>
      <c r="U182" s="11">
        <f>'OddsRatio_working_3-way'!S182-'OddsRatio_working_3-way'!R182^2/3</f>
        <v>-0.81776670817766683</v>
      </c>
      <c r="V182" s="11">
        <f>'OddsRatio_working_3-way'!S182*'OddsRatio_working_3-way'!R182/3-2*'OddsRatio_working_3-way'!R182^3/27-'OddsRatio_working_3-way'!T182</f>
        <v>0.27674000276740002</v>
      </c>
      <c r="W182" s="11">
        <f>'OddsRatio_working_3-way'!V182^2+4*'OddsRatio_working_3-way'!U182^3/27</f>
        <v>-4.4335282126631431E-3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0.1423187947394543</v>
      </c>
      <c r="Y182" s="11">
        <f>IF('OddsRatio_working_3-way'!W182&gt;=0,IF('OddsRatio_working_3-way'!V182+SQRT('OddsRatio_working_3-way'!W182)&gt;0,0,PI()),ACOS('OddsRatio_working_3-way'!V182/(2*'OddsRatio_working_3-way'!X182)))</f>
        <v>0.23611598275963952</v>
      </c>
      <c r="Z182" s="11">
        <f>'OddsRatio_working_3-way'!X182^(1/3)*COS('OddsRatio_working_3-way'!Y182/3)</f>
        <v>0.52048422330230504</v>
      </c>
      <c r="AA182" s="11">
        <f>'OddsRatio_working_3-way'!X182^(1/3)*COS(('OddsRatio_working_3-way'!Y182+2*PI())/3)</f>
        <v>-0.29579217514566486</v>
      </c>
      <c r="AB182" s="11">
        <f>'OddsRatio_working_3-way'!X182^(1/3)*COS(('OddsRatio_working_3-way'!Y182+4*PI())/3)</f>
        <v>-0.22469204815664029</v>
      </c>
      <c r="AC182" s="11">
        <f>'OddsRatio_working_3-way'!X182^(1/3)*SIN('OddsRatio_working_3-way'!Y182/3)</f>
        <v>4.1049677456530057E-2</v>
      </c>
      <c r="AD182" s="11">
        <f>'OddsRatio_working_3-way'!X182^(1/3)*SIN(('OddsRatio_working_3-way'!Y182+2*PI())/3)</f>
        <v>0.43022772092054368</v>
      </c>
      <c r="AE182" s="11">
        <f>'OddsRatio_working_3-way'!X182^(1/3)*SIN(('OddsRatio_working_3-way'!Y182+4*PI())/3)</f>
        <v>-0.47127739837707361</v>
      </c>
      <c r="AF182" s="11">
        <f>-'OddsRatio_working_3-way'!U182/(3*'OddsRatio_working_3-way'!X182^(1/3))*COS(('OddsRatio_working_3-way'!Y182)/3)</f>
        <v>0.52048422330230515</v>
      </c>
      <c r="AG182" s="11">
        <f>-'OddsRatio_working_3-way'!U182/(3*'OddsRatio_working_3-way'!X182^(1/3))*COS(('OddsRatio_working_3-way'!Y182+2*PI())/3)</f>
        <v>-0.29579217514566492</v>
      </c>
      <c r="AH182" s="11">
        <f>-'OddsRatio_working_3-way'!U182/(3*'OddsRatio_working_3-way'!X182^(1/3))*COS(('OddsRatio_working_3-way'!Y182+4*PI())/3)</f>
        <v>-0.22469204815664034</v>
      </c>
      <c r="AI182" s="11">
        <f>'OddsRatio_working_3-way'!U182/(3*'OddsRatio_working_3-way'!X182^(1/3))*SIN(('OddsRatio_working_3-way'!Y182)/3)</f>
        <v>-4.104967745653007E-2</v>
      </c>
      <c r="AJ182" s="11">
        <f>'OddsRatio_working_3-way'!U182/(3*'OddsRatio_working_3-way'!X182^(1/3))*SIN(('OddsRatio_working_3-way'!Y182+2*PI())/3)</f>
        <v>-0.43022772092054379</v>
      </c>
      <c r="AK182" s="11">
        <f>'OddsRatio_working_3-way'!U182/(3*'OddsRatio_working_3-way'!X182^(1/3))*SIN(('OddsRatio_working_3-way'!Y182+4*PI())/3)</f>
        <v>0.47127739837707366</v>
      </c>
      <c r="AL182" s="11">
        <f>'OddsRatio_working_3-way'!Z182+'OddsRatio_working_3-way'!AF182</f>
        <v>1.0409684466046101</v>
      </c>
      <c r="AM182" s="11">
        <f>'OddsRatio_working_3-way'!AA182+'OddsRatio_working_3-way'!AG182</f>
        <v>-0.59158435029132983</v>
      </c>
      <c r="AN182" s="11">
        <f>'OddsRatio_working_3-way'!AB182+'OddsRatio_working_3-way'!AH182</f>
        <v>-0.44938409631328063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1.0409684466046101</v>
      </c>
      <c r="AS182" s="11">
        <f>IF(('OddsRatio_working_3-way'!X182=0),IF(Q182&gt;0,-Q182^(1/3),(-Q182)^(1/3)),'OddsRatio_working_3-way'!AM182-'OddsRatio_working_3-way'!R182/3)</f>
        <v>-0.59158435029132983</v>
      </c>
      <c r="AT182" s="11">
        <f>IF(('OddsRatio_working_3-way'!X182=0),IF(Q182&gt;0,-Q182^(1/3),(-Q182)^(1/3)),'OddsRatio_working_3-way'!AN182-'OddsRatio_working_3-way'!R182/3)</f>
        <v>-0.44938409631328063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1.41</v>
      </c>
      <c r="B183" s="4">
        <f>IF('True_Odds_Calculator_3-way'!B184="","",'True_Odds_Calculator_3-way'!B184)</f>
        <v>4.67</v>
      </c>
      <c r="C183" s="4">
        <f>IF('True_Odds_Calculator_3-way'!C184="","",'True_Odds_Calculator_3-way'!C184)</f>
        <v>9.19</v>
      </c>
      <c r="D183" s="9">
        <f t="shared" si="39"/>
        <v>0.69486081727178162</v>
      </c>
      <c r="E183" s="9">
        <f t="shared" si="40"/>
        <v>0.20280631960069828</v>
      </c>
      <c r="F183" s="9">
        <f t="shared" si="41"/>
        <v>0.10233286312752003</v>
      </c>
      <c r="G183" s="9">
        <f t="shared" si="42"/>
        <v>1.0710661625954354</v>
      </c>
      <c r="H183" s="9">
        <f t="shared" si="43"/>
        <v>1.4391371266641289</v>
      </c>
      <c r="I183" s="9">
        <f t="shared" si="44"/>
        <v>4.9308128167252478</v>
      </c>
      <c r="J183" s="9">
        <f t="shared" si="45"/>
        <v>9.7720318716566172</v>
      </c>
      <c r="K183" s="11">
        <f t="shared" si="46"/>
        <v>0.70921985815602839</v>
      </c>
      <c r="L183" s="11">
        <f t="shared" si="47"/>
        <v>0.21413276231263384</v>
      </c>
      <c r="M183" s="11">
        <f t="shared" si="48"/>
        <v>0.1088139281828074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-0.20364901700355831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0.20276503087506598</v>
      </c>
      <c r="Q183" s="11">
        <f>2*'OddsRatio_working_3-way'!K183*'OddsRatio_working_3-way'!L183*'OddsRatio_working_3-way'!M183</f>
        <v>3.3050534779961852E-2</v>
      </c>
      <c r="R183" s="11">
        <f t="shared" si="49"/>
        <v>0</v>
      </c>
      <c r="S183" s="11">
        <f t="shared" si="50"/>
        <v>-0.99565926641091085</v>
      </c>
      <c r="T183" s="11">
        <f t="shared" si="51"/>
        <v>-0.16229164896673362</v>
      </c>
      <c r="U183" s="11">
        <f>'OddsRatio_working_3-way'!S183-'OddsRatio_working_3-way'!R183^2/3</f>
        <v>-0.99565926641091085</v>
      </c>
      <c r="V183" s="11">
        <f>'OddsRatio_working_3-way'!S183*'OddsRatio_working_3-way'!R183/3-2*'OddsRatio_working_3-way'!R183^3/27-'OddsRatio_working_3-way'!T183</f>
        <v>0.16229164896673362</v>
      </c>
      <c r="W183" s="11">
        <f>'OddsRatio_working_3-way'!V183^2+4*'OddsRatio_working_3-way'!U183^3/27</f>
        <v>-0.11988871598662786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0.19119838866408456</v>
      </c>
      <c r="Y183" s="11">
        <f>IF('OddsRatio_working_3-way'!W183&gt;=0,IF('OddsRatio_working_3-way'!V183+SQRT('OddsRatio_working_3-way'!W183)&gt;0,0,PI()),ACOS('OddsRatio_working_3-way'!V183/(2*'OddsRatio_working_3-way'!X183)))</f>
        <v>1.1324900848648984</v>
      </c>
      <c r="Z183" s="11">
        <f>'OddsRatio_working_3-way'!X183^(1/3)*COS('OddsRatio_working_3-way'!Y183/3)</f>
        <v>0.53553308129771771</v>
      </c>
      <c r="AA183" s="11">
        <f>'OddsRatio_working_3-way'!X183^(1/3)*COS(('OddsRatio_working_3-way'!Y183+2*PI())/3)</f>
        <v>-0.4516634023120118</v>
      </c>
      <c r="AB183" s="11">
        <f>'OddsRatio_working_3-way'!X183^(1/3)*COS(('OddsRatio_working_3-way'!Y183+4*PI())/3)</f>
        <v>-8.3869678985706089E-2</v>
      </c>
      <c r="AC183" s="11">
        <f>'OddsRatio_working_3-way'!X183^(1/3)*SIN('OddsRatio_working_3-way'!Y183/3)</f>
        <v>0.21234580516869744</v>
      </c>
      <c r="AD183" s="11">
        <f>'OddsRatio_working_3-way'!X183^(1/3)*SIN(('OddsRatio_working_3-way'!Y183+2*PI())/3)</f>
        <v>0.35761235038643191</v>
      </c>
      <c r="AE183" s="11">
        <f>'OddsRatio_working_3-way'!X183^(1/3)*SIN(('OddsRatio_working_3-way'!Y183+4*PI())/3)</f>
        <v>-0.5699581555551293</v>
      </c>
      <c r="AF183" s="11">
        <f>-'OddsRatio_working_3-way'!U183/(3*'OddsRatio_working_3-way'!X183^(1/3))*COS(('OddsRatio_working_3-way'!Y183)/3)</f>
        <v>0.53553308129771759</v>
      </c>
      <c r="AG183" s="11">
        <f>-'OddsRatio_working_3-way'!U183/(3*'OddsRatio_working_3-way'!X183^(1/3))*COS(('OddsRatio_working_3-way'!Y183+2*PI())/3)</f>
        <v>-0.45166340231201174</v>
      </c>
      <c r="AH183" s="11">
        <f>-'OddsRatio_working_3-way'!U183/(3*'OddsRatio_working_3-way'!X183^(1/3))*COS(('OddsRatio_working_3-way'!Y183+4*PI())/3)</f>
        <v>-8.3869678985706075E-2</v>
      </c>
      <c r="AI183" s="11">
        <f>'OddsRatio_working_3-way'!U183/(3*'OddsRatio_working_3-way'!X183^(1/3))*SIN(('OddsRatio_working_3-way'!Y183)/3)</f>
        <v>-0.21234580516869739</v>
      </c>
      <c r="AJ183" s="11">
        <f>'OddsRatio_working_3-way'!U183/(3*'OddsRatio_working_3-way'!X183^(1/3))*SIN(('OddsRatio_working_3-way'!Y183+2*PI())/3)</f>
        <v>-0.35761235038643185</v>
      </c>
      <c r="AK183" s="11">
        <f>'OddsRatio_working_3-way'!U183/(3*'OddsRatio_working_3-way'!X183^(1/3))*SIN(('OddsRatio_working_3-way'!Y183+4*PI())/3)</f>
        <v>0.56995815555512919</v>
      </c>
      <c r="AL183" s="11">
        <f>'OddsRatio_working_3-way'!Z183+'OddsRatio_working_3-way'!AF183</f>
        <v>1.0710661625954354</v>
      </c>
      <c r="AM183" s="11">
        <f>'OddsRatio_working_3-way'!AA183+'OddsRatio_working_3-way'!AG183</f>
        <v>-0.90332680462402348</v>
      </c>
      <c r="AN183" s="11">
        <f>'OddsRatio_working_3-way'!AB183+'OddsRatio_working_3-way'!AH183</f>
        <v>-0.16773935797141215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1.0710661625954354</v>
      </c>
      <c r="AS183" s="11">
        <f>IF(('OddsRatio_working_3-way'!X183=0),IF(Q183&gt;0,-Q183^(1/3),(-Q183)^(1/3)),'OddsRatio_working_3-way'!AM183-'OddsRatio_working_3-way'!R183/3)</f>
        <v>-0.90332680462402348</v>
      </c>
      <c r="AT183" s="11">
        <f>IF(('OddsRatio_working_3-way'!X183=0),IF(Q183&gt;0,-Q183^(1/3),(-Q183)^(1/3)),'OddsRatio_working_3-way'!AN183-'OddsRatio_working_3-way'!R183/3)</f>
        <v>-0.16773935797141215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3.04</v>
      </c>
      <c r="B184" s="4">
        <f>IF('True_Odds_Calculator_3-way'!B185="","",'True_Odds_Calculator_3-way'!B185)</f>
        <v>3.07</v>
      </c>
      <c r="C184" s="4">
        <f>IF('True_Odds_Calculator_3-way'!C185="","",'True_Odds_Calculator_3-way'!C185)</f>
        <v>2.69</v>
      </c>
      <c r="D184" s="9">
        <f t="shared" si="39"/>
        <v>0.32029583009519824</v>
      </c>
      <c r="E184" s="9">
        <f t="shared" si="40"/>
        <v>0.31712595023112305</v>
      </c>
      <c r="F184" s="9">
        <f t="shared" si="41"/>
        <v>0.36257821967367893</v>
      </c>
      <c r="G184" s="9">
        <f t="shared" si="42"/>
        <v>1.0402518149604227</v>
      </c>
      <c r="H184" s="9">
        <f t="shared" si="43"/>
        <v>3.1221137025192625</v>
      </c>
      <c r="I184" s="9">
        <f t="shared" si="44"/>
        <v>3.1533212569680744</v>
      </c>
      <c r="J184" s="9">
        <f t="shared" si="45"/>
        <v>2.7580255672831147</v>
      </c>
      <c r="K184" s="11">
        <f t="shared" si="46"/>
        <v>0.32894736842105265</v>
      </c>
      <c r="L184" s="11">
        <f t="shared" si="47"/>
        <v>0.32573289902280134</v>
      </c>
      <c r="M184" s="11">
        <f t="shared" si="48"/>
        <v>0.37174721189591081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-0.28426473015664633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0.23102754039476717</v>
      </c>
      <c r="Q184" s="11">
        <f>2*'OddsRatio_working_3-way'!K184*'OddsRatio_working_3-way'!L184*'OddsRatio_working_3-way'!M184</f>
        <v>7.9664669101643854E-2</v>
      </c>
      <c r="R184" s="11">
        <f t="shared" si="49"/>
        <v>0</v>
      </c>
      <c r="S184" s="11">
        <f t="shared" si="50"/>
        <v>-0.81271967953061786</v>
      </c>
      <c r="T184" s="11">
        <f t="shared" si="51"/>
        <v>-0.28024816535538549</v>
      </c>
      <c r="U184" s="11">
        <f>'OddsRatio_working_3-way'!S184-'OddsRatio_working_3-way'!R184^2/3</f>
        <v>-0.81271967953061786</v>
      </c>
      <c r="V184" s="11">
        <f>'OddsRatio_working_3-way'!S184*'OddsRatio_working_3-way'!R184/3-2*'OddsRatio_working_3-way'!R184^3/27-'OddsRatio_working_3-way'!T184</f>
        <v>0.28024816535538549</v>
      </c>
      <c r="W184" s="11">
        <f>'OddsRatio_working_3-way'!V184^2+4*'OddsRatio_working_3-way'!U184^3/27</f>
        <v>-9.8869014272595646E-4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0.14100330167037353</v>
      </c>
      <c r="Y184" s="11">
        <f>IF('OddsRatio_working_3-way'!W184&gt;=0,IF('OddsRatio_working_3-way'!V184+SQRT('OddsRatio_working_3-way'!W184)&gt;0,0,PI()),ACOS('OddsRatio_working_3-way'!V184/(2*'OddsRatio_working_3-way'!X184)))</f>
        <v>0.11173129032074303</v>
      </c>
      <c r="Z184" s="11">
        <f>'OddsRatio_working_3-way'!X184^(1/3)*COS('OddsRatio_working_3-way'!Y184/3)</f>
        <v>0.52012590748021148</v>
      </c>
      <c r="AA184" s="11">
        <f>'OddsRatio_working_3-way'!X184^(1/3)*COS(('OddsRatio_working_3-way'!Y184+2*PI())/3)</f>
        <v>-0.27684687934079061</v>
      </c>
      <c r="AB184" s="11">
        <f>'OddsRatio_working_3-way'!X184^(1/3)*COS(('OddsRatio_working_3-way'!Y184+4*PI())/3)</f>
        <v>-0.24327902813942098</v>
      </c>
      <c r="AC184" s="11">
        <f>'OddsRatio_working_3-way'!X184^(1/3)*SIN('OddsRatio_working_3-way'!Y184/3)</f>
        <v>1.938040792722805E-2</v>
      </c>
      <c r="AD184" s="11">
        <f>'OddsRatio_working_3-way'!X184^(1/3)*SIN(('OddsRatio_working_3-way'!Y184+2*PI())/3)</f>
        <v>0.44075204508068372</v>
      </c>
      <c r="AE184" s="11">
        <f>'OddsRatio_working_3-way'!X184^(1/3)*SIN(('OddsRatio_working_3-way'!Y184+4*PI())/3)</f>
        <v>-0.46013245300791178</v>
      </c>
      <c r="AF184" s="11">
        <f>-'OddsRatio_working_3-way'!U184/(3*'OddsRatio_working_3-way'!X184^(1/3))*COS(('OddsRatio_working_3-way'!Y184)/3)</f>
        <v>0.52012590748021137</v>
      </c>
      <c r="AG184" s="11">
        <f>-'OddsRatio_working_3-way'!U184/(3*'OddsRatio_working_3-way'!X184^(1/3))*COS(('OddsRatio_working_3-way'!Y184+2*PI())/3)</f>
        <v>-0.27684687934079055</v>
      </c>
      <c r="AH184" s="11">
        <f>-'OddsRatio_working_3-way'!U184/(3*'OddsRatio_working_3-way'!X184^(1/3))*COS(('OddsRatio_working_3-way'!Y184+4*PI())/3)</f>
        <v>-0.24327902813942093</v>
      </c>
      <c r="AI184" s="11">
        <f>'OddsRatio_working_3-way'!U184/(3*'OddsRatio_working_3-way'!X184^(1/3))*SIN(('OddsRatio_working_3-way'!Y184)/3)</f>
        <v>-1.9380407927228047E-2</v>
      </c>
      <c r="AJ184" s="11">
        <f>'OddsRatio_working_3-way'!U184/(3*'OddsRatio_working_3-way'!X184^(1/3))*SIN(('OddsRatio_working_3-way'!Y184+2*PI())/3)</f>
        <v>-0.44075204508068361</v>
      </c>
      <c r="AK184" s="11">
        <f>'OddsRatio_working_3-way'!U184/(3*'OddsRatio_working_3-way'!X184^(1/3))*SIN(('OddsRatio_working_3-way'!Y184+4*PI())/3)</f>
        <v>0.46013245300791167</v>
      </c>
      <c r="AL184" s="11">
        <f>'OddsRatio_working_3-way'!Z184+'OddsRatio_working_3-way'!AF184</f>
        <v>1.0402518149604227</v>
      </c>
      <c r="AM184" s="11">
        <f>'OddsRatio_working_3-way'!AA184+'OddsRatio_working_3-way'!AG184</f>
        <v>-0.55369375868158111</v>
      </c>
      <c r="AN184" s="11">
        <f>'OddsRatio_working_3-way'!AB184+'OddsRatio_working_3-way'!AH184</f>
        <v>-0.48655805627884191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1.0402518149604227</v>
      </c>
      <c r="AS184" s="11">
        <f>IF(('OddsRatio_working_3-way'!X184=0),IF(Q184&gt;0,-Q184^(1/3),(-Q184)^(1/3)),'OddsRatio_working_3-way'!AM184-'OddsRatio_working_3-way'!R184/3)</f>
        <v>-0.55369375868158111</v>
      </c>
      <c r="AT184" s="11">
        <f>IF(('OddsRatio_working_3-way'!X184=0),IF(Q184&gt;0,-Q184^(1/3),(-Q184)^(1/3)),'OddsRatio_working_3-way'!AN184-'OddsRatio_working_3-way'!R184/3)</f>
        <v>-0.48655805627884191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2.25</v>
      </c>
      <c r="B185" s="4">
        <f>IF('True_Odds_Calculator_3-way'!B186="","",'True_Odds_Calculator_3-way'!B186)</f>
        <v>3.56</v>
      </c>
      <c r="C185" s="4">
        <f>IF('True_Odds_Calculator_3-way'!C186="","",'True_Odds_Calculator_3-way'!C186)</f>
        <v>3.31</v>
      </c>
      <c r="D185" s="9">
        <f t="shared" si="39"/>
        <v>0.43412721504156693</v>
      </c>
      <c r="E185" s="9">
        <f t="shared" si="40"/>
        <v>0.27251585973831988</v>
      </c>
      <c r="F185" s="9">
        <f t="shared" si="41"/>
        <v>0.29335692522011325</v>
      </c>
      <c r="G185" s="9">
        <f t="shared" si="42"/>
        <v>1.0427778132347711</v>
      </c>
      <c r="H185" s="9">
        <f t="shared" si="43"/>
        <v>2.3034722665434639</v>
      </c>
      <c r="I185" s="9">
        <f t="shared" si="44"/>
        <v>3.6695112018810141</v>
      </c>
      <c r="J185" s="9">
        <f t="shared" si="45"/>
        <v>3.4088167485723213</v>
      </c>
      <c r="K185" s="11">
        <f t="shared" si="46"/>
        <v>0.44444444444444442</v>
      </c>
      <c r="L185" s="11">
        <f t="shared" si="47"/>
        <v>0.2808988764044944</v>
      </c>
      <c r="M185" s="11">
        <f t="shared" si="48"/>
        <v>0.30211480362537763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-0.27880557158536723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0.23082928816320991</v>
      </c>
      <c r="Q185" s="11">
        <f>2*'OddsRatio_working_3-way'!K185*'OddsRatio_working_3-way'!L185*'OddsRatio_working_3-way'!M185</f>
        <v>7.5434407896473821E-2</v>
      </c>
      <c r="R185" s="11">
        <f t="shared" si="49"/>
        <v>0</v>
      </c>
      <c r="S185" s="11">
        <f t="shared" si="50"/>
        <v>-0.82792207792207806</v>
      </c>
      <c r="T185" s="11">
        <f t="shared" si="51"/>
        <v>-0.27056277056277056</v>
      </c>
      <c r="U185" s="11">
        <f>'OddsRatio_working_3-way'!S185-'OddsRatio_working_3-way'!R185^2/3</f>
        <v>-0.82792207792207806</v>
      </c>
      <c r="V185" s="11">
        <f>'OddsRatio_working_3-way'!S185*'OddsRatio_working_3-way'!R185/3-2*'OddsRatio_working_3-way'!R185^3/27-'OddsRatio_working_3-way'!T185</f>
        <v>0.27056277056277056</v>
      </c>
      <c r="W185" s="11">
        <f>'OddsRatio_working_3-way'!V185^2+4*'OddsRatio_working_3-way'!U185^3/27</f>
        <v>-1.087035025093723E-2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0.14497806994985452</v>
      </c>
      <c r="Y185" s="11">
        <f>IF('OddsRatio_working_3-way'!W185&gt;=0,IF('OddsRatio_working_3-way'!V185+SQRT('OddsRatio_working_3-way'!W185)&gt;0,0,PI()),ACOS('OddsRatio_working_3-way'!V185/(2*'OddsRatio_working_3-way'!X185)))</f>
        <v>0.36781236388923566</v>
      </c>
      <c r="Z185" s="11">
        <f>'OddsRatio_working_3-way'!X185^(1/3)*COS('OddsRatio_working_3-way'!Y185/3)</f>
        <v>0.52138890661738557</v>
      </c>
      <c r="AA185" s="11">
        <f>'OddsRatio_working_3-way'!X185^(1/3)*COS(('OddsRatio_working_3-way'!Y185+2*PI())/3)</f>
        <v>-0.31633369775687736</v>
      </c>
      <c r="AB185" s="11">
        <f>'OddsRatio_working_3-way'!X185^(1/3)*COS(('OddsRatio_working_3-way'!Y185+4*PI())/3)</f>
        <v>-0.20505520886050838</v>
      </c>
      <c r="AC185" s="11">
        <f>'OddsRatio_working_3-way'!X185^(1/3)*SIN('OddsRatio_working_3-way'!Y185/3)</f>
        <v>6.4246665519333557E-2</v>
      </c>
      <c r="AD185" s="11">
        <f>'OddsRatio_working_3-way'!X185^(1/3)*SIN(('OddsRatio_working_3-way'!Y185+2*PI())/3)</f>
        <v>0.41941270562238159</v>
      </c>
      <c r="AE185" s="11">
        <f>'OddsRatio_working_3-way'!X185^(1/3)*SIN(('OddsRatio_working_3-way'!Y185+4*PI())/3)</f>
        <v>-0.48365937114171509</v>
      </c>
      <c r="AF185" s="11">
        <f>-'OddsRatio_working_3-way'!U185/(3*'OddsRatio_working_3-way'!X185^(1/3))*COS(('OddsRatio_working_3-way'!Y185)/3)</f>
        <v>0.52138890661738557</v>
      </c>
      <c r="AG185" s="11">
        <f>-'OddsRatio_working_3-way'!U185/(3*'OddsRatio_working_3-way'!X185^(1/3))*COS(('OddsRatio_working_3-way'!Y185+2*PI())/3)</f>
        <v>-0.31633369775687736</v>
      </c>
      <c r="AH185" s="11">
        <f>-'OddsRatio_working_3-way'!U185/(3*'OddsRatio_working_3-way'!X185^(1/3))*COS(('OddsRatio_working_3-way'!Y185+4*PI())/3)</f>
        <v>-0.20505520886050838</v>
      </c>
      <c r="AI185" s="11">
        <f>'OddsRatio_working_3-way'!U185/(3*'OddsRatio_working_3-way'!X185^(1/3))*SIN(('OddsRatio_working_3-way'!Y185)/3)</f>
        <v>-6.4246665519333557E-2</v>
      </c>
      <c r="AJ185" s="11">
        <f>'OddsRatio_working_3-way'!U185/(3*'OddsRatio_working_3-way'!X185^(1/3))*SIN(('OddsRatio_working_3-way'!Y185+2*PI())/3)</f>
        <v>-0.41941270562238159</v>
      </c>
      <c r="AK185" s="11">
        <f>'OddsRatio_working_3-way'!U185/(3*'OddsRatio_working_3-way'!X185^(1/3))*SIN(('OddsRatio_working_3-way'!Y185+4*PI())/3)</f>
        <v>0.48365937114171509</v>
      </c>
      <c r="AL185" s="11">
        <f>'OddsRatio_working_3-way'!Z185+'OddsRatio_working_3-way'!AF185</f>
        <v>1.0427778132347711</v>
      </c>
      <c r="AM185" s="11">
        <f>'OddsRatio_working_3-way'!AA185+'OddsRatio_working_3-way'!AG185</f>
        <v>-0.63266739551375473</v>
      </c>
      <c r="AN185" s="11">
        <f>'OddsRatio_working_3-way'!AB185+'OddsRatio_working_3-way'!AH185</f>
        <v>-0.41011041772101675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1.0427778132347711</v>
      </c>
      <c r="AS185" s="11">
        <f>IF(('OddsRatio_working_3-way'!X185=0),IF(Q185&gt;0,-Q185^(1/3),(-Q185)^(1/3)),'OddsRatio_working_3-way'!AM185-'OddsRatio_working_3-way'!R185/3)</f>
        <v>-0.63266739551375473</v>
      </c>
      <c r="AT185" s="11">
        <f>IF(('OddsRatio_working_3-way'!X185=0),IF(Q185&gt;0,-Q185^(1/3),(-Q185)^(1/3)),'OddsRatio_working_3-way'!AN185-'OddsRatio_working_3-way'!R185/3)</f>
        <v>-0.41011041772101675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2.5299999999999998</v>
      </c>
      <c r="B186" s="4">
        <f>IF('True_Odds_Calculator_3-way'!B187="","",'True_Odds_Calculator_3-way'!B187)</f>
        <v>2.88</v>
      </c>
      <c r="C186" s="4">
        <f>IF('True_Odds_Calculator_3-way'!C187="","",'True_Odds_Calculator_3-way'!C187)</f>
        <v>3.44</v>
      </c>
      <c r="D186" s="9">
        <f t="shared" si="39"/>
        <v>0.38342573681030079</v>
      </c>
      <c r="E186" s="9">
        <f t="shared" si="40"/>
        <v>0.33602992550060823</v>
      </c>
      <c r="F186" s="9">
        <f t="shared" si="41"/>
        <v>0.28054433768909093</v>
      </c>
      <c r="G186" s="9">
        <f t="shared" si="42"/>
        <v>1.0510241640415754</v>
      </c>
      <c r="H186" s="9">
        <f t="shared" si="43"/>
        <v>2.60806697098361</v>
      </c>
      <c r="I186" s="9">
        <f t="shared" si="44"/>
        <v>2.975925428398162</v>
      </c>
      <c r="J186" s="9">
        <f t="shared" si="45"/>
        <v>3.5644989602614436</v>
      </c>
      <c r="K186" s="11">
        <f t="shared" si="46"/>
        <v>0.39525691699604748</v>
      </c>
      <c r="L186" s="11">
        <f t="shared" si="47"/>
        <v>0.34722222222222221</v>
      </c>
      <c r="M186" s="11">
        <f t="shared" si="48"/>
        <v>0.29069767441860467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-0.28000620461439463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0.23339116646750618</v>
      </c>
      <c r="Q186" s="11">
        <f>2*'OddsRatio_working_3-way'!K186*'OddsRatio_working_3-way'!L186*'OddsRatio_working_3-way'!M186</f>
        <v>7.9791851783762816E-2</v>
      </c>
      <c r="R186" s="11">
        <f t="shared" si="49"/>
        <v>0</v>
      </c>
      <c r="S186" s="11">
        <f t="shared" si="50"/>
        <v>-0.83352140995917046</v>
      </c>
      <c r="T186" s="11">
        <f t="shared" si="51"/>
        <v>-0.28496458460142587</v>
      </c>
      <c r="U186" s="11">
        <f>'OddsRatio_working_3-way'!S186-'OddsRatio_working_3-way'!R186^2/3</f>
        <v>-0.83352140995917046</v>
      </c>
      <c r="V186" s="11">
        <f>'OddsRatio_working_3-way'!S186*'OddsRatio_working_3-way'!R186/3-2*'OddsRatio_working_3-way'!R186^3/27-'OddsRatio_working_3-way'!T186</f>
        <v>0.28496458460142587</v>
      </c>
      <c r="W186" s="11">
        <f>'OddsRatio_working_3-way'!V186^2+4*'OddsRatio_working_3-way'!U186^3/27</f>
        <v>-4.5871289964518752E-3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0.14645130886536581</v>
      </c>
      <c r="Y186" s="11">
        <f>IF('OddsRatio_working_3-way'!W186&gt;=0,IF('OddsRatio_working_3-way'!V186+SQRT('OddsRatio_working_3-way'!W186)&gt;0,0,PI()),ACOS('OddsRatio_working_3-way'!V186/(2*'OddsRatio_working_3-way'!X186)))</f>
        <v>0.23334342201512914</v>
      </c>
      <c r="Z186" s="11">
        <f>'OddsRatio_working_3-way'!X186^(1/3)*COS('OddsRatio_working_3-way'!Y186/3)</f>
        <v>0.5255120820207877</v>
      </c>
      <c r="AA186" s="11">
        <f>'OddsRatio_working_3-way'!X186^(1/3)*COS(('OddsRatio_working_3-way'!Y186+2*PI())/3)</f>
        <v>-0.29822632755315098</v>
      </c>
      <c r="AB186" s="11">
        <f>'OddsRatio_working_3-way'!X186^(1/3)*COS(('OddsRatio_working_3-way'!Y186+4*PI())/3)</f>
        <v>-0.22728575446763682</v>
      </c>
      <c r="AC186" s="11">
        <f>'OddsRatio_working_3-way'!X186^(1/3)*SIN('OddsRatio_working_3-way'!Y186/3)</f>
        <v>4.0957558967388119E-2</v>
      </c>
      <c r="AD186" s="11">
        <f>'OddsRatio_working_3-way'!X186^(1/3)*SIN(('OddsRatio_working_3-way'!Y186+2*PI())/3)</f>
        <v>0.43462803354195972</v>
      </c>
      <c r="AE186" s="11">
        <f>'OddsRatio_working_3-way'!X186^(1/3)*SIN(('OddsRatio_working_3-way'!Y186+4*PI())/3)</f>
        <v>-0.47558559250934768</v>
      </c>
      <c r="AF186" s="11">
        <f>-'OddsRatio_working_3-way'!U186/(3*'OddsRatio_working_3-way'!X186^(1/3))*COS(('OddsRatio_working_3-way'!Y186)/3)</f>
        <v>0.5255120820207877</v>
      </c>
      <c r="AG186" s="11">
        <f>-'OddsRatio_working_3-way'!U186/(3*'OddsRatio_working_3-way'!X186^(1/3))*COS(('OddsRatio_working_3-way'!Y186+2*PI())/3)</f>
        <v>-0.29822632755315098</v>
      </c>
      <c r="AH186" s="11">
        <f>-'OddsRatio_working_3-way'!U186/(3*'OddsRatio_working_3-way'!X186^(1/3))*COS(('OddsRatio_working_3-way'!Y186+4*PI())/3)</f>
        <v>-0.22728575446763682</v>
      </c>
      <c r="AI186" s="11">
        <f>'OddsRatio_working_3-way'!U186/(3*'OddsRatio_working_3-way'!X186^(1/3))*SIN(('OddsRatio_working_3-way'!Y186)/3)</f>
        <v>-4.0957558967388119E-2</v>
      </c>
      <c r="AJ186" s="11">
        <f>'OddsRatio_working_3-way'!U186/(3*'OddsRatio_working_3-way'!X186^(1/3))*SIN(('OddsRatio_working_3-way'!Y186+2*PI())/3)</f>
        <v>-0.43462803354195972</v>
      </c>
      <c r="AK186" s="11">
        <f>'OddsRatio_working_3-way'!U186/(3*'OddsRatio_working_3-way'!X186^(1/3))*SIN(('OddsRatio_working_3-way'!Y186+4*PI())/3)</f>
        <v>0.47558559250934768</v>
      </c>
      <c r="AL186" s="11">
        <f>'OddsRatio_working_3-way'!Z186+'OddsRatio_working_3-way'!AF186</f>
        <v>1.0510241640415754</v>
      </c>
      <c r="AM186" s="11">
        <f>'OddsRatio_working_3-way'!AA186+'OddsRatio_working_3-way'!AG186</f>
        <v>-0.59645265510630197</v>
      </c>
      <c r="AN186" s="11">
        <f>'OddsRatio_working_3-way'!AB186+'OddsRatio_working_3-way'!AH186</f>
        <v>-0.45457150893527365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1.0510241640415754</v>
      </c>
      <c r="AS186" s="11">
        <f>IF(('OddsRatio_working_3-way'!X186=0),IF(Q186&gt;0,-Q186^(1/3),(-Q186)^(1/3)),'OddsRatio_working_3-way'!AM186-'OddsRatio_working_3-way'!R186/3)</f>
        <v>-0.59645265510630197</v>
      </c>
      <c r="AT186" s="11">
        <f>IF(('OddsRatio_working_3-way'!X186=0),IF(Q186&gt;0,-Q186^(1/3),(-Q186)^(1/3)),'OddsRatio_working_3-way'!AN186-'OddsRatio_working_3-way'!R186/3)</f>
        <v>-0.45457150893527365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3.01</v>
      </c>
      <c r="B187" s="4">
        <f>IF('True_Odds_Calculator_3-way'!B188="","",'True_Odds_Calculator_3-way'!B188)</f>
        <v>2.77</v>
      </c>
      <c r="C187" s="4">
        <f>IF('True_Odds_Calculator_3-way'!C188="","",'True_Odds_Calculator_3-way'!C188)</f>
        <v>2.85</v>
      </c>
      <c r="D187" s="9">
        <f t="shared" si="39"/>
        <v>0.31785481249721653</v>
      </c>
      <c r="E187" s="9">
        <f t="shared" si="40"/>
        <v>0.3460398148083666</v>
      </c>
      <c r="F187" s="9">
        <f t="shared" si="41"/>
        <v>0.33610537269441665</v>
      </c>
      <c r="G187" s="9">
        <f t="shared" si="42"/>
        <v>1.0677067070629489</v>
      </c>
      <c r="H187" s="9">
        <f t="shared" si="43"/>
        <v>3.1460904811965276</v>
      </c>
      <c r="I187" s="9">
        <f t="shared" si="44"/>
        <v>2.8898408715014199</v>
      </c>
      <c r="J187" s="9">
        <f t="shared" si="45"/>
        <v>2.9752574080664553</v>
      </c>
      <c r="K187" s="11">
        <f t="shared" si="46"/>
        <v>0.33222591362126247</v>
      </c>
      <c r="L187" s="11">
        <f t="shared" si="47"/>
        <v>0.36101083032490977</v>
      </c>
      <c r="M187" s="11">
        <f t="shared" si="48"/>
        <v>0.35087719298245612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-0.27698096723632604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0.23692848105487466</v>
      </c>
      <c r="Q187" s="11">
        <f>2*'OddsRatio_working_3-way'!K187*'OddsRatio_working_3-way'!L187*'OddsRatio_working_3-way'!M187</f>
        <v>8.4166423110079797E-2</v>
      </c>
      <c r="R187" s="11">
        <f t="shared" si="49"/>
        <v>0</v>
      </c>
      <c r="S187" s="11">
        <f t="shared" si="50"/>
        <v>-0.85539625129809826</v>
      </c>
      <c r="T187" s="11">
        <f t="shared" si="51"/>
        <v>-0.30387078198866718</v>
      </c>
      <c r="U187" s="11">
        <f>'OddsRatio_working_3-way'!S187-'OddsRatio_working_3-way'!R187^2/3</f>
        <v>-0.85539625129809826</v>
      </c>
      <c r="V187" s="11">
        <f>'OddsRatio_working_3-way'!S187*'OddsRatio_working_3-way'!R187/3-2*'OddsRatio_working_3-way'!R187^3/27-'OddsRatio_working_3-way'!T187</f>
        <v>0.30387078198866718</v>
      </c>
      <c r="W187" s="11">
        <f>'OddsRatio_working_3-way'!V187^2+4*'OddsRatio_working_3-way'!U187^3/27</f>
        <v>-3.8784957530010877E-4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0.1522541474982736</v>
      </c>
      <c r="Y187" s="11">
        <f>IF('OddsRatio_working_3-way'!W187&gt;=0,IF('OddsRatio_working_3-way'!V187+SQRT('OddsRatio_working_3-way'!W187)&gt;0,0,PI()),ACOS('OddsRatio_working_3-way'!V187/(2*'OddsRatio_working_3-way'!X187)))</f>
        <v>6.4719590049696407E-2</v>
      </c>
      <c r="Z187" s="11">
        <f>'OddsRatio_working_3-way'!X187^(1/3)*COS('OddsRatio_working_3-way'!Y187/3)</f>
        <v>0.53385335353147445</v>
      </c>
      <c r="AA187" s="11">
        <f>'OddsRatio_working_3-way'!X187^(1/3)*COS(('OddsRatio_working_3-way'!Y187+2*PI())/3)</f>
        <v>-0.27690217258918232</v>
      </c>
      <c r="AB187" s="11">
        <f>'OddsRatio_working_3-way'!X187^(1/3)*COS(('OddsRatio_working_3-way'!Y187+4*PI())/3)</f>
        <v>-0.25695118094229219</v>
      </c>
      <c r="AC187" s="11">
        <f>'OddsRatio_working_3-way'!X187^(1/3)*SIN('OddsRatio_working_3-way'!Y187/3)</f>
        <v>1.1518710397931986E-2</v>
      </c>
      <c r="AD187" s="11">
        <f>'OddsRatio_working_3-way'!X187^(1/3)*SIN(('OddsRatio_working_3-way'!Y187+2*PI())/3)</f>
        <v>0.45657121085480579</v>
      </c>
      <c r="AE187" s="11">
        <f>'OddsRatio_working_3-way'!X187^(1/3)*SIN(('OddsRatio_working_3-way'!Y187+4*PI())/3)</f>
        <v>-0.46808992125273774</v>
      </c>
      <c r="AF187" s="11">
        <f>-'OddsRatio_working_3-way'!U187/(3*'OddsRatio_working_3-way'!X187^(1/3))*COS(('OddsRatio_working_3-way'!Y187)/3)</f>
        <v>0.53385335353147434</v>
      </c>
      <c r="AG187" s="11">
        <f>-'OddsRatio_working_3-way'!U187/(3*'OddsRatio_working_3-way'!X187^(1/3))*COS(('OddsRatio_working_3-way'!Y187+2*PI())/3)</f>
        <v>-0.27690217258918226</v>
      </c>
      <c r="AH187" s="11">
        <f>-'OddsRatio_working_3-way'!U187/(3*'OddsRatio_working_3-way'!X187^(1/3))*COS(('OddsRatio_working_3-way'!Y187+4*PI())/3)</f>
        <v>-0.25695118094229213</v>
      </c>
      <c r="AI187" s="11">
        <f>'OddsRatio_working_3-way'!U187/(3*'OddsRatio_working_3-way'!X187^(1/3))*SIN(('OddsRatio_working_3-way'!Y187)/3)</f>
        <v>-1.1518710397931984E-2</v>
      </c>
      <c r="AJ187" s="11">
        <f>'OddsRatio_working_3-way'!U187/(3*'OddsRatio_working_3-way'!X187^(1/3))*SIN(('OddsRatio_working_3-way'!Y187+2*PI())/3)</f>
        <v>-0.45657121085480568</v>
      </c>
      <c r="AK187" s="11">
        <f>'OddsRatio_working_3-way'!U187/(3*'OddsRatio_working_3-way'!X187^(1/3))*SIN(('OddsRatio_working_3-way'!Y187+4*PI())/3)</f>
        <v>0.46808992125273763</v>
      </c>
      <c r="AL187" s="11">
        <f>'OddsRatio_working_3-way'!Z187+'OddsRatio_working_3-way'!AF187</f>
        <v>1.0677067070629489</v>
      </c>
      <c r="AM187" s="11">
        <f>'OddsRatio_working_3-way'!AA187+'OddsRatio_working_3-way'!AG187</f>
        <v>-0.55380434517836452</v>
      </c>
      <c r="AN187" s="11">
        <f>'OddsRatio_working_3-way'!AB187+'OddsRatio_working_3-way'!AH187</f>
        <v>-0.51390236188458438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1.0677067070629489</v>
      </c>
      <c r="AS187" s="11">
        <f>IF(('OddsRatio_working_3-way'!X187=0),IF(Q187&gt;0,-Q187^(1/3),(-Q187)^(1/3)),'OddsRatio_working_3-way'!AM187-'OddsRatio_working_3-way'!R187/3)</f>
        <v>-0.55380434517836452</v>
      </c>
      <c r="AT187" s="11">
        <f>IF(('OddsRatio_working_3-way'!X187=0),IF(Q187&gt;0,-Q187^(1/3),(-Q187)^(1/3)),'OddsRatio_working_3-way'!AN187-'OddsRatio_working_3-way'!R187/3)</f>
        <v>-0.51390236188458438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2.99</v>
      </c>
      <c r="B188" s="4">
        <f>IF('True_Odds_Calculator_3-way'!B189="","",'True_Odds_Calculator_3-way'!B189)</f>
        <v>2.88</v>
      </c>
      <c r="C188" s="4">
        <f>IF('True_Odds_Calculator_3-way'!C189="","",'True_Odds_Calculator_3-way'!C189)</f>
        <v>2.77</v>
      </c>
      <c r="D188" s="9">
        <f t="shared" si="39"/>
        <v>0.32048707584101249</v>
      </c>
      <c r="E188" s="9">
        <f t="shared" si="40"/>
        <v>0.33299469487249289</v>
      </c>
      <c r="F188" s="9">
        <f t="shared" si="41"/>
        <v>0.34651822928649456</v>
      </c>
      <c r="G188" s="9">
        <f t="shared" si="42"/>
        <v>1.0654525774194075</v>
      </c>
      <c r="H188" s="9">
        <f t="shared" si="43"/>
        <v>3.1202506290646208</v>
      </c>
      <c r="I188" s="9">
        <f t="shared" si="44"/>
        <v>3.0030508455484863</v>
      </c>
      <c r="J188" s="9">
        <f t="shared" si="45"/>
        <v>2.885851062032351</v>
      </c>
      <c r="K188" s="11">
        <f t="shared" si="46"/>
        <v>0.33444816053511706</v>
      </c>
      <c r="L188" s="11">
        <f t="shared" si="47"/>
        <v>0.34722222222222221</v>
      </c>
      <c r="M188" s="11">
        <f t="shared" si="48"/>
        <v>0.36101083032490977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-0.27761360572143801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0.23644800759853341</v>
      </c>
      <c r="Q188" s="11">
        <f>2*'OddsRatio_working_3-way'!K188*'OddsRatio_working_3-way'!L188*'OddsRatio_working_3-way'!M188</f>
        <v>8.3846811205153693E-2</v>
      </c>
      <c r="R188" s="11">
        <f t="shared" si="49"/>
        <v>0</v>
      </c>
      <c r="S188" s="11">
        <f t="shared" si="50"/>
        <v>-0.85171620815944149</v>
      </c>
      <c r="T188" s="11">
        <f t="shared" si="51"/>
        <v>-0.3020270241700147</v>
      </c>
      <c r="U188" s="11">
        <f>'OddsRatio_working_3-way'!S188-'OddsRatio_working_3-way'!R188^2/3</f>
        <v>-0.85171620815944149</v>
      </c>
      <c r="V188" s="11">
        <f>'OddsRatio_working_3-way'!S188*'OddsRatio_working_3-way'!R188/3-2*'OddsRatio_working_3-way'!R188^3/27-'OddsRatio_working_3-way'!T188</f>
        <v>0.3020270241700147</v>
      </c>
      <c r="W188" s="11">
        <f>'OddsRatio_working_3-way'!V188^2+4*'OddsRatio_working_3-way'!U188^3/27</f>
        <v>-3.1336510583451771E-4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0.15127267469277883</v>
      </c>
      <c r="Y188" s="11">
        <f>IF('OddsRatio_working_3-way'!W188&gt;=0,IF('OddsRatio_working_3-way'!V188+SQRT('OddsRatio_working_3-way'!W188)&gt;0,0,PI()),ACOS('OddsRatio_working_3-way'!V188/(2*'OddsRatio_working_3-way'!X188)))</f>
        <v>5.8544074979435035E-2</v>
      </c>
      <c r="Z188" s="11">
        <f>'OddsRatio_working_3-way'!X188^(1/3)*COS('OddsRatio_working_3-way'!Y188/3)</f>
        <v>0.53272628870970373</v>
      </c>
      <c r="AA188" s="11">
        <f>'OddsRatio_working_3-way'!X188^(1/3)*COS(('OddsRatio_working_3-way'!Y188+2*PI())/3)</f>
        <v>-0.27536747820302826</v>
      </c>
      <c r="AB188" s="11">
        <f>'OddsRatio_working_3-way'!X188^(1/3)*COS(('OddsRatio_working_3-way'!Y188+4*PI())/3)</f>
        <v>-0.25735881050667553</v>
      </c>
      <c r="AC188" s="11">
        <f>'OddsRatio_working_3-way'!X188^(1/3)*SIN('OddsRatio_working_3-way'!Y188/3)</f>
        <v>1.0397309142235737E-2</v>
      </c>
      <c r="AD188" s="11">
        <f>'OddsRatio_working_3-way'!X188^(1/3)*SIN(('OddsRatio_working_3-way'!Y188+2*PI())/3)</f>
        <v>0.45615584471528869</v>
      </c>
      <c r="AE188" s="11">
        <f>'OddsRatio_working_3-way'!X188^(1/3)*SIN(('OddsRatio_working_3-way'!Y188+4*PI())/3)</f>
        <v>-0.46655315385752444</v>
      </c>
      <c r="AF188" s="11">
        <f>-'OddsRatio_working_3-way'!U188/(3*'OddsRatio_working_3-way'!X188^(1/3))*COS(('OddsRatio_working_3-way'!Y188)/3)</f>
        <v>0.53272628870970373</v>
      </c>
      <c r="AG188" s="11">
        <f>-'OddsRatio_working_3-way'!U188/(3*'OddsRatio_working_3-way'!X188^(1/3))*COS(('OddsRatio_working_3-way'!Y188+2*PI())/3)</f>
        <v>-0.27536747820302826</v>
      </c>
      <c r="AH188" s="11">
        <f>-'OddsRatio_working_3-way'!U188/(3*'OddsRatio_working_3-way'!X188^(1/3))*COS(('OddsRatio_working_3-way'!Y188+4*PI())/3)</f>
        <v>-0.25735881050667553</v>
      </c>
      <c r="AI188" s="11">
        <f>'OddsRatio_working_3-way'!U188/(3*'OddsRatio_working_3-way'!X188^(1/3))*SIN(('OddsRatio_working_3-way'!Y188)/3)</f>
        <v>-1.0397309142235737E-2</v>
      </c>
      <c r="AJ188" s="11">
        <f>'OddsRatio_working_3-way'!U188/(3*'OddsRatio_working_3-way'!X188^(1/3))*SIN(('OddsRatio_working_3-way'!Y188+2*PI())/3)</f>
        <v>-0.45615584471528869</v>
      </c>
      <c r="AK188" s="11">
        <f>'OddsRatio_working_3-way'!U188/(3*'OddsRatio_working_3-way'!X188^(1/3))*SIN(('OddsRatio_working_3-way'!Y188+4*PI())/3)</f>
        <v>0.46655315385752444</v>
      </c>
      <c r="AL188" s="11">
        <f>'OddsRatio_working_3-way'!Z188+'OddsRatio_working_3-way'!AF188</f>
        <v>1.0654525774194075</v>
      </c>
      <c r="AM188" s="11">
        <f>'OddsRatio_working_3-way'!AA188+'OddsRatio_working_3-way'!AG188</f>
        <v>-0.55073495640605652</v>
      </c>
      <c r="AN188" s="11">
        <f>'OddsRatio_working_3-way'!AB188+'OddsRatio_working_3-way'!AH188</f>
        <v>-0.51471762101335106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1.0654525774194075</v>
      </c>
      <c r="AS188" s="11">
        <f>IF(('OddsRatio_working_3-way'!X188=0),IF(Q188&gt;0,-Q188^(1/3),(-Q188)^(1/3)),'OddsRatio_working_3-way'!AM188-'OddsRatio_working_3-way'!R188/3)</f>
        <v>-0.55073495640605652</v>
      </c>
      <c r="AT188" s="11">
        <f>IF(('OddsRatio_working_3-way'!X188=0),IF(Q188&gt;0,-Q188^(1/3),(-Q188)^(1/3)),'OddsRatio_working_3-way'!AN188-'OddsRatio_working_3-way'!R188/3)</f>
        <v>-0.51471762101335106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2.5099999999999998</v>
      </c>
      <c r="B189" s="4">
        <f>IF('True_Odds_Calculator_3-way'!B190="","",'True_Odds_Calculator_3-way'!B190)</f>
        <v>2.99</v>
      </c>
      <c r="C189" s="4">
        <f>IF('True_Odds_Calculator_3-way'!C190="","",'True_Odds_Calculator_3-way'!C190)</f>
        <v>3.22</v>
      </c>
      <c r="D189" s="9">
        <f t="shared" si="39"/>
        <v>0.3829743373746563</v>
      </c>
      <c r="E189" s="9">
        <f t="shared" si="40"/>
        <v>0.32017501522602099</v>
      </c>
      <c r="F189" s="9">
        <f t="shared" si="41"/>
        <v>0.29685064739932265</v>
      </c>
      <c r="G189" s="9">
        <f t="shared" si="42"/>
        <v>1.066980804616027</v>
      </c>
      <c r="H189" s="9">
        <f t="shared" si="43"/>
        <v>2.6111410149702006</v>
      </c>
      <c r="I189" s="9">
        <f t="shared" si="44"/>
        <v>3.1232918011858937</v>
      </c>
      <c r="J189" s="9">
        <f t="shared" si="45"/>
        <v>3.3686973862475793</v>
      </c>
      <c r="K189" s="11">
        <f t="shared" si="46"/>
        <v>0.39840637450199207</v>
      </c>
      <c r="L189" s="11">
        <f t="shared" si="47"/>
        <v>0.33444816053511706</v>
      </c>
      <c r="M189" s="11">
        <f t="shared" si="48"/>
        <v>0.3105590062111801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-0.2760464819299423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0.23669835914242032</v>
      </c>
      <c r="Q189" s="11">
        <f>2*'OddsRatio_working_3-way'!K189*'OddsRatio_working_3-way'!L189*'OddsRatio_working_3-way'!M189</f>
        <v>8.2761664035811311E-2</v>
      </c>
      <c r="R189" s="11">
        <f t="shared" si="49"/>
        <v>0</v>
      </c>
      <c r="S189" s="11">
        <f t="shared" si="50"/>
        <v>-0.85745834356437078</v>
      </c>
      <c r="T189" s="11">
        <f t="shared" si="51"/>
        <v>-0.29981060963789191</v>
      </c>
      <c r="U189" s="11">
        <f>'OddsRatio_working_3-way'!S189-'OddsRatio_working_3-way'!R189^2/3</f>
        <v>-0.85745834356437078</v>
      </c>
      <c r="V189" s="11">
        <f>'OddsRatio_working_3-way'!S189*'OddsRatio_working_3-way'!R189/3-2*'OddsRatio_working_3-way'!R189^3/27-'OddsRatio_working_3-way'!T189</f>
        <v>0.29981060963789191</v>
      </c>
      <c r="W189" s="11">
        <f>'OddsRatio_working_3-way'!V189^2+4*'OddsRatio_working_3-way'!U189^3/27</f>
        <v>-3.5111128858101026E-3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0.15280503471520049</v>
      </c>
      <c r="Y189" s="11">
        <f>IF('OddsRatio_working_3-way'!W189&gt;=0,IF('OddsRatio_working_3-way'!V189+SQRT('OddsRatio_working_3-way'!W189)&gt;0,0,PI()),ACOS('OddsRatio_working_3-way'!V189/(2*'OddsRatio_working_3-way'!X189)))</f>
        <v>0.19512554510321856</v>
      </c>
      <c r="Z189" s="11">
        <f>'OddsRatio_working_3-way'!X189^(1/3)*COS('OddsRatio_working_3-way'!Y189/3)</f>
        <v>0.53349040230801348</v>
      </c>
      <c r="AA189" s="11">
        <f>'OddsRatio_working_3-way'!X189^(1/3)*COS(('OddsRatio_working_3-way'!Y189+2*PI())/3)</f>
        <v>-0.29683803875729931</v>
      </c>
      <c r="AB189" s="11">
        <f>'OddsRatio_working_3-way'!X189^(1/3)*COS(('OddsRatio_working_3-way'!Y189+4*PI())/3)</f>
        <v>-0.23665236355071423</v>
      </c>
      <c r="AC189" s="11">
        <f>'OddsRatio_working_3-way'!X189^(1/3)*SIN('OddsRatio_working_3-way'!Y189/3)</f>
        <v>3.4748215781881482E-2</v>
      </c>
      <c r="AD189" s="11">
        <f>'OddsRatio_working_3-way'!X189^(1/3)*SIN(('OddsRatio_working_3-way'!Y189+2*PI())/3)</f>
        <v>0.44464213318297929</v>
      </c>
      <c r="AE189" s="11">
        <f>'OddsRatio_working_3-way'!X189^(1/3)*SIN(('OddsRatio_working_3-way'!Y189+4*PI())/3)</f>
        <v>-0.4793903489648606</v>
      </c>
      <c r="AF189" s="11">
        <f>-'OddsRatio_working_3-way'!U189/(3*'OddsRatio_working_3-way'!X189^(1/3))*COS(('OddsRatio_working_3-way'!Y189)/3)</f>
        <v>0.53349040230801348</v>
      </c>
      <c r="AG189" s="11">
        <f>-'OddsRatio_working_3-way'!U189/(3*'OddsRatio_working_3-way'!X189^(1/3))*COS(('OddsRatio_working_3-way'!Y189+2*PI())/3)</f>
        <v>-0.29683803875729931</v>
      </c>
      <c r="AH189" s="11">
        <f>-'OddsRatio_working_3-way'!U189/(3*'OddsRatio_working_3-way'!X189^(1/3))*COS(('OddsRatio_working_3-way'!Y189+4*PI())/3)</f>
        <v>-0.23665236355071423</v>
      </c>
      <c r="AI189" s="11">
        <f>'OddsRatio_working_3-way'!U189/(3*'OddsRatio_working_3-way'!X189^(1/3))*SIN(('OddsRatio_working_3-way'!Y189)/3)</f>
        <v>-3.4748215781881482E-2</v>
      </c>
      <c r="AJ189" s="11">
        <f>'OddsRatio_working_3-way'!U189/(3*'OddsRatio_working_3-way'!X189^(1/3))*SIN(('OddsRatio_working_3-way'!Y189+2*PI())/3)</f>
        <v>-0.44464213318297929</v>
      </c>
      <c r="AK189" s="11">
        <f>'OddsRatio_working_3-way'!U189/(3*'OddsRatio_working_3-way'!X189^(1/3))*SIN(('OddsRatio_working_3-way'!Y189+4*PI())/3)</f>
        <v>0.4793903489648606</v>
      </c>
      <c r="AL189" s="11">
        <f>'OddsRatio_working_3-way'!Z189+'OddsRatio_working_3-way'!AF189</f>
        <v>1.066980804616027</v>
      </c>
      <c r="AM189" s="11">
        <f>'OddsRatio_working_3-way'!AA189+'OddsRatio_working_3-way'!AG189</f>
        <v>-0.59367607751459861</v>
      </c>
      <c r="AN189" s="11">
        <f>'OddsRatio_working_3-way'!AB189+'OddsRatio_working_3-way'!AH189</f>
        <v>-0.47330472710142846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1.066980804616027</v>
      </c>
      <c r="AS189" s="11">
        <f>IF(('OddsRatio_working_3-way'!X189=0),IF(Q189&gt;0,-Q189^(1/3),(-Q189)^(1/3)),'OddsRatio_working_3-way'!AM189-'OddsRatio_working_3-way'!R189/3)</f>
        <v>-0.59367607751459861</v>
      </c>
      <c r="AT189" s="11">
        <f>IF(('OddsRatio_working_3-way'!X189=0),IF(Q189&gt;0,-Q189^(1/3),(-Q189)^(1/3)),'OddsRatio_working_3-way'!AN189-'OddsRatio_working_3-way'!R189/3)</f>
        <v>-0.47330472710142846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2.95</v>
      </c>
      <c r="B190" s="4">
        <f>IF('True_Odds_Calculator_3-way'!B191="","",'True_Odds_Calculator_3-way'!B191)</f>
        <v>3.46</v>
      </c>
      <c r="C190" s="4">
        <f>IF('True_Odds_Calculator_3-way'!C191="","",'True_Odds_Calculator_3-way'!C191)</f>
        <v>2.5099999999999998</v>
      </c>
      <c r="D190" s="9">
        <f t="shared" si="39"/>
        <v>0.33014367301689712</v>
      </c>
      <c r="E190" s="9">
        <f t="shared" si="40"/>
        <v>0.28092714876508929</v>
      </c>
      <c r="F190" s="9">
        <f t="shared" si="41"/>
        <v>0.38892917821801365</v>
      </c>
      <c r="G190" s="9">
        <f t="shared" si="42"/>
        <v>1.040504765638681</v>
      </c>
      <c r="H190" s="9">
        <f t="shared" si="43"/>
        <v>3.0289842929954283</v>
      </c>
      <c r="I190" s="9">
        <f t="shared" si="44"/>
        <v>3.559641723471155</v>
      </c>
      <c r="J190" s="9">
        <f t="shared" si="45"/>
        <v>2.571162196114408</v>
      </c>
      <c r="K190" s="11">
        <f t="shared" si="46"/>
        <v>0.33898305084745761</v>
      </c>
      <c r="L190" s="11">
        <f t="shared" si="47"/>
        <v>0.28901734104046245</v>
      </c>
      <c r="M190" s="11">
        <f t="shared" si="48"/>
        <v>0.39840637450199207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-0.28273191158165423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0.23107335525147379</v>
      </c>
      <c r="Q190" s="11">
        <f>2*'OddsRatio_working_3-way'!K190*'OddsRatio_working_3-way'!L190*'OddsRatio_working_3-way'!M190</f>
        <v>7.8065322720092506E-2</v>
      </c>
      <c r="R190" s="11">
        <f t="shared" si="49"/>
        <v>0</v>
      </c>
      <c r="S190" s="11">
        <f t="shared" si="50"/>
        <v>-0.81728784684688405</v>
      </c>
      <c r="T190" s="11">
        <f t="shared" si="51"/>
        <v>-0.2761107590698933</v>
      </c>
      <c r="U190" s="11">
        <f>'OddsRatio_working_3-way'!S190-'OddsRatio_working_3-way'!R190^2/3</f>
        <v>-0.81728784684688405</v>
      </c>
      <c r="V190" s="11">
        <f>'OddsRatio_working_3-way'!S190*'OddsRatio_working_3-way'!R190/3-2*'OddsRatio_working_3-way'!R190^3/27-'OddsRatio_working_3-way'!T190</f>
        <v>0.2761107590698933</v>
      </c>
      <c r="W190" s="11">
        <f>'OddsRatio_working_3-way'!V190^2+4*'OddsRatio_working_3-way'!U190^3/27</f>
        <v>-4.6391627873840491E-3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0.14219380617799138</v>
      </c>
      <c r="Y190" s="11">
        <f>IF('OddsRatio_working_3-way'!W190&gt;=0,IF('OddsRatio_working_3-way'!V190+SQRT('OddsRatio_working_3-way'!W190)&gt;0,0,PI()),ACOS('OddsRatio_working_3-way'!V190/(2*'OddsRatio_working_3-way'!X190)))</f>
        <v>0.24185288262312343</v>
      </c>
      <c r="Z190" s="11">
        <f>'OddsRatio_working_3-way'!X190^(1/3)*COS('OddsRatio_working_3-way'!Y190/3)</f>
        <v>0.5202523828193405</v>
      </c>
      <c r="AA190" s="11">
        <f>'OddsRatio_working_3-way'!X190^(1/3)*COS(('OddsRatio_working_3-way'!Y190+2*PI())/3)</f>
        <v>-0.29652750099902137</v>
      </c>
      <c r="AB190" s="11">
        <f>'OddsRatio_working_3-way'!X190^(1/3)*COS(('OddsRatio_working_3-way'!Y190+4*PI())/3)</f>
        <v>-0.22372488182031924</v>
      </c>
      <c r="AC190" s="11">
        <f>'OddsRatio_working_3-way'!X190^(1/3)*SIN('OddsRatio_working_3-way'!Y190/3)</f>
        <v>4.203261178053349E-2</v>
      </c>
      <c r="AD190" s="11">
        <f>'OddsRatio_working_3-way'!X190^(1/3)*SIN(('OddsRatio_working_3-way'!Y190+2*PI())/3)</f>
        <v>0.42953547401066894</v>
      </c>
      <c r="AE190" s="11">
        <f>'OddsRatio_working_3-way'!X190^(1/3)*SIN(('OddsRatio_working_3-way'!Y190+4*PI())/3)</f>
        <v>-0.47156808579120246</v>
      </c>
      <c r="AF190" s="11">
        <f>-'OddsRatio_working_3-way'!U190/(3*'OddsRatio_working_3-way'!X190^(1/3))*COS(('OddsRatio_working_3-way'!Y190)/3)</f>
        <v>0.5202523828193405</v>
      </c>
      <c r="AG190" s="11">
        <f>-'OddsRatio_working_3-way'!U190/(3*'OddsRatio_working_3-way'!X190^(1/3))*COS(('OddsRatio_working_3-way'!Y190+2*PI())/3)</f>
        <v>-0.29652750099902137</v>
      </c>
      <c r="AH190" s="11">
        <f>-'OddsRatio_working_3-way'!U190/(3*'OddsRatio_working_3-way'!X190^(1/3))*COS(('OddsRatio_working_3-way'!Y190+4*PI())/3)</f>
        <v>-0.22372488182031924</v>
      </c>
      <c r="AI190" s="11">
        <f>'OddsRatio_working_3-way'!U190/(3*'OddsRatio_working_3-way'!X190^(1/3))*SIN(('OddsRatio_working_3-way'!Y190)/3)</f>
        <v>-4.203261178053349E-2</v>
      </c>
      <c r="AJ190" s="11">
        <f>'OddsRatio_working_3-way'!U190/(3*'OddsRatio_working_3-way'!X190^(1/3))*SIN(('OddsRatio_working_3-way'!Y190+2*PI())/3)</f>
        <v>-0.42953547401066894</v>
      </c>
      <c r="AK190" s="11">
        <f>'OddsRatio_working_3-way'!U190/(3*'OddsRatio_working_3-way'!X190^(1/3))*SIN(('OddsRatio_working_3-way'!Y190+4*PI())/3)</f>
        <v>0.47156808579120246</v>
      </c>
      <c r="AL190" s="11">
        <f>'OddsRatio_working_3-way'!Z190+'OddsRatio_working_3-way'!AF190</f>
        <v>1.040504765638681</v>
      </c>
      <c r="AM190" s="11">
        <f>'OddsRatio_working_3-way'!AA190+'OddsRatio_working_3-way'!AG190</f>
        <v>-0.59305500199804273</v>
      </c>
      <c r="AN190" s="11">
        <f>'OddsRatio_working_3-way'!AB190+'OddsRatio_working_3-way'!AH190</f>
        <v>-0.44744976364063849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1.040504765638681</v>
      </c>
      <c r="AS190" s="11">
        <f>IF(('OddsRatio_working_3-way'!X190=0),IF(Q190&gt;0,-Q190^(1/3),(-Q190)^(1/3)),'OddsRatio_working_3-way'!AM190-'OddsRatio_working_3-way'!R190/3)</f>
        <v>-0.59305500199804273</v>
      </c>
      <c r="AT190" s="11">
        <f>IF(('OddsRatio_working_3-way'!X190=0),IF(Q190&gt;0,-Q190^(1/3),(-Q190)^(1/3)),'OddsRatio_working_3-way'!AN190-'OddsRatio_working_3-way'!R190/3)</f>
        <v>-0.44744976364063849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2.2999999999999998</v>
      </c>
      <c r="B191" s="4">
        <f>IF('True_Odds_Calculator_3-way'!B192="","",'True_Odds_Calculator_3-way'!B192)</f>
        <v>3.35</v>
      </c>
      <c r="C191" s="4">
        <f>IF('True_Odds_Calculator_3-way'!C192="","",'True_Odds_Calculator_3-way'!C192)</f>
        <v>3.4</v>
      </c>
      <c r="D191" s="9">
        <f t="shared" si="39"/>
        <v>0.4245833528931181</v>
      </c>
      <c r="E191" s="9">
        <f t="shared" si="40"/>
        <v>0.28986555405612463</v>
      </c>
      <c r="F191" s="9">
        <f t="shared" si="41"/>
        <v>0.28555109305075721</v>
      </c>
      <c r="G191" s="9">
        <f t="shared" si="42"/>
        <v>1.0425001052588163</v>
      </c>
      <c r="H191" s="9">
        <f t="shared" si="43"/>
        <v>2.3552501368364616</v>
      </c>
      <c r="I191" s="9">
        <f t="shared" si="44"/>
        <v>3.4498752473582184</v>
      </c>
      <c r="J191" s="9">
        <f t="shared" si="45"/>
        <v>3.5020002526211598</v>
      </c>
      <c r="K191" s="11">
        <f t="shared" si="46"/>
        <v>0.43478260869565222</v>
      </c>
      <c r="L191" s="11">
        <f t="shared" si="47"/>
        <v>0.29850746268656714</v>
      </c>
      <c r="M191" s="11">
        <f t="shared" si="48"/>
        <v>0.29411764705882354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-0.27987937550101161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0.23094247432912168</v>
      </c>
      <c r="Q191" s="11">
        <f>2*'OddsRatio_working_3-way'!K191*'OddsRatio_working_3-way'!L191*'OddsRatio_working_3-way'!M191</f>
        <v>7.6344619612932776E-2</v>
      </c>
      <c r="R191" s="11">
        <f t="shared" si="49"/>
        <v>0</v>
      </c>
      <c r="S191" s="11">
        <f t="shared" si="50"/>
        <v>-0.82515002727768683</v>
      </c>
      <c r="T191" s="11">
        <f t="shared" si="51"/>
        <v>-0.27277686852154931</v>
      </c>
      <c r="U191" s="11">
        <f>'OddsRatio_working_3-way'!S191-'OddsRatio_working_3-way'!R191^2/3</f>
        <v>-0.82515002727768683</v>
      </c>
      <c r="V191" s="11">
        <f>'OddsRatio_working_3-way'!S191*'OddsRatio_working_3-way'!R191/3-2*'OddsRatio_working_3-way'!R191^3/27-'OddsRatio_working_3-way'!T191</f>
        <v>0.27277686852154931</v>
      </c>
      <c r="W191" s="11">
        <f>'OddsRatio_working_3-way'!V191^2+4*'OddsRatio_working_3-way'!U191^3/27</f>
        <v>-8.8256715045787609E-3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0.14425055589581048</v>
      </c>
      <c r="Y191" s="11">
        <f>IF('OddsRatio_working_3-way'!W191&gt;=0,IF('OddsRatio_working_3-way'!V191+SQRT('OddsRatio_working_3-way'!W191)&gt;0,0,PI()),ACOS('OddsRatio_working_3-way'!V191/(2*'OddsRatio_working_3-way'!X191)))</f>
        <v>0.33167953714694254</v>
      </c>
      <c r="Z191" s="11">
        <f>'OddsRatio_working_3-way'!X191^(1/3)*COS('OddsRatio_working_3-way'!Y191/3)</f>
        <v>0.52125005262940816</v>
      </c>
      <c r="AA191" s="11">
        <f>'OddsRatio_working_3-way'!X191^(1/3)*COS(('OddsRatio_working_3-way'!Y191+2*PI())/3)</f>
        <v>-0.31073783700020768</v>
      </c>
      <c r="AB191" s="11">
        <f>'OddsRatio_working_3-way'!X191^(1/3)*COS(('OddsRatio_working_3-way'!Y191+4*PI())/3)</f>
        <v>-0.21051221562920044</v>
      </c>
      <c r="AC191" s="11">
        <f>'OddsRatio_working_3-way'!X191^(1/3)*SIN('OddsRatio_working_3-way'!Y191/3)</f>
        <v>5.7865289478248566E-2</v>
      </c>
      <c r="AD191" s="11">
        <f>'OddsRatio_working_3-way'!X191^(1/3)*SIN(('OddsRatio_working_3-way'!Y191+2*PI())/3)</f>
        <v>0.42248314256191888</v>
      </c>
      <c r="AE191" s="11">
        <f>'OddsRatio_working_3-way'!X191^(1/3)*SIN(('OddsRatio_working_3-way'!Y191+4*PI())/3)</f>
        <v>-0.48034843204016742</v>
      </c>
      <c r="AF191" s="11">
        <f>-'OddsRatio_working_3-way'!U191/(3*'OddsRatio_working_3-way'!X191^(1/3))*COS(('OddsRatio_working_3-way'!Y191)/3)</f>
        <v>0.52125005262940816</v>
      </c>
      <c r="AG191" s="11">
        <f>-'OddsRatio_working_3-way'!U191/(3*'OddsRatio_working_3-way'!X191^(1/3))*COS(('OddsRatio_working_3-way'!Y191+2*PI())/3)</f>
        <v>-0.31073783700020768</v>
      </c>
      <c r="AH191" s="11">
        <f>-'OddsRatio_working_3-way'!U191/(3*'OddsRatio_working_3-way'!X191^(1/3))*COS(('OddsRatio_working_3-way'!Y191+4*PI())/3)</f>
        <v>-0.21051221562920044</v>
      </c>
      <c r="AI191" s="11">
        <f>'OddsRatio_working_3-way'!U191/(3*'OddsRatio_working_3-way'!X191^(1/3))*SIN(('OddsRatio_working_3-way'!Y191)/3)</f>
        <v>-5.7865289478248566E-2</v>
      </c>
      <c r="AJ191" s="11">
        <f>'OddsRatio_working_3-way'!U191/(3*'OddsRatio_working_3-way'!X191^(1/3))*SIN(('OddsRatio_working_3-way'!Y191+2*PI())/3)</f>
        <v>-0.42248314256191888</v>
      </c>
      <c r="AK191" s="11">
        <f>'OddsRatio_working_3-way'!U191/(3*'OddsRatio_working_3-way'!X191^(1/3))*SIN(('OddsRatio_working_3-way'!Y191+4*PI())/3)</f>
        <v>0.48034843204016742</v>
      </c>
      <c r="AL191" s="11">
        <f>'OddsRatio_working_3-way'!Z191+'OddsRatio_working_3-way'!AF191</f>
        <v>1.0425001052588163</v>
      </c>
      <c r="AM191" s="11">
        <f>'OddsRatio_working_3-way'!AA191+'OddsRatio_working_3-way'!AG191</f>
        <v>-0.62147567400041537</v>
      </c>
      <c r="AN191" s="11">
        <f>'OddsRatio_working_3-way'!AB191+'OddsRatio_working_3-way'!AH191</f>
        <v>-0.42102443125840089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1.0425001052588163</v>
      </c>
      <c r="AS191" s="11">
        <f>IF(('OddsRatio_working_3-way'!X191=0),IF(Q191&gt;0,-Q191^(1/3),(-Q191)^(1/3)),'OddsRatio_working_3-way'!AM191-'OddsRatio_working_3-way'!R191/3)</f>
        <v>-0.62147567400041537</v>
      </c>
      <c r="AT191" s="11">
        <f>IF(('OddsRatio_working_3-way'!X191=0),IF(Q191&gt;0,-Q191^(1/3),(-Q191)^(1/3)),'OddsRatio_working_3-way'!AN191-'OddsRatio_working_3-way'!R191/3)</f>
        <v>-0.42102443125840089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4.46</v>
      </c>
      <c r="B192" s="4">
        <f>IF('True_Odds_Calculator_3-way'!B193="","",'True_Odds_Calculator_3-way'!B193)</f>
        <v>4.2</v>
      </c>
      <c r="C192" s="4">
        <f>IF('True_Odds_Calculator_3-way'!C193="","",'True_Odds_Calculator_3-way'!C193)</f>
        <v>1.76</v>
      </c>
      <c r="D192" s="9">
        <f t="shared" si="39"/>
        <v>0.21545067800662618</v>
      </c>
      <c r="E192" s="9">
        <f t="shared" si="40"/>
        <v>0.22894822279599253</v>
      </c>
      <c r="F192" s="9">
        <f t="shared" si="41"/>
        <v>0.5556010991973811</v>
      </c>
      <c r="G192" s="9">
        <f t="shared" si="42"/>
        <v>1.0524374351267944</v>
      </c>
      <c r="H192" s="9">
        <f t="shared" si="43"/>
        <v>4.6414335255387087</v>
      </c>
      <c r="I192" s="9">
        <f t="shared" si="44"/>
        <v>4.3677997924057435</v>
      </c>
      <c r="J192" s="9">
        <f t="shared" si="45"/>
        <v>1.799852450696364</v>
      </c>
      <c r="K192" s="11">
        <f t="shared" si="46"/>
        <v>0.22421524663677131</v>
      </c>
      <c r="L192" s="11">
        <f t="shared" si="47"/>
        <v>0.23809523809523808</v>
      </c>
      <c r="M192" s="11">
        <f t="shared" si="48"/>
        <v>0.56818181818181823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-0.25523654223205794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0.22506454681342575</v>
      </c>
      <c r="Q192" s="11">
        <f>2*'OddsRatio_working_3-way'!K192*'OddsRatio_working_3-way'!L192*'OddsRatio_working_3-way'!M192</f>
        <v>6.0664298332459773E-2</v>
      </c>
      <c r="R192" s="11">
        <f t="shared" si="49"/>
        <v>0</v>
      </c>
      <c r="S192" s="11">
        <f t="shared" si="50"/>
        <v>-0.88178810465470037</v>
      </c>
      <c r="T192" s="11">
        <f t="shared" si="51"/>
        <v>-0.23767873440827503</v>
      </c>
      <c r="U192" s="11">
        <f>'OddsRatio_working_3-way'!S192-'OddsRatio_working_3-way'!R192^2/3</f>
        <v>-0.88178810465470037</v>
      </c>
      <c r="V192" s="11">
        <f>'OddsRatio_working_3-way'!S192*'OddsRatio_working_3-way'!R192/3-2*'OddsRatio_working_3-way'!R192^3/27-'OddsRatio_working_3-way'!T192</f>
        <v>0.23767873440827503</v>
      </c>
      <c r="W192" s="11">
        <f>'OddsRatio_working_3-way'!V192^2+4*'OddsRatio_working_3-way'!U192^3/27</f>
        <v>-4.5084311265063737E-2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0.15935455128030002</v>
      </c>
      <c r="Y192" s="11">
        <f>IF('OddsRatio_working_3-way'!W192&gt;=0,IF('OddsRatio_working_3-way'!V192+SQRT('OddsRatio_working_3-way'!W192)&gt;0,0,PI()),ACOS('OddsRatio_working_3-way'!V192/(2*'OddsRatio_working_3-way'!X192)))</f>
        <v>0.7291297563670035</v>
      </c>
      <c r="Z192" s="11">
        <f>'OddsRatio_working_3-way'!X192^(1/3)*COS('OddsRatio_working_3-way'!Y192/3)</f>
        <v>0.52621871756339722</v>
      </c>
      <c r="AA192" s="11">
        <f>'OddsRatio_working_3-way'!X192^(1/3)*COS(('OddsRatio_working_3-way'!Y192+2*PI())/3)</f>
        <v>-0.37610237683204251</v>
      </c>
      <c r="AB192" s="11">
        <f>'OddsRatio_working_3-way'!X192^(1/3)*COS(('OddsRatio_working_3-way'!Y192+4*PI())/3)</f>
        <v>-0.15011634073135482</v>
      </c>
      <c r="AC192" s="11">
        <f>'OddsRatio_working_3-way'!X192^(1/3)*SIN('OddsRatio_working_3-way'!Y192/3)</f>
        <v>0.13047309877582858</v>
      </c>
      <c r="AD192" s="11">
        <f>'OddsRatio_working_3-way'!X192^(1/3)*SIN(('OddsRatio_working_3-way'!Y192+2*PI())/3)</f>
        <v>0.39048222796885623</v>
      </c>
      <c r="AE192" s="11">
        <f>'OddsRatio_working_3-way'!X192^(1/3)*SIN(('OddsRatio_working_3-way'!Y192+4*PI())/3)</f>
        <v>-0.52095532674468481</v>
      </c>
      <c r="AF192" s="11">
        <f>-'OddsRatio_working_3-way'!U192/(3*'OddsRatio_working_3-way'!X192^(1/3))*COS(('OddsRatio_working_3-way'!Y192)/3)</f>
        <v>0.52621871756339711</v>
      </c>
      <c r="AG192" s="11">
        <f>-'OddsRatio_working_3-way'!U192/(3*'OddsRatio_working_3-way'!X192^(1/3))*COS(('OddsRatio_working_3-way'!Y192+2*PI())/3)</f>
        <v>-0.3761023768320424</v>
      </c>
      <c r="AH192" s="11">
        <f>-'OddsRatio_working_3-way'!U192/(3*'OddsRatio_working_3-way'!X192^(1/3))*COS(('OddsRatio_working_3-way'!Y192+4*PI())/3)</f>
        <v>-0.1501163407313548</v>
      </c>
      <c r="AI192" s="11">
        <f>'OddsRatio_working_3-way'!U192/(3*'OddsRatio_working_3-way'!X192^(1/3))*SIN(('OddsRatio_working_3-way'!Y192)/3)</f>
        <v>-0.13047309877582855</v>
      </c>
      <c r="AJ192" s="11">
        <f>'OddsRatio_working_3-way'!U192/(3*'OddsRatio_working_3-way'!X192^(1/3))*SIN(('OddsRatio_working_3-way'!Y192+2*PI())/3)</f>
        <v>-0.39048222796885618</v>
      </c>
      <c r="AK192" s="11">
        <f>'OddsRatio_working_3-way'!U192/(3*'OddsRatio_working_3-way'!X192^(1/3))*SIN(('OddsRatio_working_3-way'!Y192+4*PI())/3)</f>
        <v>0.5209553267446847</v>
      </c>
      <c r="AL192" s="11">
        <f>'OddsRatio_working_3-way'!Z192+'OddsRatio_working_3-way'!AF192</f>
        <v>1.0524374351267944</v>
      </c>
      <c r="AM192" s="11">
        <f>'OddsRatio_working_3-way'!AA192+'OddsRatio_working_3-way'!AG192</f>
        <v>-0.7522047536640849</v>
      </c>
      <c r="AN192" s="11">
        <f>'OddsRatio_working_3-way'!AB192+'OddsRatio_working_3-way'!AH192</f>
        <v>-0.30023268146270965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1.0524374351267944</v>
      </c>
      <c r="AS192" s="11">
        <f>IF(('OddsRatio_working_3-way'!X192=0),IF(Q192&gt;0,-Q192^(1/3),(-Q192)^(1/3)),'OddsRatio_working_3-way'!AM192-'OddsRatio_working_3-way'!R192/3)</f>
        <v>-0.7522047536640849</v>
      </c>
      <c r="AT192" s="11">
        <f>IF(('OddsRatio_working_3-way'!X192=0),IF(Q192&gt;0,-Q192^(1/3),(-Q192)^(1/3)),'OddsRatio_working_3-way'!AN192-'OddsRatio_working_3-way'!R192/3)</f>
        <v>-0.30023268146270965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3.43</v>
      </c>
      <c r="B193" s="4">
        <f>IF('True_Odds_Calculator_3-way'!B194="","",'True_Odds_Calculator_3-way'!B194)</f>
        <v>2.94</v>
      </c>
      <c r="C193" s="4">
        <f>IF('True_Odds_Calculator_3-way'!C194="","",'True_Odds_Calculator_3-way'!C194)</f>
        <v>2.4300000000000002</v>
      </c>
      <c r="D193" s="9">
        <f t="shared" si="39"/>
        <v>0.27833936867361148</v>
      </c>
      <c r="E193" s="9">
        <f t="shared" si="40"/>
        <v>0.32574125003740101</v>
      </c>
      <c r="F193" s="9">
        <f t="shared" si="41"/>
        <v>0.39591938128898752</v>
      </c>
      <c r="G193" s="9">
        <f t="shared" si="42"/>
        <v>1.0669697394537729</v>
      </c>
      <c r="H193" s="9">
        <f t="shared" si="43"/>
        <v>3.5927364668726685</v>
      </c>
      <c r="I193" s="9">
        <f t="shared" si="44"/>
        <v>3.0699212945403196</v>
      </c>
      <c r="J193" s="9">
        <f t="shared" si="45"/>
        <v>2.5257667274188957</v>
      </c>
      <c r="K193" s="11">
        <f t="shared" si="46"/>
        <v>0.29154518950437314</v>
      </c>
      <c r="L193" s="11">
        <f t="shared" si="47"/>
        <v>0.3401360544217687</v>
      </c>
      <c r="M193" s="11">
        <f t="shared" si="48"/>
        <v>0.41152263374485593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-0.27510362745681372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0.23669019612068032</v>
      </c>
      <c r="Q193" s="11">
        <f>2*'OddsRatio_working_3-way'!K193*'OddsRatio_working_3-way'!L193*'OddsRatio_working_3-way'!M193</f>
        <v>8.1617309007131128E-2</v>
      </c>
      <c r="R193" s="11">
        <f t="shared" si="49"/>
        <v>0</v>
      </c>
      <c r="S193" s="11">
        <f t="shared" si="50"/>
        <v>-0.86036741248654158</v>
      </c>
      <c r="T193" s="11">
        <f t="shared" si="51"/>
        <v>-0.29667841809880741</v>
      </c>
      <c r="U193" s="11">
        <f>'OddsRatio_working_3-way'!S193-'OddsRatio_working_3-way'!R193^2/3</f>
        <v>-0.86036741248654158</v>
      </c>
      <c r="V193" s="11">
        <f>'OddsRatio_working_3-way'!S193*'OddsRatio_working_3-way'!R193/3-2*'OddsRatio_working_3-way'!R193^3/27-'OddsRatio_working_3-way'!T193</f>
        <v>0.29667841809880741</v>
      </c>
      <c r="W193" s="11">
        <f>'OddsRatio_working_3-way'!V193^2+4*'OddsRatio_working_3-way'!U193^3/27</f>
        <v>-6.3332589238602049E-3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0.15358331834013661</v>
      </c>
      <c r="Y193" s="11">
        <f>IF('OddsRatio_working_3-way'!W193&gt;=0,IF('OddsRatio_working_3-way'!V193+SQRT('OddsRatio_working_3-way'!W193)&gt;0,0,PI()),ACOS('OddsRatio_working_3-way'!V193/(2*'OddsRatio_working_3-way'!X193)))</f>
        <v>0.26207307302937677</v>
      </c>
      <c r="Z193" s="11">
        <f>'OddsRatio_working_3-way'!X193^(1/3)*COS('OddsRatio_working_3-way'!Y193/3)</f>
        <v>0.53348486972688647</v>
      </c>
      <c r="AA193" s="11">
        <f>'OddsRatio_working_3-way'!X193^(1/3)*COS(('OddsRatio_working_3-way'!Y193+2*PI())/3)</f>
        <v>-0.30720567065842919</v>
      </c>
      <c r="AB193" s="11">
        <f>'OddsRatio_working_3-way'!X193^(1/3)*COS(('OddsRatio_working_3-way'!Y193+4*PI())/3)</f>
        <v>-0.22627919906845737</v>
      </c>
      <c r="AC193" s="11">
        <f>'OddsRatio_working_3-way'!X193^(1/3)*SIN('OddsRatio_working_3-way'!Y193/3)</f>
        <v>4.6722920157036954E-2</v>
      </c>
      <c r="AD193" s="11">
        <f>'OddsRatio_working_3-way'!X193^(1/3)*SIN(('OddsRatio_working_3-way'!Y193+2*PI())/3)</f>
        <v>0.43864998963959706</v>
      </c>
      <c r="AE193" s="11">
        <f>'OddsRatio_working_3-way'!X193^(1/3)*SIN(('OddsRatio_working_3-way'!Y193+4*PI())/3)</f>
        <v>-0.48537290979663394</v>
      </c>
      <c r="AF193" s="11">
        <f>-'OddsRatio_working_3-way'!U193/(3*'OddsRatio_working_3-way'!X193^(1/3))*COS(('OddsRatio_working_3-way'!Y193)/3)</f>
        <v>0.53348486972688647</v>
      </c>
      <c r="AG193" s="11">
        <f>-'OddsRatio_working_3-way'!U193/(3*'OddsRatio_working_3-way'!X193^(1/3))*COS(('OddsRatio_working_3-way'!Y193+2*PI())/3)</f>
        <v>-0.30720567065842919</v>
      </c>
      <c r="AH193" s="11">
        <f>-'OddsRatio_working_3-way'!U193/(3*'OddsRatio_working_3-way'!X193^(1/3))*COS(('OddsRatio_working_3-way'!Y193+4*PI())/3)</f>
        <v>-0.22627919906845737</v>
      </c>
      <c r="AI193" s="11">
        <f>'OddsRatio_working_3-way'!U193/(3*'OddsRatio_working_3-way'!X193^(1/3))*SIN(('OddsRatio_working_3-way'!Y193)/3)</f>
        <v>-4.6722920157036954E-2</v>
      </c>
      <c r="AJ193" s="11">
        <f>'OddsRatio_working_3-way'!U193/(3*'OddsRatio_working_3-way'!X193^(1/3))*SIN(('OddsRatio_working_3-way'!Y193+2*PI())/3)</f>
        <v>-0.43864998963959706</v>
      </c>
      <c r="AK193" s="11">
        <f>'OddsRatio_working_3-way'!U193/(3*'OddsRatio_working_3-way'!X193^(1/3))*SIN(('OddsRatio_working_3-way'!Y193+4*PI())/3)</f>
        <v>0.48537290979663394</v>
      </c>
      <c r="AL193" s="11">
        <f>'OddsRatio_working_3-way'!Z193+'OddsRatio_working_3-way'!AF193</f>
        <v>1.0669697394537729</v>
      </c>
      <c r="AM193" s="11">
        <f>'OddsRatio_working_3-way'!AA193+'OddsRatio_working_3-way'!AG193</f>
        <v>-0.61441134131685837</v>
      </c>
      <c r="AN193" s="11">
        <f>'OddsRatio_working_3-way'!AB193+'OddsRatio_working_3-way'!AH193</f>
        <v>-0.45255839813691473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1.0669697394537729</v>
      </c>
      <c r="AS193" s="11">
        <f>IF(('OddsRatio_working_3-way'!X193=0),IF(Q193&gt;0,-Q193^(1/3),(-Q193)^(1/3)),'OddsRatio_working_3-way'!AM193-'OddsRatio_working_3-way'!R193/3)</f>
        <v>-0.61441134131685837</v>
      </c>
      <c r="AT193" s="11">
        <f>IF(('OddsRatio_working_3-way'!X193=0),IF(Q193&gt;0,-Q193^(1/3),(-Q193)^(1/3)),'OddsRatio_working_3-way'!AN193-'OddsRatio_working_3-way'!R193/3)</f>
        <v>-0.45255839813691473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</v>
      </c>
      <c r="B2" s="4">
        <f>IF('True_Odds_Calculator_2-way'!B3="","",'True_Odds_Calculator_2-way'!B3)</f>
        <v>2.2200000000000002</v>
      </c>
      <c r="C2" s="4">
        <f t="shared" ref="C2:C65" si="0">IF(A2="","",((1/A2)+(1/B2))-1)</f>
        <v>3.868574456809748E-2</v>
      </c>
      <c r="D2" s="4">
        <f>IF(A2="","",(2*A2)/(2-($C2*A2)))</f>
        <v>1.7578015836050302</v>
      </c>
      <c r="E2" s="4">
        <f>IF(B2="","",(2*B2)/(2-($C2*B2)))</f>
        <v>2.3196066379840201</v>
      </c>
      <c r="G2" s="4">
        <f t="shared" ref="G2:G65" si="1">IF(A2="","",C2+1)</f>
        <v>1.0386857445680975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2.4</v>
      </c>
      <c r="C3" s="4">
        <f t="shared" si="0"/>
        <v>3.0163599182004175E-2</v>
      </c>
      <c r="D3" s="4">
        <f t="shared" ref="D3:D66" si="2">IF(A3="","",(2*A3)/(2-($C3*A3)))</f>
        <v>1.6710807347287484</v>
      </c>
      <c r="E3" s="4">
        <f t="shared" ref="E3:E66" si="3">IF(B3="","",(2*B3)/(2-($C3*B3)))</f>
        <v>2.49013367281986</v>
      </c>
      <c r="G3" s="4">
        <f t="shared" si="1"/>
        <v>1.0301635991820042</v>
      </c>
    </row>
    <row r="4" spans="1:7" x14ac:dyDescent="0.2">
      <c r="A4" s="4">
        <f>IF('True_Odds_Calculator_2-way'!A5="","",'True_Odds_Calculator_2-way'!A5)</f>
        <v>2.2000000000000002</v>
      </c>
      <c r="B4" s="4">
        <f>IF('True_Odds_Calculator_2-way'!B5="","",'True_Odds_Calculator_2-way'!B5)</f>
        <v>1.71</v>
      </c>
      <c r="C4" s="4">
        <f t="shared" si="0"/>
        <v>3.9340776182881454E-2</v>
      </c>
      <c r="D4" s="4">
        <f t="shared" si="2"/>
        <v>2.2995110024449881</v>
      </c>
      <c r="E4" s="4">
        <f t="shared" si="3"/>
        <v>1.7695202257761053</v>
      </c>
      <c r="G4" s="4">
        <f t="shared" si="1"/>
        <v>1.0393407761828815</v>
      </c>
    </row>
    <row r="5" spans="1:7" x14ac:dyDescent="0.2">
      <c r="A5" s="4">
        <f>IF('True_Odds_Calculator_2-way'!A6="","",'True_Odds_Calculator_2-way'!A6)</f>
        <v>1.98</v>
      </c>
      <c r="B5" s="4">
        <f>IF('True_Odds_Calculator_2-way'!B6="","",'True_Odds_Calculator_2-way'!B6)</f>
        <v>1.89</v>
      </c>
      <c r="C5" s="4">
        <f t="shared" si="0"/>
        <v>3.4151034151034265E-2</v>
      </c>
      <c r="D5" s="4">
        <f t="shared" si="2"/>
        <v>2.0492853622474128</v>
      </c>
      <c r="E5" s="4">
        <f t="shared" si="3"/>
        <v>1.9530295913574449</v>
      </c>
      <c r="G5" s="4">
        <f t="shared" si="1"/>
        <v>1.0341510341510343</v>
      </c>
    </row>
    <row r="6" spans="1:7" x14ac:dyDescent="0.2">
      <c r="A6" s="4">
        <f>IF('True_Odds_Calculator_2-way'!A7="","",'True_Odds_Calculator_2-way'!A7)</f>
        <v>2.0699999999999998</v>
      </c>
      <c r="B6" s="4">
        <f>IF('True_Odds_Calculator_2-way'!B7="","",'True_Odds_Calculator_2-way'!B7)</f>
        <v>1.85</v>
      </c>
      <c r="C6" s="4">
        <f t="shared" si="0"/>
        <v>2.3632327980154022E-2</v>
      </c>
      <c r="D6" s="4">
        <f t="shared" si="2"/>
        <v>2.1219005402410303</v>
      </c>
      <c r="E6" s="4">
        <f t="shared" si="3"/>
        <v>1.8913446104457341</v>
      </c>
      <c r="G6" s="4">
        <f t="shared" si="1"/>
        <v>1.023632327980154</v>
      </c>
    </row>
    <row r="7" spans="1:7" x14ac:dyDescent="0.2">
      <c r="A7" s="4">
        <f>IF('True_Odds_Calculator_2-way'!A8="","",'True_Odds_Calculator_2-way'!A8)</f>
        <v>2.2400000000000002</v>
      </c>
      <c r="B7" s="4">
        <f>IF('True_Odds_Calculator_2-way'!B8="","",'True_Odds_Calculator_2-way'!B8)</f>
        <v>1.69</v>
      </c>
      <c r="C7" s="4">
        <f t="shared" si="0"/>
        <v>3.8144547759932479E-2</v>
      </c>
      <c r="D7" s="4">
        <f t="shared" si="2"/>
        <v>2.3399678575843743</v>
      </c>
      <c r="E7" s="4">
        <f t="shared" si="3"/>
        <v>1.7462865578005351</v>
      </c>
      <c r="G7" s="4">
        <f t="shared" si="1"/>
        <v>1.0381445477599325</v>
      </c>
    </row>
    <row r="8" spans="1:7" x14ac:dyDescent="0.2">
      <c r="A8" s="4">
        <f>IF('True_Odds_Calculator_2-way'!A9="","",'True_Odds_Calculator_2-way'!A9)</f>
        <v>1.76</v>
      </c>
      <c r="B8" s="4">
        <f>IF('True_Odds_Calculator_2-way'!B9="","",'True_Odds_Calculator_2-way'!B9)</f>
        <v>2.17</v>
      </c>
      <c r="C8" s="4">
        <f t="shared" si="0"/>
        <v>2.9011311269375728E-2</v>
      </c>
      <c r="D8" s="4">
        <f t="shared" si="2"/>
        <v>1.8061099025820484</v>
      </c>
      <c r="E8" s="4">
        <f t="shared" si="3"/>
        <v>2.2405256365129644</v>
      </c>
      <c r="G8" s="4">
        <f t="shared" si="1"/>
        <v>1.0290113112693757</v>
      </c>
    </row>
    <row r="9" spans="1:7" x14ac:dyDescent="0.2">
      <c r="A9" s="4">
        <f>IF('True_Odds_Calculator_2-way'!A10="","",'True_Odds_Calculator_2-way'!A10)</f>
        <v>1.72</v>
      </c>
      <c r="B9" s="4">
        <f>IF('True_Odds_Calculator_2-way'!B10="","",'True_Odds_Calculator_2-way'!B10)</f>
        <v>2.23</v>
      </c>
      <c r="C9" s="4">
        <f t="shared" si="0"/>
        <v>2.982584211075201E-2</v>
      </c>
      <c r="D9" s="4">
        <f t="shared" si="2"/>
        <v>1.7652798232695142</v>
      </c>
      <c r="E9" s="4">
        <f t="shared" si="3"/>
        <v>2.3067115708443593</v>
      </c>
      <c r="G9" s="4">
        <f t="shared" si="1"/>
        <v>1.029825842110752</v>
      </c>
    </row>
    <row r="10" spans="1:7" x14ac:dyDescent="0.2">
      <c r="A10" s="4">
        <f>IF('True_Odds_Calculator_2-way'!A11="","",'True_Odds_Calculator_2-way'!A11)</f>
        <v>1.71</v>
      </c>
      <c r="B10" s="4">
        <f>IF('True_Odds_Calculator_2-way'!B11="","",'True_Odds_Calculator_2-way'!B11)</f>
        <v>2.2400000000000002</v>
      </c>
      <c r="C10" s="4">
        <f t="shared" si="0"/>
        <v>3.1223893065998265E-2</v>
      </c>
      <c r="D10" s="4">
        <f t="shared" si="2"/>
        <v>1.7569030364186771</v>
      </c>
      <c r="E10" s="4">
        <f t="shared" si="3"/>
        <v>2.3211731911283482</v>
      </c>
      <c r="G10" s="4">
        <f t="shared" si="1"/>
        <v>1.0312238930659983</v>
      </c>
    </row>
    <row r="11" spans="1:7" x14ac:dyDescent="0.2">
      <c r="A11" s="4">
        <f>IF('True_Odds_Calculator_2-way'!A12="","",'True_Odds_Calculator_2-way'!A12)</f>
        <v>2.12</v>
      </c>
      <c r="B11" s="4">
        <f>IF('True_Odds_Calculator_2-way'!B12="","",'True_Odds_Calculator_2-way'!B12)</f>
        <v>1.76</v>
      </c>
      <c r="C11" s="4">
        <f t="shared" si="0"/>
        <v>3.9879931389365408E-2</v>
      </c>
      <c r="D11" s="4">
        <f t="shared" si="2"/>
        <v>2.213573801613669</v>
      </c>
      <c r="E11" s="4">
        <f t="shared" si="3"/>
        <v>1.8240125146656239</v>
      </c>
      <c r="G11" s="4">
        <f t="shared" si="1"/>
        <v>1.0398799313893654</v>
      </c>
    </row>
    <row r="12" spans="1:7" x14ac:dyDescent="0.2">
      <c r="A12" s="4">
        <f>IF('True_Odds_Calculator_2-way'!A13="","",'True_Odds_Calculator_2-way'!A13)</f>
        <v>1.71</v>
      </c>
      <c r="B12" s="4">
        <f>IF('True_Odds_Calculator_2-way'!B13="","",'True_Odds_Calculator_2-way'!B13)</f>
        <v>2.2000000000000002</v>
      </c>
      <c r="C12" s="4">
        <f t="shared" si="0"/>
        <v>3.9340776182881454E-2</v>
      </c>
      <c r="D12" s="4">
        <f t="shared" si="2"/>
        <v>1.7695202257761053</v>
      </c>
      <c r="E12" s="4">
        <f t="shared" si="3"/>
        <v>2.2995110024449881</v>
      </c>
      <c r="G12" s="4">
        <f t="shared" si="1"/>
        <v>1.0393407761828815</v>
      </c>
    </row>
    <row r="13" spans="1:7" x14ac:dyDescent="0.2">
      <c r="A13" s="4">
        <f>IF('True_Odds_Calculator_2-way'!A14="","",'True_Odds_Calculator_2-way'!A14)</f>
        <v>2.8</v>
      </c>
      <c r="B13" s="4">
        <f>IF('True_Odds_Calculator_2-way'!B14="","",'True_Odds_Calculator_2-way'!B14)</f>
        <v>1.47</v>
      </c>
      <c r="C13" s="4">
        <f t="shared" si="0"/>
        <v>3.7414965986394488E-2</v>
      </c>
      <c r="D13" s="4">
        <f t="shared" si="2"/>
        <v>2.9547738693467331</v>
      </c>
      <c r="E13" s="4">
        <f t="shared" si="3"/>
        <v>1.511568123393316</v>
      </c>
      <c r="G13" s="4">
        <f t="shared" si="1"/>
        <v>1.0374149659863945</v>
      </c>
    </row>
    <row r="14" spans="1:7" x14ac:dyDescent="0.2">
      <c r="A14" s="4">
        <f>IF('True_Odds_Calculator_2-way'!A15="","",'True_Odds_Calculator_2-way'!A15)</f>
        <v>2.4300000000000002</v>
      </c>
      <c r="B14" s="4">
        <f>IF('True_Odds_Calculator_2-way'!B15="","",'True_Odds_Calculator_2-way'!B15)</f>
        <v>1.57</v>
      </c>
      <c r="C14" s="4">
        <f t="shared" si="0"/>
        <v>4.846530890409162E-2</v>
      </c>
      <c r="D14" s="4">
        <f t="shared" si="2"/>
        <v>2.5820446008595312</v>
      </c>
      <c r="E14" s="4">
        <f t="shared" si="3"/>
        <v>1.6320934311565529</v>
      </c>
      <c r="G14" s="4">
        <f t="shared" si="1"/>
        <v>1.0484653089040916</v>
      </c>
    </row>
    <row r="15" spans="1:7" x14ac:dyDescent="0.2">
      <c r="A15" s="4">
        <f>IF('True_Odds_Calculator_2-way'!A16="","",'True_Odds_Calculator_2-way'!A16)</f>
        <v>1.97</v>
      </c>
      <c r="B15" s="4">
        <f>IF('True_Odds_Calculator_2-way'!B16="","",'True_Odds_Calculator_2-way'!B16)</f>
        <v>1.93</v>
      </c>
      <c r="C15" s="4">
        <f t="shared" si="0"/>
        <v>2.5748928223876311E-2</v>
      </c>
      <c r="D15" s="4">
        <f t="shared" si="2"/>
        <v>2.0212647191728026</v>
      </c>
      <c r="E15" s="4">
        <f t="shared" si="3"/>
        <v>1.9791780536685666</v>
      </c>
      <c r="G15" s="4">
        <f t="shared" si="1"/>
        <v>1.0257489282238763</v>
      </c>
    </row>
    <row r="16" spans="1:7" x14ac:dyDescent="0.2">
      <c r="A16" s="4">
        <f>IF('True_Odds_Calculator_2-way'!A17="","",'True_Odds_Calculator_2-way'!A17)</f>
        <v>2.39</v>
      </c>
      <c r="B16" s="4">
        <f>IF('True_Odds_Calculator_2-way'!B17="","",'True_Odds_Calculator_2-way'!B17)</f>
        <v>1.62</v>
      </c>
      <c r="C16" s="4">
        <f t="shared" si="0"/>
        <v>3.5693992458288193E-2</v>
      </c>
      <c r="D16" s="4">
        <f t="shared" si="2"/>
        <v>2.4964859114062805</v>
      </c>
      <c r="E16" s="4">
        <f t="shared" si="3"/>
        <v>1.6682321513206084</v>
      </c>
      <c r="G16" s="4">
        <f t="shared" si="1"/>
        <v>1.0356939924582882</v>
      </c>
    </row>
    <row r="17" spans="1:7" x14ac:dyDescent="0.2">
      <c r="A17" s="4">
        <f>IF('True_Odds_Calculator_2-way'!A18="","",'True_Odds_Calculator_2-way'!A18)</f>
        <v>1.74</v>
      </c>
      <c r="B17" s="4">
        <f>IF('True_Odds_Calculator_2-way'!B18="","",'True_Odds_Calculator_2-way'!B18)</f>
        <v>2.15</v>
      </c>
      <c r="C17" s="4">
        <f t="shared" si="0"/>
        <v>3.9828922747928264E-2</v>
      </c>
      <c r="D17" s="4">
        <f t="shared" si="2"/>
        <v>1.8024572392194651</v>
      </c>
      <c r="E17" s="4">
        <f t="shared" si="3"/>
        <v>2.2461723206244368</v>
      </c>
      <c r="G17" s="4">
        <f t="shared" si="1"/>
        <v>1.0398289227479283</v>
      </c>
    </row>
    <row r="18" spans="1:7" x14ac:dyDescent="0.2">
      <c r="A18" s="4">
        <f>IF('True_Odds_Calculator_2-way'!A19="","",'True_Odds_Calculator_2-way'!A19)</f>
        <v>1.58</v>
      </c>
      <c r="B18" s="4">
        <f>IF('True_Odds_Calculator_2-way'!B19="","",'True_Odds_Calculator_2-way'!B19)</f>
        <v>2.46</v>
      </c>
      <c r="C18" s="4">
        <f t="shared" si="0"/>
        <v>3.9415457445713731E-2</v>
      </c>
      <c r="D18" s="4">
        <f t="shared" si="2"/>
        <v>1.630779558613745</v>
      </c>
      <c r="E18" s="4">
        <f t="shared" si="3"/>
        <v>2.5853398962352006</v>
      </c>
      <c r="G18" s="4">
        <f t="shared" si="1"/>
        <v>1.0394154574457137</v>
      </c>
    </row>
    <row r="19" spans="1:7" x14ac:dyDescent="0.2">
      <c r="A19" s="4">
        <f>IF('True_Odds_Calculator_2-way'!A20="","",'True_Odds_Calculator_2-way'!A20)</f>
        <v>1.68</v>
      </c>
      <c r="B19" s="4">
        <f>IF('True_Odds_Calculator_2-way'!B20="","",'True_Odds_Calculator_2-way'!B20)</f>
        <v>2.25</v>
      </c>
      <c r="C19" s="4">
        <f t="shared" si="0"/>
        <v>3.9682539682539542E-2</v>
      </c>
      <c r="D19" s="4">
        <f t="shared" si="2"/>
        <v>1.7379310344827583</v>
      </c>
      <c r="E19" s="4">
        <f t="shared" si="3"/>
        <v>2.3551401869158877</v>
      </c>
      <c r="G19" s="4">
        <f t="shared" si="1"/>
        <v>1.0396825396825395</v>
      </c>
    </row>
    <row r="20" spans="1:7" x14ac:dyDescent="0.2">
      <c r="A20" s="4">
        <f>IF('True_Odds_Calculator_2-way'!A21="","",'True_Odds_Calculator_2-way'!A21)</f>
        <v>2.23</v>
      </c>
      <c r="B20" s="4">
        <f>IF('True_Odds_Calculator_2-way'!B21="","",'True_Odds_Calculator_2-way'!B21)</f>
        <v>1.67</v>
      </c>
      <c r="C20" s="4">
        <f t="shared" si="0"/>
        <v>4.7232888483123459E-2</v>
      </c>
      <c r="D20" s="4">
        <f t="shared" si="2"/>
        <v>2.3539711134287793</v>
      </c>
      <c r="E20" s="4">
        <f t="shared" si="3"/>
        <v>1.7385681940197473</v>
      </c>
      <c r="G20" s="4">
        <f t="shared" si="1"/>
        <v>1.0472328884831235</v>
      </c>
    </row>
    <row r="21" spans="1:7" x14ac:dyDescent="0.2">
      <c r="A21" s="4">
        <f>IF('True_Odds_Calculator_2-way'!A22="","",'True_Odds_Calculator_2-way'!A22)</f>
        <v>1.62</v>
      </c>
      <c r="B21" s="4">
        <f>IF('True_Odds_Calculator_2-way'!B22="","",'True_Odds_Calculator_2-way'!B22)</f>
        <v>2.3199999999999998</v>
      </c>
      <c r="C21" s="4">
        <f t="shared" si="0"/>
        <v>4.8318433375904579E-2</v>
      </c>
      <c r="D21" s="4">
        <f t="shared" si="2"/>
        <v>1.6859860039476045</v>
      </c>
      <c r="E21" s="4">
        <f t="shared" si="3"/>
        <v>2.4577556892492805</v>
      </c>
      <c r="G21" s="4">
        <f t="shared" si="1"/>
        <v>1.0483184333759046</v>
      </c>
    </row>
    <row r="22" spans="1:7" x14ac:dyDescent="0.2">
      <c r="A22" s="4">
        <f>IF('True_Odds_Calculator_2-way'!A23="","",'True_Odds_Calculator_2-way'!A23)</f>
        <v>2.02</v>
      </c>
      <c r="B22" s="4">
        <f>IF('True_Odds_Calculator_2-way'!B23="","",'True_Odds_Calculator_2-way'!B23)</f>
        <v>1.88</v>
      </c>
      <c r="C22" s="4">
        <f t="shared" si="0"/>
        <v>2.6964398567516312E-2</v>
      </c>
      <c r="D22" s="4">
        <f t="shared" si="2"/>
        <v>2.0765529308836395</v>
      </c>
      <c r="E22" s="4">
        <f t="shared" si="3"/>
        <v>1.9288906948394962</v>
      </c>
      <c r="G22" s="4">
        <f t="shared" si="1"/>
        <v>1.0269643985675163</v>
      </c>
    </row>
    <row r="23" spans="1:7" x14ac:dyDescent="0.2">
      <c r="A23" s="4">
        <f>IF('True_Odds_Calculator_2-way'!A24="","",'True_Odds_Calculator_2-way'!A24)</f>
        <v>1.72</v>
      </c>
      <c r="B23" s="4">
        <f>IF('True_Odds_Calculator_2-way'!B24="","",'True_Odds_Calculator_2-way'!B24)</f>
        <v>2.2000000000000002</v>
      </c>
      <c r="C23" s="4">
        <f t="shared" si="0"/>
        <v>3.5940803382663811E-2</v>
      </c>
      <c r="D23" s="4">
        <f t="shared" si="2"/>
        <v>1.7748592870544089</v>
      </c>
      <c r="E23" s="4">
        <f t="shared" si="3"/>
        <v>2.2905569007263922</v>
      </c>
      <c r="G23" s="4">
        <f t="shared" si="1"/>
        <v>1.0359408033826638</v>
      </c>
    </row>
    <row r="24" spans="1:7" x14ac:dyDescent="0.2">
      <c r="A24" s="4">
        <f>IF('True_Odds_Calculator_2-way'!A25="","",'True_Odds_Calculator_2-way'!A25)</f>
        <v>1.86</v>
      </c>
      <c r="B24" s="4">
        <f>IF('True_Odds_Calculator_2-way'!B25="","",'True_Odds_Calculator_2-way'!B25)</f>
        <v>2.04</v>
      </c>
      <c r="C24" s="4">
        <f t="shared" si="0"/>
        <v>2.7830487033523088E-2</v>
      </c>
      <c r="D24" s="4">
        <f t="shared" si="2"/>
        <v>1.9094202898550725</v>
      </c>
      <c r="E24" s="4">
        <f t="shared" si="3"/>
        <v>2.0996015936254984</v>
      </c>
      <c r="G24" s="4">
        <f t="shared" si="1"/>
        <v>1.0278304870335231</v>
      </c>
    </row>
    <row r="25" spans="1:7" x14ac:dyDescent="0.2">
      <c r="A25" s="4">
        <f>IF('True_Odds_Calculator_2-way'!A26="","",'True_Odds_Calculator_2-way'!A26)</f>
        <v>1.99</v>
      </c>
      <c r="B25" s="4">
        <f>IF('True_Odds_Calculator_2-way'!B26="","",'True_Odds_Calculator_2-way'!B26)</f>
        <v>1.9</v>
      </c>
      <c r="C25" s="4">
        <f t="shared" si="0"/>
        <v>2.8828352287754377E-2</v>
      </c>
      <c r="D25" s="4">
        <f t="shared" si="2"/>
        <v>2.0487672717420748</v>
      </c>
      <c r="E25" s="4">
        <f t="shared" si="3"/>
        <v>1.9535003874967702</v>
      </c>
      <c r="G25" s="4">
        <f t="shared" si="1"/>
        <v>1.0288283522877544</v>
      </c>
    </row>
    <row r="26" spans="1:7" x14ac:dyDescent="0.2">
      <c r="A26" s="4">
        <f>IF('True_Odds_Calculator_2-way'!A27="","",'True_Odds_Calculator_2-way'!A27)</f>
        <v>1.6</v>
      </c>
      <c r="B26" s="4">
        <f>IF('True_Odds_Calculator_2-way'!B27="","",'True_Odds_Calculator_2-way'!B27)</f>
        <v>2.44</v>
      </c>
      <c r="C26" s="4">
        <f t="shared" si="0"/>
        <v>3.4836065573770503E-2</v>
      </c>
      <c r="D26" s="4">
        <f t="shared" si="2"/>
        <v>1.6458684654300169</v>
      </c>
      <c r="E26" s="4">
        <f t="shared" si="3"/>
        <v>2.548302872062663</v>
      </c>
      <c r="G26" s="4">
        <f t="shared" si="1"/>
        <v>1.0348360655737705</v>
      </c>
    </row>
    <row r="27" spans="1:7" x14ac:dyDescent="0.2">
      <c r="A27" s="4">
        <f>IF('True_Odds_Calculator_2-way'!A28="","",'True_Odds_Calculator_2-way'!A28)</f>
        <v>1.63</v>
      </c>
      <c r="B27" s="4">
        <f>IF('True_Odds_Calculator_2-way'!B28="","",'True_Odds_Calculator_2-way'!B28)</f>
        <v>2.37</v>
      </c>
      <c r="C27" s="4">
        <f t="shared" si="0"/>
        <v>3.5437860785379582E-2</v>
      </c>
      <c r="D27" s="4">
        <f t="shared" si="2"/>
        <v>1.6784775477395666</v>
      </c>
      <c r="E27" s="4">
        <f t="shared" si="3"/>
        <v>2.4738881239793793</v>
      </c>
      <c r="G27" s="4">
        <f t="shared" si="1"/>
        <v>1.0354378607853796</v>
      </c>
    </row>
    <row r="28" spans="1:7" x14ac:dyDescent="0.2">
      <c r="A28" s="4">
        <f>IF('True_Odds_Calculator_2-way'!A29="","",'True_Odds_Calculator_2-way'!A29)</f>
        <v>1.55</v>
      </c>
      <c r="B28" s="4">
        <f>IF('True_Odds_Calculator_2-way'!B29="","",'True_Odds_Calculator_2-way'!B29)</f>
        <v>2.58</v>
      </c>
      <c r="C28" s="4">
        <f t="shared" si="0"/>
        <v>3.275818954738674E-2</v>
      </c>
      <c r="D28" s="4">
        <f t="shared" si="2"/>
        <v>1.5903758202425928</v>
      </c>
      <c r="E28" s="4">
        <f t="shared" si="3"/>
        <v>2.6938363085213872</v>
      </c>
      <c r="G28" s="4">
        <f t="shared" si="1"/>
        <v>1.0327581895473867</v>
      </c>
    </row>
    <row r="29" spans="1:7" x14ac:dyDescent="0.2">
      <c r="A29" s="4">
        <f>IF('True_Odds_Calculator_2-way'!A30="","",'True_Odds_Calculator_2-way'!A30)</f>
        <v>1.9</v>
      </c>
      <c r="B29" s="4">
        <f>IF('True_Odds_Calculator_2-way'!B30="","",'True_Odds_Calculator_2-way'!B30)</f>
        <v>1.99</v>
      </c>
      <c r="C29" s="4">
        <f t="shared" si="0"/>
        <v>2.8828352287754377E-2</v>
      </c>
      <c r="D29" s="4">
        <f t="shared" si="2"/>
        <v>1.9535003874967702</v>
      </c>
      <c r="E29" s="4">
        <f t="shared" si="3"/>
        <v>2.0487672717420748</v>
      </c>
      <c r="G29" s="4">
        <f t="shared" si="1"/>
        <v>1.0288283522877544</v>
      </c>
    </row>
    <row r="30" spans="1:7" x14ac:dyDescent="0.2">
      <c r="A30" s="4">
        <f>IF('True_Odds_Calculator_2-way'!A31="","",'True_Odds_Calculator_2-way'!A31)</f>
        <v>1.94</v>
      </c>
      <c r="B30" s="4">
        <f>IF('True_Odds_Calculator_2-way'!B31="","",'True_Odds_Calculator_2-way'!B31)</f>
        <v>1.94</v>
      </c>
      <c r="C30" s="4">
        <f t="shared" si="0"/>
        <v>3.0927835051546504E-2</v>
      </c>
      <c r="D30" s="4">
        <f t="shared" si="2"/>
        <v>2.0000000000000004</v>
      </c>
      <c r="E30" s="4">
        <f t="shared" si="3"/>
        <v>2.0000000000000004</v>
      </c>
      <c r="G30" s="4">
        <f t="shared" si="1"/>
        <v>1.0309278350515465</v>
      </c>
    </row>
    <row r="31" spans="1:7" x14ac:dyDescent="0.2">
      <c r="A31" s="4">
        <f>IF('True_Odds_Calculator_2-way'!A32="","",'True_Odds_Calculator_2-way'!A32)</f>
        <v>1.95</v>
      </c>
      <c r="B31" s="4">
        <f>IF('True_Odds_Calculator_2-way'!B32="","",'True_Odds_Calculator_2-way'!B32)</f>
        <v>1.93</v>
      </c>
      <c r="C31" s="4">
        <f t="shared" si="0"/>
        <v>3.0955227846419575E-2</v>
      </c>
      <c r="D31" s="4">
        <f t="shared" si="2"/>
        <v>2.0106851876586083</v>
      </c>
      <c r="E31" s="4">
        <f t="shared" si="3"/>
        <v>1.9894277785119598</v>
      </c>
      <c r="G31" s="4">
        <f t="shared" si="1"/>
        <v>1.0309552278464196</v>
      </c>
    </row>
    <row r="32" spans="1:7" x14ac:dyDescent="0.2">
      <c r="A32" s="4">
        <f>IF('True_Odds_Calculator_2-way'!A33="","",'True_Odds_Calculator_2-way'!A33)</f>
        <v>1.85</v>
      </c>
      <c r="B32" s="4">
        <f>IF('True_Odds_Calculator_2-way'!B33="","",'True_Odds_Calculator_2-way'!B33)</f>
        <v>2.04</v>
      </c>
      <c r="C32" s="4">
        <f t="shared" si="0"/>
        <v>3.0736618971912932E-2</v>
      </c>
      <c r="D32" s="4">
        <f t="shared" si="2"/>
        <v>1.9041372351160444</v>
      </c>
      <c r="E32" s="4">
        <f t="shared" si="3"/>
        <v>2.1060267857142851</v>
      </c>
      <c r="G32" s="4">
        <f t="shared" si="1"/>
        <v>1.0307366189719129</v>
      </c>
    </row>
    <row r="33" spans="1:7" x14ac:dyDescent="0.2">
      <c r="A33" s="4">
        <f>IF('True_Odds_Calculator_2-way'!A34="","",'True_Odds_Calculator_2-way'!A34)</f>
        <v>2.02</v>
      </c>
      <c r="B33" s="4">
        <f>IF('True_Odds_Calculator_2-way'!B34="","",'True_Odds_Calculator_2-way'!B34)</f>
        <v>1.87</v>
      </c>
      <c r="C33" s="4">
        <f t="shared" si="0"/>
        <v>2.9808863239265015E-2</v>
      </c>
      <c r="D33" s="4">
        <f t="shared" si="2"/>
        <v>2.082703865027292</v>
      </c>
      <c r="E33" s="4">
        <f t="shared" si="3"/>
        <v>1.9236135865967305</v>
      </c>
      <c r="G33" s="4">
        <f t="shared" si="1"/>
        <v>1.029808863239265</v>
      </c>
    </row>
    <row r="34" spans="1:7" x14ac:dyDescent="0.2">
      <c r="A34" s="4">
        <f>IF('True_Odds_Calculator_2-way'!A35="","",'True_Odds_Calculator_2-way'!A35)</f>
        <v>2.29</v>
      </c>
      <c r="B34" s="4">
        <f>IF('True_Odds_Calculator_2-way'!B35="","",'True_Odds_Calculator_2-way'!B35)</f>
        <v>1.68</v>
      </c>
      <c r="C34" s="4">
        <f t="shared" si="0"/>
        <v>3.1919317945518833E-2</v>
      </c>
      <c r="D34" s="4">
        <f t="shared" si="2"/>
        <v>2.3768688990485605</v>
      </c>
      <c r="E34" s="4">
        <f t="shared" si="3"/>
        <v>1.7262855604415328</v>
      </c>
      <c r="G34" s="4">
        <f t="shared" si="1"/>
        <v>1.0319193179455188</v>
      </c>
    </row>
    <row r="35" spans="1:7" x14ac:dyDescent="0.2">
      <c r="A35" s="4">
        <f>IF('True_Odds_Calculator_2-way'!A36="","",'True_Odds_Calculator_2-way'!A36)</f>
        <v>2.12</v>
      </c>
      <c r="B35" s="4">
        <f>IF('True_Odds_Calculator_2-way'!B36="","",'True_Odds_Calculator_2-way'!B36)</f>
        <v>1.78</v>
      </c>
      <c r="C35" s="4">
        <f t="shared" si="0"/>
        <v>3.3495866016535869E-2</v>
      </c>
      <c r="D35" s="4">
        <f t="shared" si="2"/>
        <v>2.1980428704566637</v>
      </c>
      <c r="E35" s="4">
        <f t="shared" si="3"/>
        <v>1.8346946713341112</v>
      </c>
      <c r="G35" s="4">
        <f t="shared" si="1"/>
        <v>1.0334958660165359</v>
      </c>
    </row>
    <row r="36" spans="1:7" x14ac:dyDescent="0.2">
      <c r="A36" s="4">
        <f>IF('True_Odds_Calculator_2-way'!A37="","",'True_Odds_Calculator_2-way'!A37)</f>
        <v>2.15</v>
      </c>
      <c r="B36" s="4">
        <f>IF('True_Odds_Calculator_2-way'!B37="","",'True_Odds_Calculator_2-way'!B37)</f>
        <v>1.76</v>
      </c>
      <c r="C36" s="4">
        <f t="shared" si="0"/>
        <v>3.3298097251585723E-2</v>
      </c>
      <c r="D36" s="4">
        <f t="shared" si="2"/>
        <v>2.2298173246906305</v>
      </c>
      <c r="E36" s="4">
        <f t="shared" si="3"/>
        <v>1.8131288931480596</v>
      </c>
      <c r="G36" s="4">
        <f t="shared" si="1"/>
        <v>1.0332980972515857</v>
      </c>
    </row>
    <row r="37" spans="1:7" x14ac:dyDescent="0.2">
      <c r="A37" s="4">
        <f>IF('True_Odds_Calculator_2-way'!A38="","",'True_Odds_Calculator_2-way'!A38)</f>
        <v>2.04</v>
      </c>
      <c r="B37" s="4">
        <f>IF('True_Odds_Calculator_2-way'!B38="","",'True_Odds_Calculator_2-way'!B38)</f>
        <v>1.86</v>
      </c>
      <c r="C37" s="4">
        <f t="shared" si="0"/>
        <v>2.7830487033523088E-2</v>
      </c>
      <c r="D37" s="4">
        <f t="shared" si="2"/>
        <v>2.0996015936254984</v>
      </c>
      <c r="E37" s="4">
        <f t="shared" si="3"/>
        <v>1.9094202898550725</v>
      </c>
      <c r="G37" s="4">
        <f t="shared" si="1"/>
        <v>1.0278304870335231</v>
      </c>
    </row>
    <row r="38" spans="1:7" x14ac:dyDescent="0.2">
      <c r="A38" s="4">
        <f>IF('True_Odds_Calculator_2-way'!A39="","",'True_Odds_Calculator_2-way'!A39)</f>
        <v>2.3199999999999998</v>
      </c>
      <c r="B38" s="4">
        <f>IF('True_Odds_Calculator_2-way'!B39="","",'True_Odds_Calculator_2-way'!B39)</f>
        <v>1.66</v>
      </c>
      <c r="C38" s="4">
        <f t="shared" si="0"/>
        <v>3.3444121312837582E-2</v>
      </c>
      <c r="D38" s="4">
        <f t="shared" si="2"/>
        <v>2.4136375031336175</v>
      </c>
      <c r="E38" s="4">
        <f t="shared" si="3"/>
        <v>1.707394928178755</v>
      </c>
      <c r="G38" s="4">
        <f t="shared" si="1"/>
        <v>1.0334441213128376</v>
      </c>
    </row>
    <row r="39" spans="1:7" x14ac:dyDescent="0.2">
      <c r="A39" s="4">
        <f>IF('True_Odds_Calculator_2-way'!A40="","",'True_Odds_Calculator_2-way'!A40)</f>
        <v>2.33</v>
      </c>
      <c r="B39" s="4">
        <f>IF('True_Odds_Calculator_2-way'!B40="","",'True_Odds_Calculator_2-way'!B40)</f>
        <v>1.65</v>
      </c>
      <c r="C39" s="4">
        <f t="shared" si="0"/>
        <v>3.5245155416829377E-2</v>
      </c>
      <c r="D39" s="4">
        <f t="shared" si="2"/>
        <v>2.4297677358192451</v>
      </c>
      <c r="E39" s="4">
        <f t="shared" si="3"/>
        <v>1.6994142999226434</v>
      </c>
      <c r="G39" s="4">
        <f t="shared" si="1"/>
        <v>1.0352451554168294</v>
      </c>
    </row>
    <row r="40" spans="1:7" x14ac:dyDescent="0.2">
      <c r="A40" s="4">
        <f>IF('True_Odds_Calculator_2-way'!A41="","",'True_Odds_Calculator_2-way'!A41)</f>
        <v>2.4</v>
      </c>
      <c r="B40" s="4">
        <f>IF('True_Odds_Calculator_2-way'!B41="","",'True_Odds_Calculator_2-way'!B41)</f>
        <v>1.62</v>
      </c>
      <c r="C40" s="4">
        <f t="shared" si="0"/>
        <v>3.3950617283950546E-2</v>
      </c>
      <c r="D40" s="4">
        <f t="shared" si="2"/>
        <v>2.5019305019305014</v>
      </c>
      <c r="E40" s="4">
        <f t="shared" si="3"/>
        <v>1.6658097686375322</v>
      </c>
      <c r="G40" s="4">
        <f t="shared" si="1"/>
        <v>1.0339506172839505</v>
      </c>
    </row>
    <row r="41" spans="1:7" x14ac:dyDescent="0.2">
      <c r="A41" s="4">
        <f>IF('True_Odds_Calculator_2-way'!A42="","",'True_Odds_Calculator_2-way'!A42)</f>
        <v>2.41</v>
      </c>
      <c r="B41" s="4">
        <f>IF('True_Odds_Calculator_2-way'!B42="","",'True_Odds_Calculator_2-way'!B42)</f>
        <v>1.62</v>
      </c>
      <c r="C41" s="4">
        <f t="shared" si="0"/>
        <v>3.2221709953383471E-2</v>
      </c>
      <c r="D41" s="4">
        <f t="shared" si="2"/>
        <v>2.5073534133966988</v>
      </c>
      <c r="E41" s="4">
        <f t="shared" si="3"/>
        <v>1.6634144263133228</v>
      </c>
      <c r="G41" s="4">
        <f t="shared" si="1"/>
        <v>1.0322217099533835</v>
      </c>
    </row>
    <row r="42" spans="1:7" x14ac:dyDescent="0.2">
      <c r="A42" s="4">
        <f>IF('True_Odds_Calculator_2-way'!A43="","",'True_Odds_Calculator_2-way'!A43)</f>
        <v>2.09</v>
      </c>
      <c r="B42" s="4">
        <f>IF('True_Odds_Calculator_2-way'!B43="","",'True_Odds_Calculator_2-way'!B43)</f>
        <v>1.8</v>
      </c>
      <c r="C42" s="4">
        <f t="shared" si="0"/>
        <v>3.4024455077086735E-2</v>
      </c>
      <c r="D42" s="4">
        <f t="shared" si="2"/>
        <v>2.1670506912442398</v>
      </c>
      <c r="E42" s="4">
        <f t="shared" si="3"/>
        <v>1.8568608094768018</v>
      </c>
      <c r="G42" s="4">
        <f t="shared" si="1"/>
        <v>1.0340244550770867</v>
      </c>
    </row>
    <row r="43" spans="1:7" x14ac:dyDescent="0.2">
      <c r="A43" s="4">
        <f>IF('True_Odds_Calculator_2-way'!A44="","",'True_Odds_Calculator_2-way'!A44)</f>
        <v>2.2599999999999998</v>
      </c>
      <c r="B43" s="4">
        <f>IF('True_Odds_Calculator_2-way'!B44="","",'True_Odds_Calculator_2-way'!B44)</f>
        <v>1.69</v>
      </c>
      <c r="C43" s="4">
        <f t="shared" si="0"/>
        <v>3.4193852437555794E-2</v>
      </c>
      <c r="D43" s="4">
        <f t="shared" si="2"/>
        <v>2.3508340001231001</v>
      </c>
      <c r="E43" s="4">
        <f t="shared" si="3"/>
        <v>1.740283410033262</v>
      </c>
      <c r="G43" s="4">
        <f t="shared" si="1"/>
        <v>1.0341938524375558</v>
      </c>
    </row>
    <row r="44" spans="1:7" x14ac:dyDescent="0.2">
      <c r="A44" s="4">
        <f>IF('True_Odds_Calculator_2-way'!A45="","",'True_Odds_Calculator_2-way'!A45)</f>
        <v>2.2000000000000002</v>
      </c>
      <c r="B44" s="4">
        <f>IF('True_Odds_Calculator_2-way'!B45="","",'True_Odds_Calculator_2-way'!B45)</f>
        <v>1.72</v>
      </c>
      <c r="C44" s="4">
        <f t="shared" si="0"/>
        <v>3.5940803382663811E-2</v>
      </c>
      <c r="D44" s="4">
        <f t="shared" si="2"/>
        <v>2.2905569007263922</v>
      </c>
      <c r="E44" s="4">
        <f t="shared" si="3"/>
        <v>1.7748592870544089</v>
      </c>
      <c r="G44" s="4">
        <f t="shared" si="1"/>
        <v>1.0359408033826638</v>
      </c>
    </row>
    <row r="45" spans="1:7" x14ac:dyDescent="0.2">
      <c r="A45" s="4">
        <f>IF('True_Odds_Calculator_2-way'!A46="","",'True_Odds_Calculator_2-way'!A46)</f>
        <v>2.09</v>
      </c>
      <c r="B45" s="4">
        <f>IF('True_Odds_Calculator_2-way'!B46="","",'True_Odds_Calculator_2-way'!B46)</f>
        <v>1.79</v>
      </c>
      <c r="C45" s="4">
        <f t="shared" si="0"/>
        <v>3.7128117398625982E-2</v>
      </c>
      <c r="D45" s="4">
        <f t="shared" si="2"/>
        <v>2.1743628490889537</v>
      </c>
      <c r="E45" s="4">
        <f t="shared" si="3"/>
        <v>1.8515255747197545</v>
      </c>
      <c r="G45" s="4">
        <f t="shared" si="1"/>
        <v>1.037128117398626</v>
      </c>
    </row>
    <row r="46" spans="1:7" x14ac:dyDescent="0.2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1.69</v>
      </c>
      <c r="C46" s="4">
        <f t="shared" si="0"/>
        <v>3.8144547759932479E-2</v>
      </c>
      <c r="D46" s="4">
        <f t="shared" si="2"/>
        <v>2.3399678575843743</v>
      </c>
      <c r="E46" s="4">
        <f t="shared" si="3"/>
        <v>1.7462865578005351</v>
      </c>
      <c r="G46" s="4">
        <f t="shared" si="1"/>
        <v>1.0381445477599325</v>
      </c>
    </row>
    <row r="47" spans="1:7" x14ac:dyDescent="0.2">
      <c r="A47" s="4">
        <f>IF('True_Odds_Calculator_2-way'!A48="","",'True_Odds_Calculator_2-way'!A48)</f>
        <v>1.98</v>
      </c>
      <c r="B47" s="4">
        <f>IF('True_Odds_Calculator_2-way'!B48="","",'True_Odds_Calculator_2-way'!B48)</f>
        <v>1.88</v>
      </c>
      <c r="C47" s="4">
        <f t="shared" si="0"/>
        <v>3.6965398667526461E-2</v>
      </c>
      <c r="D47" s="4">
        <f t="shared" si="2"/>
        <v>2.0552120141342756</v>
      </c>
      <c r="E47" s="4">
        <f t="shared" si="3"/>
        <v>1.9476768522394308</v>
      </c>
      <c r="G47" s="4">
        <f t="shared" si="1"/>
        <v>1.0369653986675265</v>
      </c>
    </row>
    <row r="48" spans="1:7" x14ac:dyDescent="0.2">
      <c r="A48" s="4">
        <f>IF('True_Odds_Calculator_2-way'!A49="","",'True_Odds_Calculator_2-way'!A49)</f>
        <v>2.19</v>
      </c>
      <c r="B48" s="4">
        <f>IF('True_Odds_Calculator_2-way'!B49="","",'True_Odds_Calculator_2-way'!B49)</f>
        <v>1.72</v>
      </c>
      <c r="C48" s="4">
        <f t="shared" si="0"/>
        <v>3.8016353403419467E-2</v>
      </c>
      <c r="D48" s="4">
        <f t="shared" si="2"/>
        <v>2.2851249696675566</v>
      </c>
      <c r="E48" s="4">
        <f t="shared" si="3"/>
        <v>1.7781344410876134</v>
      </c>
      <c r="G48" s="4">
        <f t="shared" si="1"/>
        <v>1.0380163534034195</v>
      </c>
    </row>
    <row r="49" spans="1:7" x14ac:dyDescent="0.2">
      <c r="A49" s="4">
        <f>IF('True_Odds_Calculator_2-way'!A50="","",'True_Odds_Calculator_2-way'!A50)</f>
        <v>2.29</v>
      </c>
      <c r="B49" s="4">
        <f>IF('True_Odds_Calculator_2-way'!B50="","",'True_Odds_Calculator_2-way'!B50)</f>
        <v>1.67</v>
      </c>
      <c r="C49" s="4">
        <f t="shared" si="0"/>
        <v>3.5483617917004384E-2</v>
      </c>
      <c r="D49" s="4">
        <f t="shared" si="2"/>
        <v>2.3869799956308713</v>
      </c>
      <c r="E49" s="4">
        <f t="shared" si="3"/>
        <v>1.7209909322052965</v>
      </c>
      <c r="G49" s="4">
        <f t="shared" si="1"/>
        <v>1.0354836179170044</v>
      </c>
    </row>
    <row r="50" spans="1:7" x14ac:dyDescent="0.2">
      <c r="A50" s="4">
        <f>IF('True_Odds_Calculator_2-way'!A51="","",'True_Odds_Calculator_2-way'!A51)</f>
        <v>1.92</v>
      </c>
      <c r="B50" s="4">
        <f>IF('True_Odds_Calculator_2-way'!B51="","",'True_Odds_Calculator_2-way'!B51)</f>
        <v>1.95</v>
      </c>
      <c r="C50" s="4">
        <f t="shared" si="0"/>
        <v>3.3653846153846256E-2</v>
      </c>
      <c r="D50" s="4">
        <f t="shared" si="2"/>
        <v>1.9841017488076311</v>
      </c>
      <c r="E50" s="4">
        <f t="shared" si="3"/>
        <v>2.0161550888529889</v>
      </c>
      <c r="G50" s="4">
        <f t="shared" si="1"/>
        <v>1.0336538461538463</v>
      </c>
    </row>
    <row r="51" spans="1:7" x14ac:dyDescent="0.2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1.85</v>
      </c>
      <c r="C51" s="4">
        <f t="shared" si="0"/>
        <v>3.315137797896428E-2</v>
      </c>
      <c r="D51" s="4">
        <f t="shared" si="2"/>
        <v>2.1006852188505105</v>
      </c>
      <c r="E51" s="4">
        <f t="shared" si="3"/>
        <v>1.9085249650616189</v>
      </c>
      <c r="G51" s="4">
        <f t="shared" si="1"/>
        <v>1.0331513779789643</v>
      </c>
    </row>
    <row r="52" spans="1:7" x14ac:dyDescent="0.2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1.82</v>
      </c>
      <c r="C52" s="4">
        <f t="shared" si="0"/>
        <v>3.2542336890162948E-2</v>
      </c>
      <c r="D52" s="4">
        <f t="shared" si="2"/>
        <v>2.1421504520384373</v>
      </c>
      <c r="E52" s="4">
        <f t="shared" si="3"/>
        <v>1.8755413949320454</v>
      </c>
      <c r="G52" s="4">
        <f t="shared" si="1"/>
        <v>1.0325423368901629</v>
      </c>
    </row>
    <row r="53" spans="1:7" x14ac:dyDescent="0.2">
      <c r="A53" s="4">
        <f>IF('True_Odds_Calculator_2-way'!A54="","",'True_Odds_Calculator_2-way'!A54)</f>
        <v>1.65</v>
      </c>
      <c r="B53" s="4">
        <f>IF('True_Odds_Calculator_2-way'!B54="","",'True_Odds_Calculator_2-way'!B54)</f>
        <v>2.31</v>
      </c>
      <c r="C53" s="4">
        <f t="shared" si="0"/>
        <v>3.8961038961038863E-2</v>
      </c>
      <c r="D53" s="4">
        <f t="shared" si="2"/>
        <v>1.7047970479704795</v>
      </c>
      <c r="E53" s="4">
        <f t="shared" si="3"/>
        <v>2.418848167539267</v>
      </c>
      <c r="G53" s="4">
        <f t="shared" si="1"/>
        <v>1.0389610389610389</v>
      </c>
    </row>
    <row r="54" spans="1:7" x14ac:dyDescent="0.2">
      <c r="A54" s="4">
        <f>IF('True_Odds_Calculator_2-way'!A55="","",'True_Odds_Calculator_2-way'!A55)</f>
        <v>2.1800000000000002</v>
      </c>
      <c r="B54" s="4">
        <f>IF('True_Odds_Calculator_2-way'!B55="","",'True_Odds_Calculator_2-way'!B55)</f>
        <v>1.72</v>
      </c>
      <c r="C54" s="4">
        <f t="shared" si="0"/>
        <v>4.0110945167484591E-2</v>
      </c>
      <c r="D54" s="4">
        <f t="shared" si="2"/>
        <v>2.2796692607003894</v>
      </c>
      <c r="E54" s="4">
        <f t="shared" si="3"/>
        <v>1.7814519194222731</v>
      </c>
      <c r="G54" s="4">
        <f t="shared" si="1"/>
        <v>1.0401109451674846</v>
      </c>
    </row>
    <row r="55" spans="1:7" x14ac:dyDescent="0.2">
      <c r="A55" s="4">
        <f>IF('True_Odds_Calculator_2-way'!A56="","",'True_Odds_Calculator_2-way'!A56)</f>
        <v>2.0299999999999998</v>
      </c>
      <c r="B55" s="4">
        <f>IF('True_Odds_Calculator_2-way'!B56="","",'True_Odds_Calculator_2-way'!B56)</f>
        <v>1.85</v>
      </c>
      <c r="C55" s="4">
        <f t="shared" si="0"/>
        <v>3.315137797896428E-2</v>
      </c>
      <c r="D55" s="4">
        <f t="shared" si="2"/>
        <v>2.1006852188505105</v>
      </c>
      <c r="E55" s="4">
        <f t="shared" si="3"/>
        <v>1.9085249650616189</v>
      </c>
      <c r="G55" s="4">
        <f t="shared" si="1"/>
        <v>1.0331513779789643</v>
      </c>
    </row>
    <row r="56" spans="1:7" x14ac:dyDescent="0.2">
      <c r="A56" s="4">
        <f>IF('True_Odds_Calculator_2-way'!A57="","",'True_Odds_Calculator_2-way'!A57)</f>
        <v>2.06</v>
      </c>
      <c r="B56" s="4">
        <f>IF('True_Odds_Calculator_2-way'!B57="","",'True_Odds_Calculator_2-way'!B57)</f>
        <v>1.82</v>
      </c>
      <c r="C56" s="4">
        <f t="shared" si="0"/>
        <v>3.4887442654432999E-2</v>
      </c>
      <c r="D56" s="4">
        <f t="shared" si="2"/>
        <v>2.1367833124358828</v>
      </c>
      <c r="E56" s="4">
        <f t="shared" si="3"/>
        <v>1.8796751228316457</v>
      </c>
      <c r="G56" s="4">
        <f t="shared" si="1"/>
        <v>1.034887442654433</v>
      </c>
    </row>
    <row r="57" spans="1:7" x14ac:dyDescent="0.2">
      <c r="A57" s="4">
        <f>IF('True_Odds_Calculator_2-way'!A58="","",'True_Odds_Calculator_2-way'!A58)</f>
        <v>2.0499999999999998</v>
      </c>
      <c r="B57" s="4">
        <f>IF('True_Odds_Calculator_2-way'!B58="","",'True_Odds_Calculator_2-way'!B58)</f>
        <v>1.83</v>
      </c>
      <c r="C57" s="4">
        <f t="shared" si="0"/>
        <v>3.4252965480474407E-2</v>
      </c>
      <c r="D57" s="4">
        <f t="shared" si="2"/>
        <v>2.1245929491717397</v>
      </c>
      <c r="E57" s="4">
        <f t="shared" si="3"/>
        <v>1.8892106257081707</v>
      </c>
      <c r="G57" s="4">
        <f t="shared" si="1"/>
        <v>1.0342529654804744</v>
      </c>
    </row>
    <row r="58" spans="1:7" x14ac:dyDescent="0.2">
      <c r="A58" s="4">
        <f>IF('True_Odds_Calculator_2-way'!A59="","",'True_Odds_Calculator_2-way'!A59)</f>
        <v>2.39</v>
      </c>
      <c r="B58" s="4">
        <f>IF('True_Odds_Calculator_2-way'!B59="","",'True_Odds_Calculator_2-way'!B59)</f>
        <v>1.61</v>
      </c>
      <c r="C58" s="4">
        <f t="shared" si="0"/>
        <v>3.9528054263364254E-2</v>
      </c>
      <c r="D58" s="4">
        <f t="shared" si="2"/>
        <v>2.5084911502982492</v>
      </c>
      <c r="E58" s="4">
        <f t="shared" si="3"/>
        <v>1.6629140646945697</v>
      </c>
      <c r="G58" s="4">
        <f t="shared" si="1"/>
        <v>1.0395280542633643</v>
      </c>
    </row>
    <row r="59" spans="1:7" x14ac:dyDescent="0.2">
      <c r="A59" s="4">
        <f>IF('True_Odds_Calculator_2-way'!A60="","",'True_Odds_Calculator_2-way'!A60)</f>
        <v>2.27</v>
      </c>
      <c r="B59" s="4">
        <f>IF('True_Odds_Calculator_2-way'!B60="","",'True_Odds_Calculator_2-way'!B60)</f>
        <v>1.67</v>
      </c>
      <c r="C59" s="4">
        <f t="shared" si="0"/>
        <v>3.9331029570814469E-2</v>
      </c>
      <c r="D59" s="4">
        <f t="shared" si="2"/>
        <v>2.3760694474913038</v>
      </c>
      <c r="E59" s="4">
        <f t="shared" si="3"/>
        <v>1.7267075087111983</v>
      </c>
      <c r="G59" s="4">
        <f t="shared" si="1"/>
        <v>1.0393310295708145</v>
      </c>
    </row>
    <row r="60" spans="1:7" x14ac:dyDescent="0.2">
      <c r="A60" s="4">
        <f>IF('True_Odds_Calculator_2-way'!A61="","",'True_Odds_Calculator_2-way'!A61)</f>
        <v>2.39</v>
      </c>
      <c r="B60" s="4">
        <f>IF('True_Odds_Calculator_2-way'!B61="","",'True_Odds_Calculator_2-way'!B61)</f>
        <v>1.61</v>
      </c>
      <c r="C60" s="4">
        <f t="shared" si="0"/>
        <v>3.9528054263364254E-2</v>
      </c>
      <c r="D60" s="4">
        <f t="shared" si="2"/>
        <v>2.5084911502982492</v>
      </c>
      <c r="E60" s="4">
        <f t="shared" si="3"/>
        <v>1.6629140646945697</v>
      </c>
      <c r="G60" s="4">
        <f t="shared" si="1"/>
        <v>1.0395280542633643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1.83</v>
      </c>
      <c r="C61" s="4">
        <f t="shared" si="0"/>
        <v>3.1884980635577431E-2</v>
      </c>
      <c r="D61" s="4">
        <f t="shared" si="2"/>
        <v>2.1299508446804905</v>
      </c>
      <c r="E61" s="4">
        <f t="shared" si="3"/>
        <v>1.8849942497124856</v>
      </c>
      <c r="G61" s="4">
        <f t="shared" si="1"/>
        <v>1.0318849806355774</v>
      </c>
    </row>
    <row r="62" spans="1:7" x14ac:dyDescent="0.2">
      <c r="A62" s="4">
        <f>IF('True_Odds_Calculator_2-way'!A63="","",'True_Odds_Calculator_2-way'!A63)</f>
        <v>2.15</v>
      </c>
      <c r="B62" s="4">
        <f>IF('True_Odds_Calculator_2-way'!B63="","",'True_Odds_Calculator_2-way'!B63)</f>
        <v>1.74</v>
      </c>
      <c r="C62" s="4">
        <f t="shared" si="0"/>
        <v>3.9828922747928264E-2</v>
      </c>
      <c r="D62" s="4">
        <f t="shared" si="2"/>
        <v>2.2461723206244368</v>
      </c>
      <c r="E62" s="4">
        <f t="shared" si="3"/>
        <v>1.8024572392194651</v>
      </c>
      <c r="G62" s="4">
        <f t="shared" si="1"/>
        <v>1.0398289227479283</v>
      </c>
    </row>
    <row r="63" spans="1:7" x14ac:dyDescent="0.2">
      <c r="A63" s="4">
        <f>IF('True_Odds_Calculator_2-way'!A64="","",'True_Odds_Calculator_2-way'!A64)</f>
        <v>2.0499999999999998</v>
      </c>
      <c r="B63" s="4">
        <f>IF('True_Odds_Calculator_2-way'!B64="","",'True_Odds_Calculator_2-way'!B64)</f>
        <v>1.83</v>
      </c>
      <c r="C63" s="4">
        <f t="shared" si="0"/>
        <v>3.4252965480474407E-2</v>
      </c>
      <c r="D63" s="4">
        <f t="shared" si="2"/>
        <v>2.1245929491717397</v>
      </c>
      <c r="E63" s="4">
        <f t="shared" si="3"/>
        <v>1.8892106257081707</v>
      </c>
      <c r="G63" s="4">
        <f t="shared" si="1"/>
        <v>1.0342529654804744</v>
      </c>
    </row>
    <row r="64" spans="1:7" x14ac:dyDescent="0.2">
      <c r="A64" s="4">
        <f>IF('True_Odds_Calculator_2-way'!A65="","",'True_Odds_Calculator_2-way'!A65)</f>
        <v>2.27</v>
      </c>
      <c r="B64" s="4">
        <f>IF('True_Odds_Calculator_2-way'!B65="","",'True_Odds_Calculator_2-way'!B65)</f>
        <v>1.68</v>
      </c>
      <c r="C64" s="4">
        <f t="shared" si="0"/>
        <v>3.5766729599328695E-2</v>
      </c>
      <c r="D64" s="4">
        <f t="shared" si="2"/>
        <v>2.3660503784588656</v>
      </c>
      <c r="E64" s="4">
        <f t="shared" si="3"/>
        <v>1.7320374239258789</v>
      </c>
      <c r="G64" s="4">
        <f t="shared" si="1"/>
        <v>1.0357667295993287</v>
      </c>
    </row>
    <row r="65" spans="1:7" x14ac:dyDescent="0.2">
      <c r="A65" s="4">
        <f>IF('True_Odds_Calculator_2-way'!A66="","",'True_Odds_Calculator_2-way'!A66)</f>
        <v>2.6</v>
      </c>
      <c r="B65" s="4">
        <f>IF('True_Odds_Calculator_2-way'!B66="","",'True_Odds_Calculator_2-way'!B66)</f>
        <v>1.53</v>
      </c>
      <c r="C65" s="4">
        <f t="shared" si="0"/>
        <v>3.8210155857214545E-2</v>
      </c>
      <c r="D65" s="4">
        <f t="shared" si="2"/>
        <v>2.7359009628610726</v>
      </c>
      <c r="E65" s="4">
        <f t="shared" si="3"/>
        <v>1.5760697305863707</v>
      </c>
      <c r="G65" s="4">
        <f t="shared" si="1"/>
        <v>1.0382101558572145</v>
      </c>
    </row>
    <row r="66" spans="1:7" x14ac:dyDescent="0.2">
      <c r="A66" s="4">
        <f>IF('True_Odds_Calculator_2-way'!A67="","",'True_Odds_Calculator_2-way'!A67)</f>
        <v>2.73</v>
      </c>
      <c r="B66" s="4">
        <f>IF('True_Odds_Calculator_2-way'!B67="","",'True_Odds_Calculator_2-way'!B67)</f>
        <v>1.49</v>
      </c>
      <c r="C66" s="4">
        <f t="shared" ref="C66:C129" si="4">IF(A66="","",((1/A66)+(1/B66))-1)</f>
        <v>3.7441305897681687E-2</v>
      </c>
      <c r="D66" s="4">
        <f t="shared" si="2"/>
        <v>2.8770378753050179</v>
      </c>
      <c r="E66" s="4">
        <f t="shared" si="3"/>
        <v>1.5327543003560864</v>
      </c>
      <c r="G66" s="4">
        <f t="shared" ref="G66:G129" si="5">IF(A66="","",C66+1)</f>
        <v>1.0374413058976817</v>
      </c>
    </row>
    <row r="67" spans="1:7" x14ac:dyDescent="0.2">
      <c r="A67" s="4">
        <f>IF('True_Odds_Calculator_2-way'!A68="","",'True_Odds_Calculator_2-way'!A68)</f>
        <v>2.0499999999999998</v>
      </c>
      <c r="B67" s="4">
        <f>IF('True_Odds_Calculator_2-way'!B68="","",'True_Odds_Calculator_2-way'!B68)</f>
        <v>1.81</v>
      </c>
      <c r="C67" s="4">
        <f t="shared" si="4"/>
        <v>4.0291065894084488E-2</v>
      </c>
      <c r="D67" s="4">
        <f t="shared" ref="D67:D130" si="6">IF(A67="","",(2*A67)/(2-($C67*A67)))</f>
        <v>2.1383086010661287</v>
      </c>
      <c r="E67" s="4">
        <f t="shared" ref="E67:E130" si="7">IF(B67="","",(2*B67)/(2-($C67*B67)))</f>
        <v>1.8784963928616634</v>
      </c>
      <c r="G67" s="4">
        <f t="shared" si="5"/>
        <v>1.0402910658940845</v>
      </c>
    </row>
    <row r="68" spans="1:7" x14ac:dyDescent="0.2">
      <c r="A68" s="4">
        <f>IF('True_Odds_Calculator_2-way'!A69="","",'True_Odds_Calculator_2-way'!A69)</f>
        <v>1.71</v>
      </c>
      <c r="B68" s="4">
        <f>IF('True_Odds_Calculator_2-way'!B69="","",'True_Odds_Calculator_2-way'!B69)</f>
        <v>2.15</v>
      </c>
      <c r="C68" s="4">
        <f t="shared" si="4"/>
        <v>4.9911600707194248E-2</v>
      </c>
      <c r="D68" s="4">
        <f t="shared" si="6"/>
        <v>1.7862261630025504</v>
      </c>
      <c r="E68" s="4">
        <f t="shared" si="7"/>
        <v>2.2718986559555074</v>
      </c>
      <c r="G68" s="4">
        <f t="shared" si="5"/>
        <v>1.0499116007071942</v>
      </c>
    </row>
    <row r="69" spans="1:7" x14ac:dyDescent="0.2">
      <c r="A69" s="4">
        <f>IF('True_Odds_Calculator_2-way'!A70="","",'True_Odds_Calculator_2-way'!A70)</f>
        <v>1.71</v>
      </c>
      <c r="B69" s="4">
        <f>IF('True_Odds_Calculator_2-way'!B70="","",'True_Odds_Calculator_2-way'!B70)</f>
        <v>2.16</v>
      </c>
      <c r="C69" s="4">
        <f t="shared" si="4"/>
        <v>4.7758284600389889E-2</v>
      </c>
      <c r="D69" s="4">
        <f t="shared" si="6"/>
        <v>1.7827975673327543</v>
      </c>
      <c r="E69" s="4">
        <f t="shared" si="7"/>
        <v>2.2774694783573808</v>
      </c>
      <c r="G69" s="4">
        <f t="shared" si="5"/>
        <v>1.0477582846003899</v>
      </c>
    </row>
    <row r="70" spans="1:7" x14ac:dyDescent="0.2">
      <c r="A70" s="4">
        <f>IF('True_Odds_Calculator_2-way'!A71="","",'True_Odds_Calculator_2-way'!A71)</f>
        <v>1.97</v>
      </c>
      <c r="B70" s="4">
        <f>IF('True_Odds_Calculator_2-way'!B71="","",'True_Odds_Calculator_2-way'!B71)</f>
        <v>1.86</v>
      </c>
      <c r="C70" s="4">
        <f t="shared" si="4"/>
        <v>4.5248621800120015E-2</v>
      </c>
      <c r="D70" s="4">
        <f t="shared" si="6"/>
        <v>2.0618985988408078</v>
      </c>
      <c r="E70" s="4">
        <f t="shared" si="7"/>
        <v>1.9417095013512797</v>
      </c>
      <c r="G70" s="4">
        <f t="shared" si="5"/>
        <v>1.04524862180012</v>
      </c>
    </row>
    <row r="71" spans="1:7" x14ac:dyDescent="0.2">
      <c r="A71" s="4">
        <f>IF('True_Odds_Calculator_2-way'!A72="","",'True_Odds_Calculator_2-way'!A72)</f>
        <v>1.92</v>
      </c>
      <c r="B71" s="4">
        <f>IF('True_Odds_Calculator_2-way'!B72="","",'True_Odds_Calculator_2-way'!B72)</f>
        <v>1.92</v>
      </c>
      <c r="C71" s="4">
        <f t="shared" si="4"/>
        <v>4.1666666666666741E-2</v>
      </c>
      <c r="D71" s="4">
        <f t="shared" si="6"/>
        <v>2</v>
      </c>
      <c r="E71" s="4">
        <f t="shared" si="7"/>
        <v>2</v>
      </c>
      <c r="G71" s="4">
        <f t="shared" si="5"/>
        <v>1.0416666666666667</v>
      </c>
    </row>
    <row r="72" spans="1:7" x14ac:dyDescent="0.2">
      <c r="A72" s="4">
        <f>IF('True_Odds_Calculator_2-way'!A73="","",'True_Odds_Calculator_2-way'!A73)</f>
        <v>1.66</v>
      </c>
      <c r="B72" s="4">
        <f>IF('True_Odds_Calculator_2-way'!B73="","",'True_Odds_Calculator_2-way'!B73)</f>
        <v>2.2400000000000002</v>
      </c>
      <c r="C72" s="4">
        <f t="shared" si="4"/>
        <v>4.8838209982788428E-2</v>
      </c>
      <c r="D72" s="4">
        <f t="shared" si="6"/>
        <v>1.7301321421924438</v>
      </c>
      <c r="E72" s="4">
        <f t="shared" si="7"/>
        <v>2.3696150904919713</v>
      </c>
      <c r="G72" s="4">
        <f t="shared" si="5"/>
        <v>1.0488382099827884</v>
      </c>
    </row>
    <row r="73" spans="1:7" x14ac:dyDescent="0.2">
      <c r="A73" s="4">
        <f>IF('True_Odds_Calculator_2-way'!A74="","",'True_Odds_Calculator_2-way'!A74)</f>
        <v>2.56</v>
      </c>
      <c r="B73" s="4">
        <f>IF('True_Odds_Calculator_2-way'!B74="","",'True_Odds_Calculator_2-way'!B74)</f>
        <v>1.52</v>
      </c>
      <c r="C73" s="4">
        <f t="shared" si="4"/>
        <v>4.851973684210531E-2</v>
      </c>
      <c r="D73" s="4">
        <f t="shared" si="6"/>
        <v>2.7295173961840629</v>
      </c>
      <c r="E73" s="4">
        <f t="shared" si="7"/>
        <v>1.5781959766385465</v>
      </c>
      <c r="G73" s="4">
        <f t="shared" si="5"/>
        <v>1.0485197368421053</v>
      </c>
    </row>
    <row r="74" spans="1:7" x14ac:dyDescent="0.2">
      <c r="A74" s="4">
        <f>IF('True_Odds_Calculator_2-way'!A75="","",'True_Odds_Calculator_2-way'!A75)</f>
        <v>1.88</v>
      </c>
      <c r="B74" s="4">
        <f>IF('True_Odds_Calculator_2-way'!B75="","",'True_Odds_Calculator_2-way'!B75)</f>
        <v>1.96</v>
      </c>
      <c r="C74" s="4">
        <f t="shared" si="4"/>
        <v>4.2118975249674229E-2</v>
      </c>
      <c r="D74" s="4">
        <f t="shared" si="6"/>
        <v>1.9575010624734379</v>
      </c>
      <c r="E74" s="4">
        <f t="shared" si="7"/>
        <v>2.044385264092321</v>
      </c>
      <c r="G74" s="4">
        <f t="shared" si="5"/>
        <v>1.0421189752496742</v>
      </c>
    </row>
    <row r="75" spans="1:7" x14ac:dyDescent="0.2">
      <c r="A75" s="4">
        <f>IF('True_Odds_Calculator_2-way'!A76="","",'True_Odds_Calculator_2-way'!A76)</f>
        <v>1.9</v>
      </c>
      <c r="B75" s="4">
        <f>IF('True_Odds_Calculator_2-way'!B76="","",'True_Odds_Calculator_2-way'!B76)</f>
        <v>1.93</v>
      </c>
      <c r="C75" s="4">
        <f t="shared" si="4"/>
        <v>4.445050449959087E-2</v>
      </c>
      <c r="D75" s="4">
        <f t="shared" si="6"/>
        <v>1.9837706248309437</v>
      </c>
      <c r="E75" s="4">
        <f t="shared" si="7"/>
        <v>2.0164971130052241</v>
      </c>
      <c r="G75" s="4">
        <f t="shared" si="5"/>
        <v>1.0444505044995909</v>
      </c>
    </row>
    <row r="76" spans="1:7" x14ac:dyDescent="0.2">
      <c r="A76" s="4">
        <f>IF('True_Odds_Calculator_2-way'!A77="","",'True_Odds_Calculator_2-way'!A77)</f>
        <v>2.08</v>
      </c>
      <c r="B76" s="4">
        <f>IF('True_Odds_Calculator_2-way'!B77="","",'True_Odds_Calculator_2-way'!B77)</f>
        <v>1.76</v>
      </c>
      <c r="C76" s="4">
        <f t="shared" si="4"/>
        <v>4.8951048951048959E-2</v>
      </c>
      <c r="D76" s="4">
        <f t="shared" si="6"/>
        <v>2.1915708812260539</v>
      </c>
      <c r="E76" s="4">
        <f t="shared" si="7"/>
        <v>1.8392282958199357</v>
      </c>
      <c r="G76" s="4">
        <f t="shared" si="5"/>
        <v>1.048951048951049</v>
      </c>
    </row>
    <row r="77" spans="1:7" x14ac:dyDescent="0.2">
      <c r="A77" s="4">
        <f>IF('True_Odds_Calculator_2-way'!A78="","",'True_Odds_Calculator_2-way'!A78)</f>
        <v>1.97</v>
      </c>
      <c r="B77" s="4">
        <f>IF('True_Odds_Calculator_2-way'!B78="","",'True_Odds_Calculator_2-way'!B78)</f>
        <v>1.87</v>
      </c>
      <c r="C77" s="4">
        <f t="shared" si="4"/>
        <v>4.2373571486739481E-2</v>
      </c>
      <c r="D77" s="4">
        <f t="shared" si="6"/>
        <v>2.0558051284913081</v>
      </c>
      <c r="E77" s="4">
        <f t="shared" si="7"/>
        <v>1.9471444805623825</v>
      </c>
      <c r="G77" s="4">
        <f t="shared" si="5"/>
        <v>1.0423735714867395</v>
      </c>
    </row>
    <row r="78" spans="1:7" x14ac:dyDescent="0.2">
      <c r="A78" s="4">
        <f>IF('True_Odds_Calculator_2-way'!A79="","",'True_Odds_Calculator_2-way'!A79)</f>
        <v>1.78</v>
      </c>
      <c r="B78" s="4">
        <f>IF('True_Odds_Calculator_2-way'!B79="","",'True_Odds_Calculator_2-way'!B79)</f>
        <v>2.06</v>
      </c>
      <c r="C78" s="4">
        <f t="shared" si="4"/>
        <v>4.7234646012872306E-2</v>
      </c>
      <c r="D78" s="4">
        <f t="shared" si="6"/>
        <v>1.8581129015911626</v>
      </c>
      <c r="E78" s="4">
        <f t="shared" si="7"/>
        <v>2.165347820951931</v>
      </c>
      <c r="G78" s="4">
        <f t="shared" si="5"/>
        <v>1.0472346460128723</v>
      </c>
    </row>
    <row r="79" spans="1:7" x14ac:dyDescent="0.2">
      <c r="A79" s="4">
        <f>IF('True_Odds_Calculator_2-way'!A80="","",'True_Odds_Calculator_2-way'!A80)</f>
        <v>1.68</v>
      </c>
      <c r="B79" s="4">
        <f>IF('True_Odds_Calculator_2-way'!B80="","",'True_Odds_Calculator_2-way'!B80)</f>
        <v>2.27</v>
      </c>
      <c r="C79" s="4">
        <f t="shared" si="4"/>
        <v>3.5766729599328695E-2</v>
      </c>
      <c r="D79" s="4">
        <f t="shared" si="6"/>
        <v>1.7320374239258789</v>
      </c>
      <c r="E79" s="4">
        <f t="shared" si="7"/>
        <v>2.3660503784588656</v>
      </c>
      <c r="G79" s="4">
        <f t="shared" si="5"/>
        <v>1.0357667295993287</v>
      </c>
    </row>
    <row r="80" spans="1:7" x14ac:dyDescent="0.2">
      <c r="A80" s="4">
        <f>IF('True_Odds_Calculator_2-way'!A81="","",'True_Odds_Calculator_2-way'!A81)</f>
        <v>1.62</v>
      </c>
      <c r="B80" s="4">
        <f>IF('True_Odds_Calculator_2-way'!B81="","",'True_Odds_Calculator_2-way'!B81)</f>
        <v>2.37</v>
      </c>
      <c r="C80" s="4">
        <f t="shared" si="4"/>
        <v>3.9224878887325954E-2</v>
      </c>
      <c r="D80" s="4">
        <f t="shared" si="6"/>
        <v>1.6731598901817231</v>
      </c>
      <c r="E80" s="4">
        <f t="shared" si="7"/>
        <v>2.4855311711011843</v>
      </c>
      <c r="G80" s="4">
        <f t="shared" si="5"/>
        <v>1.039224878887326</v>
      </c>
    </row>
    <row r="81" spans="1:7" x14ac:dyDescent="0.2">
      <c r="A81" s="4">
        <f>IF('True_Odds_Calculator_2-way'!A82="","",'True_Odds_Calculator_2-way'!A82)</f>
        <v>2.4</v>
      </c>
      <c r="B81" s="4">
        <f>IF('True_Odds_Calculator_2-way'!B82="","",'True_Odds_Calculator_2-way'!B82)</f>
        <v>1.61</v>
      </c>
      <c r="C81" s="4">
        <f t="shared" si="4"/>
        <v>3.7784679089026829E-2</v>
      </c>
      <c r="D81" s="4">
        <f t="shared" si="6"/>
        <v>2.5139882888744305</v>
      </c>
      <c r="E81" s="4">
        <f t="shared" si="7"/>
        <v>1.6605070906746886</v>
      </c>
      <c r="G81" s="4">
        <f t="shared" si="5"/>
        <v>1.0377846790890268</v>
      </c>
    </row>
    <row r="82" spans="1:7" x14ac:dyDescent="0.2">
      <c r="A82" s="4">
        <f>IF('True_Odds_Calculator_2-way'!A83="","",'True_Odds_Calculator_2-way'!A83)</f>
        <v>2.16</v>
      </c>
      <c r="B82" s="4">
        <f>IF('True_Odds_Calculator_2-way'!B83="","",'True_Odds_Calculator_2-way'!B83)</f>
        <v>1.74</v>
      </c>
      <c r="C82" s="4">
        <f t="shared" si="4"/>
        <v>3.7675606641123682E-2</v>
      </c>
      <c r="D82" s="4">
        <f t="shared" si="6"/>
        <v>2.2516175413371671</v>
      </c>
      <c r="E82" s="4">
        <f t="shared" si="7"/>
        <v>1.7989661114302122</v>
      </c>
      <c r="G82" s="4">
        <f t="shared" si="5"/>
        <v>1.0376756066411237</v>
      </c>
    </row>
    <row r="83" spans="1:7" x14ac:dyDescent="0.2">
      <c r="A83" s="4">
        <f>IF('True_Odds_Calculator_2-way'!A84="","",'True_Odds_Calculator_2-way'!A84)</f>
        <v>2.2599999999999998</v>
      </c>
      <c r="B83" s="4">
        <f>IF('True_Odds_Calculator_2-way'!B84="","",'True_Odds_Calculator_2-way'!B84)</f>
        <v>1.68</v>
      </c>
      <c r="C83" s="4">
        <f t="shared" si="4"/>
        <v>3.7715971344289834E-2</v>
      </c>
      <c r="D83" s="4">
        <f t="shared" si="6"/>
        <v>2.3606068142253167</v>
      </c>
      <c r="E83" s="4">
        <f t="shared" si="7"/>
        <v>1.7349661853408882</v>
      </c>
      <c r="G83" s="4">
        <f t="shared" si="5"/>
        <v>1.0377159713442898</v>
      </c>
    </row>
    <row r="84" spans="1:7" x14ac:dyDescent="0.2">
      <c r="A84" s="4">
        <f>IF('True_Odds_Calculator_2-way'!A85="","",'True_Odds_Calculator_2-way'!A85)</f>
        <v>2</v>
      </c>
      <c r="B84" s="4">
        <f>IF('True_Odds_Calculator_2-way'!B85="","",'True_Odds_Calculator_2-way'!B85)</f>
        <v>1.88</v>
      </c>
      <c r="C84" s="4">
        <f t="shared" si="4"/>
        <v>3.1914893617021267E-2</v>
      </c>
      <c r="D84" s="4">
        <f t="shared" si="6"/>
        <v>2.0659340659340657</v>
      </c>
      <c r="E84" s="4">
        <f t="shared" si="7"/>
        <v>1.9381443298969072</v>
      </c>
      <c r="G84" s="4">
        <f t="shared" si="5"/>
        <v>1.0319148936170213</v>
      </c>
    </row>
    <row r="85" spans="1:7" x14ac:dyDescent="0.2">
      <c r="A85" s="4">
        <f>IF('True_Odds_Calculator_2-way'!A86="","",'True_Odds_Calculator_2-way'!A86)</f>
        <v>2.2599999999999998</v>
      </c>
      <c r="B85" s="4">
        <f>IF('True_Odds_Calculator_2-way'!B86="","",'True_Odds_Calculator_2-way'!B86)</f>
        <v>1.65</v>
      </c>
      <c r="C85" s="4">
        <f t="shared" si="4"/>
        <v>4.85384821668009E-2</v>
      </c>
      <c r="D85" s="4">
        <f t="shared" si="6"/>
        <v>2.3911510099390831</v>
      </c>
      <c r="E85" s="4">
        <f t="shared" si="7"/>
        <v>1.7188292233233464</v>
      </c>
      <c r="G85" s="4">
        <f t="shared" si="5"/>
        <v>1.0485384821668009</v>
      </c>
    </row>
    <row r="86" spans="1:7" x14ac:dyDescent="0.2">
      <c r="A86" s="4">
        <f>IF('True_Odds_Calculator_2-way'!A87="","",'True_Odds_Calculator_2-way'!A87)</f>
        <v>2.4500000000000002</v>
      </c>
      <c r="B86" s="4">
        <f>IF('True_Odds_Calculator_2-way'!B87="","",'True_Odds_Calculator_2-way'!B87)</f>
        <v>1.59</v>
      </c>
      <c r="C86" s="4">
        <f t="shared" si="4"/>
        <v>3.7094082916185211E-2</v>
      </c>
      <c r="D86" s="4">
        <f t="shared" si="6"/>
        <v>2.5666282325811234</v>
      </c>
      <c r="E86" s="4">
        <f t="shared" si="7"/>
        <v>1.6383135317001365</v>
      </c>
      <c r="G86" s="4">
        <f t="shared" si="5"/>
        <v>1.0370940829161852</v>
      </c>
    </row>
    <row r="87" spans="1:7" x14ac:dyDescent="0.2">
      <c r="A87" s="4">
        <f>IF('True_Odds_Calculator_2-way'!A88="","",'True_Odds_Calculator_2-way'!A88)</f>
        <v>2.37</v>
      </c>
      <c r="B87" s="4">
        <f>IF('True_Odds_Calculator_2-way'!B88="","",'True_Odds_Calculator_2-way'!B88)</f>
        <v>1.63</v>
      </c>
      <c r="C87" s="4">
        <f t="shared" si="4"/>
        <v>3.5437860785379582E-2</v>
      </c>
      <c r="D87" s="4">
        <f t="shared" si="6"/>
        <v>2.4738881239793793</v>
      </c>
      <c r="E87" s="4">
        <f t="shared" si="7"/>
        <v>1.6784775477395666</v>
      </c>
      <c r="G87" s="4">
        <f t="shared" si="5"/>
        <v>1.0354378607853796</v>
      </c>
    </row>
    <row r="88" spans="1:7" x14ac:dyDescent="0.2">
      <c r="A88" s="4">
        <f>IF('True_Odds_Calculator_2-way'!A89="","",'True_Odds_Calculator_2-way'!A89)</f>
        <v>2.4900000000000002</v>
      </c>
      <c r="B88" s="4">
        <f>IF('True_Odds_Calculator_2-way'!B89="","",'True_Odds_Calculator_2-way'!B89)</f>
        <v>1.57</v>
      </c>
      <c r="C88" s="4">
        <f t="shared" si="4"/>
        <v>3.8549100862046881E-2</v>
      </c>
      <c r="D88" s="4">
        <f t="shared" si="6"/>
        <v>2.6155287190981165</v>
      </c>
      <c r="E88" s="4">
        <f t="shared" si="7"/>
        <v>1.6189924005549459</v>
      </c>
      <c r="G88" s="4">
        <f t="shared" si="5"/>
        <v>1.0385491008620469</v>
      </c>
    </row>
    <row r="89" spans="1:7" x14ac:dyDescent="0.2">
      <c r="A89" s="4">
        <f>IF('True_Odds_Calculator_2-way'!A90="","",'True_Odds_Calculator_2-way'!A90)</f>
        <v>2.61</v>
      </c>
      <c r="B89" s="4">
        <f>IF('True_Odds_Calculator_2-way'!B90="","",'True_Odds_Calculator_2-way'!B90)</f>
        <v>1.53</v>
      </c>
      <c r="C89" s="4">
        <f t="shared" si="4"/>
        <v>3.6736533693937368E-2</v>
      </c>
      <c r="D89" s="4">
        <f t="shared" si="6"/>
        <v>2.7414272474513437</v>
      </c>
      <c r="E89" s="4">
        <f t="shared" si="7"/>
        <v>1.5742416178818521</v>
      </c>
      <c r="G89" s="4">
        <f t="shared" si="5"/>
        <v>1.0367365336939374</v>
      </c>
    </row>
    <row r="90" spans="1:7" x14ac:dyDescent="0.2">
      <c r="A90" s="4">
        <f>IF('True_Odds_Calculator_2-way'!A91="","",'True_Odds_Calculator_2-way'!A91)</f>
        <v>2.29</v>
      </c>
      <c r="B90" s="4">
        <f>IF('True_Odds_Calculator_2-way'!B91="","",'True_Odds_Calculator_2-way'!B91)</f>
        <v>1.66</v>
      </c>
      <c r="C90" s="4">
        <f t="shared" si="4"/>
        <v>3.9090861261640519E-2</v>
      </c>
      <c r="D90" s="4">
        <f t="shared" si="6"/>
        <v>2.3973008765844739</v>
      </c>
      <c r="E90" s="4">
        <f t="shared" si="7"/>
        <v>1.7156654781784539</v>
      </c>
      <c r="G90" s="4">
        <f t="shared" si="5"/>
        <v>1.0390908612616405</v>
      </c>
    </row>
    <row r="91" spans="1:7" x14ac:dyDescent="0.2">
      <c r="A91" s="4">
        <f>IF('True_Odds_Calculator_2-way'!A92="","",'True_Odds_Calculator_2-way'!A92)</f>
        <v>2.52</v>
      </c>
      <c r="B91" s="4">
        <f>IF('True_Odds_Calculator_2-way'!B92="","",'True_Odds_Calculator_2-way'!B92)</f>
        <v>1.54</v>
      </c>
      <c r="C91" s="4">
        <f t="shared" si="4"/>
        <v>4.6176046176046093E-2</v>
      </c>
      <c r="D91" s="4">
        <f t="shared" si="6"/>
        <v>2.6756756756756754</v>
      </c>
      <c r="E91" s="4">
        <f t="shared" si="7"/>
        <v>1.596774193548387</v>
      </c>
      <c r="G91" s="4">
        <f t="shared" si="5"/>
        <v>1.0461760461760461</v>
      </c>
    </row>
    <row r="92" spans="1:7" x14ac:dyDescent="0.2">
      <c r="A92" s="4">
        <f>IF('True_Odds_Calculator_2-way'!A93="","",'True_Odds_Calculator_2-way'!A93)</f>
        <v>2.38</v>
      </c>
      <c r="B92" s="4">
        <f>IF('True_Odds_Calculator_2-way'!B93="","",'True_Odds_Calculator_2-way'!B93)</f>
        <v>1.6</v>
      </c>
      <c r="C92" s="4">
        <f t="shared" si="4"/>
        <v>4.5168067226890818E-2</v>
      </c>
      <c r="D92" s="4">
        <f t="shared" si="6"/>
        <v>2.5151915455746368</v>
      </c>
      <c r="E92" s="4">
        <f t="shared" si="7"/>
        <v>1.65998256320837</v>
      </c>
      <c r="G92" s="4">
        <f t="shared" si="5"/>
        <v>1.0451680672268908</v>
      </c>
    </row>
    <row r="93" spans="1:7" x14ac:dyDescent="0.2">
      <c r="A93" s="4">
        <f>IF('True_Odds_Calculator_2-way'!A94="","",'True_Odds_Calculator_2-way'!A94)</f>
        <v>2.31</v>
      </c>
      <c r="B93" s="4">
        <f>IF('True_Odds_Calculator_2-way'!B94="","",'True_Odds_Calculator_2-way'!B94)</f>
        <v>1.57</v>
      </c>
      <c r="C93" s="4">
        <f t="shared" si="4"/>
        <v>6.9843108059668424E-2</v>
      </c>
      <c r="D93" s="4">
        <f t="shared" si="6"/>
        <v>2.5126961582429761</v>
      </c>
      <c r="E93" s="4">
        <f t="shared" si="7"/>
        <v>1.6610712895321407</v>
      </c>
      <c r="G93" s="4">
        <f t="shared" si="5"/>
        <v>1.0698431080596684</v>
      </c>
    </row>
    <row r="94" spans="1:7" x14ac:dyDescent="0.2">
      <c r="A94" s="4">
        <f>IF('True_Odds_Calculator_2-way'!A95="","",'True_Odds_Calculator_2-way'!A95)</f>
        <v>2.72</v>
      </c>
      <c r="B94" s="4">
        <f>IF('True_Odds_Calculator_2-way'!B95="","",'True_Odds_Calculator_2-way'!B95)</f>
        <v>1.47</v>
      </c>
      <c r="C94" s="4">
        <f t="shared" si="4"/>
        <v>4.791916766706672E-2</v>
      </c>
      <c r="D94" s="4">
        <f t="shared" si="6"/>
        <v>2.9096201426284378</v>
      </c>
      <c r="E94" s="4">
        <f t="shared" si="7"/>
        <v>1.523664354851002</v>
      </c>
      <c r="G94" s="4">
        <f t="shared" si="5"/>
        <v>1.0479191676670667</v>
      </c>
    </row>
    <row r="95" spans="1:7" x14ac:dyDescent="0.2">
      <c r="A95" s="4">
        <f>IF('True_Odds_Calculator_2-way'!A96="","",'True_Odds_Calculator_2-way'!A96)</f>
        <v>2.09</v>
      </c>
      <c r="B95" s="4">
        <f>IF('True_Odds_Calculator_2-way'!B96="","",'True_Odds_Calculator_2-way'!B96)</f>
        <v>1.81</v>
      </c>
      <c r="C95" s="4">
        <f t="shared" si="4"/>
        <v>3.0955087366835166E-2</v>
      </c>
      <c r="D95" s="4">
        <f t="shared" si="6"/>
        <v>2.159867538325388</v>
      </c>
      <c r="E95" s="4">
        <f t="shared" si="7"/>
        <v>1.8621674173619833</v>
      </c>
      <c r="G95" s="4">
        <f t="shared" si="5"/>
        <v>1.0309550873668352</v>
      </c>
    </row>
    <row r="96" spans="1:7" x14ac:dyDescent="0.2">
      <c r="A96" s="4">
        <f>IF('True_Odds_Calculator_2-way'!A97="","",'True_Odds_Calculator_2-way'!A97)</f>
        <v>2.2400000000000002</v>
      </c>
      <c r="B96" s="4">
        <f>IF('True_Odds_Calculator_2-way'!B97="","",'True_Odds_Calculator_2-way'!B97)</f>
        <v>1.7</v>
      </c>
      <c r="C96" s="4">
        <f t="shared" si="4"/>
        <v>3.4663865546218364E-2</v>
      </c>
      <c r="D96" s="4">
        <f t="shared" si="6"/>
        <v>2.3304773561811505</v>
      </c>
      <c r="E96" s="4">
        <f t="shared" si="7"/>
        <v>1.7516099356025756</v>
      </c>
      <c r="G96" s="4">
        <f t="shared" si="5"/>
        <v>1.0346638655462184</v>
      </c>
    </row>
    <row r="97" spans="1:7" x14ac:dyDescent="0.2">
      <c r="A97" s="4">
        <f>IF('True_Odds_Calculator_2-way'!A98="","",'True_Odds_Calculator_2-way'!A98)</f>
        <v>2.0099999999999998</v>
      </c>
      <c r="B97" s="4">
        <f>IF('True_Odds_Calculator_2-way'!B98="","",'True_Odds_Calculator_2-way'!B98)</f>
        <v>1.88</v>
      </c>
      <c r="C97" s="4">
        <f t="shared" si="4"/>
        <v>2.9427331427966497E-2</v>
      </c>
      <c r="D97" s="4">
        <f t="shared" si="6"/>
        <v>2.0712563034422273</v>
      </c>
      <c r="E97" s="4">
        <f t="shared" si="7"/>
        <v>1.9334834220221038</v>
      </c>
      <c r="G97" s="4">
        <f t="shared" si="5"/>
        <v>1.0294273314279665</v>
      </c>
    </row>
    <row r="98" spans="1:7" x14ac:dyDescent="0.2">
      <c r="A98" s="4">
        <f>IF('True_Odds_Calculator_2-way'!A99="","",'True_Odds_Calculator_2-way'!A99)</f>
        <v>2.61</v>
      </c>
      <c r="B98" s="4">
        <f>IF('True_Odds_Calculator_2-way'!B99="","",'True_Odds_Calculator_2-way'!B99)</f>
        <v>1.54</v>
      </c>
      <c r="C98" s="4">
        <f t="shared" si="4"/>
        <v>3.2492411802756749E-2</v>
      </c>
      <c r="D98" s="4">
        <f t="shared" si="6"/>
        <v>2.725571302637825</v>
      </c>
      <c r="E98" s="4">
        <f t="shared" si="7"/>
        <v>1.5795182143278188</v>
      </c>
      <c r="G98" s="4">
        <f t="shared" si="5"/>
        <v>1.0324924118027567</v>
      </c>
    </row>
    <row r="99" spans="1:7" x14ac:dyDescent="0.2">
      <c r="A99" s="4">
        <f>IF('True_Odds_Calculator_2-way'!A100="","",'True_Odds_Calculator_2-way'!A100)</f>
        <v>2.64</v>
      </c>
      <c r="B99" s="4">
        <f>IF('True_Odds_Calculator_2-way'!B100="","",'True_Odds_Calculator_2-way'!B100)</f>
        <v>1.53</v>
      </c>
      <c r="C99" s="4">
        <f t="shared" si="4"/>
        <v>3.2382650029708859E-2</v>
      </c>
      <c r="D99" s="4">
        <f t="shared" si="6"/>
        <v>2.7578861122490785</v>
      </c>
      <c r="E99" s="4">
        <f t="shared" si="7"/>
        <v>1.5688650664180843</v>
      </c>
      <c r="G99" s="4">
        <f t="shared" si="5"/>
        <v>1.0323826500297089</v>
      </c>
    </row>
    <row r="100" spans="1:7" x14ac:dyDescent="0.2">
      <c r="A100" s="4">
        <f>IF('True_Odds_Calculator_2-way'!A101="","",'True_Odds_Calculator_2-way'!A101)</f>
        <v>2.64</v>
      </c>
      <c r="B100" s="4">
        <f>IF('True_Odds_Calculator_2-way'!B101="","",'True_Odds_Calculator_2-way'!B101)</f>
        <v>1.53</v>
      </c>
      <c r="C100" s="4">
        <f t="shared" si="4"/>
        <v>3.2382650029708859E-2</v>
      </c>
      <c r="D100" s="4">
        <f t="shared" si="6"/>
        <v>2.7578861122490785</v>
      </c>
      <c r="E100" s="4">
        <f t="shared" si="7"/>
        <v>1.5688650664180843</v>
      </c>
      <c r="G100" s="4">
        <f t="shared" si="5"/>
        <v>1.0323826500297089</v>
      </c>
    </row>
    <row r="101" spans="1:7" x14ac:dyDescent="0.2">
      <c r="A101" s="4">
        <f>IF('True_Odds_Calculator_2-way'!A102="","",'True_Odds_Calculator_2-way'!A102)</f>
        <v>2.33</v>
      </c>
      <c r="B101" s="4">
        <f>IF('True_Odds_Calculator_2-way'!B102="","",'True_Odds_Calculator_2-way'!B102)</f>
        <v>1.65</v>
      </c>
      <c r="C101" s="4">
        <f t="shared" si="4"/>
        <v>3.5245155416829377E-2</v>
      </c>
      <c r="D101" s="4">
        <f t="shared" si="6"/>
        <v>2.4297677358192451</v>
      </c>
      <c r="E101" s="4">
        <f t="shared" si="7"/>
        <v>1.6994142999226434</v>
      </c>
      <c r="G101" s="4">
        <f t="shared" si="5"/>
        <v>1.0352451554168294</v>
      </c>
    </row>
    <row r="102" spans="1:7" x14ac:dyDescent="0.2">
      <c r="A102" s="4">
        <f>IF('True_Odds_Calculator_2-way'!A103="","",'True_Odds_Calculator_2-way'!A103)</f>
        <v>2.04</v>
      </c>
      <c r="B102" s="4">
        <f>IF('True_Odds_Calculator_2-way'!B103="","",'True_Odds_Calculator_2-way'!B103)</f>
        <v>1.85</v>
      </c>
      <c r="C102" s="4">
        <f t="shared" si="4"/>
        <v>3.0736618971912932E-2</v>
      </c>
      <c r="D102" s="4">
        <f t="shared" si="6"/>
        <v>2.1060267857142851</v>
      </c>
      <c r="E102" s="4">
        <f t="shared" si="7"/>
        <v>1.9041372351160444</v>
      </c>
      <c r="G102" s="4">
        <f t="shared" si="5"/>
        <v>1.0307366189719129</v>
      </c>
    </row>
    <row r="103" spans="1:7" x14ac:dyDescent="0.2">
      <c r="A103" s="4">
        <f>IF('True_Odds_Calculator_2-way'!A104="","",'True_Odds_Calculator_2-way'!A104)</f>
        <v>2.4700000000000002</v>
      </c>
      <c r="B103" s="4">
        <f>IF('True_Odds_Calculator_2-way'!B104="","",'True_Odds_Calculator_2-way'!B104)</f>
        <v>1.59</v>
      </c>
      <c r="C103" s="4">
        <f t="shared" si="4"/>
        <v>3.37891172052045E-2</v>
      </c>
      <c r="D103" s="4">
        <f t="shared" si="6"/>
        <v>2.5775604633610079</v>
      </c>
      <c r="E103" s="4">
        <f t="shared" si="7"/>
        <v>1.6338901254342355</v>
      </c>
      <c r="G103" s="4">
        <f t="shared" si="5"/>
        <v>1.0337891172052045</v>
      </c>
    </row>
    <row r="104" spans="1:7" x14ac:dyDescent="0.2">
      <c r="A104" s="4">
        <f>IF('True_Odds_Calculator_2-way'!A105="","",'True_Odds_Calculator_2-way'!A105)</f>
        <v>2.65</v>
      </c>
      <c r="B104" s="4">
        <f>IF('True_Odds_Calculator_2-way'!B105="","",'True_Odds_Calculator_2-way'!B105)</f>
        <v>1.52</v>
      </c>
      <c r="C104" s="4">
        <f t="shared" si="4"/>
        <v>3.5253227408142962E-2</v>
      </c>
      <c r="D104" s="4">
        <f t="shared" si="6"/>
        <v>2.7798481711525187</v>
      </c>
      <c r="E104" s="4">
        <f t="shared" si="7"/>
        <v>1.5618456766188444</v>
      </c>
      <c r="G104" s="4">
        <f t="shared" si="5"/>
        <v>1.035253227408143</v>
      </c>
    </row>
    <row r="105" spans="1:7" x14ac:dyDescent="0.2">
      <c r="A105" s="4">
        <f>IF('True_Odds_Calculator_2-way'!A106="","",'True_Odds_Calculator_2-way'!A106)</f>
        <v>2.4300000000000002</v>
      </c>
      <c r="B105" s="4">
        <f>IF('True_Odds_Calculator_2-way'!B106="","",'True_Odds_Calculator_2-way'!B106)</f>
        <v>1.61</v>
      </c>
      <c r="C105" s="4">
        <f t="shared" si="4"/>
        <v>3.2640646167216181E-2</v>
      </c>
      <c r="D105" s="4">
        <f t="shared" si="6"/>
        <v>2.5303495779840248</v>
      </c>
      <c r="E105" s="4">
        <f t="shared" si="7"/>
        <v>1.6534454704900365</v>
      </c>
      <c r="G105" s="4">
        <f t="shared" si="5"/>
        <v>1.0326406461672162</v>
      </c>
    </row>
    <row r="106" spans="1:7" x14ac:dyDescent="0.2">
      <c r="A106" s="4">
        <f>IF('True_Odds_Calculator_2-way'!A107="","",'True_Odds_Calculator_2-way'!A107)</f>
        <v>1.78</v>
      </c>
      <c r="B106" s="4">
        <f>IF('True_Odds_Calculator_2-way'!B107="","",'True_Odds_Calculator_2-way'!B107)</f>
        <v>2.12</v>
      </c>
      <c r="C106" s="4">
        <f t="shared" si="4"/>
        <v>3.3495866016535869E-2</v>
      </c>
      <c r="D106" s="4">
        <f t="shared" si="6"/>
        <v>1.8346946713341112</v>
      </c>
      <c r="E106" s="4">
        <f t="shared" si="7"/>
        <v>2.1980428704566637</v>
      </c>
      <c r="G106" s="4">
        <f t="shared" si="5"/>
        <v>1.0334958660165359</v>
      </c>
    </row>
    <row r="107" spans="1:7" x14ac:dyDescent="0.2">
      <c r="A107" s="4">
        <f>IF('True_Odds_Calculator_2-way'!A108="","",'True_Odds_Calculator_2-way'!A108)</f>
        <v>2.2999999999999998</v>
      </c>
      <c r="B107" s="4">
        <f>IF('True_Odds_Calculator_2-way'!B108="","",'True_Odds_Calculator_2-way'!B108)</f>
        <v>1.67</v>
      </c>
      <c r="C107" s="4">
        <f t="shared" si="4"/>
        <v>3.3585003905233002E-2</v>
      </c>
      <c r="D107" s="4">
        <f t="shared" si="6"/>
        <v>2.3924011211460603</v>
      </c>
      <c r="E107" s="4">
        <f t="shared" si="7"/>
        <v>1.7181838514873629</v>
      </c>
      <c r="G107" s="4">
        <f t="shared" si="5"/>
        <v>1.033585003905233</v>
      </c>
    </row>
    <row r="108" spans="1:7" x14ac:dyDescent="0.2">
      <c r="A108" s="4">
        <f>IF('True_Odds_Calculator_2-way'!A109="","",'True_Odds_Calculator_2-way'!A109)</f>
        <v>1.85</v>
      </c>
      <c r="B108" s="4">
        <f>IF('True_Odds_Calculator_2-way'!B109="","",'True_Odds_Calculator_2-way'!B109)</f>
        <v>2.04</v>
      </c>
      <c r="C108" s="4">
        <f t="shared" si="4"/>
        <v>3.0736618971912932E-2</v>
      </c>
      <c r="D108" s="4">
        <f t="shared" si="6"/>
        <v>1.9041372351160444</v>
      </c>
      <c r="E108" s="4">
        <f t="shared" si="7"/>
        <v>2.1060267857142851</v>
      </c>
      <c r="G108" s="4">
        <f t="shared" si="5"/>
        <v>1.0307366189719129</v>
      </c>
    </row>
    <row r="109" spans="1:7" x14ac:dyDescent="0.2">
      <c r="A109" s="4">
        <f>IF('True_Odds_Calculator_2-way'!A110="","",'True_Odds_Calculator_2-way'!A110)</f>
        <v>2.2400000000000002</v>
      </c>
      <c r="B109" s="4">
        <f>IF('True_Odds_Calculator_2-way'!B110="","",'True_Odds_Calculator_2-way'!B110)</f>
        <v>1.7</v>
      </c>
      <c r="C109" s="4">
        <f t="shared" si="4"/>
        <v>3.4663865546218364E-2</v>
      </c>
      <c r="D109" s="4">
        <f t="shared" si="6"/>
        <v>2.3304773561811505</v>
      </c>
      <c r="E109" s="4">
        <f t="shared" si="7"/>
        <v>1.7516099356025756</v>
      </c>
      <c r="G109" s="4">
        <f t="shared" si="5"/>
        <v>1.0346638655462184</v>
      </c>
    </row>
    <row r="110" spans="1:7" x14ac:dyDescent="0.2">
      <c r="A110" s="4">
        <f>IF('True_Odds_Calculator_2-way'!A111="","",'True_Odds_Calculator_2-way'!A111)</f>
        <v>2.2400000000000002</v>
      </c>
      <c r="B110" s="4">
        <f>IF('True_Odds_Calculator_2-way'!B111="","",'True_Odds_Calculator_2-way'!B111)</f>
        <v>1.7</v>
      </c>
      <c r="C110" s="4">
        <f t="shared" si="4"/>
        <v>3.4663865546218364E-2</v>
      </c>
      <c r="D110" s="4">
        <f t="shared" si="6"/>
        <v>2.3304773561811505</v>
      </c>
      <c r="E110" s="4">
        <f t="shared" si="7"/>
        <v>1.7516099356025756</v>
      </c>
      <c r="G110" s="4">
        <f t="shared" si="5"/>
        <v>1.0346638655462184</v>
      </c>
    </row>
    <row r="111" spans="1:7" x14ac:dyDescent="0.2">
      <c r="A111" s="4">
        <f>IF('True_Odds_Calculator_2-way'!A112="","",'True_Odds_Calculator_2-way'!A112)</f>
        <v>1.59</v>
      </c>
      <c r="B111" s="4">
        <f>IF('True_Odds_Calculator_2-way'!B112="","",'True_Odds_Calculator_2-way'!B112)</f>
        <v>2.44</v>
      </c>
      <c r="C111" s="4">
        <f t="shared" si="4"/>
        <v>3.8766883183833478E-2</v>
      </c>
      <c r="D111" s="4">
        <f t="shared" si="6"/>
        <v>1.640561569688769</v>
      </c>
      <c r="E111" s="4">
        <f t="shared" si="7"/>
        <v>2.561130182202271</v>
      </c>
      <c r="G111" s="4">
        <f t="shared" si="5"/>
        <v>1.0387668831838335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4"/>
        <v>3.6055771758459754E-2</v>
      </c>
      <c r="D113" s="4">
        <f t="shared" si="6"/>
        <v>1.6581269630990791</v>
      </c>
      <c r="E113" s="4">
        <f t="shared" si="7"/>
        <v>2.5194636537774748</v>
      </c>
      <c r="G113" s="4">
        <f t="shared" si="5"/>
        <v>1.0360557717584598</v>
      </c>
    </row>
    <row r="114" spans="1:7" x14ac:dyDescent="0.2">
      <c r="A114" s="4">
        <f>IF('True_Odds_Calculator_2-way'!A115="","",'True_Odds_Calculator_2-way'!A115)</f>
        <v>1.88</v>
      </c>
      <c r="B114" s="4">
        <f>IF('True_Odds_Calculator_2-way'!B115="","",'True_Odds_Calculator_2-way'!B115)</f>
        <v>2.0099999999999998</v>
      </c>
      <c r="C114" s="4">
        <f t="shared" si="4"/>
        <v>2.9427331427966497E-2</v>
      </c>
      <c r="D114" s="4">
        <f t="shared" si="6"/>
        <v>1.9334834220221038</v>
      </c>
      <c r="E114" s="4">
        <f t="shared" si="7"/>
        <v>2.0712563034422273</v>
      </c>
      <c r="G114" s="4">
        <f t="shared" si="5"/>
        <v>1.0294273314279665</v>
      </c>
    </row>
    <row r="115" spans="1:7" x14ac:dyDescent="0.2">
      <c r="A115" s="4">
        <f>IF('True_Odds_Calculator_2-way'!A116="","",'True_Odds_Calculator_2-way'!A116)</f>
        <v>1.4</v>
      </c>
      <c r="B115" s="4">
        <f>IF('True_Odds_Calculator_2-way'!B116="","",'True_Odds_Calculator_2-way'!B116)</f>
        <v>3.03</v>
      </c>
      <c r="C115" s="4">
        <f t="shared" si="4"/>
        <v>4.4318717586044443E-2</v>
      </c>
      <c r="D115" s="4">
        <f t="shared" si="6"/>
        <v>1.4448228882833787</v>
      </c>
      <c r="E115" s="4">
        <f t="shared" si="7"/>
        <v>3.2480857580398164</v>
      </c>
      <c r="G115" s="4">
        <f t="shared" si="5"/>
        <v>1.0443187175860444</v>
      </c>
    </row>
    <row r="116" spans="1:7" x14ac:dyDescent="0.2">
      <c r="A116" s="4">
        <f>IF('True_Odds_Calculator_2-way'!A117="","",'True_Odds_Calculator_2-way'!A117)</f>
        <v>2.1800000000000002</v>
      </c>
      <c r="B116" s="4">
        <f>IF('True_Odds_Calculator_2-way'!B117="","",'True_Odds_Calculator_2-way'!B117)</f>
        <v>1.74</v>
      </c>
      <c r="C116" s="4">
        <f t="shared" si="4"/>
        <v>3.3428240008436028E-2</v>
      </c>
      <c r="D116" s="4">
        <f t="shared" si="6"/>
        <v>2.2624358821424311</v>
      </c>
      <c r="E116" s="4">
        <f t="shared" si="7"/>
        <v>1.7921194368326561</v>
      </c>
      <c r="G116" s="4">
        <f t="shared" si="5"/>
        <v>1.033428240008436</v>
      </c>
    </row>
    <row r="117" spans="1:7" x14ac:dyDescent="0.2">
      <c r="A117" s="4">
        <f>IF('True_Odds_Calculator_2-way'!A118="","",'True_Odds_Calculator_2-way'!A118)</f>
        <v>2.4700000000000002</v>
      </c>
      <c r="B117" s="4">
        <f>IF('True_Odds_Calculator_2-way'!B118="","",'True_Odds_Calculator_2-way'!B118)</f>
        <v>1.59</v>
      </c>
      <c r="C117" s="4">
        <f t="shared" si="4"/>
        <v>3.37891172052045E-2</v>
      </c>
      <c r="D117" s="4">
        <f t="shared" si="6"/>
        <v>2.5775604633610079</v>
      </c>
      <c r="E117" s="4">
        <f t="shared" si="7"/>
        <v>1.6338901254342355</v>
      </c>
      <c r="G117" s="4">
        <f t="shared" si="5"/>
        <v>1.0337891172052045</v>
      </c>
    </row>
    <row r="118" spans="1:7" x14ac:dyDescent="0.2">
      <c r="A118" s="4">
        <f>IF('True_Odds_Calculator_2-way'!A119="","",'True_Odds_Calculator_2-way'!A119)</f>
        <v>2.2799999999999998</v>
      </c>
      <c r="B118" s="4">
        <f>IF('True_Odds_Calculator_2-way'!B119="","",'True_Odds_Calculator_2-way'!B119)</f>
        <v>1.68</v>
      </c>
      <c r="C118" s="4">
        <f t="shared" si="4"/>
        <v>3.383458646616555E-2</v>
      </c>
      <c r="D118" s="4">
        <f t="shared" si="6"/>
        <v>2.3714710252600297</v>
      </c>
      <c r="E118" s="4">
        <f t="shared" si="7"/>
        <v>1.7291440953412784</v>
      </c>
      <c r="G118" s="4">
        <f t="shared" si="5"/>
        <v>1.0338345864661656</v>
      </c>
    </row>
    <row r="119" spans="1:7" x14ac:dyDescent="0.2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1.98</v>
      </c>
      <c r="C119" s="4">
        <f t="shared" si="4"/>
        <v>4.2684913652655698E-2</v>
      </c>
      <c r="D119" s="4">
        <f t="shared" si="6"/>
        <v>1.9368886083938153</v>
      </c>
      <c r="E119" s="4">
        <f t="shared" si="7"/>
        <v>2.0673627484001349</v>
      </c>
      <c r="G119" s="4">
        <f t="shared" si="5"/>
        <v>1.0426849136526557</v>
      </c>
    </row>
    <row r="120" spans="1:7" x14ac:dyDescent="0.2">
      <c r="A120" s="4">
        <f>IF('True_Odds_Calculator_2-way'!A121="","",'True_Odds_Calculator_2-way'!A121)</f>
        <v>1.91</v>
      </c>
      <c r="B120" s="4">
        <f>IF('True_Odds_Calculator_2-way'!B121="","",'True_Odds_Calculator_2-way'!B121)</f>
        <v>1.93</v>
      </c>
      <c r="C120" s="4">
        <f t="shared" si="4"/>
        <v>4.1694924449990456E-2</v>
      </c>
      <c r="D120" s="4">
        <f t="shared" si="6"/>
        <v>1.9892075654965866</v>
      </c>
      <c r="E120" s="4">
        <f t="shared" si="7"/>
        <v>2.0109101819272834</v>
      </c>
      <c r="G120" s="4">
        <f t="shared" si="5"/>
        <v>1.0416949244499905</v>
      </c>
    </row>
    <row r="121" spans="1:7" x14ac:dyDescent="0.2">
      <c r="A121" s="4">
        <f>IF('True_Odds_Calculator_2-way'!A122="","",'True_Odds_Calculator_2-way'!A122)</f>
        <v>1.67</v>
      </c>
      <c r="B121" s="4">
        <f>IF('True_Odds_Calculator_2-way'!B122="","",'True_Odds_Calculator_2-way'!B122)</f>
        <v>2.23</v>
      </c>
      <c r="C121" s="4">
        <f t="shared" si="4"/>
        <v>4.7232888483123459E-2</v>
      </c>
      <c r="D121" s="4">
        <f t="shared" si="6"/>
        <v>1.7385681940197473</v>
      </c>
      <c r="E121" s="4">
        <f t="shared" si="7"/>
        <v>2.3539711134287793</v>
      </c>
      <c r="G121" s="4">
        <f t="shared" si="5"/>
        <v>1.0472328884831235</v>
      </c>
    </row>
    <row r="122" spans="1:7" x14ac:dyDescent="0.2">
      <c r="A122" s="4">
        <f>IF('True_Odds_Calculator_2-way'!A123="","",'True_Odds_Calculator_2-way'!A123)</f>
        <v>1.87</v>
      </c>
      <c r="B122" s="4">
        <f>IF('True_Odds_Calculator_2-way'!B123="","",'True_Odds_Calculator_2-way'!B123)</f>
        <v>1.97</v>
      </c>
      <c r="C122" s="4">
        <f t="shared" si="4"/>
        <v>4.2373571486739481E-2</v>
      </c>
      <c r="D122" s="4">
        <f t="shared" si="6"/>
        <v>1.9471444805623825</v>
      </c>
      <c r="E122" s="4">
        <f t="shared" si="7"/>
        <v>2.0558051284913081</v>
      </c>
      <c r="G122" s="4">
        <f t="shared" si="5"/>
        <v>1.0423735714867395</v>
      </c>
    </row>
    <row r="123" spans="1:7" x14ac:dyDescent="0.2">
      <c r="A123" s="4">
        <f>IF('True_Odds_Calculator_2-way'!A124="","",'True_Odds_Calculator_2-way'!A124)</f>
        <v>1.55</v>
      </c>
      <c r="B123" s="4">
        <f>IF('True_Odds_Calculator_2-way'!B124="","",'True_Odds_Calculator_2-way'!B124)</f>
        <v>2.38</v>
      </c>
      <c r="C123" s="4">
        <f t="shared" si="4"/>
        <v>6.5329357549471334E-2</v>
      </c>
      <c r="D123" s="4">
        <f t="shared" si="6"/>
        <v>1.6326620933834919</v>
      </c>
      <c r="E123" s="4">
        <f t="shared" si="7"/>
        <v>2.5806225953130459</v>
      </c>
      <c r="G123" s="4">
        <f t="shared" si="5"/>
        <v>1.0653293575494713</v>
      </c>
    </row>
    <row r="124" spans="1:7" x14ac:dyDescent="0.2">
      <c r="A124" s="4">
        <f>IF('True_Odds_Calculator_2-way'!A125="","",'True_Odds_Calculator_2-way'!A125)</f>
        <v>1.72</v>
      </c>
      <c r="B124" s="4">
        <f>IF('True_Odds_Calculator_2-way'!B125="","",'True_Odds_Calculator_2-way'!B125)</f>
        <v>2.1</v>
      </c>
      <c r="C124" s="4">
        <f t="shared" si="4"/>
        <v>5.75858250276855E-2</v>
      </c>
      <c r="D124" s="4">
        <f t="shared" si="6"/>
        <v>1.8096192384769538</v>
      </c>
      <c r="E124" s="4">
        <f t="shared" si="7"/>
        <v>2.2351485148514851</v>
      </c>
      <c r="G124" s="4">
        <f t="shared" si="5"/>
        <v>1.0575858250276855</v>
      </c>
    </row>
    <row r="125" spans="1:7" x14ac:dyDescent="0.2">
      <c r="A125" s="4">
        <f>IF('True_Odds_Calculator_2-way'!A126="","",'True_Odds_Calculator_2-way'!A126)</f>
        <v>1.65</v>
      </c>
      <c r="B125" s="4">
        <f>IF('True_Odds_Calculator_2-way'!B126="","",'True_Odds_Calculator_2-way'!B126)</f>
        <v>2.21</v>
      </c>
      <c r="C125" s="4">
        <f t="shared" si="4"/>
        <v>5.8549293843411565E-2</v>
      </c>
      <c r="D125" s="4">
        <f t="shared" si="6"/>
        <v>1.7337453940330441</v>
      </c>
      <c r="E125" s="4">
        <f t="shared" si="7"/>
        <v>2.3628705653653008</v>
      </c>
      <c r="G125" s="4">
        <f t="shared" si="5"/>
        <v>1.0585492938434116</v>
      </c>
    </row>
    <row r="126" spans="1:7" x14ac:dyDescent="0.2">
      <c r="A126" s="4">
        <f>IF('True_Odds_Calculator_2-way'!A127="","",'True_Odds_Calculator_2-way'!A127)</f>
        <v>1.72</v>
      </c>
      <c r="B126" s="4">
        <f>IF('True_Odds_Calculator_2-way'!B127="","",'True_Odds_Calculator_2-way'!B127)</f>
        <v>2.11</v>
      </c>
      <c r="C126" s="4">
        <f t="shared" si="4"/>
        <v>5.5328998126308981E-2</v>
      </c>
      <c r="D126" s="4">
        <f t="shared" si="6"/>
        <v>1.8059315286624205</v>
      </c>
      <c r="E126" s="4">
        <f t="shared" si="7"/>
        <v>2.2408001975796497</v>
      </c>
      <c r="G126" s="4">
        <f t="shared" si="5"/>
        <v>1.055328998126309</v>
      </c>
    </row>
    <row r="127" spans="1:7" x14ac:dyDescent="0.2">
      <c r="A127" s="4">
        <f>IF('True_Odds_Calculator_2-way'!A128="","",'True_Odds_Calculator_2-way'!A128)</f>
        <v>1.73</v>
      </c>
      <c r="B127" s="4">
        <f>IF('True_Odds_Calculator_2-way'!B128="","",'True_Odds_Calculator_2-way'!B128)</f>
        <v>2.09</v>
      </c>
      <c r="C127" s="4">
        <f t="shared" si="4"/>
        <v>5.6503581602456165E-2</v>
      </c>
      <c r="D127" s="4">
        <f t="shared" si="6"/>
        <v>1.8188998163845365</v>
      </c>
      <c r="E127" s="4">
        <f t="shared" si="7"/>
        <v>2.2211505974137671</v>
      </c>
      <c r="G127" s="4">
        <f t="shared" si="5"/>
        <v>1.0565035816024562</v>
      </c>
    </row>
    <row r="128" spans="1:7" x14ac:dyDescent="0.2">
      <c r="A128" s="4">
        <f>IF('True_Odds_Calculator_2-way'!A129="","",'True_Odds_Calculator_2-way'!A129)</f>
        <v>1.83</v>
      </c>
      <c r="B128" s="4">
        <f>IF('True_Odds_Calculator_2-way'!B129="","",'True_Odds_Calculator_2-way'!B129)</f>
        <v>1.99</v>
      </c>
      <c r="C128" s="4">
        <f t="shared" si="4"/>
        <v>4.8960650245764237E-2</v>
      </c>
      <c r="D128" s="4">
        <f t="shared" si="6"/>
        <v>1.9158271299681719</v>
      </c>
      <c r="E128" s="4">
        <f t="shared" si="7"/>
        <v>2.0919091248528017</v>
      </c>
      <c r="G128" s="4">
        <f t="shared" si="5"/>
        <v>1.0489606502457642</v>
      </c>
    </row>
    <row r="129" spans="1:7" x14ac:dyDescent="0.2">
      <c r="A129" s="4">
        <f>IF('True_Odds_Calculator_2-way'!A130="","",'True_Odds_Calculator_2-way'!A130)</f>
        <v>1.9</v>
      </c>
      <c r="B129" s="4">
        <f>IF('True_Odds_Calculator_2-way'!B130="","",'True_Odds_Calculator_2-way'!B130)</f>
        <v>1.92</v>
      </c>
      <c r="C129" s="4">
        <f t="shared" si="4"/>
        <v>4.7149122807017552E-2</v>
      </c>
      <c r="D129" s="4">
        <f t="shared" si="6"/>
        <v>1.9890948745910577</v>
      </c>
      <c r="E129" s="4">
        <f t="shared" si="7"/>
        <v>2.0110253583241455</v>
      </c>
      <c r="G129" s="4">
        <f t="shared" si="5"/>
        <v>1.0471491228070176</v>
      </c>
    </row>
    <row r="130" spans="1:7" x14ac:dyDescent="0.2">
      <c r="A130" s="4">
        <f>IF('True_Odds_Calculator_2-way'!A131="","",'True_Odds_Calculator_2-way'!A131)</f>
        <v>1.76</v>
      </c>
      <c r="B130" s="4">
        <f>IF('True_Odds_Calculator_2-way'!B131="","",'True_Odds_Calculator_2-way'!B131)</f>
        <v>2.0499999999999998</v>
      </c>
      <c r="C130" s="4">
        <f t="shared" ref="C130:C193" si="8">IF(A130="","",((1/A130)+(1/B130))-1)</f>
        <v>5.598669623059882E-2</v>
      </c>
      <c r="D130" s="4">
        <f t="shared" si="6"/>
        <v>1.8512057465366858</v>
      </c>
      <c r="E130" s="4">
        <f t="shared" si="7"/>
        <v>2.1748040988547319</v>
      </c>
      <c r="G130" s="4">
        <f t="shared" ref="G130:G193" si="9">IF(A130="","",C130+1)</f>
        <v>1.0559866962305988</v>
      </c>
    </row>
    <row r="131" spans="1:7" x14ac:dyDescent="0.2">
      <c r="A131" s="4">
        <f>IF('True_Odds_Calculator_2-way'!A132="","",'True_Odds_Calculator_2-way'!A132)</f>
        <v>1.69</v>
      </c>
      <c r="B131" s="4">
        <f>IF('True_Odds_Calculator_2-way'!B132="","",'True_Odds_Calculator_2-way'!B132)</f>
        <v>2.14</v>
      </c>
      <c r="C131" s="4">
        <f t="shared" si="8"/>
        <v>5.9005695957529136E-2</v>
      </c>
      <c r="D131" s="4">
        <f t="shared" ref="D131:D194" si="10">IF(A131="","",(2*A131)/(2-($C131*A131)))</f>
        <v>1.7786848964737125</v>
      </c>
      <c r="E131" s="4">
        <f t="shared" ref="E131:E194" si="11">IF(B131="","",(2*B131)/(2-($C131*B131)))</f>
        <v>2.2842165098212592</v>
      </c>
      <c r="G131" s="4">
        <f t="shared" si="9"/>
        <v>1.0590056959575291</v>
      </c>
    </row>
    <row r="132" spans="1:7" x14ac:dyDescent="0.2">
      <c r="A132" s="4">
        <f>IF('True_Odds_Calculator_2-way'!A133="","",'True_Odds_Calculator_2-way'!A133)</f>
        <v>1.76</v>
      </c>
      <c r="B132" s="4">
        <f>IF('True_Odds_Calculator_2-way'!B133="","",'True_Odds_Calculator_2-way'!B133)</f>
        <v>2.06</v>
      </c>
      <c r="C132" s="4">
        <f t="shared" si="8"/>
        <v>5.3618711385701623E-2</v>
      </c>
      <c r="D132" s="4">
        <f t="shared" si="10"/>
        <v>1.8471571224780923</v>
      </c>
      <c r="E132" s="4">
        <f t="shared" si="11"/>
        <v>2.1804185710849171</v>
      </c>
      <c r="G132" s="4">
        <f t="shared" si="9"/>
        <v>1.0536187113857016</v>
      </c>
    </row>
    <row r="133" spans="1:7" x14ac:dyDescent="0.2">
      <c r="A133" s="4">
        <f>IF('True_Odds_Calculator_2-way'!A134="","",'True_Odds_Calculator_2-way'!A134)</f>
        <v>2.12</v>
      </c>
      <c r="B133" s="4">
        <f>IF('True_Odds_Calculator_2-way'!B134="","",'True_Odds_Calculator_2-way'!B134)</f>
        <v>1.78</v>
      </c>
      <c r="C133" s="4">
        <f t="shared" si="8"/>
        <v>3.3495866016535869E-2</v>
      </c>
      <c r="D133" s="4">
        <f t="shared" si="10"/>
        <v>2.1980428704566637</v>
      </c>
      <c r="E133" s="4">
        <f t="shared" si="11"/>
        <v>1.8346946713341112</v>
      </c>
      <c r="G133" s="4">
        <f t="shared" si="9"/>
        <v>1.0334958660165359</v>
      </c>
    </row>
    <row r="134" spans="1:7" x14ac:dyDescent="0.2">
      <c r="A134" s="4">
        <f>IF('True_Odds_Calculator_2-way'!A135="","",'True_Odds_Calculator_2-way'!A135)</f>
        <v>2.17</v>
      </c>
      <c r="B134" s="4">
        <f>IF('True_Odds_Calculator_2-way'!B135="","",'True_Odds_Calculator_2-way'!B135)</f>
        <v>1.75</v>
      </c>
      <c r="C134" s="4">
        <f t="shared" si="8"/>
        <v>3.2258064516129004E-2</v>
      </c>
      <c r="D134" s="4">
        <f t="shared" si="10"/>
        <v>2.2487046632124348</v>
      </c>
      <c r="E134" s="4">
        <f t="shared" si="11"/>
        <v>1.8008298755186722</v>
      </c>
      <c r="G134" s="4">
        <f t="shared" si="9"/>
        <v>1.032258064516129</v>
      </c>
    </row>
    <row r="135" spans="1:7" x14ac:dyDescent="0.2">
      <c r="A135" s="4">
        <f>IF('True_Odds_Calculator_2-way'!A136="","",'True_Odds_Calculator_2-way'!A136)</f>
        <v>2.34</v>
      </c>
      <c r="B135" s="4">
        <f>IF('True_Odds_Calculator_2-way'!B136="","",'True_Odds_Calculator_2-way'!B136)</f>
        <v>1.65</v>
      </c>
      <c r="C135" s="4">
        <f t="shared" si="8"/>
        <v>3.3411033411033575E-2</v>
      </c>
      <c r="D135" s="4">
        <f t="shared" si="10"/>
        <v>2.4351939451277205</v>
      </c>
      <c r="E135" s="4">
        <f t="shared" si="11"/>
        <v>1.6967699406723797</v>
      </c>
      <c r="G135" s="4">
        <f t="shared" si="9"/>
        <v>1.0334110334110336</v>
      </c>
    </row>
    <row r="136" spans="1:7" x14ac:dyDescent="0.2">
      <c r="A136" s="4">
        <f>IF('True_Odds_Calculator_2-way'!A137="","",'True_Odds_Calculator_2-way'!A137)</f>
        <v>2.19</v>
      </c>
      <c r="B136" s="4">
        <f>IF('True_Odds_Calculator_2-way'!B137="","",'True_Odds_Calculator_2-way'!B137)</f>
        <v>1.74</v>
      </c>
      <c r="C136" s="4">
        <f t="shared" si="8"/>
        <v>3.1333648244370904E-2</v>
      </c>
      <c r="D136" s="4">
        <f t="shared" si="10"/>
        <v>2.2678093197643276</v>
      </c>
      <c r="E136" s="4">
        <f t="shared" si="11"/>
        <v>1.7887621461765948</v>
      </c>
      <c r="G136" s="4">
        <f t="shared" si="9"/>
        <v>1.0313336482443709</v>
      </c>
    </row>
    <row r="137" spans="1:7" x14ac:dyDescent="0.2">
      <c r="A137" s="4">
        <f>IF('True_Odds_Calculator_2-way'!A138="","",'True_Odds_Calculator_2-way'!A138)</f>
        <v>2.41</v>
      </c>
      <c r="B137" s="4">
        <f>IF('True_Odds_Calculator_2-way'!B138="","",'True_Odds_Calculator_2-way'!B138)</f>
        <v>1.6</v>
      </c>
      <c r="C137" s="4">
        <f t="shared" si="8"/>
        <v>3.9937759336099443E-2</v>
      </c>
      <c r="D137" s="4">
        <f t="shared" si="10"/>
        <v>2.5318450426789227</v>
      </c>
      <c r="E137" s="4">
        <f t="shared" si="11"/>
        <v>1.6528075439348477</v>
      </c>
      <c r="G137" s="4">
        <f t="shared" si="9"/>
        <v>1.0399377593360994</v>
      </c>
    </row>
    <row r="138" spans="1:7" x14ac:dyDescent="0.2">
      <c r="A138" s="4">
        <f>IF('True_Odds_Calculator_2-way'!A139="","",'True_Odds_Calculator_2-way'!A139)</f>
        <v>2.5099999999999998</v>
      </c>
      <c r="B138" s="4">
        <f>IF('True_Odds_Calculator_2-way'!B139="","",'True_Odds_Calculator_2-way'!B139)</f>
        <v>1.56</v>
      </c>
      <c r="C138" s="4">
        <f t="shared" si="8"/>
        <v>3.9432015527633091E-2</v>
      </c>
      <c r="D138" s="4">
        <f t="shared" si="10"/>
        <v>2.6406797949824656</v>
      </c>
      <c r="E138" s="4">
        <f t="shared" si="11"/>
        <v>1.6095034528115753</v>
      </c>
      <c r="G138" s="4">
        <f t="shared" si="9"/>
        <v>1.0394320155276331</v>
      </c>
    </row>
    <row r="139" spans="1:7" x14ac:dyDescent="0.2">
      <c r="A139" s="4">
        <f>IF('True_Odds_Calculator_2-way'!A140="","",'True_Odds_Calculator_2-way'!A140)</f>
        <v>3.54</v>
      </c>
      <c r="B139" s="4">
        <f>IF('True_Odds_Calculator_2-way'!B140="","",'True_Odds_Calculator_2-way'!B140)</f>
        <v>1.31</v>
      </c>
      <c r="C139" s="4">
        <f t="shared" si="8"/>
        <v>4.5844654332168888E-2</v>
      </c>
      <c r="D139" s="4">
        <f t="shared" si="10"/>
        <v>3.8526210849879541</v>
      </c>
      <c r="E139" s="4">
        <f t="shared" si="11"/>
        <v>1.3505547951189678</v>
      </c>
      <c r="G139" s="4">
        <f t="shared" si="9"/>
        <v>1.0458446543321689</v>
      </c>
    </row>
    <row r="140" spans="1:7" x14ac:dyDescent="0.2">
      <c r="A140" s="4">
        <f>IF('True_Odds_Calculator_2-way'!A141="","",'True_Odds_Calculator_2-way'!A141)</f>
        <v>3.32</v>
      </c>
      <c r="B140" s="4">
        <f>IF('True_Odds_Calculator_2-way'!B141="","",'True_Odds_Calculator_2-way'!B141)</f>
        <v>1.35</v>
      </c>
      <c r="C140" s="4">
        <f t="shared" si="8"/>
        <v>4.1945560017849104E-2</v>
      </c>
      <c r="D140" s="4">
        <f t="shared" si="10"/>
        <v>3.5684713375796173</v>
      </c>
      <c r="E140" s="4">
        <f t="shared" si="11"/>
        <v>1.3893366398016118</v>
      </c>
      <c r="G140" s="4">
        <f t="shared" si="9"/>
        <v>1.0419455600178491</v>
      </c>
    </row>
    <row r="141" spans="1:7" x14ac:dyDescent="0.2">
      <c r="A141" s="4">
        <f>IF('True_Odds_Calculator_2-way'!A142="","",'True_Odds_Calculator_2-way'!A142)</f>
        <v>2.74</v>
      </c>
      <c r="B141" s="4">
        <f>IF('True_Odds_Calculator_2-way'!B142="","",'True_Odds_Calculator_2-way'!B142)</f>
        <v>1.49</v>
      </c>
      <c r="C141" s="4">
        <f t="shared" si="8"/>
        <v>3.6104443246950613E-2</v>
      </c>
      <c r="D141" s="4">
        <f t="shared" si="10"/>
        <v>2.882581374002684</v>
      </c>
      <c r="E141" s="4">
        <f t="shared" si="11"/>
        <v>1.5311855380114767</v>
      </c>
      <c r="G141" s="4">
        <f t="shared" si="9"/>
        <v>1.0361044432469506</v>
      </c>
    </row>
    <row r="142" spans="1:7" x14ac:dyDescent="0.2">
      <c r="A142" s="4">
        <f>IF('True_Odds_Calculator_2-way'!A143="","",'True_Odds_Calculator_2-way'!A143)</f>
        <v>1.59</v>
      </c>
      <c r="B142" s="4">
        <f>IF('True_Odds_Calculator_2-way'!B143="","",'True_Odds_Calculator_2-way'!B143)</f>
        <v>2.4700000000000002</v>
      </c>
      <c r="C142" s="4">
        <f t="shared" si="8"/>
        <v>3.37891172052045E-2</v>
      </c>
      <c r="D142" s="4">
        <f t="shared" si="10"/>
        <v>1.6338901254342355</v>
      </c>
      <c r="E142" s="4">
        <f t="shared" si="11"/>
        <v>2.5775604633610079</v>
      </c>
      <c r="G142" s="4">
        <f t="shared" si="9"/>
        <v>1.0337891172052045</v>
      </c>
    </row>
    <row r="143" spans="1:7" x14ac:dyDescent="0.2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2.35</v>
      </c>
      <c r="C143" s="4">
        <f t="shared" si="8"/>
        <v>3.1592520954223158E-2</v>
      </c>
      <c r="D143" s="4">
        <f t="shared" si="10"/>
        <v>1.6941561987984708</v>
      </c>
      <c r="E143" s="4">
        <f t="shared" si="11"/>
        <v>2.4405979543666407</v>
      </c>
      <c r="G143" s="4">
        <f t="shared" si="9"/>
        <v>1.0315925209542232</v>
      </c>
    </row>
    <row r="144" spans="1:7" x14ac:dyDescent="0.2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2.61</v>
      </c>
      <c r="C144" s="4">
        <f t="shared" si="8"/>
        <v>3.6736533693937368E-2</v>
      </c>
      <c r="D144" s="4">
        <f t="shared" si="10"/>
        <v>1.5742416178818521</v>
      </c>
      <c r="E144" s="4">
        <f t="shared" si="11"/>
        <v>2.7414272474513437</v>
      </c>
      <c r="G144" s="4">
        <f t="shared" si="9"/>
        <v>1.0367365336939374</v>
      </c>
    </row>
    <row r="145" spans="1:7" x14ac:dyDescent="0.2">
      <c r="A145" s="4">
        <f>IF('True_Odds_Calculator_2-way'!A146="","",'True_Odds_Calculator_2-way'!A146)</f>
        <v>1.8</v>
      </c>
      <c r="B145" s="4">
        <f>IF('True_Odds_Calculator_2-way'!B146="","",'True_Odds_Calculator_2-way'!B146)</f>
        <v>2.0299999999999998</v>
      </c>
      <c r="C145" s="4">
        <f t="shared" si="8"/>
        <v>4.816639299397929E-2</v>
      </c>
      <c r="D145" s="4">
        <f t="shared" si="10"/>
        <v>1.8815653964984556</v>
      </c>
      <c r="E145" s="4">
        <f t="shared" si="11"/>
        <v>2.1343457943925235</v>
      </c>
      <c r="G145" s="4">
        <f t="shared" si="9"/>
        <v>1.0481663929939793</v>
      </c>
    </row>
    <row r="146" spans="1:7" x14ac:dyDescent="0.2">
      <c r="A146" s="4">
        <f>IF('True_Odds_Calculator_2-way'!A147="","",'True_Odds_Calculator_2-way'!A147)</f>
        <v>1.76</v>
      </c>
      <c r="B146" s="4">
        <f>IF('True_Odds_Calculator_2-way'!B147="","",'True_Odds_Calculator_2-way'!B147)</f>
        <v>2.08</v>
      </c>
      <c r="C146" s="4">
        <f t="shared" si="8"/>
        <v>4.8951048951048959E-2</v>
      </c>
      <c r="D146" s="4">
        <f t="shared" si="10"/>
        <v>1.8392282958199357</v>
      </c>
      <c r="E146" s="4">
        <f t="shared" si="11"/>
        <v>2.1915708812260539</v>
      </c>
      <c r="G146" s="4">
        <f t="shared" si="9"/>
        <v>1.048951048951049</v>
      </c>
    </row>
    <row r="147" spans="1:7" x14ac:dyDescent="0.2">
      <c r="A147" s="4">
        <f>IF('True_Odds_Calculator_2-way'!A148="","",'True_Odds_Calculator_2-way'!A148)</f>
        <v>1.64</v>
      </c>
      <c r="B147" s="4">
        <f>IF('True_Odds_Calculator_2-way'!B148="","",'True_Odds_Calculator_2-way'!B148)</f>
        <v>2.29</v>
      </c>
      <c r="C147" s="4">
        <f t="shared" si="8"/>
        <v>4.6437320268399196E-2</v>
      </c>
      <c r="D147" s="4">
        <f t="shared" si="10"/>
        <v>1.7049210096241147</v>
      </c>
      <c r="E147" s="4">
        <f t="shared" si="11"/>
        <v>2.4185986604842866</v>
      </c>
      <c r="G147" s="4">
        <f t="shared" si="9"/>
        <v>1.0464373202683992</v>
      </c>
    </row>
    <row r="148" spans="1:7" x14ac:dyDescent="0.2">
      <c r="A148" s="4">
        <f>IF('True_Odds_Calculator_2-way'!A149="","",'True_Odds_Calculator_2-way'!A149)</f>
        <v>1.67</v>
      </c>
      <c r="B148" s="4">
        <f>IF('True_Odds_Calculator_2-way'!B149="","",'True_Odds_Calculator_2-way'!B149)</f>
        <v>2.23</v>
      </c>
      <c r="C148" s="4">
        <f t="shared" si="8"/>
        <v>4.7232888483123459E-2</v>
      </c>
      <c r="D148" s="4">
        <f t="shared" si="10"/>
        <v>1.7385681940197473</v>
      </c>
      <c r="E148" s="4">
        <f t="shared" si="11"/>
        <v>2.3539711134287793</v>
      </c>
      <c r="G148" s="4">
        <f t="shared" si="9"/>
        <v>1.0472328884831235</v>
      </c>
    </row>
    <row r="149" spans="1:7" x14ac:dyDescent="0.2">
      <c r="A149" s="4">
        <f>IF('True_Odds_Calculator_2-way'!A150="","",'True_Odds_Calculator_2-way'!A150)</f>
        <v>2.36</v>
      </c>
      <c r="B149" s="4">
        <f>IF('True_Odds_Calculator_2-way'!B150="","",'True_Odds_Calculator_2-way'!B150)</f>
        <v>1.64</v>
      </c>
      <c r="C149" s="4">
        <f t="shared" si="8"/>
        <v>3.3484911120297722E-2</v>
      </c>
      <c r="D149" s="4">
        <f t="shared" si="10"/>
        <v>2.4570848146267141</v>
      </c>
      <c r="E149" s="4">
        <f t="shared" si="11"/>
        <v>1.6863018473335656</v>
      </c>
      <c r="G149" s="4">
        <f t="shared" si="9"/>
        <v>1.0334849111202977</v>
      </c>
    </row>
    <row r="150" spans="1:7" x14ac:dyDescent="0.2">
      <c r="A150" s="4">
        <f>IF('True_Odds_Calculator_2-way'!A151="","",'True_Odds_Calculator_2-way'!A151)</f>
        <v>1.44</v>
      </c>
      <c r="B150" s="4">
        <f>IF('True_Odds_Calculator_2-way'!B151="","",'True_Odds_Calculator_2-way'!B151)</f>
        <v>2.9</v>
      </c>
      <c r="C150" s="4">
        <f t="shared" si="8"/>
        <v>3.9272030651340994E-2</v>
      </c>
      <c r="D150" s="4">
        <f t="shared" si="10"/>
        <v>1.481902058197303</v>
      </c>
      <c r="E150" s="4">
        <f t="shared" si="11"/>
        <v>3.0751104565537557</v>
      </c>
      <c r="G150" s="4">
        <f t="shared" si="9"/>
        <v>1.039272030651341</v>
      </c>
    </row>
    <row r="151" spans="1:7" x14ac:dyDescent="0.2">
      <c r="A151" s="4">
        <f>IF('True_Odds_Calculator_2-way'!A152="","",'True_Odds_Calculator_2-way'!A152)</f>
        <v>2.0099999999999998</v>
      </c>
      <c r="B151" s="4">
        <f>IF('True_Odds_Calculator_2-way'!B152="","",'True_Odds_Calculator_2-way'!B152)</f>
        <v>1.88</v>
      </c>
      <c r="C151" s="4">
        <f t="shared" si="8"/>
        <v>2.9427331427966497E-2</v>
      </c>
      <c r="D151" s="4">
        <f t="shared" si="10"/>
        <v>2.0712563034422273</v>
      </c>
      <c r="E151" s="4">
        <f t="shared" si="11"/>
        <v>1.9334834220221038</v>
      </c>
      <c r="G151" s="4">
        <f t="shared" si="9"/>
        <v>1.0294273314279665</v>
      </c>
    </row>
    <row r="152" spans="1:7" x14ac:dyDescent="0.2">
      <c r="A152" s="4">
        <f>IF('True_Odds_Calculator_2-way'!A153="","",'True_Odds_Calculator_2-way'!A153)</f>
        <v>1.83</v>
      </c>
      <c r="B152" s="4">
        <f>IF('True_Odds_Calculator_2-way'!B153="","",'True_Odds_Calculator_2-way'!B153)</f>
        <v>2.0499999999999998</v>
      </c>
      <c r="C152" s="4">
        <f t="shared" si="8"/>
        <v>3.4252965480474407E-2</v>
      </c>
      <c r="D152" s="4">
        <f t="shared" si="10"/>
        <v>1.8892106257081707</v>
      </c>
      <c r="E152" s="4">
        <f t="shared" si="11"/>
        <v>2.1245929491717397</v>
      </c>
      <c r="G152" s="4">
        <f t="shared" si="9"/>
        <v>1.0342529654804744</v>
      </c>
    </row>
    <row r="153" spans="1:7" x14ac:dyDescent="0.2">
      <c r="A153" s="4">
        <f>IF('True_Odds_Calculator_2-way'!A154="","",'True_Odds_Calculator_2-way'!A154)</f>
        <v>2.12</v>
      </c>
      <c r="B153" s="4">
        <f>IF('True_Odds_Calculator_2-way'!B154="","",'True_Odds_Calculator_2-way'!B154)</f>
        <v>1.78</v>
      </c>
      <c r="C153" s="4">
        <f t="shared" si="8"/>
        <v>3.3495866016535869E-2</v>
      </c>
      <c r="D153" s="4">
        <f t="shared" si="10"/>
        <v>2.1980428704566637</v>
      </c>
      <c r="E153" s="4">
        <f t="shared" si="11"/>
        <v>1.8346946713341112</v>
      </c>
      <c r="G153" s="4">
        <f t="shared" si="9"/>
        <v>1.0334958660165359</v>
      </c>
    </row>
    <row r="154" spans="1:7" x14ac:dyDescent="0.2">
      <c r="A154" s="4">
        <f>IF('True_Odds_Calculator_2-way'!A155="","",'True_Odds_Calculator_2-way'!A155)</f>
        <v>1.97</v>
      </c>
      <c r="B154" s="4">
        <f>IF('True_Odds_Calculator_2-way'!B155="","",'True_Odds_Calculator_2-way'!B155)</f>
        <v>1.91</v>
      </c>
      <c r="C154" s="4">
        <f t="shared" si="8"/>
        <v>3.1174422622053388E-2</v>
      </c>
      <c r="D154" s="4">
        <f t="shared" si="10"/>
        <v>2.0324087827801334</v>
      </c>
      <c r="E154" s="4">
        <f t="shared" si="11"/>
        <v>1.9686085750909044</v>
      </c>
      <c r="G154" s="4">
        <f t="shared" si="9"/>
        <v>1.0311744226220534</v>
      </c>
    </row>
    <row r="155" spans="1:7" x14ac:dyDescent="0.2">
      <c r="A155" s="4">
        <f>IF('True_Odds_Calculator_2-way'!A156="","",'True_Odds_Calculator_2-way'!A156)</f>
        <v>1.71</v>
      </c>
      <c r="B155" s="4">
        <f>IF('True_Odds_Calculator_2-way'!B156="","",'True_Odds_Calculator_2-way'!B156)</f>
        <v>2.2000000000000002</v>
      </c>
      <c r="C155" s="4">
        <f t="shared" si="8"/>
        <v>3.9340776182881454E-2</v>
      </c>
      <c r="D155" s="4">
        <f t="shared" si="10"/>
        <v>1.7695202257761053</v>
      </c>
      <c r="E155" s="4">
        <f t="shared" si="11"/>
        <v>2.2995110024449881</v>
      </c>
      <c r="G155" s="4">
        <f t="shared" si="9"/>
        <v>1.0393407761828815</v>
      </c>
    </row>
    <row r="156" spans="1:7" x14ac:dyDescent="0.2">
      <c r="A156" s="4">
        <f>IF('True_Odds_Calculator_2-way'!A157="","",'True_Odds_Calculator_2-way'!A157)</f>
        <v>2.0699999999999998</v>
      </c>
      <c r="B156" s="4">
        <f>IF('True_Odds_Calculator_2-way'!B157="","",'True_Odds_Calculator_2-way'!B157)</f>
        <v>1.83</v>
      </c>
      <c r="C156" s="4">
        <f t="shared" si="8"/>
        <v>2.9539874871307603E-2</v>
      </c>
      <c r="D156" s="4">
        <f t="shared" si="10"/>
        <v>2.1352836729517204</v>
      </c>
      <c r="E156" s="4">
        <f t="shared" si="11"/>
        <v>1.8808371192373576</v>
      </c>
      <c r="G156" s="4">
        <f t="shared" si="9"/>
        <v>1.0295398748713076</v>
      </c>
    </row>
    <row r="157" spans="1:7" x14ac:dyDescent="0.2">
      <c r="A157" s="4">
        <f>IF('True_Odds_Calculator_2-way'!A158="","",'True_Odds_Calculator_2-way'!A158)</f>
        <v>2.12</v>
      </c>
      <c r="B157" s="4">
        <f>IF('True_Odds_Calculator_2-way'!B158="","",'True_Odds_Calculator_2-way'!B158)</f>
        <v>1.78</v>
      </c>
      <c r="C157" s="4">
        <f t="shared" si="8"/>
        <v>3.3495866016535869E-2</v>
      </c>
      <c r="D157" s="4">
        <f t="shared" si="10"/>
        <v>2.1980428704566637</v>
      </c>
      <c r="E157" s="4">
        <f t="shared" si="11"/>
        <v>1.8346946713341112</v>
      </c>
      <c r="G157" s="4">
        <f t="shared" si="9"/>
        <v>1.0334958660165359</v>
      </c>
    </row>
    <row r="158" spans="1:7" x14ac:dyDescent="0.2">
      <c r="A158" s="4">
        <f>IF('True_Odds_Calculator_2-way'!A159="","",'True_Odds_Calculator_2-way'!A159)</f>
        <v>2.17</v>
      </c>
      <c r="B158" s="4">
        <f>IF('True_Odds_Calculator_2-way'!B159="","",'True_Odds_Calculator_2-way'!B159)</f>
        <v>1.75</v>
      </c>
      <c r="C158" s="4">
        <f t="shared" si="8"/>
        <v>3.2258064516129004E-2</v>
      </c>
      <c r="D158" s="4">
        <f t="shared" si="10"/>
        <v>2.2487046632124348</v>
      </c>
      <c r="E158" s="4">
        <f t="shared" si="11"/>
        <v>1.8008298755186722</v>
      </c>
      <c r="G158" s="4">
        <f t="shared" si="9"/>
        <v>1.032258064516129</v>
      </c>
    </row>
    <row r="159" spans="1:7" x14ac:dyDescent="0.2">
      <c r="A159" s="4">
        <f>IF('True_Odds_Calculator_2-way'!A160="","",'True_Odds_Calculator_2-way'!A160)</f>
        <v>2</v>
      </c>
      <c r="B159" s="4">
        <f>IF('True_Odds_Calculator_2-way'!B160="","",'True_Odds_Calculator_2-way'!B160)</f>
        <v>1.89</v>
      </c>
      <c r="C159" s="4">
        <f t="shared" si="8"/>
        <v>2.9100529100529293E-2</v>
      </c>
      <c r="D159" s="4">
        <f t="shared" si="10"/>
        <v>2.0599455040871937</v>
      </c>
      <c r="E159" s="4">
        <f t="shared" si="11"/>
        <v>1.9434447300771212</v>
      </c>
      <c r="G159" s="4">
        <f t="shared" si="9"/>
        <v>1.0291005291005293</v>
      </c>
    </row>
    <row r="160" spans="1:7" x14ac:dyDescent="0.2">
      <c r="A160" s="4">
        <f>IF('True_Odds_Calculator_2-way'!A161="","",'True_Odds_Calculator_2-way'!A161)</f>
        <v>2.15</v>
      </c>
      <c r="B160" s="4">
        <f>IF('True_Odds_Calculator_2-way'!B161="","",'True_Odds_Calculator_2-way'!B161)</f>
        <v>1.76</v>
      </c>
      <c r="C160" s="4">
        <f t="shared" si="8"/>
        <v>3.3298097251585723E-2</v>
      </c>
      <c r="D160" s="4">
        <f t="shared" si="10"/>
        <v>2.2298173246906305</v>
      </c>
      <c r="E160" s="4">
        <f t="shared" si="11"/>
        <v>1.8131288931480596</v>
      </c>
      <c r="G160" s="4">
        <f t="shared" si="9"/>
        <v>1.0332980972515857</v>
      </c>
    </row>
    <row r="161" spans="1:7" x14ac:dyDescent="0.2">
      <c r="A161" s="4">
        <f>IF('True_Odds_Calculator_2-way'!A162="","",'True_Odds_Calculator_2-way'!A162)</f>
        <v>2.0299999999999998</v>
      </c>
      <c r="B161" s="4">
        <f>IF('True_Odds_Calculator_2-way'!B162="","",'True_Odds_Calculator_2-way'!B162)</f>
        <v>1.86</v>
      </c>
      <c r="C161" s="4">
        <f t="shared" si="8"/>
        <v>3.0245246040574214E-2</v>
      </c>
      <c r="D161" s="4">
        <f t="shared" si="10"/>
        <v>2.0942925287037548</v>
      </c>
      <c r="E161" s="4">
        <f t="shared" si="11"/>
        <v>1.9138324294186226</v>
      </c>
      <c r="G161" s="4">
        <f t="shared" si="9"/>
        <v>1.0302452460405742</v>
      </c>
    </row>
    <row r="162" spans="1:7" x14ac:dyDescent="0.2">
      <c r="A162" s="4">
        <f>IF('True_Odds_Calculator_2-way'!A163="","",'True_Odds_Calculator_2-way'!A163)</f>
        <v>1.57</v>
      </c>
      <c r="B162" s="4">
        <f>IF('True_Odds_Calculator_2-way'!B163="","",'True_Odds_Calculator_2-way'!B163)</f>
        <v>2.52</v>
      </c>
      <c r="C162" s="4">
        <f t="shared" si="8"/>
        <v>3.3768071984632497E-2</v>
      </c>
      <c r="D162" s="4">
        <f t="shared" si="10"/>
        <v>1.6127506929724442</v>
      </c>
      <c r="E162" s="4">
        <f t="shared" si="11"/>
        <v>2.6319850984566258</v>
      </c>
      <c r="G162" s="4">
        <f t="shared" si="9"/>
        <v>1.0337680719846325</v>
      </c>
    </row>
    <row r="163" spans="1:7" x14ac:dyDescent="0.2">
      <c r="A163" s="4">
        <f>IF('True_Odds_Calculator_2-way'!A164="","",'True_Odds_Calculator_2-way'!A164)</f>
        <v>1.88</v>
      </c>
      <c r="B163" s="4">
        <f>IF('True_Odds_Calculator_2-way'!B164="","",'True_Odds_Calculator_2-way'!B164)</f>
        <v>2.02</v>
      </c>
      <c r="C163" s="4">
        <f t="shared" si="8"/>
        <v>2.6964398567516312E-2</v>
      </c>
      <c r="D163" s="4">
        <f t="shared" si="10"/>
        <v>1.9288906948394962</v>
      </c>
      <c r="E163" s="4">
        <f t="shared" si="11"/>
        <v>2.0765529308836395</v>
      </c>
      <c r="G163" s="4">
        <f t="shared" si="9"/>
        <v>1.0269643985675163</v>
      </c>
    </row>
    <row r="164" spans="1:7" x14ac:dyDescent="0.2">
      <c r="A164" s="4">
        <f>IF('True_Odds_Calculator_2-way'!A165="","",'True_Odds_Calculator_2-way'!A165)</f>
        <v>1.57</v>
      </c>
      <c r="B164" s="4">
        <f>IF('True_Odds_Calculator_2-way'!B165="","",'True_Odds_Calculator_2-way'!B165)</f>
        <v>2.6</v>
      </c>
      <c r="C164" s="4">
        <f t="shared" si="8"/>
        <v>2.1558059774620109E-2</v>
      </c>
      <c r="D164" s="4">
        <f t="shared" si="10"/>
        <v>1.5970266040688574</v>
      </c>
      <c r="E164" s="4">
        <f t="shared" si="11"/>
        <v>2.6749672346002615</v>
      </c>
      <c r="G164" s="4">
        <f t="shared" si="9"/>
        <v>1.0215580597746201</v>
      </c>
    </row>
    <row r="165" spans="1:7" x14ac:dyDescent="0.2">
      <c r="A165" s="4">
        <f>IF('True_Odds_Calculator_2-way'!A166="","",'True_Odds_Calculator_2-way'!A166)</f>
        <v>2.58</v>
      </c>
      <c r="B165" s="4">
        <f>IF('True_Odds_Calculator_2-way'!B166="","",'True_Odds_Calculator_2-way'!B166)</f>
        <v>1.5</v>
      </c>
      <c r="C165" s="4">
        <f t="shared" si="8"/>
        <v>5.4263565891472743E-2</v>
      </c>
      <c r="D165" s="4">
        <f t="shared" si="10"/>
        <v>2.7741935483870965</v>
      </c>
      <c r="E165" s="4">
        <f t="shared" si="11"/>
        <v>1.5636363636363635</v>
      </c>
      <c r="G165" s="4">
        <f t="shared" si="9"/>
        <v>1.0542635658914727</v>
      </c>
    </row>
    <row r="166" spans="1:7" x14ac:dyDescent="0.2">
      <c r="A166" s="4">
        <f>IF('True_Odds_Calculator_2-way'!A167="","",'True_Odds_Calculator_2-way'!A167)</f>
        <v>2.52</v>
      </c>
      <c r="B166" s="4">
        <f>IF('True_Odds_Calculator_2-way'!B167="","",'True_Odds_Calculator_2-way'!B167)</f>
        <v>1.52</v>
      </c>
      <c r="C166" s="4">
        <f t="shared" si="8"/>
        <v>5.4720133667502058E-2</v>
      </c>
      <c r="D166" s="4">
        <f t="shared" si="10"/>
        <v>2.7066139061616732</v>
      </c>
      <c r="E166" s="4">
        <f t="shared" si="11"/>
        <v>1.5859556144418683</v>
      </c>
      <c r="G166" s="4">
        <f t="shared" si="9"/>
        <v>1.0547201336675021</v>
      </c>
    </row>
    <row r="167" spans="1:7" x14ac:dyDescent="0.2">
      <c r="A167" s="4">
        <f>IF('True_Odds_Calculator_2-way'!A168="","",'True_Odds_Calculator_2-way'!A168)</f>
        <v>2.4300000000000002</v>
      </c>
      <c r="B167" s="4">
        <f>IF('True_Odds_Calculator_2-way'!B168="","",'True_Odds_Calculator_2-way'!B168)</f>
        <v>1.61</v>
      </c>
      <c r="C167" s="4">
        <f t="shared" si="8"/>
        <v>3.2640646167216181E-2</v>
      </c>
      <c r="D167" s="4">
        <f t="shared" si="10"/>
        <v>2.5303495779840248</v>
      </c>
      <c r="E167" s="4">
        <f t="shared" si="11"/>
        <v>1.6534454704900365</v>
      </c>
      <c r="G167" s="4">
        <f t="shared" si="9"/>
        <v>1.0326406461672162</v>
      </c>
    </row>
    <row r="168" spans="1:7" x14ac:dyDescent="0.2">
      <c r="A168" s="4">
        <f>IF('True_Odds_Calculator_2-way'!A169="","",'True_Odds_Calculator_2-way'!A169)</f>
        <v>2.14</v>
      </c>
      <c r="B168" s="4">
        <f>IF('True_Odds_Calculator_2-way'!B169="","",'True_Odds_Calculator_2-way'!B169)</f>
        <v>1.76</v>
      </c>
      <c r="C168" s="4">
        <f t="shared" si="8"/>
        <v>3.5471537807986397E-2</v>
      </c>
      <c r="D168" s="4">
        <f t="shared" si="10"/>
        <v>2.2244271202456889</v>
      </c>
      <c r="E168" s="4">
        <f t="shared" si="11"/>
        <v>1.8167084699980707</v>
      </c>
      <c r="G168" s="4">
        <f t="shared" si="9"/>
        <v>1.0354715378079864</v>
      </c>
    </row>
    <row r="169" spans="1:7" x14ac:dyDescent="0.2">
      <c r="A169" s="4">
        <f>IF('True_Odds_Calculator_2-way'!A170="","",'True_Odds_Calculator_2-way'!A170)</f>
        <v>2.3199999999999998</v>
      </c>
      <c r="B169" s="4">
        <f>IF('True_Odds_Calculator_2-way'!B170="","",'True_Odds_Calculator_2-way'!B170)</f>
        <v>1.66</v>
      </c>
      <c r="C169" s="4">
        <f t="shared" si="8"/>
        <v>3.3444121312837582E-2</v>
      </c>
      <c r="D169" s="4">
        <f t="shared" si="10"/>
        <v>2.4136375031336175</v>
      </c>
      <c r="E169" s="4">
        <f t="shared" si="11"/>
        <v>1.707394928178755</v>
      </c>
      <c r="G169" s="4">
        <f t="shared" si="9"/>
        <v>1.0334441213128376</v>
      </c>
    </row>
    <row r="170" spans="1:7" x14ac:dyDescent="0.2">
      <c r="A170" s="4">
        <f>IF('True_Odds_Calculator_2-way'!A171="","",'True_Odds_Calculator_2-way'!A171)</f>
        <v>2.5499999999999998</v>
      </c>
      <c r="B170" s="4">
        <f>IF('True_Odds_Calculator_2-way'!B171="","",'True_Odds_Calculator_2-way'!B171)</f>
        <v>1.56</v>
      </c>
      <c r="C170" s="4">
        <f t="shared" si="8"/>
        <v>3.3182503770738947E-2</v>
      </c>
      <c r="D170" s="4">
        <f t="shared" si="10"/>
        <v>2.6626506024096379</v>
      </c>
      <c r="E170" s="4">
        <f t="shared" si="11"/>
        <v>1.6014492753623186</v>
      </c>
      <c r="G170" s="4">
        <f t="shared" si="9"/>
        <v>1.0331825037707389</v>
      </c>
    </row>
    <row r="171" spans="1:7" x14ac:dyDescent="0.2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1.78</v>
      </c>
      <c r="C171" s="4">
        <f t="shared" si="8"/>
        <v>3.3495866016535869E-2</v>
      </c>
      <c r="D171" s="4">
        <f t="shared" si="10"/>
        <v>2.1980428704566637</v>
      </c>
      <c r="E171" s="4">
        <f t="shared" si="11"/>
        <v>1.8346946713341112</v>
      </c>
      <c r="G171" s="4">
        <f t="shared" si="9"/>
        <v>1.0334958660165359</v>
      </c>
    </row>
    <row r="172" spans="1:7" x14ac:dyDescent="0.2">
      <c r="A172" s="4">
        <f>IF('True_Odds_Calculator_2-way'!A173="","",'True_Odds_Calculator_2-way'!A173)</f>
        <v>2.2000000000000002</v>
      </c>
      <c r="B172" s="4">
        <f>IF('True_Odds_Calculator_2-way'!B173="","",'True_Odds_Calculator_2-way'!B173)</f>
        <v>1.72</v>
      </c>
      <c r="C172" s="4">
        <f t="shared" si="8"/>
        <v>3.5940803382663811E-2</v>
      </c>
      <c r="D172" s="4">
        <f t="shared" si="10"/>
        <v>2.2905569007263922</v>
      </c>
      <c r="E172" s="4">
        <f t="shared" si="11"/>
        <v>1.7748592870544089</v>
      </c>
      <c r="G172" s="4">
        <f t="shared" si="9"/>
        <v>1.0359408033826638</v>
      </c>
    </row>
    <row r="173" spans="1:7" x14ac:dyDescent="0.2">
      <c r="A173" s="4">
        <f>IF('True_Odds_Calculator_2-way'!A174="","",'True_Odds_Calculator_2-way'!A174)</f>
        <v>2.0099999999999998</v>
      </c>
      <c r="B173" s="4">
        <f>IF('True_Odds_Calculator_2-way'!B174="","",'True_Odds_Calculator_2-way'!B174)</f>
        <v>1.88</v>
      </c>
      <c r="C173" s="4">
        <f t="shared" si="8"/>
        <v>2.9427331427966497E-2</v>
      </c>
      <c r="D173" s="4">
        <f t="shared" si="10"/>
        <v>2.0712563034422273</v>
      </c>
      <c r="E173" s="4">
        <f t="shared" si="11"/>
        <v>1.9334834220221038</v>
      </c>
      <c r="G173" s="4">
        <f t="shared" si="9"/>
        <v>1.0294273314279665</v>
      </c>
    </row>
    <row r="174" spans="1:7" x14ac:dyDescent="0.2">
      <c r="A174" s="4">
        <f>IF('True_Odds_Calculator_2-way'!A175="","",'True_Odds_Calculator_2-way'!A175)</f>
        <v>1.61</v>
      </c>
      <c r="B174" s="4">
        <f>IF('True_Odds_Calculator_2-way'!B175="","",'True_Odds_Calculator_2-way'!B175)</f>
        <v>2.41</v>
      </c>
      <c r="C174" s="4">
        <f t="shared" si="8"/>
        <v>3.6055771758459754E-2</v>
      </c>
      <c r="D174" s="4">
        <f t="shared" si="10"/>
        <v>1.6581269630990791</v>
      </c>
      <c r="E174" s="4">
        <f t="shared" si="11"/>
        <v>2.5194636537774748</v>
      </c>
      <c r="G174" s="4">
        <f t="shared" si="9"/>
        <v>1.0360557717584598</v>
      </c>
    </row>
    <row r="175" spans="1:7" x14ac:dyDescent="0.2">
      <c r="A175" s="4">
        <f>IF('True_Odds_Calculator_2-way'!A176="","",'True_Odds_Calculator_2-way'!A176)</f>
        <v>1.88</v>
      </c>
      <c r="B175" s="4">
        <f>IF('True_Odds_Calculator_2-way'!B176="","",'True_Odds_Calculator_2-way'!B176)</f>
        <v>2.02</v>
      </c>
      <c r="C175" s="4">
        <f t="shared" si="8"/>
        <v>2.6964398567516312E-2</v>
      </c>
      <c r="D175" s="4">
        <f t="shared" si="10"/>
        <v>1.9288906948394962</v>
      </c>
      <c r="E175" s="4">
        <f t="shared" si="11"/>
        <v>2.0765529308836395</v>
      </c>
      <c r="G175" s="4">
        <f t="shared" si="9"/>
        <v>1.0269643985675163</v>
      </c>
    </row>
    <row r="176" spans="1:7" x14ac:dyDescent="0.2">
      <c r="A176" s="4">
        <f>IF('True_Odds_Calculator_2-way'!A177="","",'True_Odds_Calculator_2-way'!A177)</f>
        <v>1.72</v>
      </c>
      <c r="B176" s="4">
        <f>IF('True_Odds_Calculator_2-way'!B177="","",'True_Odds_Calculator_2-way'!B177)</f>
        <v>2.2200000000000002</v>
      </c>
      <c r="C176" s="4">
        <f t="shared" si="8"/>
        <v>3.1845799287659737E-2</v>
      </c>
      <c r="D176" s="4">
        <f t="shared" si="10"/>
        <v>1.7684327528714336</v>
      </c>
      <c r="E176" s="4">
        <f t="shared" si="11"/>
        <v>2.3013500482160079</v>
      </c>
      <c r="G176" s="4">
        <f t="shared" si="9"/>
        <v>1.0318457992876597</v>
      </c>
    </row>
    <row r="177" spans="1:7" x14ac:dyDescent="0.2">
      <c r="A177" s="4">
        <f>IF('True_Odds_Calculator_2-way'!A178="","",'True_Odds_Calculator_2-way'!A178)</f>
        <v>1.93</v>
      </c>
      <c r="B177" s="4">
        <f>IF('True_Odds_Calculator_2-way'!B178="","",'True_Odds_Calculator_2-way'!B178)</f>
        <v>1.96</v>
      </c>
      <c r="C177" s="4">
        <f t="shared" si="8"/>
        <v>2.8338796658559762E-2</v>
      </c>
      <c r="D177" s="4">
        <f t="shared" si="10"/>
        <v>1.9842635333613092</v>
      </c>
      <c r="E177" s="4">
        <f t="shared" si="11"/>
        <v>2.0159880622468553</v>
      </c>
      <c r="G177" s="4">
        <f t="shared" si="9"/>
        <v>1.0283387966585598</v>
      </c>
    </row>
    <row r="178" spans="1:7" x14ac:dyDescent="0.2">
      <c r="A178" s="4">
        <f>IF('True_Odds_Calculator_2-way'!A179="","",'True_Odds_Calculator_2-way'!A179)</f>
        <v>2.44</v>
      </c>
      <c r="B178" s="4">
        <f>IF('True_Odds_Calculator_2-way'!B179="","",'True_Odds_Calculator_2-way'!B179)</f>
        <v>1.6</v>
      </c>
      <c r="C178" s="4">
        <f t="shared" si="8"/>
        <v>3.4836065573770503E-2</v>
      </c>
      <c r="D178" s="4">
        <f t="shared" si="10"/>
        <v>2.548302872062663</v>
      </c>
      <c r="E178" s="4">
        <f t="shared" si="11"/>
        <v>1.6458684654300169</v>
      </c>
      <c r="G178" s="4">
        <f t="shared" si="9"/>
        <v>1.0348360655737705</v>
      </c>
    </row>
    <row r="179" spans="1:7" x14ac:dyDescent="0.2">
      <c r="A179" s="4">
        <f>IF('True_Odds_Calculator_2-way'!A180="","",'True_Odds_Calculator_2-way'!A180)</f>
        <v>1.94</v>
      </c>
      <c r="B179" s="4">
        <f>IF('True_Odds_Calculator_2-way'!B180="","",'True_Odds_Calculator_2-way'!B180)</f>
        <v>1.94</v>
      </c>
      <c r="C179" s="4">
        <f t="shared" si="8"/>
        <v>3.0927835051546504E-2</v>
      </c>
      <c r="D179" s="4">
        <f t="shared" si="10"/>
        <v>2.0000000000000004</v>
      </c>
      <c r="E179" s="4">
        <f t="shared" si="11"/>
        <v>2.0000000000000004</v>
      </c>
      <c r="G179" s="4">
        <f t="shared" si="9"/>
        <v>1.0309278350515465</v>
      </c>
    </row>
    <row r="180" spans="1:7" x14ac:dyDescent="0.2">
      <c r="A180" s="4">
        <f>IF('True_Odds_Calculator_2-way'!A181="","",'True_Odds_Calculator_2-way'!A181)</f>
        <v>2.44</v>
      </c>
      <c r="B180" s="4">
        <f>IF('True_Odds_Calculator_2-way'!B181="","",'True_Odds_Calculator_2-way'!B181)</f>
        <v>1.6</v>
      </c>
      <c r="C180" s="4">
        <f t="shared" si="8"/>
        <v>3.4836065573770503E-2</v>
      </c>
      <c r="D180" s="4">
        <f t="shared" si="10"/>
        <v>2.548302872062663</v>
      </c>
      <c r="E180" s="4">
        <f t="shared" si="11"/>
        <v>1.6458684654300169</v>
      </c>
      <c r="G180" s="4">
        <f t="shared" si="9"/>
        <v>1.0348360655737705</v>
      </c>
    </row>
    <row r="181" spans="1:7" x14ac:dyDescent="0.2">
      <c r="A181" s="4">
        <f>IF('True_Odds_Calculator_2-way'!A182="","",'True_Odds_Calculator_2-way'!A182)</f>
        <v>2.59</v>
      </c>
      <c r="B181" s="4">
        <f>IF('True_Odds_Calculator_2-way'!B182="","",'True_Odds_Calculator_2-way'!B182)</f>
        <v>1.54</v>
      </c>
      <c r="C181" s="4">
        <f t="shared" si="8"/>
        <v>3.5451035451035562E-2</v>
      </c>
      <c r="D181" s="4">
        <f t="shared" si="10"/>
        <v>2.7146260123868511</v>
      </c>
      <c r="E181" s="4">
        <f t="shared" si="11"/>
        <v>1.583217560433454</v>
      </c>
      <c r="G181" s="4">
        <f t="shared" si="9"/>
        <v>1.0354510354510356</v>
      </c>
    </row>
    <row r="182" spans="1:7" x14ac:dyDescent="0.2">
      <c r="A182" s="4">
        <f>IF('True_Odds_Calculator_2-way'!A183="","",'True_Odds_Calculator_2-way'!A183)</f>
        <v>2.3199999999999998</v>
      </c>
      <c r="B182" s="4">
        <f>IF('True_Odds_Calculator_2-way'!B183="","",'True_Odds_Calculator_2-way'!B183)</f>
        <v>1.66</v>
      </c>
      <c r="C182" s="4">
        <f t="shared" si="8"/>
        <v>3.3444121312837582E-2</v>
      </c>
      <c r="D182" s="4">
        <f t="shared" si="10"/>
        <v>2.4136375031336175</v>
      </c>
      <c r="E182" s="4">
        <f t="shared" si="11"/>
        <v>1.707394928178755</v>
      </c>
      <c r="G182" s="4">
        <f t="shared" si="9"/>
        <v>1.0334441213128376</v>
      </c>
    </row>
    <row r="183" spans="1:7" x14ac:dyDescent="0.2">
      <c r="A183" s="4">
        <f>IF('True_Odds_Calculator_2-way'!A184="","",'True_Odds_Calculator_2-way'!A184)</f>
        <v>2.02</v>
      </c>
      <c r="B183" s="4">
        <f>IF('True_Odds_Calculator_2-way'!B184="","",'True_Odds_Calculator_2-way'!B184)</f>
        <v>1.87</v>
      </c>
      <c r="C183" s="4">
        <f t="shared" si="8"/>
        <v>2.9808863239265015E-2</v>
      </c>
      <c r="D183" s="4">
        <f t="shared" si="10"/>
        <v>2.082703865027292</v>
      </c>
      <c r="E183" s="4">
        <f t="shared" si="11"/>
        <v>1.9236135865967305</v>
      </c>
      <c r="G183" s="4">
        <f t="shared" si="9"/>
        <v>1.029808863239265</v>
      </c>
    </row>
    <row r="184" spans="1:7" x14ac:dyDescent="0.2">
      <c r="A184" s="4">
        <f>IF('True_Odds_Calculator_2-way'!A185="","",'True_Odds_Calculator_2-way'!A185)</f>
        <v>2.66</v>
      </c>
      <c r="B184" s="4">
        <f>IF('True_Odds_Calculator_2-way'!B185="","",'True_Odds_Calculator_2-way'!B185)</f>
        <v>1.52</v>
      </c>
      <c r="C184" s="4">
        <f t="shared" si="8"/>
        <v>3.383458646616555E-2</v>
      </c>
      <c r="D184" s="4">
        <f t="shared" si="10"/>
        <v>2.7853403141361261</v>
      </c>
      <c r="E184" s="4">
        <f t="shared" si="11"/>
        <v>1.5601173020527861</v>
      </c>
      <c r="G184" s="4">
        <f t="shared" si="9"/>
        <v>1.0338345864661656</v>
      </c>
    </row>
    <row r="185" spans="1:7" x14ac:dyDescent="0.2">
      <c r="A185" s="4">
        <f>IF('True_Odds_Calculator_2-way'!A186="","",'True_Odds_Calculator_2-way'!A186)</f>
        <v>1.89</v>
      </c>
      <c r="B185" s="4">
        <f>IF('True_Odds_Calculator_2-way'!B186="","",'True_Odds_Calculator_2-way'!B186)</f>
        <v>2</v>
      </c>
      <c r="C185" s="4">
        <f t="shared" si="8"/>
        <v>2.9100529100529293E-2</v>
      </c>
      <c r="D185" s="4">
        <f t="shared" si="10"/>
        <v>1.9434447300771212</v>
      </c>
      <c r="E185" s="4">
        <f t="shared" si="11"/>
        <v>2.0599455040871937</v>
      </c>
      <c r="G185" s="4">
        <f t="shared" si="9"/>
        <v>1.0291005291005293</v>
      </c>
    </row>
    <row r="186" spans="1:7" x14ac:dyDescent="0.2">
      <c r="A186" s="4">
        <f>IF('True_Odds_Calculator_2-way'!A187="","",'True_Odds_Calculator_2-way'!A187)</f>
        <v>3.2</v>
      </c>
      <c r="B186" s="4">
        <f>IF('True_Odds_Calculator_2-way'!B187="","",'True_Odds_Calculator_2-way'!B187)</f>
        <v>1.37</v>
      </c>
      <c r="C186" s="4">
        <f t="shared" si="8"/>
        <v>4.242700729927007E-2</v>
      </c>
      <c r="D186" s="4">
        <f t="shared" si="10"/>
        <v>3.4330462020360222</v>
      </c>
      <c r="E186" s="4">
        <f t="shared" si="11"/>
        <v>1.4110074026392019</v>
      </c>
      <c r="G186" s="4">
        <f t="shared" si="9"/>
        <v>1.0424270072992701</v>
      </c>
    </row>
    <row r="187" spans="1:7" x14ac:dyDescent="0.2">
      <c r="A187" s="4">
        <f>IF('True_Odds_Calculator_2-way'!A188="","",'True_Odds_Calculator_2-way'!A188)</f>
        <v>2.99</v>
      </c>
      <c r="B187" s="4">
        <f>IF('True_Odds_Calculator_2-way'!B188="","",'True_Odds_Calculator_2-way'!B188)</f>
        <v>1.39</v>
      </c>
      <c r="C187" s="4">
        <f t="shared" si="8"/>
        <v>5.3872620966771922E-2</v>
      </c>
      <c r="D187" s="4">
        <f t="shared" si="10"/>
        <v>3.2519072023786251</v>
      </c>
      <c r="E187" s="4">
        <f t="shared" si="11"/>
        <v>1.4440680321745627</v>
      </c>
      <c r="G187" s="4">
        <f t="shared" si="9"/>
        <v>1.0538726209667719</v>
      </c>
    </row>
    <row r="188" spans="1:7" x14ac:dyDescent="0.2">
      <c r="A188" s="4">
        <f>IF('True_Odds_Calculator_2-way'!A189="","",'True_Odds_Calculator_2-way'!A189)</f>
        <v>2.68</v>
      </c>
      <c r="B188" s="4">
        <f>IF('True_Odds_Calculator_2-way'!B189="","",'True_Odds_Calculator_2-way'!B189)</f>
        <v>1.48</v>
      </c>
      <c r="C188" s="4">
        <f t="shared" si="8"/>
        <v>4.881000403388458E-2</v>
      </c>
      <c r="D188" s="4">
        <f t="shared" si="10"/>
        <v>2.8675534991324465</v>
      </c>
      <c r="E188" s="4">
        <f t="shared" si="11"/>
        <v>1.5354598947042426</v>
      </c>
      <c r="G188" s="4">
        <f t="shared" si="9"/>
        <v>1.0488100040338846</v>
      </c>
    </row>
    <row r="189" spans="1:7" x14ac:dyDescent="0.2">
      <c r="A189" s="4">
        <f>IF('True_Odds_Calculator_2-way'!A190="","",'True_Odds_Calculator_2-way'!A190)</f>
        <v>2.41</v>
      </c>
      <c r="B189" s="4">
        <f>IF('True_Odds_Calculator_2-way'!B190="","",'True_Odds_Calculator_2-way'!B190)</f>
        <v>1.58</v>
      </c>
      <c r="C189" s="4">
        <f t="shared" si="8"/>
        <v>4.7849151741162776E-2</v>
      </c>
      <c r="D189" s="4">
        <f t="shared" si="10"/>
        <v>2.5574585264289071</v>
      </c>
      <c r="E189" s="4">
        <f t="shared" si="11"/>
        <v>1.6420716719134072</v>
      </c>
      <c r="G189" s="4">
        <f t="shared" si="9"/>
        <v>1.0478491517411628</v>
      </c>
    </row>
    <row r="190" spans="1:7" x14ac:dyDescent="0.2">
      <c r="A190" s="4">
        <f>IF('True_Odds_Calculator_2-way'!A191="","",'True_Odds_Calculator_2-way'!A191)</f>
        <v>1.94</v>
      </c>
      <c r="B190" s="4">
        <f>IF('True_Odds_Calculator_2-way'!B191="","",'True_Odds_Calculator_2-way'!B191)</f>
        <v>1.94</v>
      </c>
      <c r="C190" s="4">
        <f t="shared" si="8"/>
        <v>3.0927835051546504E-2</v>
      </c>
      <c r="D190" s="4">
        <f t="shared" si="10"/>
        <v>2.0000000000000004</v>
      </c>
      <c r="E190" s="4">
        <f t="shared" si="11"/>
        <v>2.0000000000000004</v>
      </c>
      <c r="G190" s="4">
        <f t="shared" si="9"/>
        <v>1.0309278350515465</v>
      </c>
    </row>
    <row r="191" spans="1:7" x14ac:dyDescent="0.2">
      <c r="A191" s="4">
        <f>IF('True_Odds_Calculator_2-way'!A192="","",'True_Odds_Calculator_2-way'!A192)</f>
        <v>2.0299999999999998</v>
      </c>
      <c r="B191" s="4">
        <f>IF('True_Odds_Calculator_2-way'!B192="","",'True_Odds_Calculator_2-way'!B192)</f>
        <v>1.86</v>
      </c>
      <c r="C191" s="4">
        <f t="shared" si="8"/>
        <v>3.0245246040574214E-2</v>
      </c>
      <c r="D191" s="4">
        <f t="shared" si="10"/>
        <v>2.0942925287037548</v>
      </c>
      <c r="E191" s="4">
        <f t="shared" si="11"/>
        <v>1.9138324294186226</v>
      </c>
      <c r="G191" s="4">
        <f t="shared" si="9"/>
        <v>1.0302452460405742</v>
      </c>
    </row>
    <row r="192" spans="1:7" x14ac:dyDescent="0.2">
      <c r="A192" s="4">
        <f>IF('True_Odds_Calculator_2-way'!A193="","",'True_Odds_Calculator_2-way'!A193)</f>
        <v>1.55</v>
      </c>
      <c r="B192" s="4">
        <f>IF('True_Odds_Calculator_2-way'!B193="","",'True_Odds_Calculator_2-way'!B193)</f>
        <v>2.58</v>
      </c>
      <c r="C192" s="4">
        <f t="shared" si="8"/>
        <v>3.275818954738674E-2</v>
      </c>
      <c r="D192" s="4">
        <f t="shared" si="10"/>
        <v>1.5903758202425928</v>
      </c>
      <c r="E192" s="4">
        <f t="shared" si="11"/>
        <v>2.6938363085213872</v>
      </c>
      <c r="G192" s="4">
        <f t="shared" si="9"/>
        <v>1.0327581895473867</v>
      </c>
    </row>
    <row r="193" spans="1:7" x14ac:dyDescent="0.2">
      <c r="A193" s="4">
        <f>IF('True_Odds_Calculator_2-way'!A194="","",'True_Odds_Calculator_2-way'!A194)</f>
        <v>2.6</v>
      </c>
      <c r="B193" s="4">
        <f>IF('True_Odds_Calculator_2-way'!B194="","",'True_Odds_Calculator_2-way'!B194)</f>
        <v>1.51</v>
      </c>
      <c r="C193" s="4">
        <f t="shared" si="8"/>
        <v>4.6867040244523706E-2</v>
      </c>
      <c r="D193" s="4">
        <f t="shared" si="10"/>
        <v>2.7686882933709454</v>
      </c>
      <c r="E193" s="4">
        <f t="shared" si="11"/>
        <v>1.5653907496012758</v>
      </c>
      <c r="G193" s="4">
        <f t="shared" si="9"/>
        <v>1.0468670402445237</v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2.76</v>
      </c>
      <c r="B2" s="4">
        <f>IF('True_Odds_Calculator_3-way'!B3="","",'True_Odds_Calculator_3-way'!B3)</f>
        <v>3.7</v>
      </c>
      <c r="C2" s="4">
        <f>IF('True_Odds_Calculator_3-way'!C3="","",'True_Odds_Calculator_3-way'!C3)</f>
        <v>2.5</v>
      </c>
      <c r="D2" s="4">
        <f>IF(A2="","",((1/A2)+(1/B2)+(1/C2))-1)</f>
        <v>3.2589110849980507E-2</v>
      </c>
      <c r="E2" s="4">
        <f>IF(A2="","",(3*A2)/(3-($D2*A2)))</f>
        <v>2.8453079723605024</v>
      </c>
      <c r="F2" s="4">
        <f>IF(B2="","",(3*B2)/(3-($D2*B2)))</f>
        <v>3.8549426213005851</v>
      </c>
      <c r="G2" s="4">
        <f>IF(C2="","",(3*C2)/(3-($D2*C2)))</f>
        <v>2.5697892900281842</v>
      </c>
      <c r="I2" s="4">
        <f>IF(A2="","",D2+1)</f>
        <v>1.0325891108499805</v>
      </c>
    </row>
    <row r="3" spans="1:9" x14ac:dyDescent="0.2">
      <c r="A3" s="4">
        <f>IF('True_Odds_Calculator_3-way'!A4="","",'True_Odds_Calculator_3-way'!A4)</f>
        <v>1.83</v>
      </c>
      <c r="B3" s="4">
        <f>IF('True_Odds_Calculator_3-way'!B4="","",'True_Odds_Calculator_3-way'!B4)</f>
        <v>4.0199999999999996</v>
      </c>
      <c r="C3" s="4">
        <f>IF('True_Odds_Calculator_3-way'!C4="","",'True_Odds_Calculator_3-way'!C4)</f>
        <v>4.3899999999999997</v>
      </c>
      <c r="D3" s="4">
        <f t="shared" ref="D3:D66" si="0">IF(A3="","",((1/A3)+(1/B3)+(1/C3))-1)</f>
        <v>2.2994739138988862E-2</v>
      </c>
      <c r="E3" s="4">
        <f t="shared" ref="E3:E66" si="1">IF(A3="","",(3*A3)/(3-($D3*A3)))</f>
        <v>1.8560342036307735</v>
      </c>
      <c r="F3" s="4">
        <f t="shared" ref="F3:F66" si="2">IF(B3="","",(3*B3)/(3-($D3*B3)))</f>
        <v>4.1478061452130808</v>
      </c>
      <c r="G3" s="4">
        <f t="shared" ref="G3:G66" si="3">IF(C3="","",(3*C3)/(3-($D3*C3)))</f>
        <v>4.5428626408730928</v>
      </c>
      <c r="I3" s="4">
        <f t="shared" ref="I3:I66" si="4">IF(A3="","",D3+1)</f>
        <v>1.0229947391389889</v>
      </c>
    </row>
    <row r="4" spans="1:9" x14ac:dyDescent="0.2">
      <c r="A4" s="4">
        <f>IF('True_Odds_Calculator_3-way'!A5="","",'True_Odds_Calculator_3-way'!A5)</f>
        <v>2.16</v>
      </c>
      <c r="B4" s="4">
        <f>IF('True_Odds_Calculator_3-way'!B5="","",'True_Odds_Calculator_3-way'!B5)</f>
        <v>3.36</v>
      </c>
      <c r="C4" s="4">
        <f>IF('True_Odds_Calculator_3-way'!C5="","",'True_Odds_Calculator_3-way'!C5)</f>
        <v>3.68</v>
      </c>
      <c r="D4" s="4">
        <f t="shared" si="0"/>
        <v>3.2321141016792954E-2</v>
      </c>
      <c r="E4" s="4">
        <f t="shared" si="1"/>
        <v>2.2114634559945729</v>
      </c>
      <c r="F4" s="4">
        <f t="shared" si="2"/>
        <v>3.486199291585911</v>
      </c>
      <c r="G4" s="4">
        <f t="shared" si="3"/>
        <v>3.8319253654594863</v>
      </c>
      <c r="I4" s="4">
        <f t="shared" si="4"/>
        <v>1.032321141016793</v>
      </c>
    </row>
    <row r="5" spans="1:9" x14ac:dyDescent="0.2">
      <c r="A5" s="4">
        <f>IF('True_Odds_Calculator_3-way'!A6="","",'True_Odds_Calculator_3-way'!A6)</f>
        <v>2.2400000000000002</v>
      </c>
      <c r="B5" s="4">
        <f>IF('True_Odds_Calculator_3-way'!B6="","",'True_Odds_Calculator_3-way'!B6)</f>
        <v>3.39</v>
      </c>
      <c r="C5" s="4">
        <f>IF('True_Odds_Calculator_3-way'!C6="","",'True_Odds_Calculator_3-way'!C6)</f>
        <v>3.43</v>
      </c>
      <c r="D5" s="4">
        <f t="shared" si="0"/>
        <v>3.2959011670407712E-2</v>
      </c>
      <c r="E5" s="4">
        <f t="shared" si="1"/>
        <v>2.2965158669679702</v>
      </c>
      <c r="F5" s="4">
        <f t="shared" si="2"/>
        <v>3.5211402312309392</v>
      </c>
      <c r="G5" s="4">
        <f t="shared" si="3"/>
        <v>3.5643145524375401</v>
      </c>
      <c r="I5" s="4">
        <f t="shared" si="4"/>
        <v>1.0329590116704077</v>
      </c>
    </row>
    <row r="6" spans="1:9" x14ac:dyDescent="0.2">
      <c r="A6" s="4">
        <f>IF('True_Odds_Calculator_3-way'!A7="","",'True_Odds_Calculator_3-way'!A7)</f>
        <v>5.81</v>
      </c>
      <c r="B6" s="4">
        <f>IF('True_Odds_Calculator_3-way'!B7="","",'True_Odds_Calculator_3-way'!B7)</f>
        <v>3.87</v>
      </c>
      <c r="C6" s="4">
        <f>IF('True_Odds_Calculator_3-way'!C7="","",'True_Odds_Calculator_3-way'!C7)</f>
        <v>1.68</v>
      </c>
      <c r="D6" s="4">
        <f t="shared" si="0"/>
        <v>2.575306764155183E-2</v>
      </c>
      <c r="E6" s="4">
        <f t="shared" si="1"/>
        <v>6.1149855633467656</v>
      </c>
      <c r="F6" s="4">
        <f t="shared" si="2"/>
        <v>4.0029849949112659</v>
      </c>
      <c r="G6" s="4">
        <f t="shared" si="3"/>
        <v>1.7045830153491595</v>
      </c>
      <c r="I6" s="4">
        <f t="shared" si="4"/>
        <v>1.0257530676415518</v>
      </c>
    </row>
    <row r="7" spans="1:9" x14ac:dyDescent="0.2">
      <c r="A7" s="4">
        <f>IF('True_Odds_Calculator_3-way'!A8="","",'True_Odds_Calculator_3-way'!A8)</f>
        <v>1.85</v>
      </c>
      <c r="B7" s="4">
        <f>IF('True_Odds_Calculator_3-way'!B8="","",'True_Odds_Calculator_3-way'!B8)</f>
        <v>3.49</v>
      </c>
      <c r="C7" s="4">
        <f>IF('True_Odds_Calculator_3-way'!C8="","",'True_Odds_Calculator_3-way'!C8)</f>
        <v>4.8099999999999996</v>
      </c>
      <c r="D7" s="4">
        <f t="shared" si="0"/>
        <v>3.4973699730146635E-2</v>
      </c>
      <c r="E7" s="4">
        <f t="shared" si="1"/>
        <v>1.8907786400549658</v>
      </c>
      <c r="F7" s="4">
        <f t="shared" si="2"/>
        <v>3.6380166005678003</v>
      </c>
      <c r="G7" s="4">
        <f t="shared" si="3"/>
        <v>5.0957411286160941</v>
      </c>
      <c r="I7" s="4">
        <f t="shared" si="4"/>
        <v>1.0349736997301466</v>
      </c>
    </row>
    <row r="8" spans="1:9" x14ac:dyDescent="0.2">
      <c r="A8" s="4">
        <f>IF('True_Odds_Calculator_3-way'!A9="","",'True_Odds_Calculator_3-way'!A9)</f>
        <v>1.63</v>
      </c>
      <c r="B8" s="4">
        <f>IF('True_Odds_Calculator_3-way'!B9="","",'True_Odds_Calculator_3-way'!B9)</f>
        <v>4.17</v>
      </c>
      <c r="C8" s="4">
        <f>IF('True_Odds_Calculator_3-way'!C9="","",'True_Odds_Calculator_3-way'!C9)</f>
        <v>5.86</v>
      </c>
      <c r="D8" s="4">
        <f t="shared" si="0"/>
        <v>2.3953550156378345E-2</v>
      </c>
      <c r="E8" s="4">
        <f t="shared" si="1"/>
        <v>1.651493799156061</v>
      </c>
      <c r="F8" s="4">
        <f t="shared" si="2"/>
        <v>4.3136239858149663</v>
      </c>
      <c r="G8" s="4">
        <f t="shared" si="3"/>
        <v>6.1476437508559636</v>
      </c>
      <c r="I8" s="4">
        <f t="shared" si="4"/>
        <v>1.0239535501563783</v>
      </c>
    </row>
    <row r="9" spans="1:9" x14ac:dyDescent="0.2">
      <c r="A9" s="4">
        <f>IF('True_Odds_Calculator_3-way'!A10="","",'True_Odds_Calculator_3-way'!A10)</f>
        <v>1.83</v>
      </c>
      <c r="B9" s="4">
        <f>IF('True_Odds_Calculator_3-way'!B10="","",'True_Odds_Calculator_3-way'!B10)</f>
        <v>3.87</v>
      </c>
      <c r="C9" s="4">
        <f>IF('True_Odds_Calculator_3-way'!C10="","",'True_Odds_Calculator_3-way'!C10)</f>
        <v>4.5999999999999996</v>
      </c>
      <c r="D9" s="4">
        <f t="shared" si="0"/>
        <v>2.2237324596057428E-2</v>
      </c>
      <c r="E9" s="4">
        <f t="shared" si="1"/>
        <v>1.8551648812221961</v>
      </c>
      <c r="F9" s="4">
        <f t="shared" si="2"/>
        <v>3.9842940517481757</v>
      </c>
      <c r="G9" s="4">
        <f t="shared" si="3"/>
        <v>4.7623841113817154</v>
      </c>
      <c r="I9" s="4">
        <f t="shared" si="4"/>
        <v>1.0222373245960574</v>
      </c>
    </row>
    <row r="10" spans="1:9" x14ac:dyDescent="0.2">
      <c r="A10" s="4">
        <f>IF('True_Odds_Calculator_3-way'!A11="","",'True_Odds_Calculator_3-way'!A11)</f>
        <v>1.44</v>
      </c>
      <c r="B10" s="4">
        <f>IF('True_Odds_Calculator_3-way'!B11="","",'True_Odds_Calculator_3-way'!B11)</f>
        <v>5.01</v>
      </c>
      <c r="C10" s="4">
        <f>IF('True_Odds_Calculator_3-way'!C11="","",'True_Odds_Calculator_3-way'!C11)</f>
        <v>7.71</v>
      </c>
      <c r="D10" s="4">
        <f t="shared" si="0"/>
        <v>2.3746928969557546E-2</v>
      </c>
      <c r="E10" s="4">
        <f t="shared" si="1"/>
        <v>1.4566031284940077</v>
      </c>
      <c r="F10" s="4">
        <f t="shared" si="2"/>
        <v>5.2168880675378633</v>
      </c>
      <c r="G10" s="4">
        <f t="shared" si="3"/>
        <v>8.2111215233060904</v>
      </c>
      <c r="I10" s="4">
        <f t="shared" si="4"/>
        <v>1.0237469289695575</v>
      </c>
    </row>
    <row r="11" spans="1:9" x14ac:dyDescent="0.2">
      <c r="A11" s="4">
        <f>IF('True_Odds_Calculator_3-way'!A12="","",'True_Odds_Calculator_3-way'!A12)</f>
        <v>2.4300000000000002</v>
      </c>
      <c r="B11" s="4">
        <f>IF('True_Odds_Calculator_3-way'!B12="","",'True_Odds_Calculator_3-way'!B12)</f>
        <v>3.2</v>
      </c>
      <c r="C11" s="4">
        <f>IF('True_Odds_Calculator_3-way'!C12="","",'True_Odds_Calculator_3-way'!C12)</f>
        <v>3.23</v>
      </c>
      <c r="D11" s="4">
        <f t="shared" si="0"/>
        <v>3.3620156964670134E-2</v>
      </c>
      <c r="E11" s="4">
        <f t="shared" si="1"/>
        <v>2.4980270909487539</v>
      </c>
      <c r="F11" s="4">
        <f t="shared" si="2"/>
        <v>3.3190252256601545</v>
      </c>
      <c r="G11" s="4">
        <f t="shared" si="3"/>
        <v>3.3513097113537964</v>
      </c>
      <c r="I11" s="4">
        <f t="shared" si="4"/>
        <v>1.0336201569646701</v>
      </c>
    </row>
    <row r="12" spans="1:9" x14ac:dyDescent="0.2">
      <c r="A12" s="4">
        <f>IF('True_Odds_Calculator_3-way'!A13="","",'True_Odds_Calculator_3-way'!A13)</f>
        <v>2.4500000000000002</v>
      </c>
      <c r="B12" s="4">
        <f>IF('True_Odds_Calculator_3-way'!B13="","",'True_Odds_Calculator_3-way'!B13)</f>
        <v>3.68</v>
      </c>
      <c r="C12" s="4">
        <f>IF('True_Odds_Calculator_3-way'!C13="","",'True_Odds_Calculator_3-way'!C13)</f>
        <v>2.83</v>
      </c>
      <c r="D12" s="4">
        <f t="shared" si="0"/>
        <v>3.3259286200268967E-2</v>
      </c>
      <c r="E12" s="4">
        <f t="shared" si="1"/>
        <v>2.5184042681293839</v>
      </c>
      <c r="F12" s="4">
        <f t="shared" si="2"/>
        <v>3.8365226735525679</v>
      </c>
      <c r="G12" s="4">
        <f t="shared" si="3"/>
        <v>2.921666085227971</v>
      </c>
      <c r="I12" s="4">
        <f t="shared" si="4"/>
        <v>1.033259286200269</v>
      </c>
    </row>
    <row r="13" spans="1:9" x14ac:dyDescent="0.2">
      <c r="A13" s="4">
        <f>IF('True_Odds_Calculator_3-way'!A14="","",'True_Odds_Calculator_3-way'!A14)</f>
        <v>2.69</v>
      </c>
      <c r="B13" s="4">
        <f>IF('True_Odds_Calculator_3-way'!B14="","",'True_Odds_Calculator_3-way'!B14)</f>
        <v>2.91</v>
      </c>
      <c r="C13" s="4">
        <f>IF('True_Odds_Calculator_3-way'!C14="","",'True_Odds_Calculator_3-way'!C14)</f>
        <v>3.14</v>
      </c>
      <c r="D13" s="4">
        <f t="shared" si="0"/>
        <v>3.3861161159377318E-2</v>
      </c>
      <c r="E13" s="4">
        <f t="shared" si="1"/>
        <v>2.7742317072152174</v>
      </c>
      <c r="F13" s="4">
        <f t="shared" si="2"/>
        <v>3.0088258674709696</v>
      </c>
      <c r="G13" s="4">
        <f t="shared" si="3"/>
        <v>3.2553748760672954</v>
      </c>
      <c r="I13" s="4">
        <f t="shared" si="4"/>
        <v>1.0338611611593773</v>
      </c>
    </row>
    <row r="14" spans="1:9" x14ac:dyDescent="0.2">
      <c r="A14" s="4">
        <f>IF('True_Odds_Calculator_3-way'!A15="","",'True_Odds_Calculator_3-way'!A15)</f>
        <v>2.71</v>
      </c>
      <c r="B14" s="4">
        <f>IF('True_Odds_Calculator_3-way'!B15="","",'True_Odds_Calculator_3-way'!B15)</f>
        <v>2.96</v>
      </c>
      <c r="C14" s="4">
        <f>IF('True_Odds_Calculator_3-way'!C15="","",'True_Odds_Calculator_3-way'!C15)</f>
        <v>2.97</v>
      </c>
      <c r="D14" s="4">
        <f t="shared" si="0"/>
        <v>4.3541864575074918E-2</v>
      </c>
      <c r="E14" s="4">
        <f t="shared" si="1"/>
        <v>2.8209561540515145</v>
      </c>
      <c r="F14" s="4">
        <f t="shared" si="2"/>
        <v>3.0928739033592119</v>
      </c>
      <c r="G14" s="4">
        <f t="shared" si="3"/>
        <v>3.1037935069846201</v>
      </c>
      <c r="I14" s="4">
        <f t="shared" si="4"/>
        <v>1.0435418645750749</v>
      </c>
    </row>
    <row r="15" spans="1:9" x14ac:dyDescent="0.2">
      <c r="A15" s="4">
        <f>IF('True_Odds_Calculator_3-way'!A16="","",'True_Odds_Calculator_3-way'!A16)</f>
        <v>4.46</v>
      </c>
      <c r="B15" s="4">
        <f>IF('True_Odds_Calculator_3-way'!B16="","",'True_Odds_Calculator_3-way'!B16)</f>
        <v>3.76</v>
      </c>
      <c r="C15" s="4">
        <f>IF('True_Odds_Calculator_3-way'!C16="","",'True_Odds_Calculator_3-way'!C16)</f>
        <v>1.87</v>
      </c>
      <c r="D15" s="4">
        <f t="shared" si="0"/>
        <v>2.4932051734051885E-2</v>
      </c>
      <c r="E15" s="4">
        <f t="shared" si="1"/>
        <v>4.6316760858442922</v>
      </c>
      <c r="F15" s="4">
        <f t="shared" si="2"/>
        <v>3.8812829967483466</v>
      </c>
      <c r="G15" s="4">
        <f t="shared" si="3"/>
        <v>1.8995204065858928</v>
      </c>
      <c r="I15" s="4">
        <f t="shared" si="4"/>
        <v>1.0249320517340519</v>
      </c>
    </row>
    <row r="16" spans="1:9" x14ac:dyDescent="0.2">
      <c r="A16" s="4">
        <f>IF('True_Odds_Calculator_3-way'!A17="","",'True_Odds_Calculator_3-way'!A17)</f>
        <v>4.1100000000000003</v>
      </c>
      <c r="B16" s="4">
        <f>IF('True_Odds_Calculator_3-way'!B17="","",'True_Odds_Calculator_3-way'!B17)</f>
        <v>3.25</v>
      </c>
      <c r="C16" s="4">
        <f>IF('True_Odds_Calculator_3-way'!C17="","",'True_Odds_Calculator_3-way'!C17)</f>
        <v>2.0699999999999998</v>
      </c>
      <c r="D16" s="4">
        <f t="shared" si="0"/>
        <v>3.409309756501111E-2</v>
      </c>
      <c r="E16" s="4">
        <f t="shared" si="1"/>
        <v>4.3113736741368491</v>
      </c>
      <c r="F16" s="4">
        <f t="shared" si="2"/>
        <v>3.3746395760040757</v>
      </c>
      <c r="G16" s="4">
        <f t="shared" si="3"/>
        <v>2.1198682846141015</v>
      </c>
      <c r="I16" s="4">
        <f t="shared" si="4"/>
        <v>1.0340930975650111</v>
      </c>
    </row>
    <row r="17" spans="1:9" x14ac:dyDescent="0.2">
      <c r="A17" s="4">
        <f>IF('True_Odds_Calculator_3-way'!A18="","",'True_Odds_Calculator_3-way'!A18)</f>
        <v>4.37</v>
      </c>
      <c r="B17" s="4">
        <f>IF('True_Odds_Calculator_3-way'!B18="","",'True_Odds_Calculator_3-way'!B18)</f>
        <v>3.79</v>
      </c>
      <c r="C17" s="4">
        <f>IF('True_Odds_Calculator_3-way'!C18="","",'True_Odds_Calculator_3-way'!C18)</f>
        <v>1.84</v>
      </c>
      <c r="D17" s="4">
        <f t="shared" si="0"/>
        <v>3.6163455558708701E-2</v>
      </c>
      <c r="E17" s="4">
        <f t="shared" si="1"/>
        <v>4.6130043032016381</v>
      </c>
      <c r="F17" s="4">
        <f t="shared" si="2"/>
        <v>3.9714412459385913</v>
      </c>
      <c r="G17" s="4">
        <f t="shared" si="3"/>
        <v>1.8817374113797496</v>
      </c>
      <c r="I17" s="4">
        <f t="shared" si="4"/>
        <v>1.0361634555587087</v>
      </c>
    </row>
    <row r="18" spans="1:9" x14ac:dyDescent="0.2">
      <c r="A18" s="4">
        <f>IF('True_Odds_Calculator_3-way'!A19="","",'True_Odds_Calculator_3-way'!A19)</f>
        <v>4.41</v>
      </c>
      <c r="B18" s="4">
        <f>IF('True_Odds_Calculator_3-way'!B19="","",'True_Odds_Calculator_3-way'!B19)</f>
        <v>4.5</v>
      </c>
      <c r="C18" s="4">
        <f>IF('True_Odds_Calculator_3-way'!C19="","",'True_Odds_Calculator_3-way'!C19)</f>
        <v>1.7</v>
      </c>
      <c r="D18" s="4">
        <f t="shared" si="0"/>
        <v>3.7214885954381716E-2</v>
      </c>
      <c r="E18" s="4">
        <f t="shared" si="1"/>
        <v>4.6652146857498442</v>
      </c>
      <c r="F18" s="4">
        <f t="shared" si="2"/>
        <v>4.766052129688493</v>
      </c>
      <c r="G18" s="4">
        <f t="shared" si="3"/>
        <v>1.7366226546212646</v>
      </c>
      <c r="I18" s="4">
        <f t="shared" si="4"/>
        <v>1.0372148859543817</v>
      </c>
    </row>
    <row r="19" spans="1:9" x14ac:dyDescent="0.2">
      <c r="A19" s="4">
        <f>IF('True_Odds_Calculator_3-way'!A20="","",'True_Odds_Calculator_3-way'!A20)</f>
        <v>2.87</v>
      </c>
      <c r="B19" s="4">
        <f>IF('True_Odds_Calculator_3-way'!B20="","",'True_Odds_Calculator_3-way'!B20)</f>
        <v>3.87</v>
      </c>
      <c r="C19" s="4">
        <f>IF('True_Odds_Calculator_3-way'!C20="","",'True_Odds_Calculator_3-way'!C20)</f>
        <v>2.34</v>
      </c>
      <c r="D19" s="4">
        <f t="shared" si="0"/>
        <v>3.4180415916093665E-2</v>
      </c>
      <c r="E19" s="4">
        <f t="shared" si="1"/>
        <v>2.9670193507024565</v>
      </c>
      <c r="F19" s="4">
        <f t="shared" si="2"/>
        <v>4.0485098794613181</v>
      </c>
      <c r="G19" s="4">
        <f t="shared" si="3"/>
        <v>2.40409491191294</v>
      </c>
      <c r="I19" s="4">
        <f t="shared" si="4"/>
        <v>1.0341804159160937</v>
      </c>
    </row>
    <row r="20" spans="1:9" x14ac:dyDescent="0.2">
      <c r="A20" s="4">
        <f>IF('True_Odds_Calculator_3-way'!A21="","",'True_Odds_Calculator_3-way'!A21)</f>
        <v>1.57</v>
      </c>
      <c r="B20" s="4">
        <f>IF('True_Odds_Calculator_3-way'!B21="","",'True_Odds_Calculator_3-way'!B21)</f>
        <v>3.98</v>
      </c>
      <c r="C20" s="4">
        <f>IF('True_Odds_Calculator_3-way'!C21="","",'True_Odds_Calculator_3-way'!C21)</f>
        <v>6.25</v>
      </c>
      <c r="D20" s="4">
        <f t="shared" si="0"/>
        <v>4.8198956566270823E-2</v>
      </c>
      <c r="E20" s="4">
        <f t="shared" si="1"/>
        <v>1.6106266406296719</v>
      </c>
      <c r="F20" s="4">
        <f t="shared" si="2"/>
        <v>4.2518821345556095</v>
      </c>
      <c r="G20" s="4">
        <f t="shared" si="3"/>
        <v>6.947644165339832</v>
      </c>
      <c r="I20" s="4">
        <f t="shared" si="4"/>
        <v>1.0481989565662708</v>
      </c>
    </row>
    <row r="21" spans="1:9" x14ac:dyDescent="0.2">
      <c r="A21" s="4">
        <f>IF('True_Odds_Calculator_3-way'!A22="","",'True_Odds_Calculator_3-way'!A22)</f>
        <v>1.73</v>
      </c>
      <c r="B21" s="4">
        <f>IF('True_Odds_Calculator_3-way'!B22="","",'True_Odds_Calculator_3-way'!B22)</f>
        <v>4.01</v>
      </c>
      <c r="C21" s="4">
        <f>IF('True_Odds_Calculator_3-way'!C22="","",'True_Odds_Calculator_3-way'!C22)</f>
        <v>4.59</v>
      </c>
      <c r="D21" s="4">
        <f t="shared" si="0"/>
        <v>4.52761644316928E-2</v>
      </c>
      <c r="E21" s="4">
        <f t="shared" si="1"/>
        <v>1.7763799569573839</v>
      </c>
      <c r="F21" s="4">
        <f t="shared" si="2"/>
        <v>4.2683147361886666</v>
      </c>
      <c r="G21" s="4">
        <f t="shared" si="3"/>
        <v>4.9316262340407615</v>
      </c>
      <c r="I21" s="4">
        <f t="shared" si="4"/>
        <v>1.0452761644316928</v>
      </c>
    </row>
    <row r="22" spans="1:9" x14ac:dyDescent="0.2">
      <c r="A22" s="4">
        <f>IF('True_Odds_Calculator_3-way'!A23="","",'True_Odds_Calculator_3-way'!A23)</f>
        <v>2.38</v>
      </c>
      <c r="B22" s="4">
        <f>IF('True_Odds_Calculator_3-way'!B23="","",'True_Odds_Calculator_3-way'!B23)</f>
        <v>3.45</v>
      </c>
      <c r="C22" s="4">
        <f>IF('True_Odds_Calculator_3-way'!C23="","",'True_Odds_Calculator_3-way'!C23)</f>
        <v>3.14</v>
      </c>
      <c r="D22" s="4">
        <f t="shared" si="0"/>
        <v>2.8494477270276652E-2</v>
      </c>
      <c r="E22" s="4">
        <f t="shared" si="1"/>
        <v>2.4350457147858258</v>
      </c>
      <c r="F22" s="4">
        <f t="shared" si="2"/>
        <v>3.5668819005263566</v>
      </c>
      <c r="G22" s="4">
        <f t="shared" si="3"/>
        <v>3.2365268884784464</v>
      </c>
      <c r="I22" s="4">
        <f t="shared" si="4"/>
        <v>1.0284944772702767</v>
      </c>
    </row>
    <row r="23" spans="1:9" x14ac:dyDescent="0.2">
      <c r="A23" s="4">
        <f>IF('True_Odds_Calculator_3-way'!A24="","",'True_Odds_Calculator_3-way'!A24)</f>
        <v>5.93</v>
      </c>
      <c r="B23" s="4">
        <f>IF('True_Odds_Calculator_3-way'!B24="","",'True_Odds_Calculator_3-way'!B24)</f>
        <v>4.45</v>
      </c>
      <c r="C23" s="4">
        <f>IF('True_Odds_Calculator_3-way'!C24="","",'True_Odds_Calculator_3-way'!C24)</f>
        <v>1.57</v>
      </c>
      <c r="D23" s="4">
        <f t="shared" si="0"/>
        <v>3.0295840363775639E-2</v>
      </c>
      <c r="E23" s="4">
        <f t="shared" si="1"/>
        <v>6.3077374558758503</v>
      </c>
      <c r="F23" s="4">
        <f t="shared" si="2"/>
        <v>4.6593874185126278</v>
      </c>
      <c r="G23" s="4">
        <f t="shared" si="3"/>
        <v>1.5952930897687592</v>
      </c>
      <c r="I23" s="4">
        <f t="shared" si="4"/>
        <v>1.0302958403637756</v>
      </c>
    </row>
    <row r="24" spans="1:9" x14ac:dyDescent="0.2">
      <c r="A24" s="4">
        <f>IF('True_Odds_Calculator_3-way'!A25="","",'True_Odds_Calculator_3-way'!A25)</f>
        <v>2.13</v>
      </c>
      <c r="B24" s="4">
        <f>IF('True_Odds_Calculator_3-way'!B25="","",'True_Odds_Calculator_3-way'!B25)</f>
        <v>3.62</v>
      </c>
      <c r="C24" s="4">
        <f>IF('True_Odds_Calculator_3-way'!C25="","",'True_Odds_Calculator_3-way'!C25)</f>
        <v>3.54</v>
      </c>
      <c r="D24" s="4">
        <f t="shared" si="0"/>
        <v>2.8212537703984131E-2</v>
      </c>
      <c r="E24" s="4">
        <f t="shared" si="1"/>
        <v>2.1735379246619</v>
      </c>
      <c r="F24" s="4">
        <f t="shared" si="2"/>
        <v>3.7475793257864214</v>
      </c>
      <c r="G24" s="4">
        <f t="shared" si="3"/>
        <v>3.6619078207029125</v>
      </c>
      <c r="I24" s="4">
        <f t="shared" si="4"/>
        <v>1.0282125377039841</v>
      </c>
    </row>
    <row r="25" spans="1:9" x14ac:dyDescent="0.2">
      <c r="A25" s="4">
        <f>IF('True_Odds_Calculator_3-way'!A26="","",'True_Odds_Calculator_3-way'!A26)</f>
        <v>2.46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3</v>
      </c>
      <c r="D25" s="4">
        <f t="shared" si="0"/>
        <v>2.8021836414329426E-2</v>
      </c>
      <c r="E25" s="4">
        <f t="shared" si="1"/>
        <v>2.5178550359853697</v>
      </c>
      <c r="F25" s="4">
        <f t="shared" si="2"/>
        <v>3.5862368362088275</v>
      </c>
      <c r="G25" s="4">
        <f t="shared" si="3"/>
        <v>3.0864890924430513</v>
      </c>
      <c r="I25" s="4">
        <f t="shared" si="4"/>
        <v>1.0280218364143294</v>
      </c>
    </row>
    <row r="26" spans="1:9" x14ac:dyDescent="0.2">
      <c r="A26" s="4">
        <f>IF('True_Odds_Calculator_3-way'!A27="","",'True_Odds_Calculator_3-way'!A27)</f>
        <v>1.47</v>
      </c>
      <c r="B26" s="4">
        <f>IF('True_Odds_Calculator_3-way'!B27="","",'True_Odds_Calculator_3-way'!B27)</f>
        <v>4.99</v>
      </c>
      <c r="C26" s="4">
        <f>IF('True_Odds_Calculator_3-way'!C27="","",'True_Odds_Calculator_3-way'!C27)</f>
        <v>6.61</v>
      </c>
      <c r="D26" s="4">
        <f t="shared" si="0"/>
        <v>3.1958840855215831E-2</v>
      </c>
      <c r="E26" s="4">
        <f t="shared" si="1"/>
        <v>1.4933861766661722</v>
      </c>
      <c r="F26" s="4">
        <f t="shared" si="2"/>
        <v>5.2701518119233421</v>
      </c>
      <c r="G26" s="4">
        <f t="shared" si="3"/>
        <v>7.110707427377136</v>
      </c>
      <c r="I26" s="4">
        <f t="shared" si="4"/>
        <v>1.0319588408552158</v>
      </c>
    </row>
    <row r="27" spans="1:9" x14ac:dyDescent="0.2">
      <c r="A27" s="4">
        <f>IF('True_Odds_Calculator_3-way'!A28="","",'True_Odds_Calculator_3-way'!A28)</f>
        <v>1.88</v>
      </c>
      <c r="B27" s="4">
        <f>IF('True_Odds_Calculator_3-way'!B28="","",'True_Odds_Calculator_3-way'!B28)</f>
        <v>3.92</v>
      </c>
      <c r="C27" s="4">
        <f>IF('True_Odds_Calculator_3-way'!C28="","",'True_Odds_Calculator_3-way'!C28)</f>
        <v>4.12</v>
      </c>
      <c r="D27" s="4">
        <f t="shared" si="0"/>
        <v>2.973538103528961E-2</v>
      </c>
      <c r="E27" s="4">
        <f t="shared" si="1"/>
        <v>1.9156974357386771</v>
      </c>
      <c r="F27" s="4">
        <f t="shared" si="2"/>
        <v>4.0784656472799803</v>
      </c>
      <c r="G27" s="4">
        <f t="shared" si="3"/>
        <v>4.2954098924679265</v>
      </c>
      <c r="I27" s="4">
        <f t="shared" si="4"/>
        <v>1.0297353810352896</v>
      </c>
    </row>
    <row r="28" spans="1:9" x14ac:dyDescent="0.2">
      <c r="A28" s="4">
        <f>IF('True_Odds_Calculator_3-way'!A29="","",'True_Odds_Calculator_3-way'!A29)</f>
        <v>1.78</v>
      </c>
      <c r="B28" s="4">
        <f>IF('True_Odds_Calculator_3-way'!B29="","",'True_Odds_Calculator_3-way'!B29)</f>
        <v>4.21</v>
      </c>
      <c r="C28" s="4">
        <f>IF('True_Odds_Calculator_3-way'!C29="","",'True_Odds_Calculator_3-way'!C29)</f>
        <v>4.33</v>
      </c>
      <c r="D28" s="4">
        <f t="shared" si="0"/>
        <v>3.0274326237480276E-2</v>
      </c>
      <c r="E28" s="4">
        <f t="shared" si="1"/>
        <v>1.8125585670338675</v>
      </c>
      <c r="F28" s="4">
        <f t="shared" si="2"/>
        <v>4.3967978289287721</v>
      </c>
      <c r="G28" s="4">
        <f t="shared" si="3"/>
        <v>4.5278486206881476</v>
      </c>
      <c r="I28" s="4">
        <f t="shared" si="4"/>
        <v>1.0302743262374803</v>
      </c>
    </row>
    <row r="29" spans="1:9" x14ac:dyDescent="0.2">
      <c r="A29" s="4">
        <f>IF('True_Odds_Calculator_3-way'!A30="","",'True_Odds_Calculator_3-way'!A30)</f>
        <v>3.17</v>
      </c>
      <c r="B29" s="4">
        <f>IF('True_Odds_Calculator_3-way'!B30="","",'True_Odds_Calculator_3-way'!B30)</f>
        <v>3.57</v>
      </c>
      <c r="C29" s="4">
        <f>IF('True_Odds_Calculator_3-way'!C30="","",'True_Odds_Calculator_3-way'!C30)</f>
        <v>2.31</v>
      </c>
      <c r="D29" s="4">
        <f t="shared" si="0"/>
        <v>2.8469890967571354E-2</v>
      </c>
      <c r="E29" s="4">
        <f t="shared" si="1"/>
        <v>3.2683215202435716</v>
      </c>
      <c r="F29" s="4">
        <f t="shared" si="2"/>
        <v>3.6951899701086117</v>
      </c>
      <c r="G29" s="4">
        <f t="shared" si="3"/>
        <v>2.3617743835766309</v>
      </c>
      <c r="I29" s="4">
        <f t="shared" si="4"/>
        <v>1.0284698909675714</v>
      </c>
    </row>
    <row r="30" spans="1:9" x14ac:dyDescent="0.2">
      <c r="A30" s="4">
        <f>IF('True_Odds_Calculator_3-way'!A31="","",'True_Odds_Calculator_3-way'!A31)</f>
        <v>1.88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4.45</v>
      </c>
      <c r="D30" s="4">
        <f t="shared" si="0"/>
        <v>2.9858038456463731E-2</v>
      </c>
      <c r="E30" s="4">
        <f t="shared" si="1"/>
        <v>1.9158474941789598</v>
      </c>
      <c r="F30" s="4">
        <f t="shared" si="2"/>
        <v>3.7983622067040033</v>
      </c>
      <c r="G30" s="4">
        <f t="shared" si="3"/>
        <v>4.6562213607351115</v>
      </c>
      <c r="I30" s="4">
        <f t="shared" si="4"/>
        <v>1.0298580384564637</v>
      </c>
    </row>
    <row r="31" spans="1:9" x14ac:dyDescent="0.2">
      <c r="A31" s="4">
        <f>IF('True_Odds_Calculator_3-way'!A32="","",'True_Odds_Calculator_3-way'!A32)</f>
        <v>1.74</v>
      </c>
      <c r="B31" s="4">
        <f>IF('True_Odds_Calculator_3-way'!B32="","",'True_Odds_Calculator_3-way'!B32)</f>
        <v>3.88</v>
      </c>
      <c r="C31" s="4">
        <f>IF('True_Odds_Calculator_3-way'!C32="","",'True_Odds_Calculator_3-way'!C32)</f>
        <v>5.1100000000000003</v>
      </c>
      <c r="D31" s="4">
        <f t="shared" si="0"/>
        <v>2.8139318683708892E-2</v>
      </c>
      <c r="E31" s="4">
        <f t="shared" si="1"/>
        <v>1.7688693717984758</v>
      </c>
      <c r="F31" s="4">
        <f t="shared" si="2"/>
        <v>4.0265399577768441</v>
      </c>
      <c r="G31" s="4">
        <f t="shared" si="3"/>
        <v>5.3672560130171751</v>
      </c>
      <c r="I31" s="4">
        <f t="shared" si="4"/>
        <v>1.0281393186837089</v>
      </c>
    </row>
    <row r="32" spans="1:9" x14ac:dyDescent="0.2">
      <c r="A32" s="4">
        <f>IF('True_Odds_Calculator_3-way'!A33="","",'True_Odds_Calculator_3-way'!A33)</f>
        <v>1.95</v>
      </c>
      <c r="B32" s="4">
        <f>IF('True_Odds_Calculator_3-way'!B33="","",'True_Odds_Calculator_3-way'!B33)</f>
        <v>3.79</v>
      </c>
      <c r="C32" s="4">
        <f>IF('True_Odds_Calculator_3-way'!C33="","",'True_Odds_Calculator_3-way'!C33)</f>
        <v>3.94</v>
      </c>
      <c r="D32" s="4">
        <f t="shared" si="0"/>
        <v>3.0479862163561133E-2</v>
      </c>
      <c r="E32" s="4">
        <f t="shared" si="1"/>
        <v>1.9894140937871712</v>
      </c>
      <c r="F32" s="4">
        <f t="shared" si="2"/>
        <v>3.9417831939848771</v>
      </c>
      <c r="G32" s="4">
        <f t="shared" si="3"/>
        <v>4.1042958620971568</v>
      </c>
      <c r="I32" s="4">
        <f t="shared" si="4"/>
        <v>1.0304798621635611</v>
      </c>
    </row>
    <row r="33" spans="1:9" x14ac:dyDescent="0.2">
      <c r="A33" s="4">
        <f>IF('True_Odds_Calculator_3-way'!A34="","",'True_Odds_Calculator_3-way'!A34)</f>
        <v>4.62</v>
      </c>
      <c r="B33" s="4">
        <f>IF('True_Odds_Calculator_3-way'!B34="","",'True_Odds_Calculator_3-way'!B34)</f>
        <v>3.78</v>
      </c>
      <c r="C33" s="4">
        <f>IF('True_Odds_Calculator_3-way'!C34="","",'True_Odds_Calculator_3-way'!C34)</f>
        <v>1.82</v>
      </c>
      <c r="D33" s="4">
        <f t="shared" si="0"/>
        <v>3.045103045103037E-2</v>
      </c>
      <c r="E33" s="4">
        <f t="shared" si="1"/>
        <v>4.8473127279249111</v>
      </c>
      <c r="F33" s="4">
        <f t="shared" si="2"/>
        <v>3.9308188296892417</v>
      </c>
      <c r="G33" s="4">
        <f t="shared" si="3"/>
        <v>1.8542548082420471</v>
      </c>
      <c r="I33" s="4">
        <f t="shared" si="4"/>
        <v>1.0304510304510304</v>
      </c>
    </row>
    <row r="34" spans="1: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3.25</v>
      </c>
      <c r="C34" s="4">
        <f>IF('True_Odds_Calculator_3-way'!C35="","",'True_Odds_Calculator_3-way'!C35)</f>
        <v>3.5</v>
      </c>
      <c r="D34" s="4">
        <f t="shared" si="0"/>
        <v>2.8189202102245625E-2</v>
      </c>
      <c r="E34" s="4">
        <f t="shared" si="1"/>
        <v>2.3508049419693</v>
      </c>
      <c r="F34" s="4">
        <f t="shared" si="2"/>
        <v>3.3523758675920985</v>
      </c>
      <c r="G34" s="4">
        <f t="shared" si="3"/>
        <v>3.619020172910663</v>
      </c>
      <c r="I34" s="4">
        <f t="shared" si="4"/>
        <v>1.0281892021022456</v>
      </c>
    </row>
    <row r="35" spans="1:9" x14ac:dyDescent="0.2">
      <c r="A35" s="4">
        <f>IF('True_Odds_Calculator_3-way'!A36="","",'True_Odds_Calculator_3-way'!A36)</f>
        <v>1.5</v>
      </c>
      <c r="B35" s="4">
        <f>IF('True_Odds_Calculator_3-way'!B36="","",'True_Odds_Calculator_3-way'!B36)</f>
        <v>4.1900000000000004</v>
      </c>
      <c r="C35" s="4">
        <f>IF('True_Odds_Calculator_3-way'!C36="","",'True_Odds_Calculator_3-way'!C36)</f>
        <v>7.95</v>
      </c>
      <c r="D35" s="4">
        <f t="shared" si="0"/>
        <v>3.1116314675552648E-2</v>
      </c>
      <c r="E35" s="4">
        <f t="shared" si="1"/>
        <v>1.5237060585961621</v>
      </c>
      <c r="F35" s="4">
        <f t="shared" si="2"/>
        <v>4.3803668880268249</v>
      </c>
      <c r="G35" s="4">
        <f t="shared" si="3"/>
        <v>8.6644557159578603</v>
      </c>
      <c r="I35" s="4">
        <f t="shared" si="4"/>
        <v>1.0311163146755526</v>
      </c>
    </row>
    <row r="36" spans="1:9" x14ac:dyDescent="0.2">
      <c r="A36" s="4">
        <f>IF('True_Odds_Calculator_3-way'!A37="","",'True_Odds_Calculator_3-way'!A37)</f>
        <v>3.41</v>
      </c>
      <c r="B36" s="4">
        <f>IF('True_Odds_Calculator_3-way'!B37="","",'True_Odds_Calculator_3-way'!B37)</f>
        <v>3.41</v>
      </c>
      <c r="C36" s="4">
        <f>IF('True_Odds_Calculator_3-way'!C37="","",'True_Odds_Calculator_3-way'!C37)</f>
        <v>2.2599999999999998</v>
      </c>
      <c r="D36" s="4">
        <f t="shared" si="0"/>
        <v>2.8988140035813403E-2</v>
      </c>
      <c r="E36" s="4">
        <f t="shared" si="1"/>
        <v>3.5261873532013541</v>
      </c>
      <c r="F36" s="4">
        <f t="shared" si="2"/>
        <v>3.5261873532013541</v>
      </c>
      <c r="G36" s="4">
        <f t="shared" si="3"/>
        <v>2.310455099634241</v>
      </c>
      <c r="I36" s="4">
        <f t="shared" si="4"/>
        <v>1.0289881400358134</v>
      </c>
    </row>
    <row r="37" spans="1:9" x14ac:dyDescent="0.2">
      <c r="A37" s="4">
        <f>IF('True_Odds_Calculator_3-way'!A38="","",'True_Odds_Calculator_3-way'!A38)</f>
        <v>1.6</v>
      </c>
      <c r="B37" s="4">
        <f>IF('True_Odds_Calculator_3-way'!B38="","",'True_Odds_Calculator_3-way'!B38)</f>
        <v>4.07</v>
      </c>
      <c r="C37" s="4">
        <f>IF('True_Odds_Calculator_3-way'!C38="","",'True_Odds_Calculator_3-way'!C38)</f>
        <v>6.29</v>
      </c>
      <c r="D37" s="4">
        <f t="shared" si="0"/>
        <v>2.968275762393402E-2</v>
      </c>
      <c r="E37" s="4">
        <f t="shared" si="1"/>
        <v>1.6257367194689747</v>
      </c>
      <c r="F37" s="4">
        <f t="shared" si="2"/>
        <v>4.240774318768036</v>
      </c>
      <c r="G37" s="4">
        <f t="shared" si="3"/>
        <v>6.7074362806478964</v>
      </c>
      <c r="I37" s="4">
        <f t="shared" si="4"/>
        <v>1.029682757623934</v>
      </c>
    </row>
    <row r="38" spans="1:9" x14ac:dyDescent="0.2">
      <c r="A38" s="4">
        <f>IF('True_Odds_Calculator_3-way'!A39="","",'True_Odds_Calculator_3-way'!A39)</f>
        <v>1.52</v>
      </c>
      <c r="B38" s="4">
        <f>IF('True_Odds_Calculator_3-way'!B39="","",'True_Odds_Calculator_3-way'!B39)</f>
        <v>3.99</v>
      </c>
      <c r="C38" s="4">
        <f>IF('True_Odds_Calculator_3-way'!C39="","",'True_Odds_Calculator_3-way'!C39)</f>
        <v>8.11</v>
      </c>
      <c r="D38" s="4">
        <f t="shared" si="0"/>
        <v>3.1825865526949437E-2</v>
      </c>
      <c r="E38" s="4">
        <f t="shared" si="1"/>
        <v>1.544911866370448</v>
      </c>
      <c r="F38" s="4">
        <f t="shared" si="2"/>
        <v>4.166355152220051</v>
      </c>
      <c r="G38" s="4">
        <f t="shared" si="3"/>
        <v>8.8734340936824481</v>
      </c>
      <c r="I38" s="4">
        <f t="shared" si="4"/>
        <v>1.0318258655269494</v>
      </c>
    </row>
    <row r="39" spans="1:9" x14ac:dyDescent="0.2">
      <c r="A39" s="4">
        <f>IF('True_Odds_Calculator_3-way'!A40="","",'True_Odds_Calculator_3-way'!A40)</f>
        <v>2.4300000000000002</v>
      </c>
      <c r="B39" s="4">
        <f>IF('True_Odds_Calculator_3-way'!B40="","",'True_Odds_Calculator_3-way'!B40)</f>
        <v>3.24</v>
      </c>
      <c r="C39" s="4">
        <f>IF('True_Odds_Calculator_3-way'!C40="","",'True_Odds_Calculator_3-way'!C40)</f>
        <v>3.25</v>
      </c>
      <c r="D39" s="4">
        <f t="shared" si="0"/>
        <v>2.7856916745805593E-2</v>
      </c>
      <c r="E39" s="4">
        <f t="shared" si="1"/>
        <v>2.4860965372507873</v>
      </c>
      <c r="F39" s="4">
        <f t="shared" si="2"/>
        <v>3.3405005287275293</v>
      </c>
      <c r="G39" s="4">
        <f t="shared" si="3"/>
        <v>3.3511315417256009</v>
      </c>
      <c r="I39" s="4">
        <f t="shared" si="4"/>
        <v>1.0278569167458056</v>
      </c>
    </row>
    <row r="40" spans="1:9" x14ac:dyDescent="0.2">
      <c r="A40" s="4">
        <f>IF('True_Odds_Calculator_3-way'!A41="","",'True_Odds_Calculator_3-way'!A41)</f>
        <v>2.92</v>
      </c>
      <c r="B40" s="4">
        <f>IF('True_Odds_Calculator_3-way'!B41="","",'True_Odds_Calculator_3-way'!B41)</f>
        <v>3.27</v>
      </c>
      <c r="C40" s="4">
        <f>IF('True_Odds_Calculator_3-way'!C41="","",'True_Odds_Calculator_3-way'!C41)</f>
        <v>2.64</v>
      </c>
      <c r="D40" s="4">
        <f t="shared" si="0"/>
        <v>2.7064029766052933E-2</v>
      </c>
      <c r="E40" s="4">
        <f t="shared" si="1"/>
        <v>2.9990006414929837</v>
      </c>
      <c r="F40" s="4">
        <f t="shared" si="2"/>
        <v>3.3693964973363242</v>
      </c>
      <c r="G40" s="4">
        <f t="shared" si="3"/>
        <v>2.7044091444344116</v>
      </c>
      <c r="I40" s="4">
        <f t="shared" si="4"/>
        <v>1.0270640297660529</v>
      </c>
    </row>
    <row r="41" spans="1:9" x14ac:dyDescent="0.2">
      <c r="A41" s="4">
        <f>IF('True_Odds_Calculator_3-way'!A42="","",'True_Odds_Calculator_3-way'!A42)</f>
        <v>2.94</v>
      </c>
      <c r="B41" s="4">
        <f>IF('True_Odds_Calculator_3-way'!B42="","",'True_Odds_Calculator_3-way'!B42)</f>
        <v>3.18</v>
      </c>
      <c r="C41" s="4">
        <f>IF('True_Odds_Calculator_3-way'!C42="","",'True_Odds_Calculator_3-way'!C42)</f>
        <v>2.69</v>
      </c>
      <c r="D41" s="4">
        <f t="shared" si="0"/>
        <v>2.6348675122710885E-2</v>
      </c>
      <c r="E41" s="4">
        <f t="shared" si="1"/>
        <v>3.0179280372903174</v>
      </c>
      <c r="F41" s="4">
        <f t="shared" si="2"/>
        <v>3.271367984977593</v>
      </c>
      <c r="G41" s="4">
        <f t="shared" si="3"/>
        <v>2.755091738717196</v>
      </c>
      <c r="I41" s="4">
        <f t="shared" si="4"/>
        <v>1.0263486751227109</v>
      </c>
    </row>
    <row r="42" spans="1:9" x14ac:dyDescent="0.2">
      <c r="A42" s="4">
        <f>IF('True_Odds_Calculator_3-way'!A43="","",'True_Odds_Calculator_3-way'!A43)</f>
        <v>2.58</v>
      </c>
      <c r="B42" s="4">
        <f>IF('True_Odds_Calculator_3-way'!B43="","",'True_Odds_Calculator_3-way'!B43)</f>
        <v>3.31</v>
      </c>
      <c r="C42" s="4">
        <f>IF('True_Odds_Calculator_3-way'!C43="","",'True_Odds_Calculator_3-way'!C43)</f>
        <v>2.96</v>
      </c>
      <c r="D42" s="4">
        <f t="shared" si="0"/>
        <v>2.7549540688021512E-2</v>
      </c>
      <c r="E42" s="4">
        <f t="shared" si="1"/>
        <v>2.6426103225184141</v>
      </c>
      <c r="F42" s="4">
        <f t="shared" si="2"/>
        <v>3.4137659444437034</v>
      </c>
      <c r="G42" s="4">
        <f t="shared" si="3"/>
        <v>3.0427075255121685</v>
      </c>
      <c r="I42" s="4">
        <f t="shared" si="4"/>
        <v>1.0275495406880215</v>
      </c>
    </row>
    <row r="43" spans="1:9" x14ac:dyDescent="0.2">
      <c r="A43" s="4">
        <f>IF('True_Odds_Calculator_3-way'!A44="","",'True_Odds_Calculator_3-way'!A44)</f>
        <v>2.87</v>
      </c>
      <c r="B43" s="4">
        <f>IF('True_Odds_Calculator_3-way'!B44="","",'True_Odds_Calculator_3-way'!B44)</f>
        <v>3.24</v>
      </c>
      <c r="C43" s="4">
        <f>IF('True_Odds_Calculator_3-way'!C44="","",'True_Odds_Calculator_3-way'!C44)</f>
        <v>2.7</v>
      </c>
      <c r="D43" s="4">
        <f t="shared" si="0"/>
        <v>2.7444401428141196E-2</v>
      </c>
      <c r="E43" s="4">
        <f t="shared" si="1"/>
        <v>2.9473839912095339</v>
      </c>
      <c r="F43" s="4">
        <f t="shared" si="2"/>
        <v>3.3389668214678982</v>
      </c>
      <c r="G43" s="4">
        <f t="shared" si="3"/>
        <v>2.7683788504287077</v>
      </c>
      <c r="I43" s="4">
        <f t="shared" si="4"/>
        <v>1.0274444014281412</v>
      </c>
    </row>
    <row r="44" spans="1:9" x14ac:dyDescent="0.2">
      <c r="A44" s="4">
        <f>IF('True_Odds_Calculator_3-way'!A45="","",'True_Odds_Calculator_3-way'!A45)</f>
        <v>1.74</v>
      </c>
      <c r="B44" s="4">
        <f>IF('True_Odds_Calculator_3-way'!B45="","",'True_Odds_Calculator_3-way'!B45)</f>
        <v>3.76</v>
      </c>
      <c r="C44" s="4">
        <f>IF('True_Odds_Calculator_3-way'!C45="","",'True_Odds_Calculator_3-way'!C45)</f>
        <v>5.26</v>
      </c>
      <c r="D44" s="4">
        <f t="shared" si="0"/>
        <v>3.0784158927736227E-2</v>
      </c>
      <c r="E44" s="4">
        <f t="shared" si="1"/>
        <v>1.7716321594557407</v>
      </c>
      <c r="F44" s="4">
        <f t="shared" si="2"/>
        <v>3.9108932615051906</v>
      </c>
      <c r="G44" s="4">
        <f t="shared" si="3"/>
        <v>5.5601061276754882</v>
      </c>
      <c r="I44" s="4">
        <f t="shared" si="4"/>
        <v>1.0307841589277362</v>
      </c>
    </row>
    <row r="45" spans="1:9" x14ac:dyDescent="0.2">
      <c r="A45" s="4">
        <f>IF('True_Odds_Calculator_3-way'!A46="","",'True_Odds_Calculator_3-way'!A46)</f>
        <v>3.23</v>
      </c>
      <c r="B45" s="4">
        <f>IF('True_Odds_Calculator_3-way'!B46="","",'True_Odds_Calculator_3-way'!B46)</f>
        <v>3.37</v>
      </c>
      <c r="C45" s="4">
        <f>IF('True_Odds_Calculator_3-way'!C46="","",'True_Odds_Calculator_3-way'!C46)</f>
        <v>2.34</v>
      </c>
      <c r="D45" s="4">
        <f t="shared" si="0"/>
        <v>3.3683855614752067E-2</v>
      </c>
      <c r="E45" s="4">
        <f t="shared" si="1"/>
        <v>3.3515482007141055</v>
      </c>
      <c r="F45" s="4">
        <f t="shared" si="2"/>
        <v>3.5025294002732044</v>
      </c>
      <c r="G45" s="4">
        <f t="shared" si="3"/>
        <v>2.4031386404910551</v>
      </c>
      <c r="I45" s="4">
        <f t="shared" si="4"/>
        <v>1.0336838556147521</v>
      </c>
    </row>
    <row r="46" spans="1:9" x14ac:dyDescent="0.2">
      <c r="A46" s="4">
        <f>IF('True_Odds_Calculator_3-way'!A47="","",'True_Odds_Calculator_3-way'!A47)</f>
        <v>2.58</v>
      </c>
      <c r="B46" s="4">
        <f>IF('True_Odds_Calculator_3-way'!B47="","",'True_Odds_Calculator_3-way'!B47)</f>
        <v>3.26</v>
      </c>
      <c r="C46" s="4">
        <f>IF('True_Odds_Calculator_3-way'!C47="","",'True_Odds_Calculator_3-way'!C47)</f>
        <v>2.96</v>
      </c>
      <c r="D46" s="4">
        <f t="shared" si="0"/>
        <v>3.2183203320312881E-2</v>
      </c>
      <c r="E46" s="4">
        <f t="shared" si="1"/>
        <v>2.6534407519683412</v>
      </c>
      <c r="F46" s="4">
        <f t="shared" si="2"/>
        <v>3.3781417735846051</v>
      </c>
      <c r="G46" s="4">
        <f t="shared" si="3"/>
        <v>3.0570746351545699</v>
      </c>
      <c r="I46" s="4">
        <f t="shared" si="4"/>
        <v>1.0321832033203129</v>
      </c>
    </row>
    <row r="47" spans="1:9" x14ac:dyDescent="0.2">
      <c r="A47" s="4">
        <f>IF('True_Odds_Calculator_3-way'!A48="","",'True_Odds_Calculator_3-way'!A48)</f>
        <v>3.02</v>
      </c>
      <c r="B47" s="4">
        <f>IF('True_Odds_Calculator_3-way'!B48="","",'True_Odds_Calculator_3-way'!B48)</f>
        <v>3.42</v>
      </c>
      <c r="C47" s="4">
        <f>IF('True_Odds_Calculator_3-way'!C48="","",'True_Odds_Calculator_3-way'!C48)</f>
        <v>2.44</v>
      </c>
      <c r="D47" s="4">
        <f t="shared" si="0"/>
        <v>3.3359554207053499E-2</v>
      </c>
      <c r="E47" s="4">
        <f t="shared" si="1"/>
        <v>3.1249416376894215</v>
      </c>
      <c r="F47" s="4">
        <f t="shared" si="2"/>
        <v>3.5552040243592309</v>
      </c>
      <c r="G47" s="4">
        <f t="shared" si="3"/>
        <v>2.5080494960008619</v>
      </c>
      <c r="I47" s="4">
        <f t="shared" si="4"/>
        <v>1.0333595542070535</v>
      </c>
    </row>
    <row r="48" spans="1:9" x14ac:dyDescent="0.2">
      <c r="A48" s="4">
        <f>IF('True_Odds_Calculator_3-way'!A49="","",'True_Odds_Calculator_3-way'!A49)</f>
        <v>2.78</v>
      </c>
      <c r="B48" s="4">
        <f>IF('True_Odds_Calculator_3-way'!B49="","",'True_Odds_Calculator_3-way'!B49)</f>
        <v>3.36</v>
      </c>
      <c r="C48" s="4">
        <f>IF('True_Odds_Calculator_3-way'!C49="","",'True_Odds_Calculator_3-way'!C49)</f>
        <v>2.66</v>
      </c>
      <c r="D48" s="4">
        <f t="shared" si="0"/>
        <v>3.3271127458935013E-2</v>
      </c>
      <c r="E48" s="4">
        <f t="shared" si="1"/>
        <v>2.8684374986531274</v>
      </c>
      <c r="F48" s="4">
        <f t="shared" si="2"/>
        <v>3.4900521253946111</v>
      </c>
      <c r="G48" s="4">
        <f t="shared" si="3"/>
        <v>2.7408563580279957</v>
      </c>
      <c r="I48" s="4">
        <f t="shared" si="4"/>
        <v>1.033271127458935</v>
      </c>
    </row>
    <row r="49" spans="1:9" x14ac:dyDescent="0.2">
      <c r="A49" s="4">
        <f>IF('True_Odds_Calculator_3-way'!A50="","",'True_Odds_Calculator_3-way'!A50)</f>
        <v>2.91</v>
      </c>
      <c r="B49" s="4">
        <f>IF('True_Odds_Calculator_3-way'!B50="","",'True_Odds_Calculator_3-way'!B50)</f>
        <v>3.24</v>
      </c>
      <c r="C49" s="4">
        <f>IF('True_Odds_Calculator_3-way'!C50="","",'True_Odds_Calculator_3-way'!C50)</f>
        <v>2.63</v>
      </c>
      <c r="D49" s="4">
        <f t="shared" si="0"/>
        <v>3.2512723874619898E-2</v>
      </c>
      <c r="E49" s="4">
        <f t="shared" si="1"/>
        <v>3.0047622140490402</v>
      </c>
      <c r="F49" s="4">
        <f t="shared" si="2"/>
        <v>3.3579087404483188</v>
      </c>
      <c r="G49" s="4">
        <f t="shared" si="3"/>
        <v>2.7071617474178087</v>
      </c>
      <c r="I49" s="4">
        <f t="shared" si="4"/>
        <v>1.0325127238746199</v>
      </c>
    </row>
    <row r="50" spans="1:9" x14ac:dyDescent="0.2">
      <c r="A50" s="4">
        <f>IF('True_Odds_Calculator_3-way'!A51="","",'True_Odds_Calculator_3-way'!A51)</f>
        <v>1.46</v>
      </c>
      <c r="B50" s="4">
        <f>IF('True_Odds_Calculator_3-way'!B51="","",'True_Odds_Calculator_3-way'!B51)</f>
        <v>4.55</v>
      </c>
      <c r="C50" s="4">
        <f>IF('True_Odds_Calculator_3-way'!C51="","",'True_Odds_Calculator_3-way'!C51)</f>
        <v>7.43</v>
      </c>
      <c r="D50" s="4">
        <f t="shared" si="0"/>
        <v>3.9301228648377373E-2</v>
      </c>
      <c r="E50" s="4">
        <f t="shared" si="1"/>
        <v>1.4884693549004828</v>
      </c>
      <c r="F50" s="4">
        <f t="shared" si="2"/>
        <v>4.8384019652596306</v>
      </c>
      <c r="G50" s="4">
        <f t="shared" si="3"/>
        <v>8.2311916211902805</v>
      </c>
      <c r="I50" s="4">
        <f t="shared" si="4"/>
        <v>1.0393012286483774</v>
      </c>
    </row>
    <row r="51" spans="1:9" x14ac:dyDescent="0.2">
      <c r="A51" s="4">
        <f>IF('True_Odds_Calculator_3-way'!A52="","",'True_Odds_Calculator_3-way'!A52)</f>
        <v>1.37</v>
      </c>
      <c r="B51" s="4">
        <f>IF('True_Odds_Calculator_3-way'!B52="","",'True_Odds_Calculator_3-way'!B52)</f>
        <v>4.76</v>
      </c>
      <c r="C51" s="4">
        <f>IF('True_Odds_Calculator_3-way'!C52="","",'True_Odds_Calculator_3-way'!C52)</f>
        <v>10.08</v>
      </c>
      <c r="D51" s="4">
        <f t="shared" si="0"/>
        <v>3.9217390119064666E-2</v>
      </c>
      <c r="E51" s="4">
        <f t="shared" si="1"/>
        <v>1.3949831363597831</v>
      </c>
      <c r="F51" s="4">
        <f t="shared" si="2"/>
        <v>5.0758440165704286</v>
      </c>
      <c r="G51" s="4">
        <f t="shared" si="3"/>
        <v>11.609832649777792</v>
      </c>
      <c r="I51" s="4">
        <f t="shared" si="4"/>
        <v>1.0392173901190647</v>
      </c>
    </row>
    <row r="52" spans="1:9" x14ac:dyDescent="0.2">
      <c r="A52" s="4">
        <f>IF('True_Odds_Calculator_3-way'!A53="","",'True_Odds_Calculator_3-way'!A53)</f>
        <v>3.77</v>
      </c>
      <c r="B52" s="4">
        <f>IF('True_Odds_Calculator_3-way'!B53="","",'True_Odds_Calculator_3-way'!B53)</f>
        <v>3.5</v>
      </c>
      <c r="C52" s="4">
        <f>IF('True_Odds_Calculator_3-way'!C53="","",'True_Odds_Calculator_3-way'!C53)</f>
        <v>2.0699999999999998</v>
      </c>
      <c r="D52" s="4">
        <f t="shared" si="0"/>
        <v>3.4058062543819823E-2</v>
      </c>
      <c r="E52" s="4">
        <f t="shared" si="1"/>
        <v>3.9385693171030667</v>
      </c>
      <c r="F52" s="4">
        <f t="shared" si="2"/>
        <v>3.6448249556856882</v>
      </c>
      <c r="G52" s="4">
        <f t="shared" si="3"/>
        <v>2.119815805302065</v>
      </c>
      <c r="I52" s="4">
        <f t="shared" si="4"/>
        <v>1.0340580625438198</v>
      </c>
    </row>
    <row r="53" spans="1:9" x14ac:dyDescent="0.2">
      <c r="A53" s="4">
        <f>IF('True_Odds_Calculator_3-way'!A54="","",'True_Odds_Calculator_3-way'!A54)</f>
        <v>1.36</v>
      </c>
      <c r="B53" s="4">
        <f>IF('True_Odds_Calculator_3-way'!B54="","",'True_Odds_Calculator_3-way'!B54)</f>
        <v>5.14</v>
      </c>
      <c r="C53" s="4">
        <f>IF('True_Odds_Calculator_3-way'!C54="","",'True_Odds_Calculator_3-way'!C54)</f>
        <v>9.0299999999999994</v>
      </c>
      <c r="D53" s="4">
        <f t="shared" si="0"/>
        <v>4.0588618037025626E-2</v>
      </c>
      <c r="E53" s="4">
        <f t="shared" si="1"/>
        <v>1.385493317437968</v>
      </c>
      <c r="F53" s="4">
        <f t="shared" si="2"/>
        <v>5.52416022351255</v>
      </c>
      <c r="G53" s="4">
        <f t="shared" si="3"/>
        <v>10.286750170241776</v>
      </c>
      <c r="I53" s="4">
        <f t="shared" si="4"/>
        <v>1.0405886180370256</v>
      </c>
    </row>
    <row r="54" spans="1:9" x14ac:dyDescent="0.2">
      <c r="A54" s="4">
        <f>IF('True_Odds_Calculator_3-way'!A55="","",'True_Odds_Calculator_3-way'!A55)</f>
        <v>1.93</v>
      </c>
      <c r="B54" s="4">
        <f>IF('True_Odds_Calculator_3-way'!B55="","",'True_Odds_Calculator_3-way'!B55)</f>
        <v>3.55</v>
      </c>
      <c r="C54" s="4">
        <f>IF('True_Odds_Calculator_3-way'!C55="","",'True_Odds_Calculator_3-way'!C55)</f>
        <v>4.2699999999999996</v>
      </c>
      <c r="D54" s="4">
        <f t="shared" si="0"/>
        <v>3.4016893341703325E-2</v>
      </c>
      <c r="E54" s="4">
        <f t="shared" si="1"/>
        <v>1.9731815013408744</v>
      </c>
      <c r="F54" s="4">
        <f t="shared" si="2"/>
        <v>3.6988927265788822</v>
      </c>
      <c r="G54" s="4">
        <f t="shared" si="3"/>
        <v>4.4872614338801924</v>
      </c>
      <c r="I54" s="4">
        <f t="shared" si="4"/>
        <v>1.0340168933417033</v>
      </c>
    </row>
    <row r="55" spans="1:9" x14ac:dyDescent="0.2">
      <c r="A55" s="4">
        <f>IF('True_Odds_Calculator_3-way'!A56="","",'True_Odds_Calculator_3-way'!A56)</f>
        <v>2.84</v>
      </c>
      <c r="B55" s="4">
        <f>IF('True_Odds_Calculator_3-way'!B56="","",'True_Odds_Calculator_3-way'!B56)</f>
        <v>3.37</v>
      </c>
      <c r="C55" s="4">
        <f>IF('True_Odds_Calculator_3-way'!C56="","",'True_Odds_Calculator_3-way'!C56)</f>
        <v>2.6</v>
      </c>
      <c r="D55" s="4">
        <f t="shared" si="0"/>
        <v>3.3463965716233002E-2</v>
      </c>
      <c r="E55" s="4">
        <f t="shared" si="1"/>
        <v>2.9329123790725595</v>
      </c>
      <c r="F55" s="4">
        <f t="shared" si="2"/>
        <v>3.5016304490583172</v>
      </c>
      <c r="G55" s="4">
        <f t="shared" si="3"/>
        <v>2.6776577062577478</v>
      </c>
      <c r="I55" s="4">
        <f t="shared" si="4"/>
        <v>1.033463965716233</v>
      </c>
    </row>
    <row r="56" spans="1:9" x14ac:dyDescent="0.2">
      <c r="A56" s="4">
        <f>IF('True_Odds_Calculator_3-way'!A57="","",'True_Odds_Calculator_3-way'!A57)</f>
        <v>1.6</v>
      </c>
      <c r="B56" s="4">
        <f>IF('True_Odds_Calculator_3-way'!B57="","",'True_Odds_Calculator_3-way'!B57)</f>
        <v>4.0199999999999996</v>
      </c>
      <c r="C56" s="4">
        <f>IF('True_Odds_Calculator_3-way'!C57="","",'True_Odds_Calculator_3-way'!C57)</f>
        <v>5.79</v>
      </c>
      <c r="D56" s="4">
        <f t="shared" si="0"/>
        <v>4.6467790580774881E-2</v>
      </c>
      <c r="E56" s="4">
        <f t="shared" si="1"/>
        <v>1.6406601888368455</v>
      </c>
      <c r="F56" s="4">
        <f t="shared" si="2"/>
        <v>4.2869338195681896</v>
      </c>
      <c r="G56" s="4">
        <f t="shared" si="3"/>
        <v>6.3604205521283799</v>
      </c>
      <c r="I56" s="4">
        <f t="shared" si="4"/>
        <v>1.0464677905807749</v>
      </c>
    </row>
    <row r="57" spans="1:9" x14ac:dyDescent="0.2">
      <c r="A57" s="4">
        <f>IF('True_Odds_Calculator_3-way'!A58="","",'True_Odds_Calculator_3-way'!A58)</f>
        <v>1.95</v>
      </c>
      <c r="B57" s="4">
        <f>IF('True_Odds_Calculator_3-way'!B58="","",'True_Odds_Calculator_3-way'!B58)</f>
        <v>3.69</v>
      </c>
      <c r="C57" s="4">
        <f>IF('True_Odds_Calculator_3-way'!C58="","",'True_Odds_Calculator_3-way'!C58)</f>
        <v>3.97</v>
      </c>
      <c r="D57" s="4">
        <f t="shared" si="0"/>
        <v>3.5712391613356154E-2</v>
      </c>
      <c r="E57" s="4">
        <f t="shared" si="1"/>
        <v>1.9963411766309125</v>
      </c>
      <c r="F57" s="4">
        <f t="shared" si="2"/>
        <v>3.8595348610980693</v>
      </c>
      <c r="G57" s="4">
        <f t="shared" si="3"/>
        <v>4.1669264358477092</v>
      </c>
      <c r="I57" s="4">
        <f t="shared" si="4"/>
        <v>1.0357123916133562</v>
      </c>
    </row>
    <row r="58" spans="1:9" x14ac:dyDescent="0.2">
      <c r="A58" s="4">
        <f>IF('True_Odds_Calculator_3-way'!A59="","",'True_Odds_Calculator_3-way'!A59)</f>
        <v>2.64</v>
      </c>
      <c r="B58" s="4">
        <f>IF('True_Odds_Calculator_3-way'!B59="","",'True_Odds_Calculator_3-way'!B59)</f>
        <v>3.12</v>
      </c>
      <c r="C58" s="4">
        <f>IF('True_Odds_Calculator_3-way'!C59="","",'True_Odds_Calculator_3-way'!C59)</f>
        <v>3</v>
      </c>
      <c r="D58" s="4">
        <f t="shared" si="0"/>
        <v>3.2634032634032639E-2</v>
      </c>
      <c r="E58" s="4">
        <f t="shared" si="1"/>
        <v>2.7180570221752904</v>
      </c>
      <c r="F58" s="4">
        <f t="shared" si="2"/>
        <v>3.2296110414052697</v>
      </c>
      <c r="G58" s="4">
        <f t="shared" si="3"/>
        <v>3.1012048192771084</v>
      </c>
      <c r="I58" s="4">
        <f t="shared" si="4"/>
        <v>1.0326340326340326</v>
      </c>
    </row>
    <row r="59" spans="1:9" x14ac:dyDescent="0.2">
      <c r="A59" s="4">
        <f>IF('True_Odds_Calculator_3-way'!A60="","",'True_Odds_Calculator_3-way'!A60)</f>
        <v>2.98</v>
      </c>
      <c r="B59" s="4">
        <f>IF('True_Odds_Calculator_3-way'!B60="","",'True_Odds_Calculator_3-way'!B60)</f>
        <v>3.26</v>
      </c>
      <c r="C59" s="4">
        <f>IF('True_Odds_Calculator_3-way'!C60="","",'True_Odds_Calculator_3-way'!C60)</f>
        <v>2.56</v>
      </c>
      <c r="D59" s="4">
        <f t="shared" si="0"/>
        <v>3.2943936056326395E-2</v>
      </c>
      <c r="E59" s="4">
        <f t="shared" si="1"/>
        <v>3.0808176306312198</v>
      </c>
      <c r="F59" s="4">
        <f t="shared" si="2"/>
        <v>3.3810380418114065</v>
      </c>
      <c r="G59" s="4">
        <f t="shared" si="3"/>
        <v>2.6340487980125604</v>
      </c>
      <c r="I59" s="4">
        <f t="shared" si="4"/>
        <v>1.0329439360563264</v>
      </c>
    </row>
    <row r="60" spans="1:9" x14ac:dyDescent="0.2">
      <c r="A60" s="4">
        <f>IF('True_Odds_Calculator_3-way'!A61="","",'True_Odds_Calculator_3-way'!A61)</f>
        <v>1.68</v>
      </c>
      <c r="B60" s="4">
        <f>IF('True_Odds_Calculator_3-way'!B61="","",'True_Odds_Calculator_3-way'!B61)</f>
        <v>3.66</v>
      </c>
      <c r="C60" s="4">
        <f>IF('True_Odds_Calculator_3-way'!C61="","",'True_Odds_Calculator_3-way'!C61)</f>
        <v>5.99</v>
      </c>
      <c r="D60" s="4">
        <f t="shared" si="0"/>
        <v>3.5407047134242697E-2</v>
      </c>
      <c r="E60" s="4">
        <f t="shared" si="1"/>
        <v>1.713984798710988</v>
      </c>
      <c r="F60" s="4">
        <f t="shared" si="2"/>
        <v>3.8252372331153417</v>
      </c>
      <c r="G60" s="4">
        <f t="shared" si="3"/>
        <v>6.4456845727694132</v>
      </c>
      <c r="I60" s="4">
        <f t="shared" si="4"/>
        <v>1.0354070471342427</v>
      </c>
    </row>
    <row r="61" spans="1:9" x14ac:dyDescent="0.2">
      <c r="A61" s="4">
        <f>IF('True_Odds_Calculator_3-way'!A62="","",'True_Odds_Calculator_3-way'!A62)</f>
        <v>1.53</v>
      </c>
      <c r="B61" s="4">
        <f>IF('True_Odds_Calculator_3-way'!B62="","",'True_Odds_Calculator_3-way'!B62)</f>
        <v>4.16</v>
      </c>
      <c r="C61" s="4">
        <f>IF('True_Odds_Calculator_3-way'!C62="","",'True_Odds_Calculator_3-way'!C62)</f>
        <v>6.9</v>
      </c>
      <c r="D61" s="4">
        <f t="shared" si="0"/>
        <v>3.8906922858329418E-2</v>
      </c>
      <c r="E61" s="4">
        <f t="shared" si="1"/>
        <v>1.5609736678604584</v>
      </c>
      <c r="F61" s="4">
        <f t="shared" si="2"/>
        <v>4.3972349270683972</v>
      </c>
      <c r="G61" s="4">
        <f t="shared" si="3"/>
        <v>7.5781365396428786</v>
      </c>
      <c r="I61" s="4">
        <f t="shared" si="4"/>
        <v>1.0389069228583294</v>
      </c>
    </row>
    <row r="62" spans="1:9" x14ac:dyDescent="0.2">
      <c r="A62" s="4">
        <f>IF('True_Odds_Calculator_3-way'!A63="","",'True_Odds_Calculator_3-way'!A63)</f>
        <v>3.28</v>
      </c>
      <c r="B62" s="4">
        <f>IF('True_Odds_Calculator_3-way'!B63="","",'True_Odds_Calculator_3-way'!B63)</f>
        <v>3.35</v>
      </c>
      <c r="C62" s="4">
        <f>IF('True_Odds_Calculator_3-way'!C63="","",'True_Odds_Calculator_3-way'!C63)</f>
        <v>2.33</v>
      </c>
      <c r="D62" s="4">
        <f t="shared" si="0"/>
        <v>3.257006082327818E-2</v>
      </c>
      <c r="E62" s="4">
        <f t="shared" si="1"/>
        <v>3.4011134216371515</v>
      </c>
      <c r="F62" s="4">
        <f t="shared" si="2"/>
        <v>3.4764376957037735</v>
      </c>
      <c r="G62" s="4">
        <f t="shared" si="3"/>
        <v>2.3904695093143076</v>
      </c>
      <c r="I62" s="4">
        <f t="shared" si="4"/>
        <v>1.0325700608232782</v>
      </c>
    </row>
    <row r="63" spans="1:9" x14ac:dyDescent="0.2">
      <c r="A63" s="4">
        <f>IF('True_Odds_Calculator_3-way'!A64="","",'True_Odds_Calculator_3-way'!A64)</f>
        <v>1.84</v>
      </c>
      <c r="B63" s="4">
        <f>IF('True_Odds_Calculator_3-way'!B64="","",'True_Odds_Calculator_3-way'!B64)</f>
        <v>3.67</v>
      </c>
      <c r="C63" s="4">
        <f>IF('True_Odds_Calculator_3-way'!C64="","",'True_Odds_Calculator_3-way'!C64)</f>
        <v>4.54</v>
      </c>
      <c r="D63" s="4">
        <f t="shared" si="0"/>
        <v>3.6222142082879438E-2</v>
      </c>
      <c r="E63" s="4">
        <f t="shared" si="1"/>
        <v>1.8818066823322364</v>
      </c>
      <c r="F63" s="4">
        <f t="shared" si="2"/>
        <v>3.8401644204050447</v>
      </c>
      <c r="G63" s="4">
        <f t="shared" si="3"/>
        <v>4.8032984484156813</v>
      </c>
      <c r="I63" s="4">
        <f t="shared" si="4"/>
        <v>1.0362221420828794</v>
      </c>
    </row>
    <row r="64" spans="1:9" x14ac:dyDescent="0.2">
      <c r="A64" s="4">
        <f>IF('True_Odds_Calculator_3-way'!A65="","",'True_Odds_Calculator_3-way'!A65)</f>
        <v>1.83</v>
      </c>
      <c r="B64" s="4">
        <f>IF('True_Odds_Calculator_3-way'!B65="","",'True_Odds_Calculator_3-way'!B65)</f>
        <v>3.56</v>
      </c>
      <c r="C64" s="4">
        <f>IF('True_Odds_Calculator_3-way'!C65="","",'True_Odds_Calculator_3-way'!C65)</f>
        <v>4.82</v>
      </c>
      <c r="D64" s="4">
        <f t="shared" si="0"/>
        <v>3.4815843504238053E-2</v>
      </c>
      <c r="E64" s="4">
        <f t="shared" si="1"/>
        <v>1.8697082363058233</v>
      </c>
      <c r="F64" s="4">
        <f t="shared" si="2"/>
        <v>3.7134191740508786</v>
      </c>
      <c r="G64" s="4">
        <f t="shared" si="3"/>
        <v>5.1055939319942132</v>
      </c>
      <c r="I64" s="4">
        <f t="shared" si="4"/>
        <v>1.0348158435042381</v>
      </c>
    </row>
    <row r="65" spans="1:9" x14ac:dyDescent="0.2">
      <c r="A65" s="4">
        <f>IF('True_Odds_Calculator_3-way'!A66="","",'True_Odds_Calculator_3-way'!A66)</f>
        <v>2.73</v>
      </c>
      <c r="B65" s="4">
        <f>IF('True_Odds_Calculator_3-way'!B66="","",'True_Odds_Calculator_3-way'!B66)</f>
        <v>3.16</v>
      </c>
      <c r="C65" s="4">
        <f>IF('True_Odds_Calculator_3-way'!C66="","",'True_Odds_Calculator_3-way'!C66)</f>
        <v>2.85</v>
      </c>
      <c r="D65" s="4">
        <f t="shared" si="0"/>
        <v>3.3633255485354008E-2</v>
      </c>
      <c r="E65" s="4">
        <f t="shared" si="1"/>
        <v>2.8161931466743635</v>
      </c>
      <c r="F65" s="4">
        <f t="shared" si="2"/>
        <v>3.276061112399165</v>
      </c>
      <c r="G65" s="4">
        <f t="shared" si="3"/>
        <v>2.9440676504820886</v>
      </c>
      <c r="I65" s="4">
        <f t="shared" si="4"/>
        <v>1.033633255485354</v>
      </c>
    </row>
    <row r="66" spans="1:9" x14ac:dyDescent="0.2">
      <c r="A66" s="4">
        <f>IF('True_Odds_Calculator_3-way'!A67="","",'True_Odds_Calculator_3-way'!A67)</f>
        <v>2.23</v>
      </c>
      <c r="B66" s="4">
        <f>IF('True_Odds_Calculator_3-way'!B67="","",'True_Odds_Calculator_3-way'!B67)</f>
        <v>3.09</v>
      </c>
      <c r="C66" s="4">
        <f>IF('True_Odds_Calculator_3-way'!C67="","",'True_Odds_Calculator_3-way'!C67)</f>
        <v>3.81</v>
      </c>
      <c r="D66" s="4">
        <f t="shared" si="0"/>
        <v>3.4522280343848299E-2</v>
      </c>
      <c r="E66" s="4">
        <f t="shared" si="1"/>
        <v>2.2887324490059058</v>
      </c>
      <c r="F66" s="4">
        <f t="shared" si="2"/>
        <v>3.2039250009976588</v>
      </c>
      <c r="G66" s="4">
        <f t="shared" si="3"/>
        <v>3.9847024909278761</v>
      </c>
      <c r="I66" s="4">
        <f t="shared" si="4"/>
        <v>1.0345222803438483</v>
      </c>
    </row>
    <row r="67" spans="1:9" x14ac:dyDescent="0.2">
      <c r="A67" s="4">
        <f>IF('True_Odds_Calculator_3-way'!A68="","",'True_Odds_Calculator_3-way'!A68)</f>
        <v>2.58</v>
      </c>
      <c r="B67" s="4">
        <f>IF('True_Odds_Calculator_3-way'!B68="","",'True_Odds_Calculator_3-way'!B68)</f>
        <v>3.32</v>
      </c>
      <c r="C67" s="4">
        <f>IF('True_Odds_Calculator_3-way'!C68="","",'True_Odds_Calculator_3-way'!C68)</f>
        <v>2.81</v>
      </c>
      <c r="D67" s="4">
        <f t="shared" ref="D67:D130" si="5">IF(A67="","",((1/A67)+(1/B67)+(1/C67))-1)</f>
        <v>4.4673604622911034E-2</v>
      </c>
      <c r="E67" s="4">
        <f t="shared" ref="E67:E130" si="6">IF(A67="","",(3*A67)/(3-($D67*A67)))</f>
        <v>2.6830821375000666</v>
      </c>
      <c r="F67" s="4">
        <f t="shared" ref="F67:F130" si="7">IF(B67="","",(3*B67)/(3-($D67*B67)))</f>
        <v>3.4926735511462241</v>
      </c>
      <c r="G67" s="4">
        <f t="shared" ref="G67:G130" si="8">IF(C67="","",(3*C67)/(3-($D67*C67)))</f>
        <v>2.9327174389120159</v>
      </c>
      <c r="I67" s="4">
        <f t="shared" ref="I67:I130" si="9">IF(A67="","",D67+1)</f>
        <v>1.044673604622911</v>
      </c>
    </row>
    <row r="68" spans="1:9" x14ac:dyDescent="0.2">
      <c r="A68" s="4">
        <f>IF('True_Odds_Calculator_3-way'!A69="","",'True_Odds_Calculator_3-way'!A69)</f>
        <v>5.31</v>
      </c>
      <c r="B68" s="4">
        <f>IF('True_Odds_Calculator_3-way'!B69="","",'True_Odds_Calculator_3-way'!B69)</f>
        <v>4.0999999999999996</v>
      </c>
      <c r="C68" s="4">
        <f>IF('True_Odds_Calculator_3-way'!C69="","",'True_Odds_Calculator_3-way'!C69)</f>
        <v>1.62</v>
      </c>
      <c r="D68" s="4">
        <f t="shared" si="5"/>
        <v>4.9510306779150692E-2</v>
      </c>
      <c r="E68" s="4">
        <f t="shared" si="6"/>
        <v>5.820027921068526</v>
      </c>
      <c r="F68" s="4">
        <f t="shared" si="7"/>
        <v>4.3975566511307784</v>
      </c>
      <c r="G68" s="4">
        <f t="shared" si="8"/>
        <v>1.6645013861004845</v>
      </c>
      <c r="I68" s="4">
        <f t="shared" si="9"/>
        <v>1.0495103067791507</v>
      </c>
    </row>
    <row r="69" spans="1:9" x14ac:dyDescent="0.2">
      <c r="A69" s="4">
        <f>IF('True_Odds_Calculator_3-way'!A70="","",'True_Odds_Calculator_3-way'!A70)</f>
        <v>5.58</v>
      </c>
      <c r="B69" s="4">
        <f>IF('True_Odds_Calculator_3-way'!B70="","",'True_Odds_Calculator_3-way'!B70)</f>
        <v>4.26</v>
      </c>
      <c r="C69" s="4">
        <f>IF('True_Odds_Calculator_3-way'!C70="","",'True_Odds_Calculator_3-way'!C70)</f>
        <v>1.57</v>
      </c>
      <c r="D69" s="4">
        <f t="shared" si="5"/>
        <v>5.0895928730844364E-2</v>
      </c>
      <c r="E69" s="4">
        <f t="shared" si="6"/>
        <v>6.1634740709080607</v>
      </c>
      <c r="F69" s="4">
        <f t="shared" si="7"/>
        <v>4.5918642152546694</v>
      </c>
      <c r="G69" s="4">
        <f t="shared" si="8"/>
        <v>1.6129621104163896</v>
      </c>
      <c r="I69" s="4">
        <f t="shared" si="9"/>
        <v>1.0508959287308444</v>
      </c>
    </row>
    <row r="70" spans="1:9" x14ac:dyDescent="0.2">
      <c r="A70" s="4">
        <f>IF('True_Odds_Calculator_3-way'!A71="","",'True_Odds_Calculator_3-way'!A71)</f>
        <v>2.31</v>
      </c>
      <c r="B70" s="4">
        <f>IF('True_Odds_Calculator_3-way'!B71="","",'True_Odds_Calculator_3-way'!B71)</f>
        <v>3.49</v>
      </c>
      <c r="C70" s="4">
        <f>IF('True_Odds_Calculator_3-way'!C71="","",'True_Odds_Calculator_3-way'!C71)</f>
        <v>3.07</v>
      </c>
      <c r="D70" s="4">
        <f t="shared" si="5"/>
        <v>4.5166283212632496E-2</v>
      </c>
      <c r="E70" s="4">
        <f t="shared" si="6"/>
        <v>2.3932319105027222</v>
      </c>
      <c r="F70" s="4">
        <f t="shared" si="7"/>
        <v>3.6835461990244398</v>
      </c>
      <c r="G70" s="4">
        <f t="shared" si="8"/>
        <v>3.2187721750890077</v>
      </c>
      <c r="I70" s="4">
        <f t="shared" si="9"/>
        <v>1.0451662832126325</v>
      </c>
    </row>
    <row r="71" spans="1:9" x14ac:dyDescent="0.2">
      <c r="A71" s="4">
        <f>IF('True_Odds_Calculator_3-way'!A72="","",'True_Odds_Calculator_3-way'!A72)</f>
        <v>2.5</v>
      </c>
      <c r="B71" s="4">
        <f>IF('True_Odds_Calculator_3-way'!B72="","",'True_Odds_Calculator_3-way'!B72)</f>
        <v>3.33</v>
      </c>
      <c r="C71" s="4">
        <f>IF('True_Odds_Calculator_3-way'!C72="","",'True_Odds_Calculator_3-way'!C72)</f>
        <v>2.91</v>
      </c>
      <c r="D71" s="4">
        <f t="shared" si="5"/>
        <v>4.3942911984149013E-2</v>
      </c>
      <c r="E71" s="4">
        <f t="shared" si="6"/>
        <v>2.5950275562506357</v>
      </c>
      <c r="F71" s="4">
        <f t="shared" si="7"/>
        <v>3.5007550414369626</v>
      </c>
      <c r="G71" s="4">
        <f t="shared" si="8"/>
        <v>3.0395601086554205</v>
      </c>
      <c r="I71" s="4">
        <f t="shared" si="9"/>
        <v>1.043942911984149</v>
      </c>
    </row>
    <row r="72" spans="1:9" x14ac:dyDescent="0.2">
      <c r="A72" s="4">
        <f>IF('True_Odds_Calculator_3-way'!A73="","",'True_Odds_Calculator_3-way'!A73)</f>
        <v>1.72</v>
      </c>
      <c r="B72" s="4">
        <f>IF('True_Odds_Calculator_3-way'!B73="","",'True_Odds_Calculator_3-way'!B73)</f>
        <v>4.13</v>
      </c>
      <c r="C72" s="4">
        <f>IF('True_Odds_Calculator_3-way'!C73="","",'True_Odds_Calculator_3-way'!C73)</f>
        <v>4.45</v>
      </c>
      <c r="D72" s="4">
        <f t="shared" si="5"/>
        <v>4.8245200566131796E-2</v>
      </c>
      <c r="E72" s="4">
        <f t="shared" si="6"/>
        <v>1.7689296222637318</v>
      </c>
      <c r="F72" s="4">
        <f t="shared" si="7"/>
        <v>4.4238192800085097</v>
      </c>
      <c r="G72" s="4">
        <f t="shared" si="8"/>
        <v>4.7930052583378329</v>
      </c>
      <c r="I72" s="4">
        <f t="shared" si="9"/>
        <v>1.0482452005661318</v>
      </c>
    </row>
    <row r="73" spans="1:9" x14ac:dyDescent="0.2">
      <c r="A73" s="4">
        <f>IF('True_Odds_Calculator_3-way'!A74="","",'True_Odds_Calculator_3-way'!A74)</f>
        <v>1.97</v>
      </c>
      <c r="B73" s="4">
        <f>IF('True_Odds_Calculator_3-way'!B74="","",'True_Odds_Calculator_3-way'!B74)</f>
        <v>3.24</v>
      </c>
      <c r="C73" s="4">
        <f>IF('True_Odds_Calculator_3-way'!C74="","",'True_Odds_Calculator_3-way'!C74)</f>
        <v>4.3600000000000003</v>
      </c>
      <c r="D73" s="4">
        <f t="shared" si="5"/>
        <v>4.5613986671749096E-2</v>
      </c>
      <c r="E73" s="4">
        <f t="shared" si="6"/>
        <v>2.030829820465228</v>
      </c>
      <c r="F73" s="4">
        <f t="shared" si="7"/>
        <v>3.4078828949448061</v>
      </c>
      <c r="G73" s="4">
        <f t="shared" si="8"/>
        <v>4.669555715842848</v>
      </c>
      <c r="I73" s="4">
        <f t="shared" si="9"/>
        <v>1.0456139866717491</v>
      </c>
    </row>
    <row r="74" spans="1:9" x14ac:dyDescent="0.2">
      <c r="A74" s="4">
        <f>IF('True_Odds_Calculator_3-way'!A75="","",'True_Odds_Calculator_3-way'!A75)</f>
        <v>1.87</v>
      </c>
      <c r="B74" s="4">
        <f>IF('True_Odds_Calculator_3-way'!B75="","",'True_Odds_Calculator_3-way'!B75)</f>
        <v>3.67</v>
      </c>
      <c r="C74" s="4">
        <f>IF('True_Odds_Calculator_3-way'!C75="","",'True_Odds_Calculator_3-way'!C75)</f>
        <v>4.1500000000000004</v>
      </c>
      <c r="D74" s="4">
        <f t="shared" si="5"/>
        <v>4.8202777743154179E-2</v>
      </c>
      <c r="E74" s="4">
        <f t="shared" si="6"/>
        <v>1.9279272703231947</v>
      </c>
      <c r="F74" s="4">
        <f t="shared" si="7"/>
        <v>3.8999739143949399</v>
      </c>
      <c r="G74" s="4">
        <f t="shared" si="8"/>
        <v>4.446494518713342</v>
      </c>
      <c r="I74" s="4">
        <f t="shared" si="9"/>
        <v>1.0482027777431542</v>
      </c>
    </row>
    <row r="75" spans="1:9" x14ac:dyDescent="0.2">
      <c r="A75" s="4">
        <f>IF('True_Odds_Calculator_3-way'!A76="","",'True_Odds_Calculator_3-way'!A76)</f>
        <v>2.3199999999999998</v>
      </c>
      <c r="B75" s="4">
        <f>IF('True_Odds_Calculator_3-way'!B76="","",'True_Odds_Calculator_3-way'!B76)</f>
        <v>3.45</v>
      </c>
      <c r="C75" s="4">
        <f>IF('True_Odds_Calculator_3-way'!C76="","",'True_Odds_Calculator_3-way'!C76)</f>
        <v>3.09</v>
      </c>
      <c r="D75" s="4">
        <f t="shared" si="5"/>
        <v>4.4514150691644438E-2</v>
      </c>
      <c r="E75" s="4">
        <f t="shared" si="6"/>
        <v>2.4027116088568339</v>
      </c>
      <c r="F75" s="4">
        <f t="shared" si="7"/>
        <v>3.6361385629140441</v>
      </c>
      <c r="G75" s="4">
        <f t="shared" si="8"/>
        <v>3.2384830732406091</v>
      </c>
      <c r="I75" s="4">
        <f t="shared" si="9"/>
        <v>1.0445141506916444</v>
      </c>
    </row>
    <row r="76" spans="1:9" x14ac:dyDescent="0.2">
      <c r="A76" s="4">
        <f>IF('True_Odds_Calculator_3-way'!A77="","",'True_Odds_Calculator_3-way'!A77)</f>
        <v>3.06</v>
      </c>
      <c r="B76" s="4">
        <f>IF('True_Odds_Calculator_3-way'!B77="","",'True_Odds_Calculator_3-way'!B77)</f>
        <v>3.33</v>
      </c>
      <c r="C76" s="4">
        <f>IF('True_Odds_Calculator_3-way'!C77="","",'True_Odds_Calculator_3-way'!C77)</f>
        <v>2.4</v>
      </c>
      <c r="D76" s="4">
        <f t="shared" si="5"/>
        <v>4.3764352587882138E-2</v>
      </c>
      <c r="E76" s="4">
        <f t="shared" si="6"/>
        <v>3.2029798670375786</v>
      </c>
      <c r="F76" s="4">
        <f t="shared" si="7"/>
        <v>3.500025761244784</v>
      </c>
      <c r="G76" s="4">
        <f t="shared" si="8"/>
        <v>2.4870762246467013</v>
      </c>
      <c r="I76" s="4">
        <f t="shared" si="9"/>
        <v>1.0437643525878821</v>
      </c>
    </row>
    <row r="77" spans="1:9" x14ac:dyDescent="0.2">
      <c r="A77" s="4">
        <f>IF('True_Odds_Calculator_3-way'!A78="","",'True_Odds_Calculator_3-way'!A78)</f>
        <v>1.71</v>
      </c>
      <c r="B77" s="4">
        <f>IF('True_Odds_Calculator_3-way'!B78="","",'True_Odds_Calculator_3-way'!B78)</f>
        <v>3.88</v>
      </c>
      <c r="C77" s="4">
        <f>IF('True_Odds_Calculator_3-way'!C78="","",'True_Odds_Calculator_3-way'!C78)</f>
        <v>4.87</v>
      </c>
      <c r="D77" s="4">
        <f t="shared" si="5"/>
        <v>4.7866089435220971E-2</v>
      </c>
      <c r="E77" s="4">
        <f t="shared" si="6"/>
        <v>1.7579637032714583</v>
      </c>
      <c r="F77" s="4">
        <f t="shared" si="7"/>
        <v>4.136049634765909</v>
      </c>
      <c r="G77" s="4">
        <f t="shared" si="8"/>
        <v>5.2802925583142519</v>
      </c>
      <c r="I77" s="4">
        <f t="shared" si="9"/>
        <v>1.047866089435221</v>
      </c>
    </row>
    <row r="78" spans="1:9" x14ac:dyDescent="0.2">
      <c r="A78" s="4">
        <f>IF('True_Odds_Calculator_3-way'!A79="","",'True_Odds_Calculator_3-way'!A79)</f>
        <v>1.92</v>
      </c>
      <c r="B78" s="4">
        <f>IF('True_Odds_Calculator_3-way'!B79="","",'True_Odds_Calculator_3-way'!B79)</f>
        <v>3.79</v>
      </c>
      <c r="C78" s="4">
        <f>IF('True_Odds_Calculator_3-way'!C79="","",'True_Odds_Calculator_3-way'!C79)</f>
        <v>3.84</v>
      </c>
      <c r="D78" s="4">
        <f t="shared" si="5"/>
        <v>4.5102242744063492E-2</v>
      </c>
      <c r="E78" s="4">
        <f t="shared" si="6"/>
        <v>1.977068956148454</v>
      </c>
      <c r="F78" s="4">
        <f t="shared" si="7"/>
        <v>4.018999226775656</v>
      </c>
      <c r="G78" s="4">
        <f t="shared" si="8"/>
        <v>4.0752688172043019</v>
      </c>
      <c r="I78" s="4">
        <f t="shared" si="9"/>
        <v>1.0451022427440635</v>
      </c>
    </row>
    <row r="79" spans="1:9" x14ac:dyDescent="0.2">
      <c r="A79" s="4">
        <f>IF('True_Odds_Calculator_3-way'!A80="","",'True_Odds_Calculator_3-way'!A80)</f>
        <v>3.29</v>
      </c>
      <c r="B79" s="4">
        <f>IF('True_Odds_Calculator_3-way'!B80="","",'True_Odds_Calculator_3-way'!B80)</f>
        <v>3.7</v>
      </c>
      <c r="C79" s="4">
        <f>IF('True_Odds_Calculator_3-way'!C80="","",'True_Odds_Calculator_3-way'!C80)</f>
        <v>2.2000000000000002</v>
      </c>
      <c r="D79" s="4">
        <f t="shared" si="5"/>
        <v>2.8767092596879706E-2</v>
      </c>
      <c r="E79" s="4">
        <f t="shared" si="6"/>
        <v>3.3971737365536838</v>
      </c>
      <c r="F79" s="4">
        <f t="shared" si="7"/>
        <v>3.8361026757577492</v>
      </c>
      <c r="G79" s="4">
        <f t="shared" si="8"/>
        <v>2.2474110874271997</v>
      </c>
      <c r="I79" s="4">
        <f t="shared" si="9"/>
        <v>1.0287670925968797</v>
      </c>
    </row>
    <row r="80" spans="1:9" x14ac:dyDescent="0.2">
      <c r="A80" s="4">
        <f>IF('True_Odds_Calculator_3-way'!A81="","",'True_Odds_Calculator_3-way'!A81)</f>
        <v>1.25</v>
      </c>
      <c r="B80" s="4">
        <f>IF('True_Odds_Calculator_3-way'!B81="","",'True_Odds_Calculator_3-way'!B81)</f>
        <v>6.3</v>
      </c>
      <c r="C80" s="4">
        <f>IF('True_Odds_Calculator_3-way'!C81="","",'True_Odds_Calculator_3-way'!C81)</f>
        <v>13.18</v>
      </c>
      <c r="D80" s="4">
        <f t="shared" si="5"/>
        <v>3.4602692872799157E-2</v>
      </c>
      <c r="E80" s="4">
        <f t="shared" si="6"/>
        <v>1.2682858777934141</v>
      </c>
      <c r="F80" s="4">
        <f t="shared" si="7"/>
        <v>6.7936662048501644</v>
      </c>
      <c r="G80" s="4">
        <f t="shared" si="8"/>
        <v>15.542840741757562</v>
      </c>
      <c r="I80" s="4">
        <f t="shared" si="9"/>
        <v>1.0346026928727992</v>
      </c>
    </row>
    <row r="81" spans="1:9" x14ac:dyDescent="0.2">
      <c r="A81" s="4">
        <f>IF('True_Odds_Calculator_3-way'!A82="","",'True_Odds_Calculator_3-way'!A82)</f>
        <v>2.35</v>
      </c>
      <c r="B81" s="4">
        <f>IF('True_Odds_Calculator_3-way'!B82="","",'True_Odds_Calculator_3-way'!B82)</f>
        <v>3.14</v>
      </c>
      <c r="C81" s="4">
        <f>IF('True_Odds_Calculator_3-way'!C82="","",'True_Odds_Calculator_3-way'!C82)</f>
        <v>3.47</v>
      </c>
      <c r="D81" s="4">
        <f t="shared" si="5"/>
        <v>3.2187690513580725E-2</v>
      </c>
      <c r="E81" s="4">
        <f t="shared" si="6"/>
        <v>2.4107847823337436</v>
      </c>
      <c r="F81" s="4">
        <f t="shared" si="7"/>
        <v>3.2494740756188945</v>
      </c>
      <c r="G81" s="4">
        <f t="shared" si="8"/>
        <v>3.6041853662793728</v>
      </c>
      <c r="I81" s="4">
        <f t="shared" si="9"/>
        <v>1.0321876905135807</v>
      </c>
    </row>
    <row r="82" spans="1:9" x14ac:dyDescent="0.2">
      <c r="A82" s="4">
        <f>IF('True_Odds_Calculator_3-way'!A83="","",'True_Odds_Calculator_3-way'!A83)</f>
        <v>1.93</v>
      </c>
      <c r="B82" s="4">
        <f>IF('True_Odds_Calculator_3-way'!B83="","",'True_Odds_Calculator_3-way'!B83)</f>
        <v>3.38</v>
      </c>
      <c r="C82" s="4">
        <f>IF('True_Odds_Calculator_3-way'!C83="","",'True_Odds_Calculator_3-way'!C83)</f>
        <v>4.53</v>
      </c>
      <c r="D82" s="4">
        <f t="shared" si="5"/>
        <v>3.4743255067966938E-2</v>
      </c>
      <c r="E82" s="4">
        <f t="shared" si="6"/>
        <v>1.9741246351222119</v>
      </c>
      <c r="F82" s="4">
        <f t="shared" si="7"/>
        <v>3.5176969670901541</v>
      </c>
      <c r="G82" s="4">
        <f t="shared" si="8"/>
        <v>4.780812491621055</v>
      </c>
      <c r="I82" s="4">
        <f t="shared" si="9"/>
        <v>1.0347432550679669</v>
      </c>
    </row>
    <row r="83" spans="1:9" x14ac:dyDescent="0.2">
      <c r="A83" s="4">
        <f>IF('True_Odds_Calculator_3-way'!A84="","",'True_Odds_Calculator_3-way'!A84)</f>
        <v>2.7</v>
      </c>
      <c r="B83" s="4">
        <f>IF('True_Odds_Calculator_3-way'!B84="","",'True_Odds_Calculator_3-way'!B84)</f>
        <v>3.06</v>
      </c>
      <c r="C83" s="4">
        <f>IF('True_Odds_Calculator_3-way'!C84="","",'True_Odds_Calculator_3-way'!C84)</f>
        <v>2.98</v>
      </c>
      <c r="D83" s="4">
        <f t="shared" si="5"/>
        <v>3.2738225789943121E-2</v>
      </c>
      <c r="E83" s="4">
        <f t="shared" si="6"/>
        <v>2.7819690580466712</v>
      </c>
      <c r="F83" s="4">
        <f t="shared" si="7"/>
        <v>3.1657126105136473</v>
      </c>
      <c r="G83" s="4">
        <f t="shared" si="8"/>
        <v>3.080166939394394</v>
      </c>
      <c r="I83" s="4">
        <f t="shared" si="9"/>
        <v>1.0327382257899431</v>
      </c>
    </row>
    <row r="84" spans="1:9" x14ac:dyDescent="0.2">
      <c r="A84" s="4">
        <f>IF('True_Odds_Calculator_3-way'!A85="","",'True_Odds_Calculator_3-way'!A85)</f>
        <v>1.52</v>
      </c>
      <c r="B84" s="4">
        <f>IF('True_Odds_Calculator_3-way'!B85="","",'True_Odds_Calculator_3-way'!B85)</f>
        <v>4.1399999999999997</v>
      </c>
      <c r="C84" s="4">
        <f>IF('True_Odds_Calculator_3-way'!C85="","",'True_Odds_Calculator_3-way'!C85)</f>
        <v>7.27</v>
      </c>
      <c r="D84" s="4">
        <f t="shared" si="5"/>
        <v>3.6992212405103198E-2</v>
      </c>
      <c r="E84" s="4">
        <f t="shared" si="6"/>
        <v>1.5490330950457296</v>
      </c>
      <c r="F84" s="4">
        <f t="shared" si="7"/>
        <v>4.3627132531456319</v>
      </c>
      <c r="G84" s="4">
        <f t="shared" si="8"/>
        <v>7.9858908873565859</v>
      </c>
      <c r="I84" s="4">
        <f t="shared" si="9"/>
        <v>1.0369922124051032</v>
      </c>
    </row>
    <row r="85" spans="1:9" x14ac:dyDescent="0.2">
      <c r="A85" s="4">
        <f>IF('True_Odds_Calculator_3-way'!A86="","",'True_Odds_Calculator_3-way'!A86)</f>
        <v>1.67</v>
      </c>
      <c r="B85" s="4">
        <f>IF('True_Odds_Calculator_3-way'!B86="","",'True_Odds_Calculator_3-way'!B86)</f>
        <v>3.74</v>
      </c>
      <c r="C85" s="4">
        <f>IF('True_Odds_Calculator_3-way'!C86="","",'True_Odds_Calculator_3-way'!C86)</f>
        <v>5.58</v>
      </c>
      <c r="D85" s="4">
        <f t="shared" si="5"/>
        <v>4.5393543888015975E-2</v>
      </c>
      <c r="E85" s="4">
        <f t="shared" si="6"/>
        <v>1.713293333921502</v>
      </c>
      <c r="F85" s="4">
        <f t="shared" si="7"/>
        <v>3.9643447177278146</v>
      </c>
      <c r="G85" s="4">
        <f t="shared" si="8"/>
        <v>6.0945772995548211</v>
      </c>
      <c r="I85" s="4">
        <f t="shared" si="9"/>
        <v>1.045393543888016</v>
      </c>
    </row>
    <row r="86" spans="1:9" x14ac:dyDescent="0.2">
      <c r="A86" s="4">
        <f>IF('True_Odds_Calculator_3-way'!A87="","",'True_Odds_Calculator_3-way'!A87)</f>
        <v>2.15</v>
      </c>
      <c r="B86" s="4">
        <f>IF('True_Odds_Calculator_3-way'!B87="","",'True_Odds_Calculator_3-way'!B87)</f>
        <v>3.18</v>
      </c>
      <c r="C86" s="4">
        <f>IF('True_Odds_Calculator_3-way'!C87="","",'True_Odds_Calculator_3-way'!C87)</f>
        <v>3.94</v>
      </c>
      <c r="D86" s="4">
        <f t="shared" si="5"/>
        <v>3.3388794473783623E-2</v>
      </c>
      <c r="E86" s="4">
        <f t="shared" si="6"/>
        <v>2.2027077930821313</v>
      </c>
      <c r="F86" s="4">
        <f t="shared" si="7"/>
        <v>3.2966763728512931</v>
      </c>
      <c r="G86" s="4">
        <f t="shared" si="8"/>
        <v>4.1206950179434809</v>
      </c>
      <c r="I86" s="4">
        <f t="shared" si="9"/>
        <v>1.0333887944737836</v>
      </c>
    </row>
    <row r="87" spans="1:9" x14ac:dyDescent="0.2">
      <c r="A87" s="4">
        <f>IF('True_Odds_Calculator_3-way'!A88="","",'True_Odds_Calculator_3-way'!A88)</f>
        <v>2.68</v>
      </c>
      <c r="B87" s="4">
        <f>IF('True_Odds_Calculator_3-way'!B88="","",'True_Odds_Calculator_3-way'!B88)</f>
        <v>3.15</v>
      </c>
      <c r="C87" s="4">
        <f>IF('True_Odds_Calculator_3-way'!C88="","",'True_Odds_Calculator_3-way'!C88)</f>
        <v>2.91</v>
      </c>
      <c r="D87" s="4">
        <f t="shared" si="5"/>
        <v>3.4237257502375051E-2</v>
      </c>
      <c r="E87" s="4">
        <f t="shared" si="6"/>
        <v>2.7645546885374301</v>
      </c>
      <c r="F87" s="4">
        <f t="shared" si="7"/>
        <v>3.2674623991147089</v>
      </c>
      <c r="G87" s="4">
        <f t="shared" si="8"/>
        <v>3.0099612332815457</v>
      </c>
      <c r="I87" s="4">
        <f t="shared" si="9"/>
        <v>1.0342372575023751</v>
      </c>
    </row>
    <row r="88" spans="1:9" x14ac:dyDescent="0.2">
      <c r="A88" s="4">
        <f>IF('True_Odds_Calculator_3-way'!A89="","",'True_Odds_Calculator_3-way'!A89)</f>
        <v>2.3199999999999998</v>
      </c>
      <c r="B88" s="4">
        <f>IF('True_Odds_Calculator_3-way'!B89="","",'True_Odds_Calculator_3-way'!B89)</f>
        <v>3.08</v>
      </c>
      <c r="C88" s="4">
        <f>IF('True_Odds_Calculator_3-way'!C89="","",'True_Odds_Calculator_3-way'!C89)</f>
        <v>3.6</v>
      </c>
      <c r="D88" s="4">
        <f t="shared" si="5"/>
        <v>3.3487585211723125E-2</v>
      </c>
      <c r="E88" s="4">
        <f t="shared" si="6"/>
        <v>2.38167848466294</v>
      </c>
      <c r="F88" s="4">
        <f t="shared" si="7"/>
        <v>3.1896624695799387</v>
      </c>
      <c r="G88" s="4">
        <f t="shared" si="8"/>
        <v>3.7507231951227098</v>
      </c>
      <c r="I88" s="4">
        <f t="shared" si="9"/>
        <v>1.0334875852117231</v>
      </c>
    </row>
    <row r="89" spans="1:9" x14ac:dyDescent="0.2">
      <c r="A89" s="4">
        <f>IF('True_Odds_Calculator_3-way'!A90="","",'True_Odds_Calculator_3-way'!A90)</f>
        <v>3.13</v>
      </c>
      <c r="B89" s="4">
        <f>IF('True_Odds_Calculator_3-way'!B90="","",'True_Odds_Calculator_3-way'!B90)</f>
        <v>3.02</v>
      </c>
      <c r="C89" s="4">
        <f>IF('True_Odds_Calculator_3-way'!C90="","",'True_Odds_Calculator_3-way'!C90)</f>
        <v>2.62</v>
      </c>
      <c r="D89" s="4">
        <f t="shared" si="5"/>
        <v>3.2294035018920475E-2</v>
      </c>
      <c r="E89" s="4">
        <f t="shared" si="6"/>
        <v>3.2391377021958716</v>
      </c>
      <c r="F89" s="4">
        <f t="shared" si="7"/>
        <v>3.121477125547202</v>
      </c>
      <c r="G89" s="4">
        <f t="shared" si="8"/>
        <v>2.6960375806498673</v>
      </c>
      <c r="I89" s="4">
        <f t="shared" si="9"/>
        <v>1.0322940350189205</v>
      </c>
    </row>
    <row r="90" spans="1:9" x14ac:dyDescent="0.2">
      <c r="A90" s="4">
        <f>IF('True_Odds_Calculator_3-way'!A91="","",'True_Odds_Calculator_3-way'!A91)</f>
        <v>1.76</v>
      </c>
      <c r="B90" s="4">
        <f>IF('True_Odds_Calculator_3-way'!B91="","",'True_Odds_Calculator_3-way'!B91)</f>
        <v>3.49</v>
      </c>
      <c r="C90" s="4">
        <f>IF('True_Odds_Calculator_3-way'!C91="","",'True_Odds_Calculator_3-way'!C91)</f>
        <v>5.46</v>
      </c>
      <c r="D90" s="4">
        <f t="shared" si="5"/>
        <v>3.7864952621399661E-2</v>
      </c>
      <c r="E90" s="4">
        <f t="shared" si="6"/>
        <v>1.7999850580460564</v>
      </c>
      <c r="F90" s="4">
        <f t="shared" si="7"/>
        <v>3.6508168829936056</v>
      </c>
      <c r="G90" s="4">
        <f t="shared" si="8"/>
        <v>5.8641213095017726</v>
      </c>
      <c r="I90" s="4">
        <f t="shared" si="9"/>
        <v>1.0378649526213997</v>
      </c>
    </row>
    <row r="91" spans="1:9" x14ac:dyDescent="0.2">
      <c r="A91" s="4">
        <f>IF('True_Odds_Calculator_3-way'!A92="","",'True_Odds_Calculator_3-way'!A92)</f>
        <v>1.96</v>
      </c>
      <c r="B91" s="4">
        <f>IF('True_Odds_Calculator_3-way'!B92="","",'True_Odds_Calculator_3-way'!B92)</f>
        <v>3.24</v>
      </c>
      <c r="C91" s="4">
        <f>IF('True_Odds_Calculator_3-way'!C92="","",'True_Odds_Calculator_3-way'!C92)</f>
        <v>4.4000000000000004</v>
      </c>
      <c r="D91" s="4">
        <f t="shared" si="5"/>
        <v>4.6118784214022268E-2</v>
      </c>
      <c r="E91" s="4">
        <f t="shared" si="6"/>
        <v>2.0208913541578268</v>
      </c>
      <c r="F91" s="4">
        <f t="shared" si="7"/>
        <v>3.4098381994975466</v>
      </c>
      <c r="G91" s="4">
        <f t="shared" si="8"/>
        <v>4.7192116451682642</v>
      </c>
      <c r="I91" s="4">
        <f t="shared" si="9"/>
        <v>1.0461187842140223</v>
      </c>
    </row>
    <row r="92" spans="1:9" x14ac:dyDescent="0.2">
      <c r="A92" s="4">
        <f>IF('True_Odds_Calculator_3-way'!A93="","",'True_Odds_Calculator_3-way'!A93)</f>
        <v>1.72</v>
      </c>
      <c r="B92" s="4">
        <f>IF('True_Odds_Calculator_3-way'!B93="","",'True_Odds_Calculator_3-way'!B93)</f>
        <v>3.55</v>
      </c>
      <c r="C92" s="4">
        <f>IF('True_Odds_Calculator_3-way'!C93="","",'True_Odds_Calculator_3-way'!C93)</f>
        <v>5.35</v>
      </c>
      <c r="D92" s="4">
        <f t="shared" si="5"/>
        <v>5.0001377532747027E-2</v>
      </c>
      <c r="E92" s="4">
        <f t="shared" si="6"/>
        <v>1.7707632791932655</v>
      </c>
      <c r="F92" s="4">
        <f t="shared" si="7"/>
        <v>3.7732572018203796</v>
      </c>
      <c r="G92" s="4">
        <f t="shared" si="8"/>
        <v>5.8737578365678518</v>
      </c>
      <c r="I92" s="4">
        <f t="shared" si="9"/>
        <v>1.050001377532747</v>
      </c>
    </row>
    <row r="93" spans="1:9" x14ac:dyDescent="0.2">
      <c r="A93" s="4">
        <f>IF('True_Odds_Calculator_3-way'!A94="","",'True_Odds_Calculator_3-way'!A94)</f>
        <v>1.76</v>
      </c>
      <c r="B93" s="4">
        <f>IF('True_Odds_Calculator_3-way'!B94="","",'True_Odds_Calculator_3-way'!B94)</f>
        <v>3.26</v>
      </c>
      <c r="C93" s="4">
        <f>IF('True_Odds_Calculator_3-way'!C94="","",'True_Odds_Calculator_3-way'!C94)</f>
        <v>4.96</v>
      </c>
      <c r="D93" s="4">
        <f t="shared" si="5"/>
        <v>7.6543187665293333E-2</v>
      </c>
      <c r="E93" s="4">
        <f t="shared" si="6"/>
        <v>1.8427492768478024</v>
      </c>
      <c r="F93" s="4">
        <f t="shared" si="7"/>
        <v>3.5557569489609873</v>
      </c>
      <c r="G93" s="4">
        <f t="shared" si="8"/>
        <v>5.6786398426658256</v>
      </c>
      <c r="I93" s="4">
        <f t="shared" si="9"/>
        <v>1.0765431876652933</v>
      </c>
    </row>
    <row r="94" spans="1:9" x14ac:dyDescent="0.2">
      <c r="A94" s="4">
        <f>IF('True_Odds_Calculator_3-way'!A95="","",'True_Odds_Calculator_3-way'!A95)</f>
        <v>2.37</v>
      </c>
      <c r="B94" s="4">
        <f>IF('True_Odds_Calculator_3-way'!B95="","",'True_Odds_Calculator_3-way'!B95)</f>
        <v>2.94</v>
      </c>
      <c r="C94" s="4">
        <f>IF('True_Odds_Calculator_3-way'!C95="","",'True_Odds_Calculator_3-way'!C95)</f>
        <v>3.54</v>
      </c>
      <c r="D94" s="4">
        <f t="shared" si="5"/>
        <v>4.456285839802554E-2</v>
      </c>
      <c r="E94" s="4">
        <f t="shared" si="6"/>
        <v>2.4564795217784643</v>
      </c>
      <c r="F94" s="4">
        <f t="shared" si="7"/>
        <v>3.0742577589262612</v>
      </c>
      <c r="G94" s="4">
        <f t="shared" si="8"/>
        <v>3.7364796943195722</v>
      </c>
      <c r="I94" s="4">
        <f t="shared" si="9"/>
        <v>1.0445628583980255</v>
      </c>
    </row>
    <row r="95" spans="1:9" x14ac:dyDescent="0.2">
      <c r="A95" s="4">
        <f>IF('True_Odds_Calculator_3-way'!A96="","",'True_Odds_Calculator_3-way'!A96)</f>
        <v>1.85</v>
      </c>
      <c r="B95" s="4">
        <f>IF('True_Odds_Calculator_3-way'!B96="","",'True_Odds_Calculator_3-way'!B96)</f>
        <v>3.67</v>
      </c>
      <c r="C95" s="4">
        <f>IF('True_Odds_Calculator_3-way'!C96="","",'True_Odds_Calculator_3-way'!C96)</f>
        <v>4.63</v>
      </c>
      <c r="D95" s="4">
        <f t="shared" si="5"/>
        <v>2.90028259555275E-2</v>
      </c>
      <c r="E95" s="4">
        <f t="shared" si="6"/>
        <v>1.8836899377074636</v>
      </c>
      <c r="F95" s="4">
        <f t="shared" si="7"/>
        <v>3.8050019396980845</v>
      </c>
      <c r="G95" s="4">
        <f t="shared" si="8"/>
        <v>4.8469546741663647</v>
      </c>
      <c r="I95" s="4">
        <f t="shared" si="9"/>
        <v>1.0290028259555275</v>
      </c>
    </row>
    <row r="96" spans="1:9" x14ac:dyDescent="0.2">
      <c r="A96" s="4">
        <f>IF('True_Odds_Calculator_3-way'!A97="","",'True_Odds_Calculator_3-way'!A97)</f>
        <v>3.56</v>
      </c>
      <c r="B96" s="4">
        <f>IF('True_Odds_Calculator_3-way'!B97="","",'True_Odds_Calculator_3-way'!B97)</f>
        <v>3.31</v>
      </c>
      <c r="C96" s="4">
        <f>IF('True_Odds_Calculator_3-way'!C97="","",'True_Odds_Calculator_3-way'!C97)</f>
        <v>2.2400000000000002</v>
      </c>
      <c r="D96" s="4">
        <f t="shared" si="5"/>
        <v>2.9442251458443369E-2</v>
      </c>
      <c r="E96" s="4">
        <f t="shared" si="6"/>
        <v>3.6888826940979951</v>
      </c>
      <c r="F96" s="4">
        <f t="shared" si="7"/>
        <v>3.421134236905246</v>
      </c>
      <c r="G96" s="4">
        <f t="shared" si="8"/>
        <v>2.2903500190202579</v>
      </c>
      <c r="I96" s="4">
        <f t="shared" si="9"/>
        <v>1.0294422514584434</v>
      </c>
    </row>
    <row r="97" spans="1:9" x14ac:dyDescent="0.2">
      <c r="A97" s="4">
        <f>IF('True_Odds_Calculator_3-way'!A98="","",'True_Odds_Calculator_3-way'!A98)</f>
        <v>3.53</v>
      </c>
      <c r="B97" s="4">
        <f>IF('True_Odds_Calculator_3-way'!B98="","",'True_Odds_Calculator_3-way'!B98)</f>
        <v>3.53</v>
      </c>
      <c r="C97" s="4">
        <f>IF('True_Odds_Calculator_3-way'!C98="","",'True_Odds_Calculator_3-way'!C98)</f>
        <v>2.17</v>
      </c>
      <c r="D97" s="4">
        <f t="shared" si="5"/>
        <v>2.740173104789756E-2</v>
      </c>
      <c r="E97" s="4">
        <f t="shared" si="6"/>
        <v>3.6476087681147922</v>
      </c>
      <c r="F97" s="4">
        <f t="shared" si="7"/>
        <v>3.6476087681147922</v>
      </c>
      <c r="G97" s="4">
        <f t="shared" si="8"/>
        <v>2.2138804057764379</v>
      </c>
      <c r="I97" s="4">
        <f t="shared" si="9"/>
        <v>1.0274017310478976</v>
      </c>
    </row>
    <row r="98" spans="1:9" x14ac:dyDescent="0.2">
      <c r="A98" s="4">
        <f>IF('True_Odds_Calculator_3-way'!A99="","",'True_Odds_Calculator_3-way'!A99)</f>
        <v>2.6</v>
      </c>
      <c r="B98" s="4">
        <f>IF('True_Odds_Calculator_3-way'!B99="","",'True_Odds_Calculator_3-way'!B99)</f>
        <v>3.01</v>
      </c>
      <c r="C98" s="4">
        <f>IF('True_Odds_Calculator_3-way'!C99="","",'True_Odds_Calculator_3-way'!C99)</f>
        <v>3.21</v>
      </c>
      <c r="D98" s="4">
        <f t="shared" si="5"/>
        <v>2.8367777987425846E-2</v>
      </c>
      <c r="E98" s="4">
        <f t="shared" si="6"/>
        <v>2.6655332206725273</v>
      </c>
      <c r="F98" s="4">
        <f t="shared" si="7"/>
        <v>3.0981814863171602</v>
      </c>
      <c r="G98" s="4">
        <f t="shared" si="8"/>
        <v>3.3104848770236885</v>
      </c>
      <c r="I98" s="4">
        <f t="shared" si="9"/>
        <v>1.0283677779874258</v>
      </c>
    </row>
    <row r="99" spans="1:9" x14ac:dyDescent="0.2">
      <c r="A99" s="4">
        <f>IF('True_Odds_Calculator_3-way'!A100="","",'True_Odds_Calculator_3-way'!A100)</f>
        <v>4.71</v>
      </c>
      <c r="B99" s="4">
        <f>IF('True_Odds_Calculator_3-way'!B100="","",'True_Odds_Calculator_3-way'!B100)</f>
        <v>3.26</v>
      </c>
      <c r="C99" s="4">
        <f>IF('True_Odds_Calculator_3-way'!C100="","",'True_Odds_Calculator_3-way'!C100)</f>
        <v>1.96</v>
      </c>
      <c r="D99" s="4">
        <f t="shared" si="5"/>
        <v>2.9266772943400188E-2</v>
      </c>
      <c r="E99" s="4">
        <f t="shared" si="6"/>
        <v>4.9368421374959413</v>
      </c>
      <c r="F99" s="4">
        <f t="shared" si="7"/>
        <v>3.3670841398766962</v>
      </c>
      <c r="G99" s="4">
        <f t="shared" si="8"/>
        <v>1.9982076451027524</v>
      </c>
      <c r="I99" s="4">
        <f t="shared" si="9"/>
        <v>1.0292667729434002</v>
      </c>
    </row>
    <row r="100" spans="1:9" x14ac:dyDescent="0.2">
      <c r="A100" s="4">
        <f>IF('True_Odds_Calculator_3-way'!A101="","",'True_Odds_Calculator_3-way'!A101)</f>
        <v>2.68</v>
      </c>
      <c r="B100" s="4">
        <f>IF('True_Odds_Calculator_3-way'!B101="","",'True_Odds_Calculator_3-way'!B101)</f>
        <v>2.93</v>
      </c>
      <c r="C100" s="4">
        <f>IF('True_Odds_Calculator_3-way'!C101="","",'True_Odds_Calculator_3-way'!C101)</f>
        <v>3.19</v>
      </c>
      <c r="D100" s="4">
        <f t="shared" si="5"/>
        <v>2.7910880510305436E-2</v>
      </c>
      <c r="E100" s="4">
        <f t="shared" si="6"/>
        <v>2.7485311047645888</v>
      </c>
      <c r="F100" s="4">
        <f t="shared" si="7"/>
        <v>3.0121089657812896</v>
      </c>
      <c r="G100" s="4">
        <f t="shared" si="8"/>
        <v>3.2875703865630568</v>
      </c>
      <c r="I100" s="4">
        <f t="shared" si="9"/>
        <v>1.0279108805103054</v>
      </c>
    </row>
    <row r="101" spans="1:9" x14ac:dyDescent="0.2">
      <c r="A101" s="4">
        <f>IF('True_Odds_Calculator_3-way'!A102="","",'True_Odds_Calculator_3-way'!A102)</f>
        <v>2.76</v>
      </c>
      <c r="B101" s="4">
        <f>IF('True_Odds_Calculator_3-way'!B102="","",'True_Odds_Calculator_3-way'!B102)</f>
        <v>3.28</v>
      </c>
      <c r="C101" s="4">
        <f>IF('True_Odds_Calculator_3-way'!C102="","",'True_Odds_Calculator_3-way'!C102)</f>
        <v>2.78</v>
      </c>
      <c r="D101" s="4">
        <f t="shared" si="5"/>
        <v>2.6909119576025375E-2</v>
      </c>
      <c r="E101" s="4">
        <f t="shared" si="6"/>
        <v>2.8300621216355779</v>
      </c>
      <c r="F101" s="4">
        <f t="shared" si="7"/>
        <v>3.3794248326319685</v>
      </c>
      <c r="G101" s="4">
        <f t="shared" si="8"/>
        <v>2.8510942713135488</v>
      </c>
      <c r="I101" s="4">
        <f t="shared" si="9"/>
        <v>1.0269091195760254</v>
      </c>
    </row>
    <row r="102" spans="1:9" x14ac:dyDescent="0.2">
      <c r="A102" s="4">
        <f>IF('True_Odds_Calculator_3-way'!A103="","",'True_Odds_Calculator_3-way'!A103)</f>
        <v>1.37</v>
      </c>
      <c r="B102" s="4">
        <f>IF('True_Odds_Calculator_3-way'!B103="","",'True_Odds_Calculator_3-way'!B103)</f>
        <v>4.93</v>
      </c>
      <c r="C102" s="4">
        <f>IF('True_Odds_Calculator_3-way'!C103="","",'True_Odds_Calculator_3-way'!C103)</f>
        <v>10.06</v>
      </c>
      <c r="D102" s="4">
        <f t="shared" si="5"/>
        <v>3.2170342420389186E-2</v>
      </c>
      <c r="E102" s="4">
        <f t="shared" si="6"/>
        <v>1.3904269331511689</v>
      </c>
      <c r="F102" s="4">
        <f t="shared" si="7"/>
        <v>5.205180156680365</v>
      </c>
      <c r="G102" s="4">
        <f t="shared" si="8"/>
        <v>11.276483109567002</v>
      </c>
      <c r="I102" s="4">
        <f t="shared" si="9"/>
        <v>1.0321703424203892</v>
      </c>
    </row>
    <row r="103" spans="1:9" x14ac:dyDescent="0.2">
      <c r="A103" s="4">
        <f>IF('True_Odds_Calculator_3-way'!A104="","",'True_Odds_Calculator_3-way'!A104)</f>
        <v>2.0699999999999998</v>
      </c>
      <c r="B103" s="4">
        <f>IF('True_Odds_Calculator_3-way'!B104="","",'True_Odds_Calculator_3-way'!B104)</f>
        <v>3.16</v>
      </c>
      <c r="C103" s="4">
        <f>IF('True_Odds_Calculator_3-way'!C104="","",'True_Odds_Calculator_3-way'!C104)</f>
        <v>4.38</v>
      </c>
      <c r="D103" s="4">
        <f t="shared" si="5"/>
        <v>2.785798592525035E-2</v>
      </c>
      <c r="E103" s="4">
        <f t="shared" si="6"/>
        <v>2.1105693864609827</v>
      </c>
      <c r="F103" s="4">
        <f t="shared" si="7"/>
        <v>3.255529425881468</v>
      </c>
      <c r="G103" s="4">
        <f t="shared" si="8"/>
        <v>4.5656991256944872</v>
      </c>
      <c r="I103" s="4">
        <f t="shared" si="9"/>
        <v>1.0278579859252504</v>
      </c>
    </row>
    <row r="104" spans="1:9" x14ac:dyDescent="0.2">
      <c r="A104" s="4">
        <f>IF('True_Odds_Calculator_3-way'!A105="","",'True_Odds_Calculator_3-way'!A105)</f>
        <v>2.25</v>
      </c>
      <c r="B104" s="4">
        <f>IF('True_Odds_Calculator_3-way'!B105="","",'True_Odds_Calculator_3-way'!B105)</f>
        <v>3.13</v>
      </c>
      <c r="C104" s="4">
        <f>IF('True_Odds_Calculator_3-way'!C105="","",'True_Odds_Calculator_3-way'!C105)</f>
        <v>3.8</v>
      </c>
      <c r="D104" s="4">
        <f t="shared" si="5"/>
        <v>2.7091157072660188E-2</v>
      </c>
      <c r="E104" s="4">
        <f t="shared" si="6"/>
        <v>2.2966644734960093</v>
      </c>
      <c r="F104" s="4">
        <f t="shared" si="7"/>
        <v>3.2210431293881641</v>
      </c>
      <c r="G104" s="4">
        <f t="shared" si="8"/>
        <v>3.9350324715108429</v>
      </c>
      <c r="I104" s="4">
        <f t="shared" si="9"/>
        <v>1.0270911570726602</v>
      </c>
    </row>
    <row r="105" spans="1:9" x14ac:dyDescent="0.2">
      <c r="A105" s="4">
        <f>IF('True_Odds_Calculator_3-way'!A106="","",'True_Odds_Calculator_3-way'!A106)</f>
        <v>2.4300000000000002</v>
      </c>
      <c r="B105" s="4">
        <f>IF('True_Odds_Calculator_3-way'!B106="","",'True_Odds_Calculator_3-way'!B106)</f>
        <v>3.15</v>
      </c>
      <c r="C105" s="4">
        <f>IF('True_Odds_Calculator_3-way'!C106="","",'True_Odds_Calculator_3-way'!C106)</f>
        <v>3.36</v>
      </c>
      <c r="D105" s="4">
        <f t="shared" si="5"/>
        <v>2.6601998824220985E-2</v>
      </c>
      <c r="E105" s="4">
        <f t="shared" si="6"/>
        <v>2.483513809465872</v>
      </c>
      <c r="F105" s="4">
        <f t="shared" si="7"/>
        <v>3.2405143673598977</v>
      </c>
      <c r="G105" s="4">
        <f t="shared" si="8"/>
        <v>3.4631828978622328</v>
      </c>
      <c r="I105" s="4">
        <f t="shared" si="9"/>
        <v>1.026601998824221</v>
      </c>
    </row>
    <row r="106" spans="1:9" x14ac:dyDescent="0.2">
      <c r="A106" s="4">
        <f>IF('True_Odds_Calculator_3-way'!A107="","",'True_Odds_Calculator_3-way'!A107)</f>
        <v>1.75</v>
      </c>
      <c r="B106" s="4">
        <f>IF('True_Odds_Calculator_3-way'!B107="","",'True_Odds_Calculator_3-way'!B107)</f>
        <v>4.18</v>
      </c>
      <c r="C106" s="4">
        <f>IF('True_Odds_Calculator_3-way'!C107="","",'True_Odds_Calculator_3-way'!C107)</f>
        <v>4.58</v>
      </c>
      <c r="D106" s="4">
        <f t="shared" si="5"/>
        <v>2.9003632543048719E-2</v>
      </c>
      <c r="E106" s="4">
        <f t="shared" si="6"/>
        <v>1.7801174251481098</v>
      </c>
      <c r="F106" s="4">
        <f t="shared" si="7"/>
        <v>4.3560348974789038</v>
      </c>
      <c r="G106" s="4">
        <f t="shared" si="8"/>
        <v>4.7921929310122868</v>
      </c>
      <c r="I106" s="4">
        <f t="shared" si="9"/>
        <v>1.0290036325430487</v>
      </c>
    </row>
    <row r="107" spans="1:9" x14ac:dyDescent="0.2">
      <c r="A107" s="4">
        <f>IF('True_Odds_Calculator_3-way'!A108="","",'True_Odds_Calculator_3-way'!A108)</f>
        <v>2.67</v>
      </c>
      <c r="B107" s="4">
        <f>IF('True_Odds_Calculator_3-way'!B108="","",'True_Odds_Calculator_3-way'!B108)</f>
        <v>3.19</v>
      </c>
      <c r="C107" s="4">
        <f>IF('True_Odds_Calculator_3-way'!C108="","",'True_Odds_Calculator_3-way'!C108)</f>
        <v>2.95</v>
      </c>
      <c r="D107" s="4">
        <f t="shared" si="5"/>
        <v>2.699450987790164E-2</v>
      </c>
      <c r="E107" s="4">
        <f t="shared" si="6"/>
        <v>2.735726131613947</v>
      </c>
      <c r="F107" s="4">
        <f t="shared" si="7"/>
        <v>3.2842722842583418</v>
      </c>
      <c r="G107" s="4">
        <f t="shared" si="8"/>
        <v>3.0304418714836014</v>
      </c>
      <c r="I107" s="4">
        <f t="shared" si="9"/>
        <v>1.0269945098779016</v>
      </c>
    </row>
    <row r="108" spans="1:9" x14ac:dyDescent="0.2">
      <c r="A108" s="4">
        <f>IF('True_Odds_Calculator_3-way'!A109="","",'True_Odds_Calculator_3-way'!A109)</f>
        <v>2.5299999999999998</v>
      </c>
      <c r="B108" s="4">
        <f>IF('True_Odds_Calculator_3-way'!B109="","",'True_Odds_Calculator_3-way'!B109)</f>
        <v>3.48</v>
      </c>
      <c r="C108" s="4">
        <f>IF('True_Odds_Calculator_3-way'!C109="","",'True_Odds_Calculator_3-way'!C109)</f>
        <v>2.9</v>
      </c>
      <c r="D108" s="4">
        <f t="shared" si="5"/>
        <v>2.7440825042024386E-2</v>
      </c>
      <c r="E108" s="4">
        <f t="shared" si="6"/>
        <v>2.5899356761844992</v>
      </c>
      <c r="F108" s="4">
        <f t="shared" si="7"/>
        <v>3.5944151107724127</v>
      </c>
      <c r="G108" s="4">
        <f t="shared" si="8"/>
        <v>2.9790219254714425</v>
      </c>
      <c r="I108" s="4">
        <f t="shared" si="9"/>
        <v>1.0274408250420244</v>
      </c>
    </row>
    <row r="109" spans="1:9" x14ac:dyDescent="0.2">
      <c r="A109" s="4">
        <f>IF('True_Odds_Calculator_3-way'!A110="","",'True_Odds_Calculator_3-way'!A110)</f>
        <v>2.98</v>
      </c>
      <c r="B109" s="4">
        <f>IF('True_Odds_Calculator_3-way'!B110="","",'True_Odds_Calculator_3-way'!B110)</f>
        <v>3.27</v>
      </c>
      <c r="C109" s="4">
        <f>IF('True_Odds_Calculator_3-way'!C110="","",'True_Odds_Calculator_3-way'!C110)</f>
        <v>2.59</v>
      </c>
      <c r="D109" s="4">
        <f t="shared" si="5"/>
        <v>2.7481253452560583E-2</v>
      </c>
      <c r="E109" s="4">
        <f t="shared" si="6"/>
        <v>3.0636311410464394</v>
      </c>
      <c r="F109" s="4">
        <f t="shared" si="7"/>
        <v>3.3709761277919155</v>
      </c>
      <c r="G109" s="4">
        <f t="shared" si="8"/>
        <v>2.6529423360315376</v>
      </c>
      <c r="I109" s="4">
        <f t="shared" si="9"/>
        <v>1.0274812534525606</v>
      </c>
    </row>
    <row r="110" spans="1:9" x14ac:dyDescent="0.2">
      <c r="A110" s="4">
        <f>IF('True_Odds_Calculator_3-way'!A111="","",'True_Odds_Calculator_3-way'!A111)</f>
        <v>2.17</v>
      </c>
      <c r="B110" s="4">
        <f>IF('True_Odds_Calculator_3-way'!B111="","",'True_Odds_Calculator_3-way'!B111)</f>
        <v>3.3</v>
      </c>
      <c r="C110" s="4">
        <f>IF('True_Odds_Calculator_3-way'!C111="","",'True_Odds_Calculator_3-way'!C111)</f>
        <v>3.79</v>
      </c>
      <c r="D110" s="4">
        <f t="shared" si="5"/>
        <v>2.771203886192386E-2</v>
      </c>
      <c r="E110" s="4">
        <f t="shared" si="6"/>
        <v>2.214387488988653</v>
      </c>
      <c r="F110" s="4">
        <f t="shared" si="7"/>
        <v>3.4037575682074035</v>
      </c>
      <c r="G110" s="4">
        <f t="shared" si="8"/>
        <v>3.9274999770873316</v>
      </c>
      <c r="I110" s="4">
        <f t="shared" si="9"/>
        <v>1.0277120388619239</v>
      </c>
    </row>
    <row r="111" spans="1:9" x14ac:dyDescent="0.2">
      <c r="A111" s="4">
        <f>IF('True_Odds_Calculator_3-way'!A112="","",'True_Odds_Calculator_3-way'!A112)</f>
        <v>1.18</v>
      </c>
      <c r="B111" s="4">
        <f>IF('True_Odds_Calculator_3-way'!B112="","",'True_Odds_Calculator_3-way'!B112)</f>
        <v>7.52</v>
      </c>
      <c r="C111" s="4">
        <f>IF('True_Odds_Calculator_3-way'!C112="","",'True_Odds_Calculator_3-way'!C112)</f>
        <v>19.11</v>
      </c>
      <c r="D111" s="4">
        <f t="shared" si="5"/>
        <v>3.2764974280094616E-2</v>
      </c>
      <c r="E111" s="4">
        <f t="shared" si="6"/>
        <v>1.1954058606292648</v>
      </c>
      <c r="F111" s="4">
        <f t="shared" si="7"/>
        <v>8.1928891002983644</v>
      </c>
      <c r="G111" s="4">
        <f t="shared" si="8"/>
        <v>24.150525979582149</v>
      </c>
      <c r="I111" s="4">
        <f t="shared" si="9"/>
        <v>1.0327649742800946</v>
      </c>
    </row>
    <row r="112" spans="1:9" x14ac:dyDescent="0.2">
      <c r="A112" s="4">
        <f>IF('True_Odds_Calculator_3-way'!A113="","",'True_Odds_Calculator_3-way'!A113)</f>
        <v>2.1800000000000002</v>
      </c>
      <c r="B112" s="4">
        <f>IF('True_Odds_Calculator_3-way'!B113="","",'True_Odds_Calculator_3-way'!B113)</f>
        <v>3.32</v>
      </c>
      <c r="C112" s="4">
        <f>IF('True_Odds_Calculator_3-way'!C113="","",'True_Odds_Calculator_3-way'!C113)</f>
        <v>3.71</v>
      </c>
      <c r="D112" s="4">
        <f t="shared" si="5"/>
        <v>2.9462194583124823E-2</v>
      </c>
      <c r="E112" s="4">
        <f t="shared" si="6"/>
        <v>2.2276931157138997</v>
      </c>
      <c r="F112" s="4">
        <f t="shared" si="7"/>
        <v>3.4318963939445881</v>
      </c>
      <c r="G112" s="4">
        <f t="shared" si="8"/>
        <v>3.8502847952670751</v>
      </c>
      <c r="I112" s="4">
        <f t="shared" si="9"/>
        <v>1.0294621945831248</v>
      </c>
    </row>
    <row r="113" spans="1:9" x14ac:dyDescent="0.2">
      <c r="A113" s="4">
        <f>IF('True_Odds_Calculator_3-way'!A114="","",'True_Odds_Calculator_3-way'!A114)</f>
        <v>8.0299999999999994</v>
      </c>
      <c r="B113" s="4">
        <f>IF('True_Odds_Calculator_3-way'!B114="","",'True_Odds_Calculator_3-way'!B114)</f>
        <v>5.2</v>
      </c>
      <c r="C113" s="4">
        <f>IF('True_Odds_Calculator_3-way'!C114="","",'True_Odds_Calculator_3-way'!C114)</f>
        <v>1.4</v>
      </c>
      <c r="D113" s="4">
        <f t="shared" si="5"/>
        <v>3.1126407838736547E-2</v>
      </c>
      <c r="E113" s="4">
        <f t="shared" si="6"/>
        <v>8.7598249785219053</v>
      </c>
      <c r="F113" s="4">
        <f t="shared" si="7"/>
        <v>5.4965524158162626</v>
      </c>
      <c r="G113" s="4">
        <f t="shared" si="8"/>
        <v>1.4206356663998883</v>
      </c>
      <c r="I113" s="4">
        <f t="shared" si="9"/>
        <v>1.0311264078387365</v>
      </c>
    </row>
    <row r="114" spans="1:9" x14ac:dyDescent="0.2">
      <c r="A114" s="4">
        <f>IF('True_Odds_Calculator_3-way'!A115="","",'True_Odds_Calculator_3-way'!A115)</f>
        <v>2.54</v>
      </c>
      <c r="B114" s="4">
        <f>IF('True_Odds_Calculator_3-way'!B115="","",'True_Odds_Calculator_3-way'!B115)</f>
        <v>3.49</v>
      </c>
      <c r="C114" s="4">
        <f>IF('True_Odds_Calculator_3-way'!C115="","",'True_Odds_Calculator_3-way'!C115)</f>
        <v>2.88</v>
      </c>
      <c r="D114" s="4">
        <f t="shared" si="5"/>
        <v>2.7455960913195243E-2</v>
      </c>
      <c r="E114" s="4">
        <f t="shared" si="6"/>
        <v>2.6004501870256282</v>
      </c>
      <c r="F114" s="4">
        <f t="shared" si="7"/>
        <v>3.6051500594408532</v>
      </c>
      <c r="G114" s="4">
        <f t="shared" si="8"/>
        <v>2.9579652265366869</v>
      </c>
      <c r="I114" s="4">
        <f t="shared" si="9"/>
        <v>1.0274559609131952</v>
      </c>
    </row>
    <row r="115" spans="1:9" x14ac:dyDescent="0.2">
      <c r="A115" s="4">
        <f>IF('True_Odds_Calculator_3-way'!A116="","",'True_Odds_Calculator_3-way'!A116)</f>
        <v>1.17</v>
      </c>
      <c r="B115" s="4">
        <f>IF('True_Odds_Calculator_3-way'!B116="","",'True_Odds_Calculator_3-way'!B116)</f>
        <v>8.36</v>
      </c>
      <c r="C115" s="4">
        <f>IF('True_Odds_Calculator_3-way'!C116="","",'True_Odds_Calculator_3-way'!C116)</f>
        <v>15.87</v>
      </c>
      <c r="D115" s="4">
        <f t="shared" si="5"/>
        <v>3.7330051855969826E-2</v>
      </c>
      <c r="E115" s="4">
        <f t="shared" si="6"/>
        <v>1.1872853553138629</v>
      </c>
      <c r="F115" s="4">
        <f t="shared" si="7"/>
        <v>9.3306321796105767</v>
      </c>
      <c r="G115" s="4">
        <f t="shared" si="8"/>
        <v>19.77510889660277</v>
      </c>
      <c r="I115" s="4">
        <f t="shared" si="9"/>
        <v>1.0373300518559698</v>
      </c>
    </row>
    <row r="116" spans="1:9" x14ac:dyDescent="0.2">
      <c r="A116" s="4">
        <f>IF('True_Odds_Calculator_3-way'!A117="","",'True_Odds_Calculator_3-way'!A117)</f>
        <v>2.86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2.62</v>
      </c>
      <c r="D116" s="4">
        <f t="shared" si="5"/>
        <v>2.8065644007837065E-2</v>
      </c>
      <c r="E116" s="4">
        <f t="shared" si="6"/>
        <v>2.9386256140735783</v>
      </c>
      <c r="F116" s="4">
        <f t="shared" si="7"/>
        <v>3.4797049123039741</v>
      </c>
      <c r="G116" s="4">
        <f t="shared" si="8"/>
        <v>2.6858315094822056</v>
      </c>
      <c r="I116" s="4">
        <f t="shared" si="9"/>
        <v>1.0280656440078371</v>
      </c>
    </row>
    <row r="117" spans="1:9" x14ac:dyDescent="0.2">
      <c r="A117" s="4">
        <f>IF('True_Odds_Calculator_3-way'!A118="","",'True_Odds_Calculator_3-way'!A118)</f>
        <v>2.2200000000000002</v>
      </c>
      <c r="B117" s="4">
        <f>IF('True_Odds_Calculator_3-way'!B118="","",'True_Odds_Calculator_3-way'!B118)</f>
        <v>3.2</v>
      </c>
      <c r="C117" s="4">
        <f>IF('True_Odds_Calculator_3-way'!C118="","",'True_Odds_Calculator_3-way'!C118)</f>
        <v>3.76</v>
      </c>
      <c r="D117" s="4">
        <f t="shared" si="5"/>
        <v>2.8907897258961146E-2</v>
      </c>
      <c r="E117" s="4">
        <f t="shared" si="6"/>
        <v>2.2685279969561631</v>
      </c>
      <c r="F117" s="4">
        <f t="shared" si="7"/>
        <v>3.3018116610848876</v>
      </c>
      <c r="G117" s="4">
        <f t="shared" si="8"/>
        <v>3.9013507408042125</v>
      </c>
      <c r="I117" s="4">
        <f t="shared" si="9"/>
        <v>1.0289078972589611</v>
      </c>
    </row>
    <row r="118" spans="1:9" x14ac:dyDescent="0.2">
      <c r="A118" s="4">
        <f>IF('True_Odds_Calculator_3-way'!A119="","",'True_Odds_Calculator_3-way'!A119)</f>
        <v>2.2000000000000002</v>
      </c>
      <c r="B118" s="4">
        <f>IF('True_Odds_Calculator_3-way'!B119="","",'True_Odds_Calculator_3-way'!B119)</f>
        <v>3.37</v>
      </c>
      <c r="C118" s="4">
        <f>IF('True_Odds_Calculator_3-way'!C119="","",'True_Odds_Calculator_3-way'!C119)</f>
        <v>3.62</v>
      </c>
      <c r="D118" s="4">
        <f t="shared" si="5"/>
        <v>2.7524453512616898E-2</v>
      </c>
      <c r="E118" s="4">
        <f t="shared" si="6"/>
        <v>2.2453209025897758</v>
      </c>
      <c r="F118" s="4">
        <f t="shared" si="7"/>
        <v>3.4775219752881665</v>
      </c>
      <c r="G118" s="4">
        <f t="shared" si="8"/>
        <v>3.7443608602966614</v>
      </c>
      <c r="I118" s="4">
        <f t="shared" si="9"/>
        <v>1.0275244535126169</v>
      </c>
    </row>
    <row r="119" spans="1:9" x14ac:dyDescent="0.2">
      <c r="A119" s="4">
        <f>IF('True_Odds_Calculator_3-way'!A120="","",'True_Odds_Calculator_3-way'!A120)</f>
        <v>3.43</v>
      </c>
      <c r="B119" s="4">
        <f>IF('True_Odds_Calculator_3-way'!B120="","",'True_Odds_Calculator_3-way'!B120)</f>
        <v>3.54</v>
      </c>
      <c r="C119" s="4">
        <f>IF('True_Odds_Calculator_3-way'!C120="","",'True_Odds_Calculator_3-way'!C120)</f>
        <v>2.13</v>
      </c>
      <c r="D119" s="4">
        <f t="shared" si="5"/>
        <v>4.3514633285705262E-2</v>
      </c>
      <c r="E119" s="4">
        <f t="shared" si="6"/>
        <v>3.6095830015148511</v>
      </c>
      <c r="F119" s="4">
        <f t="shared" si="7"/>
        <v>3.731607866494334</v>
      </c>
      <c r="G119" s="4">
        <f t="shared" si="8"/>
        <v>2.1979051355385057</v>
      </c>
      <c r="I119" s="4">
        <f t="shared" si="9"/>
        <v>1.0435146332857053</v>
      </c>
    </row>
    <row r="120" spans="1:9" x14ac:dyDescent="0.2">
      <c r="A120" s="4">
        <f>IF('True_Odds_Calculator_3-way'!A121="","",'True_Odds_Calculator_3-way'!A121)</f>
        <v>2.76</v>
      </c>
      <c r="B120" s="4">
        <f>IF('True_Odds_Calculator_3-way'!B121="","",'True_Odds_Calculator_3-way'!B121)</f>
        <v>3.6</v>
      </c>
      <c r="C120" s="4">
        <f>IF('True_Odds_Calculator_3-way'!C121="","",'True_Odds_Calculator_3-way'!C121)</f>
        <v>2.4700000000000002</v>
      </c>
      <c r="D120" s="4">
        <f t="shared" si="5"/>
        <v>4.4954917952629625E-2</v>
      </c>
      <c r="E120" s="4">
        <f t="shared" si="6"/>
        <v>2.879074263512055</v>
      </c>
      <c r="F120" s="4">
        <f t="shared" si="7"/>
        <v>3.8052792180406363</v>
      </c>
      <c r="G120" s="4">
        <f t="shared" si="8"/>
        <v>2.5649356621489425</v>
      </c>
      <c r="I120" s="4">
        <f t="shared" si="9"/>
        <v>1.0449549179526296</v>
      </c>
    </row>
    <row r="121" spans="1:9" x14ac:dyDescent="0.2">
      <c r="A121" s="4">
        <f>IF('True_Odds_Calculator_3-way'!A122="","",'True_Odds_Calculator_3-way'!A122)</f>
        <v>1.87</v>
      </c>
      <c r="B121" s="4">
        <f>IF('True_Odds_Calculator_3-way'!B122="","",'True_Odds_Calculator_3-way'!B122)</f>
        <v>4.05</v>
      </c>
      <c r="C121" s="4">
        <f>IF('True_Odds_Calculator_3-way'!C122="","",'True_Odds_Calculator_3-way'!C122)</f>
        <v>3.77</v>
      </c>
      <c r="D121" s="4">
        <f t="shared" si="5"/>
        <v>4.6924927925604099E-2</v>
      </c>
      <c r="E121" s="4">
        <f t="shared" si="6"/>
        <v>1.92634535454804</v>
      </c>
      <c r="F121" s="4">
        <f t="shared" si="7"/>
        <v>4.3239141348300931</v>
      </c>
      <c r="G121" s="4">
        <f t="shared" si="8"/>
        <v>4.0062441842980316</v>
      </c>
      <c r="I121" s="4">
        <f t="shared" si="9"/>
        <v>1.0469249279256041</v>
      </c>
    </row>
    <row r="122" spans="1:9" x14ac:dyDescent="0.2">
      <c r="A122" s="4">
        <f>IF('True_Odds_Calculator_3-way'!A123="","",'True_Odds_Calculator_3-way'!A123)</f>
        <v>1.76</v>
      </c>
      <c r="B122" s="4">
        <f>IF('True_Odds_Calculator_3-way'!B123="","",'True_Odds_Calculator_3-way'!B123)</f>
        <v>3.86</v>
      </c>
      <c r="C122" s="4">
        <f>IF('True_Odds_Calculator_3-way'!C123="","",'True_Odds_Calculator_3-way'!C123)</f>
        <v>4.54</v>
      </c>
      <c r="D122" s="4">
        <f t="shared" si="5"/>
        <v>4.7513492875388419E-2</v>
      </c>
      <c r="E122" s="4">
        <f t="shared" si="6"/>
        <v>1.8104659833938281</v>
      </c>
      <c r="F122" s="4">
        <f t="shared" si="7"/>
        <v>4.1113429531589807</v>
      </c>
      <c r="G122" s="4">
        <f t="shared" si="8"/>
        <v>4.8917340334915416</v>
      </c>
      <c r="I122" s="4">
        <f t="shared" si="9"/>
        <v>1.0475134928753884</v>
      </c>
    </row>
    <row r="123" spans="1:9" x14ac:dyDescent="0.2">
      <c r="A123" s="4">
        <f>IF('True_Odds_Calculator_3-way'!A124="","",'True_Odds_Calculator_3-way'!A124)</f>
        <v>1.26</v>
      </c>
      <c r="B123" s="4">
        <f>IF('True_Odds_Calculator_3-way'!B124="","",'True_Odds_Calculator_3-way'!B124)</f>
        <v>5.96</v>
      </c>
      <c r="C123" s="4">
        <f>IF('True_Odds_Calculator_3-way'!C124="","",'True_Odds_Calculator_3-way'!C124)</f>
        <v>10.31</v>
      </c>
      <c r="D123" s="4">
        <f t="shared" si="5"/>
        <v>5.8429239025389101E-2</v>
      </c>
      <c r="E123" s="4">
        <f t="shared" si="6"/>
        <v>1.2916986469770577</v>
      </c>
      <c r="F123" s="4">
        <f t="shared" si="7"/>
        <v>6.7426872336418224</v>
      </c>
      <c r="G123" s="4">
        <f t="shared" si="8"/>
        <v>12.90042974786525</v>
      </c>
      <c r="I123" s="4">
        <f t="shared" si="9"/>
        <v>1.0584292390253891</v>
      </c>
    </row>
    <row r="124" spans="1:9" x14ac:dyDescent="0.2">
      <c r="A124" s="4">
        <f>IF('True_Odds_Calculator_3-way'!A125="","",'True_Odds_Calculator_3-way'!A125)</f>
        <v>1.55</v>
      </c>
      <c r="B124" s="4">
        <f>IF('True_Odds_Calculator_3-way'!B125="","",'True_Odds_Calculator_3-way'!B125)</f>
        <v>4.16</v>
      </c>
      <c r="C124" s="4">
        <f>IF('True_Odds_Calculator_3-way'!C125="","",'True_Odds_Calculator_3-way'!C125)</f>
        <v>5.65</v>
      </c>
      <c r="D124" s="4">
        <f t="shared" si="5"/>
        <v>6.2537056149673864E-2</v>
      </c>
      <c r="E124" s="4">
        <f t="shared" si="6"/>
        <v>1.601753972010898</v>
      </c>
      <c r="F124" s="4">
        <f t="shared" si="7"/>
        <v>4.5550007918580322</v>
      </c>
      <c r="G124" s="4">
        <f t="shared" si="8"/>
        <v>6.4042846176834241</v>
      </c>
      <c r="I124" s="4">
        <f t="shared" si="9"/>
        <v>1.0625370561496739</v>
      </c>
    </row>
    <row r="125" spans="1:9" x14ac:dyDescent="0.2">
      <c r="A125" s="4">
        <f>IF('True_Odds_Calculator_3-way'!A126="","",'True_Odds_Calculator_3-way'!A126)</f>
        <v>1.44</v>
      </c>
      <c r="B125" s="4">
        <f>IF('True_Odds_Calculator_3-way'!B126="","",'True_Odds_Calculator_3-way'!B126)</f>
        <v>4.63</v>
      </c>
      <c r="C125" s="4">
        <f>IF('True_Odds_Calculator_3-way'!C126="","",'True_Odds_Calculator_3-way'!C126)</f>
        <v>6.58</v>
      </c>
      <c r="D125" s="4">
        <f t="shared" si="5"/>
        <v>6.2402849717311248E-2</v>
      </c>
      <c r="E125" s="4">
        <f t="shared" si="6"/>
        <v>1.4844647177730443</v>
      </c>
      <c r="F125" s="4">
        <f t="shared" si="7"/>
        <v>5.1234292651160986</v>
      </c>
      <c r="G125" s="4">
        <f t="shared" si="8"/>
        <v>7.6234193096653966</v>
      </c>
      <c r="I125" s="4">
        <f t="shared" si="9"/>
        <v>1.0624028497173112</v>
      </c>
    </row>
    <row r="126" spans="1:9" x14ac:dyDescent="0.2">
      <c r="A126" s="4">
        <f>IF('True_Odds_Calculator_3-way'!A127="","",'True_Odds_Calculator_3-way'!A127)</f>
        <v>2.38</v>
      </c>
      <c r="B126" s="4">
        <f>IF('True_Odds_Calculator_3-way'!B127="","",'True_Odds_Calculator_3-way'!B127)</f>
        <v>3.53</v>
      </c>
      <c r="C126" s="4">
        <f>IF('True_Odds_Calculator_3-way'!C127="","",'True_Odds_Calculator_3-way'!C127)</f>
        <v>2.77</v>
      </c>
      <c r="D126" s="4">
        <f t="shared" si="5"/>
        <v>6.4465016531970454E-2</v>
      </c>
      <c r="E126" s="4">
        <f t="shared" si="6"/>
        <v>2.5082790240079085</v>
      </c>
      <c r="F126" s="4">
        <f t="shared" si="7"/>
        <v>3.819742090554886</v>
      </c>
      <c r="G126" s="4">
        <f t="shared" si="8"/>
        <v>2.9453129765813992</v>
      </c>
      <c r="I126" s="4">
        <f t="shared" si="9"/>
        <v>1.0644650165319705</v>
      </c>
    </row>
    <row r="127" spans="1:9" x14ac:dyDescent="0.2">
      <c r="A127" s="4">
        <f>IF('True_Odds_Calculator_3-way'!A128="","",'True_Odds_Calculator_3-way'!A128)</f>
        <v>3.14</v>
      </c>
      <c r="B127" s="4">
        <f>IF('True_Odds_Calculator_3-way'!B128="","",'True_Odds_Calculator_3-way'!B128)</f>
        <v>3.63</v>
      </c>
      <c r="C127" s="4">
        <f>IF('True_Odds_Calculator_3-way'!C128="","",'True_Odds_Calculator_3-way'!C128)</f>
        <v>2.13</v>
      </c>
      <c r="D127" s="4">
        <f t="shared" si="5"/>
        <v>6.3436999318647214E-2</v>
      </c>
      <c r="E127" s="4">
        <f t="shared" si="6"/>
        <v>3.3633153712075687</v>
      </c>
      <c r="F127" s="4">
        <f t="shared" si="7"/>
        <v>3.9318001393400501</v>
      </c>
      <c r="G127" s="4">
        <f t="shared" si="8"/>
        <v>2.2304605440493193</v>
      </c>
      <c r="I127" s="4">
        <f t="shared" si="9"/>
        <v>1.0634369993186472</v>
      </c>
    </row>
    <row r="128" spans="1:9" x14ac:dyDescent="0.2">
      <c r="A128" s="4">
        <f>IF('True_Odds_Calculator_3-way'!A129="","",'True_Odds_Calculator_3-way'!A129)</f>
        <v>2.76</v>
      </c>
      <c r="B128" s="4">
        <f>IF('True_Odds_Calculator_3-way'!B129="","",'True_Odds_Calculator_3-way'!B129)</f>
        <v>3.48</v>
      </c>
      <c r="C128" s="4">
        <f>IF('True_Odds_Calculator_3-way'!C129="","",'True_Odds_Calculator_3-way'!C129)</f>
        <v>2.41</v>
      </c>
      <c r="D128" s="4">
        <f t="shared" si="5"/>
        <v>6.4612921754890085E-2</v>
      </c>
      <c r="E128" s="4">
        <f t="shared" si="6"/>
        <v>2.9344341765784474</v>
      </c>
      <c r="F128" s="4">
        <f t="shared" si="7"/>
        <v>3.7619628360281454</v>
      </c>
      <c r="G128" s="4">
        <f t="shared" si="8"/>
        <v>2.5419412764148075</v>
      </c>
      <c r="I128" s="4">
        <f t="shared" si="9"/>
        <v>1.0646129217548901</v>
      </c>
    </row>
    <row r="129" spans="1:9" x14ac:dyDescent="0.2">
      <c r="A129" s="4">
        <f>IF('True_Odds_Calculator_3-way'!A130="","",'True_Odds_Calculator_3-way'!A130)</f>
        <v>1.85</v>
      </c>
      <c r="B129" s="4">
        <f>IF('True_Odds_Calculator_3-way'!B130="","",'True_Odds_Calculator_3-way'!B130)</f>
        <v>3.55</v>
      </c>
      <c r="C129" s="4">
        <f>IF('True_Odds_Calculator_3-way'!C130="","",'True_Odds_Calculator_3-way'!C130)</f>
        <v>4.12</v>
      </c>
      <c r="D129" s="4">
        <f t="shared" si="5"/>
        <v>6.494912798755248E-2</v>
      </c>
      <c r="E129" s="4">
        <f t="shared" si="6"/>
        <v>1.927187646899617</v>
      </c>
      <c r="F129" s="4">
        <f t="shared" si="7"/>
        <v>3.8455558397998901</v>
      </c>
      <c r="G129" s="4">
        <f t="shared" si="8"/>
        <v>4.5234799471722074</v>
      </c>
      <c r="I129" s="4">
        <f t="shared" si="9"/>
        <v>1.0649491279875525</v>
      </c>
    </row>
    <row r="130" spans="1:9" x14ac:dyDescent="0.2">
      <c r="A130" s="4">
        <f>IF('True_Odds_Calculator_3-way'!A131="","",'True_Odds_Calculator_3-way'!A131)</f>
        <v>2.67</v>
      </c>
      <c r="B130" s="4">
        <f>IF('True_Odds_Calculator_3-way'!B131="","",'True_Odds_Calculator_3-way'!B131)</f>
        <v>3.33</v>
      </c>
      <c r="C130" s="4">
        <f>IF('True_Odds_Calculator_3-way'!C131="","",'True_Odds_Calculator_3-way'!C131)</f>
        <v>2.57</v>
      </c>
      <c r="D130" s="4">
        <f t="shared" si="5"/>
        <v>6.3937193872051656E-2</v>
      </c>
      <c r="E130" s="4">
        <f t="shared" si="6"/>
        <v>2.8311012774080986</v>
      </c>
      <c r="F130" s="4">
        <f t="shared" si="7"/>
        <v>3.5843848123949695</v>
      </c>
      <c r="G130" s="4">
        <f t="shared" si="8"/>
        <v>2.718923207683289</v>
      </c>
      <c r="I130" s="4">
        <f t="shared" si="9"/>
        <v>1.0639371938720517</v>
      </c>
    </row>
    <row r="131" spans="1:9" x14ac:dyDescent="0.2">
      <c r="A131" s="4">
        <f>IF('True_Odds_Calculator_3-way'!A132="","",'True_Odds_Calculator_3-way'!A132)</f>
        <v>2.4</v>
      </c>
      <c r="B131" s="4">
        <f>IF('True_Odds_Calculator_3-way'!B132="","",'True_Odds_Calculator_3-way'!B132)</f>
        <v>3.46</v>
      </c>
      <c r="C131" s="4">
        <f>IF('True_Odds_Calculator_3-way'!C132="","",'True_Odds_Calculator_3-way'!C132)</f>
        <v>2.79</v>
      </c>
      <c r="D131" s="4">
        <f t="shared" ref="D131:D194" si="10">IF(A131="","",((1/A131)+(1/B131)+(1/C131))-1)</f>
        <v>6.4106946775229545E-2</v>
      </c>
      <c r="E131" s="4">
        <f t="shared" ref="E131:E194" si="11">IF(A131="","",(3*A131)/(3-($D131*A131)))</f>
        <v>2.5297390787830083</v>
      </c>
      <c r="F131" s="4">
        <f t="shared" ref="F131:F194" si="12">IF(B131="","",(3*B131)/(3-($D131*B131)))</f>
        <v>3.7362455893641586</v>
      </c>
      <c r="G131" s="4">
        <f t="shared" ref="G131:G194" si="13">IF(C131="","",(3*C131)/(3-($D131*C131)))</f>
        <v>2.9668840249355872</v>
      </c>
      <c r="I131" s="4">
        <f t="shared" ref="I131:I194" si="14">IF(A131="","",D131+1)</f>
        <v>1.0641069467752295</v>
      </c>
    </row>
    <row r="132" spans="1:9" x14ac:dyDescent="0.2">
      <c r="A132" s="4">
        <f>IF('True_Odds_Calculator_3-way'!A133="","",'True_Odds_Calculator_3-way'!A133)</f>
        <v>3.58</v>
      </c>
      <c r="B132" s="4">
        <f>IF('True_Odds_Calculator_3-way'!B133="","",'True_Odds_Calculator_3-way'!B133)</f>
        <v>3.59</v>
      </c>
      <c r="C132" s="4">
        <f>IF('True_Odds_Calculator_3-way'!C133="","",'True_Odds_Calculator_3-way'!C133)</f>
        <v>1.97</v>
      </c>
      <c r="D132" s="4">
        <f t="shared" si="10"/>
        <v>6.5495354169943232E-2</v>
      </c>
      <c r="E132" s="4">
        <f t="shared" si="11"/>
        <v>3.8835279600814658</v>
      </c>
      <c r="F132" s="4">
        <f t="shared" si="12"/>
        <v>3.8952983184110965</v>
      </c>
      <c r="G132" s="4">
        <f t="shared" si="13"/>
        <v>2.0585347295083838</v>
      </c>
      <c r="I132" s="4">
        <f t="shared" si="14"/>
        <v>1.0654953541699432</v>
      </c>
    </row>
    <row r="133" spans="1:9" x14ac:dyDescent="0.2">
      <c r="A133" s="4">
        <f>IF('True_Odds_Calculator_3-way'!A134="","",'True_Odds_Calculator_3-way'!A134)</f>
        <v>2.1</v>
      </c>
      <c r="B133" s="4">
        <f>IF('True_Odds_Calculator_3-way'!B134="","",'True_Odds_Calculator_3-way'!B134)</f>
        <v>3.43</v>
      </c>
      <c r="C133" s="4">
        <f>IF('True_Odds_Calculator_3-way'!C134="","",'True_Odds_Calculator_3-way'!C134)</f>
        <v>3.85</v>
      </c>
      <c r="D133" s="4">
        <f t="shared" si="10"/>
        <v>2.7475925435108906E-2</v>
      </c>
      <c r="E133" s="4">
        <f t="shared" si="11"/>
        <v>2.1411816634087901</v>
      </c>
      <c r="F133" s="4">
        <f t="shared" si="12"/>
        <v>3.5412451767650426</v>
      </c>
      <c r="G133" s="4">
        <f t="shared" si="13"/>
        <v>3.9907157127747084</v>
      </c>
      <c r="I133" s="4">
        <f t="shared" si="14"/>
        <v>1.0274759254351089</v>
      </c>
    </row>
    <row r="134" spans="1:9" x14ac:dyDescent="0.2">
      <c r="A134" s="4">
        <f>IF('True_Odds_Calculator_3-way'!A135="","",'True_Odds_Calculator_3-way'!A135)</f>
        <v>2.11</v>
      </c>
      <c r="B134" s="4">
        <f>IF('True_Odds_Calculator_3-way'!B135="","",'True_Odds_Calculator_3-way'!B135)</f>
        <v>3.44</v>
      </c>
      <c r="C134" s="4">
        <f>IF('True_Odds_Calculator_3-way'!C135="","",'True_Odds_Calculator_3-way'!C135)</f>
        <v>3.79</v>
      </c>
      <c r="D134" s="4">
        <f t="shared" si="10"/>
        <v>2.8483566451767528E-2</v>
      </c>
      <c r="E134" s="4">
        <f t="shared" si="11"/>
        <v>2.1531346985366473</v>
      </c>
      <c r="F134" s="4">
        <f t="shared" si="12"/>
        <v>3.5561479020935631</v>
      </c>
      <c r="G134" s="4">
        <f t="shared" si="13"/>
        <v>3.9314709915892219</v>
      </c>
      <c r="I134" s="4">
        <f t="shared" si="14"/>
        <v>1.0284835664517675</v>
      </c>
    </row>
    <row r="135" spans="1:9" x14ac:dyDescent="0.2">
      <c r="A135" s="4">
        <f>IF('True_Odds_Calculator_3-way'!A136="","",'True_Odds_Calculator_3-way'!A136)</f>
        <v>2.94</v>
      </c>
      <c r="B135" s="4">
        <f>IF('True_Odds_Calculator_3-way'!B136="","",'True_Odds_Calculator_3-way'!B136)</f>
        <v>3.24</v>
      </c>
      <c r="C135" s="4">
        <f>IF('True_Odds_Calculator_3-way'!C136="","",'True_Odds_Calculator_3-way'!C136)</f>
        <v>2.64</v>
      </c>
      <c r="D135" s="4">
        <f t="shared" si="10"/>
        <v>2.756590851828955E-2</v>
      </c>
      <c r="E135" s="4">
        <f t="shared" si="11"/>
        <v>3.0216280437866958</v>
      </c>
      <c r="F135" s="4">
        <f t="shared" si="12"/>
        <v>3.3394184312175725</v>
      </c>
      <c r="G135" s="4">
        <f t="shared" si="13"/>
        <v>2.7056332500154929</v>
      </c>
      <c r="I135" s="4">
        <f t="shared" si="14"/>
        <v>1.0275659085182896</v>
      </c>
    </row>
    <row r="136" spans="1:9" x14ac:dyDescent="0.2">
      <c r="A136" s="4">
        <f>IF('True_Odds_Calculator_3-way'!A137="","",'True_Odds_Calculator_3-way'!A137)</f>
        <v>1.56</v>
      </c>
      <c r="B136" s="4">
        <f>IF('True_Odds_Calculator_3-way'!B137="","",'True_Odds_Calculator_3-way'!B137)</f>
        <v>4.05</v>
      </c>
      <c r="C136" s="4">
        <f>IF('True_Odds_Calculator_3-way'!C137="","",'True_Odds_Calculator_3-way'!C137)</f>
        <v>7.06</v>
      </c>
      <c r="D136" s="4">
        <f t="shared" si="10"/>
        <v>2.9582280762639579E-2</v>
      </c>
      <c r="E136" s="4">
        <f t="shared" si="11"/>
        <v>1.584372056280716</v>
      </c>
      <c r="F136" s="4">
        <f t="shared" si="12"/>
        <v>4.2184691160003629</v>
      </c>
      <c r="G136" s="4">
        <f t="shared" si="13"/>
        <v>7.5882725206527208</v>
      </c>
      <c r="I136" s="4">
        <f t="shared" si="14"/>
        <v>1.0295822807626396</v>
      </c>
    </row>
    <row r="137" spans="1:9" x14ac:dyDescent="0.2">
      <c r="A137" s="4">
        <f>IF('True_Odds_Calculator_3-way'!A138="","",'True_Odds_Calculator_3-way'!A138)</f>
        <v>1.72</v>
      </c>
      <c r="B137" s="4">
        <f>IF('True_Odds_Calculator_3-way'!B138="","",'True_Odds_Calculator_3-way'!B138)</f>
        <v>3.41</v>
      </c>
      <c r="C137" s="4">
        <f>IF('True_Odds_Calculator_3-way'!C138="","",'True_Odds_Calculator_3-way'!C138)</f>
        <v>6.15</v>
      </c>
      <c r="D137" s="4">
        <f t="shared" si="10"/>
        <v>3.725210681827873E-2</v>
      </c>
      <c r="E137" s="4">
        <f t="shared" si="11"/>
        <v>1.7575372603692856</v>
      </c>
      <c r="F137" s="4">
        <f t="shared" si="12"/>
        <v>3.560774695066975</v>
      </c>
      <c r="G137" s="4">
        <f t="shared" si="13"/>
        <v>6.6584875103680314</v>
      </c>
      <c r="I137" s="4">
        <f t="shared" si="14"/>
        <v>1.0372521068182787</v>
      </c>
    </row>
    <row r="138" spans="1:9" x14ac:dyDescent="0.2">
      <c r="A138" s="4">
        <f>IF('True_Odds_Calculator_3-way'!A139="","",'True_Odds_Calculator_3-way'!A139)</f>
        <v>2.78</v>
      </c>
      <c r="B138" s="4">
        <f>IF('True_Odds_Calculator_3-way'!B139="","",'True_Odds_Calculator_3-way'!B139)</f>
        <v>3.03</v>
      </c>
      <c r="C138" s="4">
        <f>IF('True_Odds_Calculator_3-way'!C139="","",'True_Odds_Calculator_3-way'!C139)</f>
        <v>2.91</v>
      </c>
      <c r="D138" s="4">
        <f t="shared" si="10"/>
        <v>3.3387845200006261E-2</v>
      </c>
      <c r="E138" s="4">
        <f t="shared" si="11"/>
        <v>2.8687576496594653</v>
      </c>
      <c r="F138" s="4">
        <f t="shared" si="12"/>
        <v>3.1357426469854546</v>
      </c>
      <c r="G138" s="4">
        <f t="shared" si="13"/>
        <v>3.0073982301666704</v>
      </c>
      <c r="I138" s="4">
        <f t="shared" si="14"/>
        <v>1.0333878452000063</v>
      </c>
    </row>
    <row r="139" spans="1:9" x14ac:dyDescent="0.2">
      <c r="A139" s="4">
        <f>IF('True_Odds_Calculator_3-way'!A140="","",'True_Odds_Calculator_3-way'!A140)</f>
        <v>2.2599999999999998</v>
      </c>
      <c r="B139" s="4">
        <f>IF('True_Odds_Calculator_3-way'!B140="","",'True_Odds_Calculator_3-way'!B140)</f>
        <v>2.82</v>
      </c>
      <c r="C139" s="4">
        <f>IF('True_Odds_Calculator_3-way'!C140="","",'True_Odds_Calculator_3-way'!C140)</f>
        <v>4.21</v>
      </c>
      <c r="D139" s="4">
        <f t="shared" si="10"/>
        <v>3.4617496395610292E-2</v>
      </c>
      <c r="E139" s="4">
        <f t="shared" si="11"/>
        <v>2.3205155984074155</v>
      </c>
      <c r="F139" s="4">
        <f t="shared" si="12"/>
        <v>2.9148505383239205</v>
      </c>
      <c r="G139" s="4">
        <f t="shared" si="13"/>
        <v>4.4249642620994862</v>
      </c>
      <c r="I139" s="4">
        <f t="shared" si="14"/>
        <v>1.0346174963956103</v>
      </c>
    </row>
    <row r="140" spans="1:9" x14ac:dyDescent="0.2">
      <c r="A140" s="4">
        <f>IF('True_Odds_Calculator_3-way'!A141="","",'True_Odds_Calculator_3-way'!A141)</f>
        <v>2.72</v>
      </c>
      <c r="B140" s="4">
        <f>IF('True_Odds_Calculator_3-way'!B141="","",'True_Odds_Calculator_3-way'!B141)</f>
        <v>2.78</v>
      </c>
      <c r="C140" s="4">
        <f>IF('True_Odds_Calculator_3-way'!C141="","",'True_Odds_Calculator_3-way'!C141)</f>
        <v>3.28</v>
      </c>
      <c r="D140" s="4">
        <f t="shared" si="10"/>
        <v>3.2237337819844614E-2</v>
      </c>
      <c r="E140" s="4">
        <f t="shared" si="11"/>
        <v>2.8018952503060746</v>
      </c>
      <c r="F140" s="4">
        <f t="shared" si="12"/>
        <v>2.865604980934517</v>
      </c>
      <c r="G140" s="4">
        <f t="shared" si="13"/>
        <v>3.3998309729001015</v>
      </c>
      <c r="I140" s="4">
        <f t="shared" si="14"/>
        <v>1.0322373378198446</v>
      </c>
    </row>
    <row r="141" spans="1:9" x14ac:dyDescent="0.2">
      <c r="A141" s="4">
        <f>IF('True_Odds_Calculator_3-way'!A142="","",'True_Odds_Calculator_3-way'!A142)</f>
        <v>4.38</v>
      </c>
      <c r="B141" s="4">
        <f>IF('True_Odds_Calculator_3-way'!B142="","",'True_Odds_Calculator_3-way'!B142)</f>
        <v>3.01</v>
      </c>
      <c r="C141" s="4">
        <f>IF('True_Odds_Calculator_3-way'!C142="","",'True_Odds_Calculator_3-way'!C142)</f>
        <v>2.11</v>
      </c>
      <c r="D141" s="4">
        <f t="shared" si="10"/>
        <v>3.447006519346707E-2</v>
      </c>
      <c r="E141" s="4">
        <f t="shared" si="11"/>
        <v>4.6121104309627432</v>
      </c>
      <c r="F141" s="4">
        <f t="shared" si="12"/>
        <v>3.1178300442366091</v>
      </c>
      <c r="G141" s="4">
        <f t="shared" si="13"/>
        <v>2.1624257323660507</v>
      </c>
      <c r="I141" s="4">
        <f t="shared" si="14"/>
        <v>1.0344700651934671</v>
      </c>
    </row>
    <row r="142" spans="1:9" x14ac:dyDescent="0.2">
      <c r="A142" s="4">
        <f>IF('True_Odds_Calculator_3-way'!A143="","",'True_Odds_Calculator_3-way'!A143)</f>
        <v>1.82</v>
      </c>
      <c r="B142" s="4">
        <f>IF('True_Odds_Calculator_3-way'!B143="","",'True_Odds_Calculator_3-way'!B143)</f>
        <v>4.16</v>
      </c>
      <c r="C142" s="4">
        <f>IF('True_Odds_Calculator_3-way'!C143="","",'True_Odds_Calculator_3-way'!C143)</f>
        <v>4.18</v>
      </c>
      <c r="D142" s="4">
        <f t="shared" si="10"/>
        <v>2.9069614595930382E-2</v>
      </c>
      <c r="E142" s="4">
        <f t="shared" si="11"/>
        <v>1.8526729361912841</v>
      </c>
      <c r="F142" s="4">
        <f t="shared" si="12"/>
        <v>4.3347324837135099</v>
      </c>
      <c r="G142" s="4">
        <f t="shared" si="13"/>
        <v>4.3564522748313079</v>
      </c>
      <c r="I142" s="4">
        <f t="shared" si="14"/>
        <v>1.0290696145959304</v>
      </c>
    </row>
    <row r="143" spans="1:9" x14ac:dyDescent="0.2">
      <c r="A143" s="4">
        <f>IF('True_Odds_Calculator_3-way'!A144="","",'True_Odds_Calculator_3-way'!A144)</f>
        <v>1.79</v>
      </c>
      <c r="B143" s="4">
        <f>IF('True_Odds_Calculator_3-way'!B144="","",'True_Odds_Calculator_3-way'!B144)</f>
        <v>4.18</v>
      </c>
      <c r="C143" s="4">
        <f>IF('True_Odds_Calculator_3-way'!C144="","",'True_Odds_Calculator_3-way'!C144)</f>
        <v>4.32</v>
      </c>
      <c r="D143" s="4">
        <f t="shared" si="10"/>
        <v>2.9375149119341915E-2</v>
      </c>
      <c r="E143" s="4">
        <f t="shared" si="11"/>
        <v>1.8219333395762127</v>
      </c>
      <c r="F143" s="4">
        <f t="shared" si="12"/>
        <v>4.3583860130818124</v>
      </c>
      <c r="G143" s="4">
        <f t="shared" si="13"/>
        <v>4.5108081535075604</v>
      </c>
      <c r="I143" s="4">
        <f t="shared" si="14"/>
        <v>1.0293751491193419</v>
      </c>
    </row>
    <row r="144" spans="1:9" x14ac:dyDescent="0.2">
      <c r="A144" s="4">
        <f>IF('True_Odds_Calculator_3-way'!A145="","",'True_Odds_Calculator_3-way'!A145)</f>
        <v>1.26</v>
      </c>
      <c r="B144" s="4">
        <f>IF('True_Odds_Calculator_3-way'!B145="","",'True_Odds_Calculator_3-way'!B145)</f>
        <v>6.41</v>
      </c>
      <c r="C144" s="4">
        <f>IF('True_Odds_Calculator_3-way'!C145="","",'True_Odds_Calculator_3-way'!C145)</f>
        <v>11.24</v>
      </c>
      <c r="D144" s="4">
        <f t="shared" si="10"/>
        <v>3.8625005430652726E-2</v>
      </c>
      <c r="E144" s="4">
        <f t="shared" si="11"/>
        <v>1.2807774145284805</v>
      </c>
      <c r="F144" s="4">
        <f t="shared" si="12"/>
        <v>6.986595036159355</v>
      </c>
      <c r="G144" s="4">
        <f t="shared" si="13"/>
        <v>13.141818536972531</v>
      </c>
      <c r="I144" s="4">
        <f t="shared" si="14"/>
        <v>1.0386250054306527</v>
      </c>
    </row>
    <row r="145" spans="1:9" x14ac:dyDescent="0.2">
      <c r="A145" s="4">
        <f>IF('True_Odds_Calculator_3-way'!A146="","",'True_Odds_Calculator_3-way'!A146)</f>
        <v>1.71</v>
      </c>
      <c r="B145" s="4">
        <f>IF('True_Odds_Calculator_3-way'!B146="","",'True_Odds_Calculator_3-way'!B146)</f>
        <v>4</v>
      </c>
      <c r="C145" s="4">
        <f>IF('True_Odds_Calculator_3-way'!C146="","",'True_Odds_Calculator_3-way'!C146)</f>
        <v>4.7699999999999996</v>
      </c>
      <c r="D145" s="4">
        <f t="shared" si="10"/>
        <v>4.4438927507447934E-2</v>
      </c>
      <c r="E145" s="4">
        <f t="shared" si="11"/>
        <v>1.7544403039248899</v>
      </c>
      <c r="F145" s="4">
        <f t="shared" si="12"/>
        <v>4.2519352568613655</v>
      </c>
      <c r="G145" s="4">
        <f t="shared" si="13"/>
        <v>5.1326631742885453</v>
      </c>
      <c r="I145" s="4">
        <f t="shared" si="14"/>
        <v>1.0444389275074479</v>
      </c>
    </row>
    <row r="146" spans="1:9" x14ac:dyDescent="0.2">
      <c r="A146" s="4">
        <f>IF('True_Odds_Calculator_3-way'!A147="","",'True_Odds_Calculator_3-way'!A147)</f>
        <v>3.12</v>
      </c>
      <c r="B146" s="4">
        <f>IF('True_Odds_Calculator_3-way'!B147="","",'True_Odds_Calculator_3-way'!B147)</f>
        <v>3.57</v>
      </c>
      <c r="C146" s="4">
        <f>IF('True_Odds_Calculator_3-way'!C147="","",'True_Odds_Calculator_3-way'!C147)</f>
        <v>2.25</v>
      </c>
      <c r="D146" s="4">
        <f t="shared" si="10"/>
        <v>4.5069309775191968E-2</v>
      </c>
      <c r="E146" s="4">
        <f t="shared" si="11"/>
        <v>3.2734326018808768</v>
      </c>
      <c r="F146" s="4">
        <f t="shared" si="12"/>
        <v>3.7723188078573031</v>
      </c>
      <c r="G146" s="4">
        <f t="shared" si="13"/>
        <v>2.3287151896969864</v>
      </c>
      <c r="I146" s="4">
        <f t="shared" si="14"/>
        <v>1.045069309775192</v>
      </c>
    </row>
    <row r="147" spans="1:9" x14ac:dyDescent="0.2">
      <c r="A147" s="4">
        <f>IF('True_Odds_Calculator_3-way'!A148="","",'True_Odds_Calculator_3-way'!A148)</f>
        <v>1.4</v>
      </c>
      <c r="B147" s="4">
        <f>IF('True_Odds_Calculator_3-way'!B148="","",'True_Odds_Calculator_3-way'!B148)</f>
        <v>5.0199999999999996</v>
      </c>
      <c r="C147" s="4">
        <f>IF('True_Odds_Calculator_3-way'!C148="","",'True_Odds_Calculator_3-way'!C148)</f>
        <v>7.41</v>
      </c>
      <c r="D147" s="4">
        <f t="shared" si="10"/>
        <v>4.8441668068424315E-2</v>
      </c>
      <c r="E147" s="4">
        <f t="shared" si="11"/>
        <v>1.4323805549147954</v>
      </c>
      <c r="F147" s="4">
        <f t="shared" si="12"/>
        <v>5.4628102525657996</v>
      </c>
      <c r="G147" s="4">
        <f t="shared" si="13"/>
        <v>8.417115629956557</v>
      </c>
      <c r="I147" s="4">
        <f t="shared" si="14"/>
        <v>1.0484416680684243</v>
      </c>
    </row>
    <row r="148" spans="1:9" x14ac:dyDescent="0.2">
      <c r="A148" s="4">
        <f>IF('True_Odds_Calculator_3-way'!A149="","",'True_Odds_Calculator_3-way'!A149)</f>
        <v>1.34</v>
      </c>
      <c r="B148" s="4">
        <f>IF('True_Odds_Calculator_3-way'!B149="","",'True_Odds_Calculator_3-way'!B149)</f>
        <v>5.15</v>
      </c>
      <c r="C148" s="4">
        <f>IF('True_Odds_Calculator_3-way'!C149="","",'True_Odds_Calculator_3-way'!C149)</f>
        <v>9.02</v>
      </c>
      <c r="D148" s="4">
        <f t="shared" si="10"/>
        <v>5.130815900905783E-2</v>
      </c>
      <c r="E148" s="4">
        <f t="shared" si="11"/>
        <v>1.3714299437110302</v>
      </c>
      <c r="F148" s="4">
        <f t="shared" si="12"/>
        <v>5.6474190588575439</v>
      </c>
      <c r="G148" s="4">
        <f t="shared" si="13"/>
        <v>10.665298625524153</v>
      </c>
      <c r="I148" s="4">
        <f t="shared" si="14"/>
        <v>1.0513081590090578</v>
      </c>
    </row>
    <row r="149" spans="1:9" x14ac:dyDescent="0.2">
      <c r="A149" s="4">
        <f>IF('True_Odds_Calculator_3-way'!A150="","",'True_Odds_Calculator_3-way'!A150)</f>
        <v>2.44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3.25</v>
      </c>
      <c r="D149" s="4">
        <f t="shared" si="10"/>
        <v>2.8087379477258256E-2</v>
      </c>
      <c r="E149" s="4">
        <f t="shared" si="11"/>
        <v>2.4970434646552233</v>
      </c>
      <c r="F149" s="4">
        <f t="shared" si="12"/>
        <v>3.3200911896258796</v>
      </c>
      <c r="G149" s="4">
        <f t="shared" si="13"/>
        <v>3.35199446904591</v>
      </c>
      <c r="I149" s="4">
        <f t="shared" si="14"/>
        <v>1.0280873794772583</v>
      </c>
    </row>
    <row r="150" spans="1:9" x14ac:dyDescent="0.2">
      <c r="A150" s="4">
        <f>IF('True_Odds_Calculator_3-way'!A151="","",'True_Odds_Calculator_3-way'!A151)</f>
        <v>4.7300000000000004</v>
      </c>
      <c r="B150" s="4">
        <f>IF('True_Odds_Calculator_3-way'!B151="","",'True_Odds_Calculator_3-way'!B151)</f>
        <v>5.04</v>
      </c>
      <c r="C150" s="4">
        <f>IF('True_Odds_Calculator_3-way'!C151="","",'True_Odds_Calculator_3-way'!C151)</f>
        <v>1.61</v>
      </c>
      <c r="D150" s="4">
        <f t="shared" si="10"/>
        <v>3.0947201321316564E-2</v>
      </c>
      <c r="E150" s="4">
        <f t="shared" si="11"/>
        <v>4.9726317113251968</v>
      </c>
      <c r="F150" s="4">
        <f t="shared" si="12"/>
        <v>5.3164068964090685</v>
      </c>
      <c r="G150" s="4">
        <f t="shared" si="13"/>
        <v>1.6371910108333576</v>
      </c>
      <c r="I150" s="4">
        <f t="shared" si="14"/>
        <v>1.0309472013213166</v>
      </c>
    </row>
    <row r="151" spans="1:9" x14ac:dyDescent="0.2">
      <c r="A151" s="4">
        <f>IF('True_Odds_Calculator_3-way'!A152="","",'True_Odds_Calculator_3-way'!A152)</f>
        <v>2.17</v>
      </c>
      <c r="B151" s="4">
        <f>IF('True_Odds_Calculator_3-way'!B152="","",'True_Odds_Calculator_3-way'!B152)</f>
        <v>3.51</v>
      </c>
      <c r="C151" s="4">
        <f>IF('True_Odds_Calculator_3-way'!C152="","",'True_Odds_Calculator_3-way'!C152)</f>
        <v>3.55</v>
      </c>
      <c r="D151" s="4">
        <f t="shared" si="10"/>
        <v>2.7419918832912948E-2</v>
      </c>
      <c r="E151" s="4">
        <f t="shared" si="11"/>
        <v>2.2139101205687703</v>
      </c>
      <c r="F151" s="4">
        <f t="shared" si="12"/>
        <v>3.6263376441191042</v>
      </c>
      <c r="G151" s="4">
        <f t="shared" si="13"/>
        <v>3.6690492899057539</v>
      </c>
      <c r="I151" s="4">
        <f t="shared" si="14"/>
        <v>1.0274199188329129</v>
      </c>
    </row>
    <row r="152" spans="1:9" x14ac:dyDescent="0.2">
      <c r="A152" s="4">
        <f>IF('True_Odds_Calculator_3-way'!A153="","",'True_Odds_Calculator_3-way'!A153)</f>
        <v>2.61</v>
      </c>
      <c r="B152" s="4">
        <f>IF('True_Odds_Calculator_3-way'!B153="","",'True_Odds_Calculator_3-way'!B153)</f>
        <v>3.4</v>
      </c>
      <c r="C152" s="4">
        <f>IF('True_Odds_Calculator_3-way'!C153="","",'True_Odds_Calculator_3-way'!C153)</f>
        <v>2.85</v>
      </c>
      <c r="D152" s="4">
        <f t="shared" si="10"/>
        <v>2.8136602493386897E-2</v>
      </c>
      <c r="E152" s="4">
        <f t="shared" si="11"/>
        <v>2.6754929756262693</v>
      </c>
      <c r="F152" s="4">
        <f t="shared" si="12"/>
        <v>3.511990890533653</v>
      </c>
      <c r="G152" s="4">
        <f t="shared" si="13"/>
        <v>2.9282720452019269</v>
      </c>
      <c r="I152" s="4">
        <f t="shared" si="14"/>
        <v>1.0281366024933869</v>
      </c>
    </row>
    <row r="153" spans="1:9" x14ac:dyDescent="0.2">
      <c r="A153" s="4">
        <f>IF('True_Odds_Calculator_3-way'!A154="","",'True_Odds_Calculator_3-way'!A154)</f>
        <v>3.36</v>
      </c>
      <c r="B153" s="4">
        <f>IF('True_Odds_Calculator_3-way'!B154="","",'True_Odds_Calculator_3-way'!B154)</f>
        <v>3.25</v>
      </c>
      <c r="C153" s="4">
        <f>IF('True_Odds_Calculator_3-way'!C154="","",'True_Odds_Calculator_3-way'!C154)</f>
        <v>2.37</v>
      </c>
      <c r="D153" s="4">
        <f t="shared" si="10"/>
        <v>2.7252283581397529E-2</v>
      </c>
      <c r="E153" s="4">
        <f t="shared" si="11"/>
        <v>3.4657846104400458</v>
      </c>
      <c r="F153" s="4">
        <f t="shared" si="12"/>
        <v>3.348869709242893</v>
      </c>
      <c r="G153" s="4">
        <f t="shared" si="13"/>
        <v>2.422147142228753</v>
      </c>
      <c r="I153" s="4">
        <f t="shared" si="14"/>
        <v>1.0272522835813975</v>
      </c>
    </row>
    <row r="154" spans="1:9" x14ac:dyDescent="0.2">
      <c r="A154" s="4">
        <f>IF('True_Odds_Calculator_3-way'!A155="","",'True_Odds_Calculator_3-way'!A155)</f>
        <v>4.13</v>
      </c>
      <c r="B154" s="4">
        <f>IF('True_Odds_Calculator_3-way'!B155="","",'True_Odds_Calculator_3-way'!B155)</f>
        <v>3.63</v>
      </c>
      <c r="C154" s="4">
        <f>IF('True_Odds_Calculator_3-way'!C155="","",'True_Odds_Calculator_3-way'!C155)</f>
        <v>1.95</v>
      </c>
      <c r="D154" s="4">
        <f t="shared" si="10"/>
        <v>3.0433357089751478E-2</v>
      </c>
      <c r="E154" s="4">
        <f t="shared" si="11"/>
        <v>4.3105994085758708</v>
      </c>
      <c r="F154" s="4">
        <f t="shared" si="12"/>
        <v>3.7687830309265191</v>
      </c>
      <c r="G154" s="4">
        <f t="shared" si="13"/>
        <v>1.9893527435747465</v>
      </c>
      <c r="I154" s="4">
        <f t="shared" si="14"/>
        <v>1.0304333570897515</v>
      </c>
    </row>
    <row r="155" spans="1:9" x14ac:dyDescent="0.2">
      <c r="A155" s="4">
        <f>IF('True_Odds_Calculator_3-way'!A156="","",'True_Odds_Calculator_3-way'!A156)</f>
        <v>1.26</v>
      </c>
      <c r="B155" s="4">
        <f>IF('True_Odds_Calculator_3-way'!B156="","",'True_Odds_Calculator_3-way'!B156)</f>
        <v>6.02</v>
      </c>
      <c r="C155" s="4">
        <f>IF('True_Odds_Calculator_3-way'!C156="","",'True_Odds_Calculator_3-way'!C156)</f>
        <v>12.73</v>
      </c>
      <c r="D155" s="4">
        <f t="shared" si="10"/>
        <v>3.8318345905258289E-2</v>
      </c>
      <c r="E155" s="4">
        <f t="shared" si="11"/>
        <v>1.2806097559918932</v>
      </c>
      <c r="F155" s="4">
        <f t="shared" si="12"/>
        <v>6.5214481529645285</v>
      </c>
      <c r="G155" s="4">
        <f t="shared" si="13"/>
        <v>15.201770020733012</v>
      </c>
      <c r="I155" s="4">
        <f t="shared" si="14"/>
        <v>1.0383183459052583</v>
      </c>
    </row>
    <row r="156" spans="1:9" x14ac:dyDescent="0.2">
      <c r="A156" s="4">
        <f>IF('True_Odds_Calculator_3-way'!A157="","",'True_Odds_Calculator_3-way'!A157)</f>
        <v>2.11</v>
      </c>
      <c r="B156" s="4">
        <f>IF('True_Odds_Calculator_3-way'!B157="","",'True_Odds_Calculator_3-way'!B157)</f>
        <v>3.48</v>
      </c>
      <c r="C156" s="4">
        <f>IF('True_Odds_Calculator_3-way'!C157="","",'True_Odds_Calculator_3-way'!C157)</f>
        <v>3.74</v>
      </c>
      <c r="D156" s="4">
        <f t="shared" si="10"/>
        <v>2.8669650272564962E-2</v>
      </c>
      <c r="E156" s="4">
        <f t="shared" si="11"/>
        <v>2.1534222977974542</v>
      </c>
      <c r="F156" s="4">
        <f t="shared" si="12"/>
        <v>3.5997149807103388</v>
      </c>
      <c r="G156" s="4">
        <f t="shared" si="13"/>
        <v>3.8786279713189615</v>
      </c>
      <c r="I156" s="4">
        <f t="shared" si="14"/>
        <v>1.028669650272565</v>
      </c>
    </row>
    <row r="157" spans="1:9" x14ac:dyDescent="0.2">
      <c r="A157" s="4">
        <f>IF('True_Odds_Calculator_3-way'!A158="","",'True_Odds_Calculator_3-way'!A158)</f>
        <v>5.56</v>
      </c>
      <c r="B157" s="4">
        <f>IF('True_Odds_Calculator_3-way'!B158="","",'True_Odds_Calculator_3-way'!B158)</f>
        <v>3.81</v>
      </c>
      <c r="C157" s="4">
        <f>IF('True_Odds_Calculator_3-way'!C158="","",'True_Odds_Calculator_3-way'!C158)</f>
        <v>1.7</v>
      </c>
      <c r="D157" s="4">
        <f t="shared" si="10"/>
        <v>3.0558600826610771E-2</v>
      </c>
      <c r="E157" s="4">
        <f t="shared" si="11"/>
        <v>5.893796793544321</v>
      </c>
      <c r="F157" s="4">
        <f t="shared" si="12"/>
        <v>3.9638341150710033</v>
      </c>
      <c r="G157" s="4">
        <f t="shared" si="13"/>
        <v>1.7299568681153277</v>
      </c>
      <c r="I157" s="4">
        <f t="shared" si="14"/>
        <v>1.0305586008266108</v>
      </c>
    </row>
    <row r="158" spans="1:9" x14ac:dyDescent="0.2">
      <c r="A158" s="4">
        <f>IF('True_Odds_Calculator_3-way'!A159="","",'True_Odds_Calculator_3-way'!A159)</f>
        <v>1.88</v>
      </c>
      <c r="B158" s="4">
        <f>IF('True_Odds_Calculator_3-way'!B159="","",'True_Odds_Calculator_3-way'!B159)</f>
        <v>3.64</v>
      </c>
      <c r="C158" s="4">
        <f>IF('True_Odds_Calculator_3-way'!C159="","",'True_Odds_Calculator_3-way'!C159)</f>
        <v>4.46</v>
      </c>
      <c r="D158" s="4">
        <f t="shared" si="10"/>
        <v>3.0855414979067186E-2</v>
      </c>
      <c r="E158" s="4">
        <f t="shared" si="11"/>
        <v>1.9170685526610234</v>
      </c>
      <c r="F158" s="4">
        <f t="shared" si="12"/>
        <v>3.7815742103969354</v>
      </c>
      <c r="G158" s="4">
        <f t="shared" si="13"/>
        <v>4.6744238475726192</v>
      </c>
      <c r="I158" s="4">
        <f t="shared" si="14"/>
        <v>1.0308554149790672</v>
      </c>
    </row>
    <row r="159" spans="1:9" x14ac:dyDescent="0.2">
      <c r="A159" s="4">
        <f>IF('True_Odds_Calculator_3-way'!A160="","",'True_Odds_Calculator_3-way'!A160)</f>
        <v>1.71</v>
      </c>
      <c r="B159" s="4">
        <f>IF('True_Odds_Calculator_3-way'!B160="","",'True_Odds_Calculator_3-way'!B160)</f>
        <v>3.91</v>
      </c>
      <c r="C159" s="4">
        <f>IF('True_Odds_Calculator_3-way'!C160="","",'True_Odds_Calculator_3-way'!C160)</f>
        <v>5.27</v>
      </c>
      <c r="D159" s="4">
        <f t="shared" si="10"/>
        <v>3.030311802386354E-2</v>
      </c>
      <c r="E159" s="4">
        <f t="shared" si="11"/>
        <v>1.7400555926963297</v>
      </c>
      <c r="F159" s="4">
        <f t="shared" si="12"/>
        <v>4.0707755397576806</v>
      </c>
      <c r="G159" s="4">
        <f t="shared" si="13"/>
        <v>5.5663083849032873</v>
      </c>
      <c r="I159" s="4">
        <f t="shared" si="14"/>
        <v>1.0303031180238635</v>
      </c>
    </row>
    <row r="160" spans="1:9" x14ac:dyDescent="0.2">
      <c r="A160" s="4">
        <f>IF('True_Odds_Calculator_3-way'!A161="","",'True_Odds_Calculator_3-way'!A161)</f>
        <v>2.0499999999999998</v>
      </c>
      <c r="B160" s="4">
        <f>IF('True_Odds_Calculator_3-way'!B161="","",'True_Odds_Calculator_3-way'!B161)</f>
        <v>3.43</v>
      </c>
      <c r="C160" s="4">
        <f>IF('True_Odds_Calculator_3-way'!C161="","",'True_Odds_Calculator_3-way'!C161)</f>
        <v>4.03</v>
      </c>
      <c r="D160" s="4">
        <f t="shared" si="10"/>
        <v>2.7489025369530795E-2</v>
      </c>
      <c r="E160" s="4">
        <f t="shared" si="11"/>
        <v>2.0892447224724555</v>
      </c>
      <c r="F160" s="4">
        <f t="shared" si="12"/>
        <v>3.541299937160352</v>
      </c>
      <c r="G160" s="4">
        <f t="shared" si="13"/>
        <v>4.1845215080373181</v>
      </c>
      <c r="I160" s="4">
        <f t="shared" si="14"/>
        <v>1.0274890253695308</v>
      </c>
    </row>
    <row r="161" spans="1:9" x14ac:dyDescent="0.2">
      <c r="A161" s="4">
        <f>IF('True_Odds_Calculator_3-way'!A162="","",'True_Odds_Calculator_3-way'!A162)</f>
        <v>2.94</v>
      </c>
      <c r="B161" s="4">
        <f>IF('True_Odds_Calculator_3-way'!B162="","",'True_Odds_Calculator_3-way'!B162)</f>
        <v>3.42</v>
      </c>
      <c r="C161" s="4">
        <f>IF('True_Odds_Calculator_3-way'!C162="","",'True_Odds_Calculator_3-way'!C162)</f>
        <v>2.5299999999999998</v>
      </c>
      <c r="D161" s="4">
        <f t="shared" si="10"/>
        <v>2.7790632236529778E-2</v>
      </c>
      <c r="E161" s="4">
        <f t="shared" si="11"/>
        <v>3.0223121254877663</v>
      </c>
      <c r="F161" s="4">
        <f t="shared" si="12"/>
        <v>3.5318951015668349</v>
      </c>
      <c r="G161" s="4">
        <f t="shared" si="13"/>
        <v>2.5907180541529677</v>
      </c>
      <c r="I161" s="4">
        <f t="shared" si="14"/>
        <v>1.0277906322365298</v>
      </c>
    </row>
    <row r="162" spans="1:9" x14ac:dyDescent="0.2">
      <c r="A162" s="4">
        <f>IF('True_Odds_Calculator_3-way'!A163="","",'True_Odds_Calculator_3-way'!A163)</f>
        <v>1.48</v>
      </c>
      <c r="B162" s="4">
        <f>IF('True_Odds_Calculator_3-way'!B163="","",'True_Odds_Calculator_3-way'!B163)</f>
        <v>4.96</v>
      </c>
      <c r="C162" s="4">
        <f>IF('True_Odds_Calculator_3-way'!C163="","",'True_Odds_Calculator_3-way'!C163)</f>
        <v>6.4</v>
      </c>
      <c r="D162" s="4">
        <f t="shared" si="10"/>
        <v>3.3538578901482152E-2</v>
      </c>
      <c r="E162" s="4">
        <f t="shared" si="11"/>
        <v>1.5048996159575776</v>
      </c>
      <c r="F162" s="4">
        <f t="shared" si="12"/>
        <v>5.2511803137965565</v>
      </c>
      <c r="G162" s="4">
        <f t="shared" si="13"/>
        <v>6.8932014523600866</v>
      </c>
      <c r="I162" s="4">
        <f t="shared" si="14"/>
        <v>1.0335385789014822</v>
      </c>
    </row>
    <row r="163" spans="1:9" x14ac:dyDescent="0.2">
      <c r="A163" s="4">
        <f>IF('True_Odds_Calculator_3-way'!A164="","",'True_Odds_Calculator_3-way'!A164)</f>
        <v>3.03</v>
      </c>
      <c r="B163" s="4">
        <f>IF('True_Odds_Calculator_3-way'!B164="","",'True_Odds_Calculator_3-way'!B164)</f>
        <v>3.57</v>
      </c>
      <c r="C163" s="4">
        <f>IF('True_Odds_Calculator_3-way'!C164="","",'True_Odds_Calculator_3-way'!C164)</f>
        <v>2.4</v>
      </c>
      <c r="D163" s="4">
        <f t="shared" si="10"/>
        <v>2.6811714784923835E-2</v>
      </c>
      <c r="E163" s="4">
        <f t="shared" si="11"/>
        <v>3.1143356869858132</v>
      </c>
      <c r="F163" s="4">
        <f t="shared" si="12"/>
        <v>3.6876582035744412</v>
      </c>
      <c r="G163" s="4">
        <f t="shared" si="13"/>
        <v>2.4526068768493006</v>
      </c>
      <c r="I163" s="4">
        <f t="shared" si="14"/>
        <v>1.0268117147849238</v>
      </c>
    </row>
    <row r="164" spans="1:9" x14ac:dyDescent="0.2">
      <c r="A164" s="4">
        <f>IF('True_Odds_Calculator_3-way'!A165="","",'True_Odds_Calculator_3-way'!A165)</f>
        <v>29</v>
      </c>
      <c r="B164" s="4">
        <f>IF('True_Odds_Calculator_3-way'!B165="","",'True_Odds_Calculator_3-way'!B165)</f>
        <v>8.5</v>
      </c>
      <c r="C164" s="4">
        <f>IF('True_Odds_Calculator_3-way'!C165="","",'True_Odds_Calculator_3-way'!C165)</f>
        <v>1.0900000000000001</v>
      </c>
      <c r="D164" s="4">
        <f t="shared" si="10"/>
        <v>6.956101010476945E-2</v>
      </c>
      <c r="E164" s="4">
        <f t="shared" si="11"/>
        <v>88.528830313014652</v>
      </c>
      <c r="F164" s="4">
        <f t="shared" si="12"/>
        <v>10.586485421591803</v>
      </c>
      <c r="G164" s="4">
        <f t="shared" si="13"/>
        <v>1.118262787697174</v>
      </c>
      <c r="I164" s="4">
        <f t="shared" si="14"/>
        <v>1.0695610101047694</v>
      </c>
    </row>
    <row r="165" spans="1:9" x14ac:dyDescent="0.2">
      <c r="A165" s="4">
        <f>IF('True_Odds_Calculator_3-way'!A166="","",'True_Odds_Calculator_3-way'!A166)</f>
        <v>3.4</v>
      </c>
      <c r="B165" s="4">
        <f>IF('True_Odds_Calculator_3-way'!B166="","",'True_Odds_Calculator_3-way'!B166)</f>
        <v>3</v>
      </c>
      <c r="C165" s="4">
        <f>IF('True_Odds_Calculator_3-way'!C166="","",'True_Odds_Calculator_3-way'!C166)</f>
        <v>2.34</v>
      </c>
      <c r="D165" s="4">
        <f t="shared" si="10"/>
        <v>5.4801407742584241E-2</v>
      </c>
      <c r="E165" s="4">
        <f t="shared" si="11"/>
        <v>3.6251518833535843</v>
      </c>
      <c r="F165" s="4">
        <f t="shared" si="12"/>
        <v>3.1739361702127664</v>
      </c>
      <c r="G165" s="4">
        <f t="shared" si="13"/>
        <v>2.4444899631298647</v>
      </c>
      <c r="I165" s="4">
        <f t="shared" si="14"/>
        <v>1.0548014077425842</v>
      </c>
    </row>
    <row r="166" spans="1:9" x14ac:dyDescent="0.2">
      <c r="A166" s="4">
        <f>IF('True_Odds_Calculator_3-way'!A167="","",'True_Odds_Calculator_3-way'!A167)</f>
        <v>1.85</v>
      </c>
      <c r="B166" s="4">
        <f>IF('True_Odds_Calculator_3-way'!B167="","",'True_Odds_Calculator_3-way'!B167)</f>
        <v>3.25</v>
      </c>
      <c r="C166" s="4">
        <f>IF('True_Odds_Calculator_3-way'!C167="","",'True_Odds_Calculator_3-way'!C167)</f>
        <v>4.74</v>
      </c>
      <c r="D166" s="4">
        <f t="shared" si="10"/>
        <v>5.9203312367869243E-2</v>
      </c>
      <c r="E166" s="4">
        <f t="shared" si="11"/>
        <v>1.9201003868374216</v>
      </c>
      <c r="F166" s="4">
        <f t="shared" si="12"/>
        <v>3.4727302267488498</v>
      </c>
      <c r="G166" s="4">
        <f t="shared" si="13"/>
        <v>5.2291402272136507</v>
      </c>
      <c r="I166" s="4">
        <f t="shared" si="14"/>
        <v>1.0592033123678692</v>
      </c>
    </row>
    <row r="167" spans="1:9" x14ac:dyDescent="0.2">
      <c r="A167" s="4">
        <f>IF('True_Odds_Calculator_3-way'!A168="","",'True_Odds_Calculator_3-way'!A168)</f>
        <v>3.09</v>
      </c>
      <c r="B167" s="4">
        <f>IF('True_Odds_Calculator_3-way'!B168="","",'True_Odds_Calculator_3-way'!B168)</f>
        <v>3.17</v>
      </c>
      <c r="C167" s="4">
        <f>IF('True_Odds_Calculator_3-way'!C168="","",'True_Odds_Calculator_3-way'!C168)</f>
        <v>2.57</v>
      </c>
      <c r="D167" s="4">
        <f t="shared" si="10"/>
        <v>2.8187067084225692E-2</v>
      </c>
      <c r="E167" s="4">
        <f t="shared" si="11"/>
        <v>3.1823934065314483</v>
      </c>
      <c r="F167" s="4">
        <f t="shared" si="12"/>
        <v>3.2673147958791433</v>
      </c>
      <c r="G167" s="4">
        <f t="shared" si="13"/>
        <v>2.6335931655947076</v>
      </c>
      <c r="I167" s="4">
        <f t="shared" si="14"/>
        <v>1.0281870670842257</v>
      </c>
    </row>
    <row r="168" spans="1:9" x14ac:dyDescent="0.2">
      <c r="A168" s="4">
        <f>IF('True_Odds_Calculator_3-way'!A169="","",'True_Odds_Calculator_3-way'!A169)</f>
        <v>1.64</v>
      </c>
      <c r="B168" s="4">
        <f>IF('True_Odds_Calculator_3-way'!B169="","",'True_Odds_Calculator_3-way'!B169)</f>
        <v>3.88</v>
      </c>
      <c r="C168" s="4">
        <f>IF('True_Odds_Calculator_3-way'!C169="","",'True_Odds_Calculator_3-way'!C169)</f>
        <v>6.19</v>
      </c>
      <c r="D168" s="4">
        <f t="shared" si="10"/>
        <v>2.9038944853749138E-2</v>
      </c>
      <c r="E168" s="4">
        <f t="shared" si="11"/>
        <v>1.6664543346199616</v>
      </c>
      <c r="F168" s="4">
        <f t="shared" si="12"/>
        <v>4.0314077223137463</v>
      </c>
      <c r="G168" s="4">
        <f t="shared" si="13"/>
        <v>6.584525143699298</v>
      </c>
      <c r="I168" s="4">
        <f t="shared" si="14"/>
        <v>1.0290389448537491</v>
      </c>
    </row>
    <row r="169" spans="1:9" x14ac:dyDescent="0.2">
      <c r="A169" s="4">
        <f>IF('True_Odds_Calculator_3-way'!A170="","",'True_Odds_Calculator_3-way'!A170)</f>
        <v>5.12</v>
      </c>
      <c r="B169" s="4">
        <f>IF('True_Odds_Calculator_3-way'!B170="","",'True_Odds_Calculator_3-way'!B170)</f>
        <v>3.53</v>
      </c>
      <c r="C169" s="4">
        <f>IF('True_Odds_Calculator_3-way'!C170="","",'True_Odds_Calculator_3-way'!C170)</f>
        <v>1.81</v>
      </c>
      <c r="D169" s="4">
        <f t="shared" si="10"/>
        <v>3.1084806825473876E-2</v>
      </c>
      <c r="E169" s="4">
        <f t="shared" si="11"/>
        <v>5.4068404765881972</v>
      </c>
      <c r="F169" s="4">
        <f t="shared" si="12"/>
        <v>3.6640167474615</v>
      </c>
      <c r="G169" s="4">
        <f t="shared" si="13"/>
        <v>1.8445944467696702</v>
      </c>
      <c r="I169" s="4">
        <f t="shared" si="14"/>
        <v>1.0310848068254739</v>
      </c>
    </row>
    <row r="170" spans="1:9" x14ac:dyDescent="0.2">
      <c r="A170" s="4">
        <f>IF('True_Odds_Calculator_3-way'!A171="","",'True_Odds_Calculator_3-way'!A171)</f>
        <v>2.91</v>
      </c>
      <c r="B170" s="4">
        <f>IF('True_Odds_Calculator_3-way'!B171="","",'True_Odds_Calculator_3-way'!B171)</f>
        <v>3.1</v>
      </c>
      <c r="C170" s="4">
        <f>IF('True_Odds_Calculator_3-way'!C171="","",'True_Odds_Calculator_3-way'!C171)</f>
        <v>2.77</v>
      </c>
      <c r="D170" s="4">
        <f t="shared" si="10"/>
        <v>2.7234087170048937E-2</v>
      </c>
      <c r="E170" s="4">
        <f t="shared" si="11"/>
        <v>2.9889595370421693</v>
      </c>
      <c r="F170" s="4">
        <f t="shared" si="12"/>
        <v>3.1897660454173917</v>
      </c>
      <c r="G170" s="4">
        <f t="shared" si="13"/>
        <v>2.8414515396018647</v>
      </c>
      <c r="I170" s="4">
        <f t="shared" si="14"/>
        <v>1.0272340871700489</v>
      </c>
    </row>
    <row r="171" spans="1:9" x14ac:dyDescent="0.2">
      <c r="A171" s="4">
        <f>IF('True_Odds_Calculator_3-way'!A172="","",'True_Odds_Calculator_3-way'!A172)</f>
        <v>2</v>
      </c>
      <c r="B171" s="4">
        <f>IF('True_Odds_Calculator_3-way'!B172="","",'True_Odds_Calculator_3-way'!B172)</f>
        <v>3.52</v>
      </c>
      <c r="C171" s="4">
        <f>IF('True_Odds_Calculator_3-way'!C172="","",'True_Odds_Calculator_3-way'!C172)</f>
        <v>4.07</v>
      </c>
      <c r="D171" s="4">
        <f t="shared" si="10"/>
        <v>2.9791154791154906E-2</v>
      </c>
      <c r="E171" s="4">
        <f t="shared" si="11"/>
        <v>2.0405264257363696</v>
      </c>
      <c r="F171" s="4">
        <f t="shared" si="12"/>
        <v>3.6474981329350267</v>
      </c>
      <c r="G171" s="4">
        <f t="shared" si="13"/>
        <v>4.2414242292661752</v>
      </c>
      <c r="I171" s="4">
        <f t="shared" si="14"/>
        <v>1.0297911547911549</v>
      </c>
    </row>
    <row r="172" spans="1:9" x14ac:dyDescent="0.2">
      <c r="A172" s="4">
        <f>IF('True_Odds_Calculator_3-way'!A173="","",'True_Odds_Calculator_3-way'!A173)</f>
        <v>2.78</v>
      </c>
      <c r="B172" s="4">
        <f>IF('True_Odds_Calculator_3-way'!B173="","",'True_Odds_Calculator_3-way'!B173)</f>
        <v>3.15</v>
      </c>
      <c r="C172" s="4">
        <f>IF('True_Odds_Calculator_3-way'!C173="","",'True_Odds_Calculator_3-way'!C173)</f>
        <v>2.86</v>
      </c>
      <c r="D172" s="4">
        <f t="shared" si="10"/>
        <v>2.6822897326494566E-2</v>
      </c>
      <c r="E172" s="4">
        <f t="shared" si="11"/>
        <v>2.8508606644148675</v>
      </c>
      <c r="F172" s="4">
        <f t="shared" si="12"/>
        <v>3.241287765383325</v>
      </c>
      <c r="G172" s="4">
        <f t="shared" si="13"/>
        <v>2.9350527086372167</v>
      </c>
      <c r="I172" s="4">
        <f t="shared" si="14"/>
        <v>1.0268228973264946</v>
      </c>
    </row>
    <row r="173" spans="1:9" x14ac:dyDescent="0.2">
      <c r="A173" s="4">
        <f>IF('True_Odds_Calculator_3-way'!A174="","",'True_Odds_Calculator_3-way'!A174)</f>
        <v>2.89</v>
      </c>
      <c r="B173" s="4">
        <f>IF('True_Odds_Calculator_3-way'!B174="","",'True_Odds_Calculator_3-way'!B174)</f>
        <v>3.33</v>
      </c>
      <c r="C173" s="4">
        <f>IF('True_Odds_Calculator_3-way'!C174="","",'True_Odds_Calculator_3-way'!C174)</f>
        <v>2.63</v>
      </c>
      <c r="D173" s="4">
        <f t="shared" si="10"/>
        <v>2.6549198428104326E-2</v>
      </c>
      <c r="E173" s="4">
        <f t="shared" si="11"/>
        <v>2.9658538713651823</v>
      </c>
      <c r="F173" s="4">
        <f t="shared" si="12"/>
        <v>3.4311135799422061</v>
      </c>
      <c r="G173" s="4">
        <f t="shared" si="13"/>
        <v>2.6926713805471523</v>
      </c>
      <c r="I173" s="4">
        <f t="shared" si="14"/>
        <v>1.0265491984281043</v>
      </c>
    </row>
    <row r="174" spans="1:9" x14ac:dyDescent="0.2">
      <c r="A174" s="4">
        <f>IF('True_Odds_Calculator_3-way'!A175="","",'True_Odds_Calculator_3-way'!A175)</f>
        <v>1.78</v>
      </c>
      <c r="B174" s="4">
        <f>IF('True_Odds_Calculator_3-way'!B175="","",'True_Odds_Calculator_3-way'!B175)</f>
        <v>4.17</v>
      </c>
      <c r="C174" s="4">
        <f>IF('True_Odds_Calculator_3-way'!C175="","",'True_Odds_Calculator_3-way'!C175)</f>
        <v>4.3600000000000003</v>
      </c>
      <c r="D174" s="4">
        <f t="shared" si="10"/>
        <v>3.0963704451344665E-2</v>
      </c>
      <c r="E174" s="4">
        <f t="shared" si="11"/>
        <v>1.8133138354491736</v>
      </c>
      <c r="F174" s="4">
        <f t="shared" si="12"/>
        <v>4.3575468520761982</v>
      </c>
      <c r="G174" s="4">
        <f t="shared" si="13"/>
        <v>4.5654478170894262</v>
      </c>
      <c r="I174" s="4">
        <f t="shared" si="14"/>
        <v>1.0309637044513447</v>
      </c>
    </row>
    <row r="175" spans="1:9" x14ac:dyDescent="0.2">
      <c r="A175" s="4">
        <f>IF('True_Odds_Calculator_3-way'!A176="","",'True_Odds_Calculator_3-way'!A176)</f>
        <v>2.72</v>
      </c>
      <c r="B175" s="4">
        <f>IF('True_Odds_Calculator_3-way'!B176="","",'True_Odds_Calculator_3-way'!B176)</f>
        <v>3.54</v>
      </c>
      <c r="C175" s="4">
        <f>IF('True_Odds_Calculator_3-way'!C176="","",'True_Odds_Calculator_3-way'!C176)</f>
        <v>2.65</v>
      </c>
      <c r="D175" s="4">
        <f t="shared" si="10"/>
        <v>2.7491425095781841E-2</v>
      </c>
      <c r="E175" s="4">
        <f t="shared" si="11"/>
        <v>2.7895306090916248</v>
      </c>
      <c r="F175" s="4">
        <f t="shared" si="12"/>
        <v>3.6586873856495301</v>
      </c>
      <c r="G175" s="4">
        <f t="shared" si="13"/>
        <v>2.7159544891381628</v>
      </c>
      <c r="I175" s="4">
        <f t="shared" si="14"/>
        <v>1.0274914250957818</v>
      </c>
    </row>
    <row r="176" spans="1:9" x14ac:dyDescent="0.2">
      <c r="A176" s="4">
        <f>IF('True_Odds_Calculator_3-way'!A177="","",'True_Odds_Calculator_3-way'!A177)</f>
        <v>5.01</v>
      </c>
      <c r="B176" s="4">
        <f>IF('True_Odds_Calculator_3-way'!B177="","",'True_Odds_Calculator_3-way'!B177)</f>
        <v>4.18</v>
      </c>
      <c r="C176" s="4">
        <f>IF('True_Odds_Calculator_3-way'!C177="","",'True_Odds_Calculator_3-way'!C177)</f>
        <v>1.69</v>
      </c>
      <c r="D176" s="4">
        <f t="shared" si="10"/>
        <v>3.0551224495320106E-2</v>
      </c>
      <c r="E176" s="4">
        <f t="shared" si="11"/>
        <v>5.2793555994423444</v>
      </c>
      <c r="F176" s="4">
        <f t="shared" si="12"/>
        <v>4.3658454828034285</v>
      </c>
      <c r="G176" s="4">
        <f t="shared" si="13"/>
        <v>1.7195951317940412</v>
      </c>
      <c r="I176" s="4">
        <f t="shared" si="14"/>
        <v>1.0305512244953201</v>
      </c>
    </row>
    <row r="177" spans="1:9" x14ac:dyDescent="0.2">
      <c r="A177" s="4">
        <f>IF('True_Odds_Calculator_3-way'!A178="","",'True_Odds_Calculator_3-way'!A178)</f>
        <v>2.19</v>
      </c>
      <c r="B177" s="4">
        <f>IF('True_Odds_Calculator_3-way'!B178="","",'True_Odds_Calculator_3-way'!B178)</f>
        <v>3.54</v>
      </c>
      <c r="C177" s="4">
        <f>IF('True_Odds_Calculator_3-way'!C178="","",'True_Odds_Calculator_3-way'!C178)</f>
        <v>3.46</v>
      </c>
      <c r="D177" s="4">
        <f t="shared" si="10"/>
        <v>2.8124221312887165E-2</v>
      </c>
      <c r="E177" s="4">
        <f t="shared" si="11"/>
        <v>2.2359046462879011</v>
      </c>
      <c r="F177" s="4">
        <f t="shared" si="12"/>
        <v>3.6615131016777118</v>
      </c>
      <c r="G177" s="4">
        <f t="shared" si="13"/>
        <v>3.575993063446957</v>
      </c>
      <c r="I177" s="4">
        <f t="shared" si="14"/>
        <v>1.0281242213128872</v>
      </c>
    </row>
    <row r="178" spans="1:9" x14ac:dyDescent="0.2">
      <c r="A178" s="4">
        <f>IF('True_Odds_Calculator_3-way'!A179="","",'True_Odds_Calculator_3-way'!A179)</f>
        <v>2.12</v>
      </c>
      <c r="B178" s="4">
        <f>IF('True_Odds_Calculator_3-way'!B179="","",'True_Odds_Calculator_3-way'!B179)</f>
        <v>3.33</v>
      </c>
      <c r="C178" s="4">
        <f>IF('True_Odds_Calculator_3-way'!C179="","",'True_Odds_Calculator_3-way'!C179)</f>
        <v>3.89</v>
      </c>
      <c r="D178" s="4">
        <f t="shared" si="10"/>
        <v>2.9067822248207253E-2</v>
      </c>
      <c r="E178" s="4">
        <f t="shared" si="11"/>
        <v>2.1644607533793323</v>
      </c>
      <c r="F178" s="4">
        <f t="shared" si="12"/>
        <v>3.4410256658718614</v>
      </c>
      <c r="G178" s="4">
        <f t="shared" si="13"/>
        <v>4.0423617740527433</v>
      </c>
      <c r="I178" s="4">
        <f t="shared" si="14"/>
        <v>1.0290678222482073</v>
      </c>
    </row>
    <row r="179" spans="1:9" x14ac:dyDescent="0.2">
      <c r="A179" s="4">
        <f>IF('True_Odds_Calculator_3-way'!A180="","",'True_Odds_Calculator_3-way'!A180)</f>
        <v>3.2</v>
      </c>
      <c r="B179" s="4">
        <f>IF('True_Odds_Calculator_3-way'!B180="","",'True_Odds_Calculator_3-way'!B180)</f>
        <v>3.47</v>
      </c>
      <c r="C179" s="4">
        <f>IF('True_Odds_Calculator_3-way'!C180="","",'True_Odds_Calculator_3-way'!C180)</f>
        <v>2.3199999999999998</v>
      </c>
      <c r="D179" s="4">
        <f t="shared" si="10"/>
        <v>3.1718920798966543E-2</v>
      </c>
      <c r="E179" s="4">
        <f t="shared" si="11"/>
        <v>3.3120585855538343</v>
      </c>
      <c r="F179" s="4">
        <f t="shared" si="12"/>
        <v>3.6021567121326248</v>
      </c>
      <c r="G179" s="4">
        <f t="shared" si="13"/>
        <v>2.3783389875574241</v>
      </c>
      <c r="I179" s="4">
        <f t="shared" si="14"/>
        <v>1.0317189207989665</v>
      </c>
    </row>
    <row r="180" spans="1:9" x14ac:dyDescent="0.2">
      <c r="A180" s="4">
        <f>IF('True_Odds_Calculator_3-way'!A181="","",'True_Odds_Calculator_3-way'!A181)</f>
        <v>2.5</v>
      </c>
      <c r="B180" s="4">
        <f>IF('True_Odds_Calculator_3-way'!B181="","",'True_Odds_Calculator_3-way'!B181)</f>
        <v>3.1</v>
      </c>
      <c r="C180" s="4">
        <f>IF('True_Odds_Calculator_3-way'!C181="","",'True_Odds_Calculator_3-way'!C181)</f>
        <v>3.28</v>
      </c>
      <c r="D180" s="4">
        <f t="shared" si="10"/>
        <v>2.7458693941778245E-2</v>
      </c>
      <c r="E180" s="4">
        <f t="shared" si="11"/>
        <v>2.5585452593437563</v>
      </c>
      <c r="F180" s="4">
        <f t="shared" si="12"/>
        <v>3.1905279892895999</v>
      </c>
      <c r="G180" s="4">
        <f t="shared" si="13"/>
        <v>3.3815182688896779</v>
      </c>
      <c r="I180" s="4">
        <f t="shared" si="14"/>
        <v>1.0274586939417782</v>
      </c>
    </row>
    <row r="181" spans="1:9" x14ac:dyDescent="0.2">
      <c r="A181" s="4">
        <f>IF('True_Odds_Calculator_3-way'!A182="","",'True_Odds_Calculator_3-way'!A182)</f>
        <v>1.89</v>
      </c>
      <c r="B181" s="4">
        <f>IF('True_Odds_Calculator_3-way'!B182="","",'True_Odds_Calculator_3-way'!B182)</f>
        <v>3.31</v>
      </c>
      <c r="C181" s="4">
        <f>IF('True_Odds_Calculator_3-way'!C182="","",'True_Odds_Calculator_3-way'!C182)</f>
        <v>5.05</v>
      </c>
      <c r="D181" s="4">
        <f t="shared" si="10"/>
        <v>2.9235134706104837E-2</v>
      </c>
      <c r="E181" s="4">
        <f t="shared" si="11"/>
        <v>1.9254634454149842</v>
      </c>
      <c r="F181" s="4">
        <f t="shared" si="12"/>
        <v>3.4203263852136576</v>
      </c>
      <c r="G181" s="4">
        <f t="shared" si="13"/>
        <v>5.3113864838760394</v>
      </c>
      <c r="I181" s="4">
        <f t="shared" si="14"/>
        <v>1.0292351347061048</v>
      </c>
    </row>
    <row r="182" spans="1:9" x14ac:dyDescent="0.2">
      <c r="A182" s="4">
        <f>IF('True_Odds_Calculator_3-way'!A183="","",'True_Odds_Calculator_3-way'!A183)</f>
        <v>3.2</v>
      </c>
      <c r="B182" s="4">
        <f>IF('True_Odds_Calculator_3-way'!B183="","",'True_Odds_Calculator_3-way'!B183)</f>
        <v>3.25</v>
      </c>
      <c r="C182" s="4">
        <f>IF('True_Odds_Calculator_3-way'!C183="","",'True_Odds_Calculator_3-way'!C183)</f>
        <v>2.46</v>
      </c>
      <c r="D182" s="4">
        <f t="shared" si="10"/>
        <v>2.6696372732958107E-2</v>
      </c>
      <c r="E182" s="4">
        <f t="shared" si="11"/>
        <v>3.2937945240751869</v>
      </c>
      <c r="F182" s="4">
        <f t="shared" si="12"/>
        <v>3.3467928312911526</v>
      </c>
      <c r="G182" s="4">
        <f t="shared" si="13"/>
        <v>2.5150571812432414</v>
      </c>
      <c r="I182" s="4">
        <f t="shared" si="14"/>
        <v>1.0266963727329581</v>
      </c>
    </row>
    <row r="183" spans="1:9" x14ac:dyDescent="0.2">
      <c r="A183" s="4">
        <f>IF('True_Odds_Calculator_3-way'!A184="","",'True_Odds_Calculator_3-way'!A184)</f>
        <v>1.41</v>
      </c>
      <c r="B183" s="4">
        <f>IF('True_Odds_Calculator_3-way'!B184="","",'True_Odds_Calculator_3-way'!B184)</f>
        <v>4.67</v>
      </c>
      <c r="C183" s="4">
        <f>IF('True_Odds_Calculator_3-way'!C184="","",'True_Odds_Calculator_3-way'!C184)</f>
        <v>9.19</v>
      </c>
      <c r="D183" s="4">
        <f t="shared" si="10"/>
        <v>3.2166548651469506E-2</v>
      </c>
      <c r="E183" s="4">
        <f t="shared" si="11"/>
        <v>1.4316439916715529</v>
      </c>
      <c r="F183" s="4">
        <f t="shared" si="12"/>
        <v>4.9161651414988397</v>
      </c>
      <c r="G183" s="4">
        <f t="shared" si="13"/>
        <v>10.194537745780687</v>
      </c>
      <c r="I183" s="4">
        <f t="shared" si="14"/>
        <v>1.0321665486514695</v>
      </c>
    </row>
    <row r="184" spans="1:9" x14ac:dyDescent="0.2">
      <c r="A184" s="4">
        <f>IF('True_Odds_Calculator_3-way'!A185="","",'True_Odds_Calculator_3-way'!A185)</f>
        <v>3.04</v>
      </c>
      <c r="B184" s="4">
        <f>IF('True_Odds_Calculator_3-way'!B185="","",'True_Odds_Calculator_3-way'!B185)</f>
        <v>3.07</v>
      </c>
      <c r="C184" s="4">
        <f>IF('True_Odds_Calculator_3-way'!C185="","",'True_Odds_Calculator_3-way'!C185)</f>
        <v>2.69</v>
      </c>
      <c r="D184" s="4">
        <f t="shared" si="10"/>
        <v>2.6427479339764748E-2</v>
      </c>
      <c r="E184" s="4">
        <f t="shared" si="11"/>
        <v>3.1236508889227323</v>
      </c>
      <c r="F184" s="4">
        <f t="shared" si="12"/>
        <v>3.1553332116709423</v>
      </c>
      <c r="G184" s="4">
        <f t="shared" si="13"/>
        <v>2.7552911417522461</v>
      </c>
      <c r="I184" s="4">
        <f t="shared" si="14"/>
        <v>1.0264274793397647</v>
      </c>
    </row>
    <row r="185" spans="1:9" x14ac:dyDescent="0.2">
      <c r="A185" s="4">
        <f>IF('True_Odds_Calculator_3-way'!A186="","",'True_Odds_Calculator_3-way'!A186)</f>
        <v>2.25</v>
      </c>
      <c r="B185" s="4">
        <f>IF('True_Odds_Calculator_3-way'!B186="","",'True_Odds_Calculator_3-way'!B186)</f>
        <v>3.56</v>
      </c>
      <c r="C185" s="4">
        <f>IF('True_Odds_Calculator_3-way'!C186="","",'True_Odds_Calculator_3-way'!C186)</f>
        <v>3.31</v>
      </c>
      <c r="D185" s="4">
        <f t="shared" si="10"/>
        <v>2.7458124474316392E-2</v>
      </c>
      <c r="E185" s="4">
        <f t="shared" si="11"/>
        <v>2.2973098651755488</v>
      </c>
      <c r="F185" s="4">
        <f t="shared" si="12"/>
        <v>3.679904693608457</v>
      </c>
      <c r="G185" s="4">
        <f t="shared" si="13"/>
        <v>3.4134108660200839</v>
      </c>
      <c r="I185" s="4">
        <f t="shared" si="14"/>
        <v>1.0274581244743164</v>
      </c>
    </row>
    <row r="186" spans="1:9" x14ac:dyDescent="0.2">
      <c r="A186" s="4">
        <f>IF('True_Odds_Calculator_3-way'!A187="","",'True_Odds_Calculator_3-way'!A187)</f>
        <v>2.5299999999999998</v>
      </c>
      <c r="B186" s="4">
        <f>IF('True_Odds_Calculator_3-way'!B187="","",'True_Odds_Calculator_3-way'!B187)</f>
        <v>2.88</v>
      </c>
      <c r="C186" s="4">
        <f>IF('True_Odds_Calculator_3-way'!C187="","",'True_Odds_Calculator_3-way'!C187)</f>
        <v>3.44</v>
      </c>
      <c r="D186" s="4">
        <f t="shared" si="10"/>
        <v>3.3176813636874414E-2</v>
      </c>
      <c r="E186" s="4">
        <f t="shared" si="11"/>
        <v>2.6028247267152782</v>
      </c>
      <c r="F186" s="4">
        <f t="shared" si="12"/>
        <v>2.9747448533935579</v>
      </c>
      <c r="G186" s="4">
        <f t="shared" si="13"/>
        <v>3.5760424767125296</v>
      </c>
      <c r="I186" s="4">
        <f t="shared" si="14"/>
        <v>1.0331768136368744</v>
      </c>
    </row>
    <row r="187" spans="1:9" x14ac:dyDescent="0.2">
      <c r="A187" s="4">
        <f>IF('True_Odds_Calculator_3-way'!A188="","",'True_Odds_Calculator_3-way'!A188)</f>
        <v>3.01</v>
      </c>
      <c r="B187" s="4">
        <f>IF('True_Odds_Calculator_3-way'!B188="","",'True_Odds_Calculator_3-way'!B188)</f>
        <v>2.77</v>
      </c>
      <c r="C187" s="4">
        <f>IF('True_Odds_Calculator_3-way'!C188="","",'True_Odds_Calculator_3-way'!C188)</f>
        <v>2.85</v>
      </c>
      <c r="D187" s="4">
        <f t="shared" si="10"/>
        <v>4.4113936928628306E-2</v>
      </c>
      <c r="E187" s="4">
        <f t="shared" si="11"/>
        <v>3.1493953345766741</v>
      </c>
      <c r="F187" s="4">
        <f t="shared" si="12"/>
        <v>2.8876180797006712</v>
      </c>
      <c r="G187" s="4">
        <f t="shared" si="13"/>
        <v>2.974662886407152</v>
      </c>
      <c r="I187" s="4">
        <f t="shared" si="14"/>
        <v>1.0441139369286283</v>
      </c>
    </row>
    <row r="188" spans="1:9" x14ac:dyDescent="0.2">
      <c r="A188" s="4">
        <f>IF('True_Odds_Calculator_3-way'!A189="","",'True_Odds_Calculator_3-way'!A189)</f>
        <v>2.99</v>
      </c>
      <c r="B188" s="4">
        <f>IF('True_Odds_Calculator_3-way'!B189="","",'True_Odds_Calculator_3-way'!B189)</f>
        <v>2.88</v>
      </c>
      <c r="C188" s="4">
        <f>IF('True_Odds_Calculator_3-way'!C189="","",'True_Odds_Calculator_3-way'!C189)</f>
        <v>2.77</v>
      </c>
      <c r="D188" s="4">
        <f t="shared" si="10"/>
        <v>4.2681213082249148E-2</v>
      </c>
      <c r="E188" s="4">
        <f t="shared" si="11"/>
        <v>3.1228424134630646</v>
      </c>
      <c r="F188" s="4">
        <f t="shared" si="12"/>
        <v>3.0030467302960488</v>
      </c>
      <c r="G188" s="4">
        <f t="shared" si="13"/>
        <v>2.8836413851265044</v>
      </c>
      <c r="I188" s="4">
        <f t="shared" si="14"/>
        <v>1.0426812130822491</v>
      </c>
    </row>
    <row r="189" spans="1:9" x14ac:dyDescent="0.2">
      <c r="A189" s="4">
        <f>IF('True_Odds_Calculator_3-way'!A190="","",'True_Odds_Calculator_3-way'!A190)</f>
        <v>2.5099999999999998</v>
      </c>
      <c r="B189" s="4">
        <f>IF('True_Odds_Calculator_3-way'!B190="","",'True_Odds_Calculator_3-way'!B190)</f>
        <v>2.99</v>
      </c>
      <c r="C189" s="4">
        <f>IF('True_Odds_Calculator_3-way'!C190="","",'True_Odds_Calculator_3-way'!C190)</f>
        <v>3.22</v>
      </c>
      <c r="D189" s="4">
        <f t="shared" si="10"/>
        <v>4.3413541248289222E-2</v>
      </c>
      <c r="E189" s="4">
        <f t="shared" si="11"/>
        <v>2.6046062340830249</v>
      </c>
      <c r="F189" s="4">
        <f t="shared" si="12"/>
        <v>3.1252248196980723</v>
      </c>
      <c r="G189" s="4">
        <f t="shared" si="13"/>
        <v>3.3773762812256911</v>
      </c>
      <c r="I189" s="4">
        <f t="shared" si="14"/>
        <v>1.0434135412482892</v>
      </c>
    </row>
    <row r="190" spans="1:9" x14ac:dyDescent="0.2">
      <c r="A190" s="4">
        <f>IF('True_Odds_Calculator_3-way'!A191="","",'True_Odds_Calculator_3-way'!A191)</f>
        <v>2.95</v>
      </c>
      <c r="B190" s="4">
        <f>IF('True_Odds_Calculator_3-way'!B191="","",'True_Odds_Calculator_3-way'!B191)</f>
        <v>3.46</v>
      </c>
      <c r="C190" s="4">
        <f>IF('True_Odds_Calculator_3-way'!C191="","",'True_Odds_Calculator_3-way'!C191)</f>
        <v>2.5099999999999998</v>
      </c>
      <c r="D190" s="4">
        <f t="shared" si="10"/>
        <v>2.6406766389912129E-2</v>
      </c>
      <c r="E190" s="4">
        <f t="shared" si="11"/>
        <v>3.0286437430030895</v>
      </c>
      <c r="F190" s="4">
        <f t="shared" si="12"/>
        <v>3.5686872387341397</v>
      </c>
      <c r="G190" s="4">
        <f t="shared" si="13"/>
        <v>2.5667079764644356</v>
      </c>
      <c r="I190" s="4">
        <f t="shared" si="14"/>
        <v>1.0264067663899121</v>
      </c>
    </row>
    <row r="191" spans="1:9" x14ac:dyDescent="0.2">
      <c r="A191" s="4">
        <f>IF('True_Odds_Calculator_3-way'!A192="","",'True_Odds_Calculator_3-way'!A192)</f>
        <v>2.2999999999999998</v>
      </c>
      <c r="B191" s="4">
        <f>IF('True_Odds_Calculator_3-way'!B192="","",'True_Odds_Calculator_3-way'!B192)</f>
        <v>3.35</v>
      </c>
      <c r="C191" s="4">
        <f>IF('True_Odds_Calculator_3-way'!C192="","",'True_Odds_Calculator_3-way'!C192)</f>
        <v>3.4</v>
      </c>
      <c r="D191" s="4">
        <f t="shared" si="10"/>
        <v>2.7407718441042839E-2</v>
      </c>
      <c r="E191" s="4">
        <f t="shared" si="11"/>
        <v>2.3493662561281834</v>
      </c>
      <c r="F191" s="4">
        <f t="shared" si="12"/>
        <v>3.4557646644974058</v>
      </c>
      <c r="G191" s="4">
        <f t="shared" si="13"/>
        <v>3.5089967406349061</v>
      </c>
      <c r="I191" s="4">
        <f t="shared" si="14"/>
        <v>1.0274077184410428</v>
      </c>
    </row>
    <row r="192" spans="1:9" x14ac:dyDescent="0.2">
      <c r="A192" s="4">
        <f>IF('True_Odds_Calculator_3-way'!A193="","",'True_Odds_Calculator_3-way'!A193)</f>
        <v>4.46</v>
      </c>
      <c r="B192" s="4">
        <f>IF('True_Odds_Calculator_3-way'!B193="","",'True_Odds_Calculator_3-way'!B193)</f>
        <v>4.2</v>
      </c>
      <c r="C192" s="4">
        <f>IF('True_Odds_Calculator_3-way'!C193="","",'True_Odds_Calculator_3-way'!C193)</f>
        <v>1.76</v>
      </c>
      <c r="D192" s="4">
        <f t="shared" si="10"/>
        <v>3.049230291382754E-2</v>
      </c>
      <c r="E192" s="4">
        <f t="shared" si="11"/>
        <v>4.6717806479892978</v>
      </c>
      <c r="F192" s="4">
        <f t="shared" si="12"/>
        <v>4.3872900061747231</v>
      </c>
      <c r="G192" s="4">
        <f t="shared" si="13"/>
        <v>1.7920577952235448</v>
      </c>
      <c r="I192" s="4">
        <f t="shared" si="14"/>
        <v>1.0304923029138275</v>
      </c>
    </row>
    <row r="193" spans="1:9" x14ac:dyDescent="0.2">
      <c r="A193" s="4">
        <f>IF('True_Odds_Calculator_3-way'!A194="","",'True_Odds_Calculator_3-way'!A194)</f>
        <v>3.43</v>
      </c>
      <c r="B193" s="4">
        <f>IF('True_Odds_Calculator_3-way'!B194="","",'True_Odds_Calculator_3-way'!B194)</f>
        <v>2.94</v>
      </c>
      <c r="C193" s="4">
        <f>IF('True_Odds_Calculator_3-way'!C194="","",'True_Odds_Calculator_3-way'!C194)</f>
        <v>2.4300000000000002</v>
      </c>
      <c r="D193" s="4">
        <f t="shared" si="10"/>
        <v>4.3203877670997759E-2</v>
      </c>
      <c r="E193" s="4">
        <f t="shared" si="11"/>
        <v>3.608233885048846</v>
      </c>
      <c r="F193" s="4">
        <f t="shared" si="12"/>
        <v>3.0699824430011415</v>
      </c>
      <c r="G193" s="4">
        <f t="shared" si="13"/>
        <v>2.5181220354686351</v>
      </c>
      <c r="I193" s="4">
        <f t="shared" si="14"/>
        <v>1.0432038776709978</v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</v>
      </c>
      <c r="B2" s="4">
        <f>IF('True_Odds_Calculator_2-way'!B3="","",'True_Odds_Calculator_2-way'!B3)</f>
        <v>2.2200000000000002</v>
      </c>
      <c r="C2" s="4">
        <f>1/A2</f>
        <v>0.58823529411764708</v>
      </c>
      <c r="D2">
        <f>1/B2</f>
        <v>0.4504504504504504</v>
      </c>
      <c r="E2">
        <f>C2+D2-1</f>
        <v>3.868574456809748E-2</v>
      </c>
      <c r="F2">
        <f>C2+D2-(C2*D2)-1</f>
        <v>-0.22628510863804985</v>
      </c>
      <c r="G2">
        <v>0</v>
      </c>
      <c r="H2">
        <f>C2*D2</f>
        <v>0.26497085320614733</v>
      </c>
      <c r="I2">
        <f>((-4*F2*H2)^0.5)/(2*F2)</f>
        <v>-1.0821091383745125</v>
      </c>
      <c r="J2">
        <f>(-((-4*F2*H2)^0.5))/(2*F2)</f>
        <v>1.0821091383745125</v>
      </c>
      <c r="K2">
        <f>IF(A2="","",(C2/($J2+C2-($J2*C2))))</f>
        <v>0.56899768428493536</v>
      </c>
      <c r="L2">
        <f>IF(B2="","",(D2/($J2+D2-($J2*D2))))</f>
        <v>0.43100231571506481</v>
      </c>
      <c r="M2">
        <f>IF(A2="","",1/K2)</f>
        <v>1.7574763968621581</v>
      </c>
      <c r="N2">
        <f>IF(B2="","",1/L2)</f>
        <v>2.3201731488169055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2.4</v>
      </c>
      <c r="C3" s="4">
        <f t="shared" ref="C3:C66" si="0">1/A3</f>
        <v>0.61349693251533743</v>
      </c>
      <c r="D3">
        <f t="shared" ref="D3:D66" si="1">1/B3</f>
        <v>0.41666666666666669</v>
      </c>
      <c r="E3">
        <f t="shared" ref="E3:E66" si="2">C3+D3-1</f>
        <v>3.0163599182004175E-2</v>
      </c>
      <c r="F3">
        <f t="shared" ref="F3:F66" si="3">C3+D3-(C3*D3)-1</f>
        <v>-0.22546012269938642</v>
      </c>
      <c r="G3">
        <v>0</v>
      </c>
      <c r="H3">
        <f t="shared" ref="H3:H66" si="4">C3*D3</f>
        <v>0.2556237218813906</v>
      </c>
      <c r="I3">
        <f t="shared" ref="I3:I66" si="5">((-4*F3*H3)^0.5)/(2*F3)</f>
        <v>-1.0647942749999</v>
      </c>
      <c r="J3">
        <f t="shared" ref="J3:J66" si="6">(-((-4*F3*H3)^0.5))/(2*F3)</f>
        <v>1.0647942749999</v>
      </c>
      <c r="K3">
        <f t="shared" ref="K3:K66" si="7">IF(A3="","",(C3/($J3+C3-($J3*C3))))</f>
        <v>0.59850837590920558</v>
      </c>
      <c r="L3">
        <f t="shared" ref="L3:L66" si="8">IF(B3="","",(D3/($J3+D3-($J3*D3))))</f>
        <v>0.40149162409079431</v>
      </c>
      <c r="M3">
        <f t="shared" ref="M3:M66" si="9">IF(A3="","",1/K3)</f>
        <v>1.670820393249937</v>
      </c>
      <c r="N3">
        <f t="shared" ref="N3:N66" si="10">IF(B3="","",1/L3)</f>
        <v>2.4907119849998605</v>
      </c>
    </row>
    <row r="4" spans="1:14" x14ac:dyDescent="0.25">
      <c r="A4" s="4">
        <f>IF('True_Odds_Calculator_2-way'!A5="","",'True_Odds_Calculator_2-way'!A5)</f>
        <v>2.2000000000000002</v>
      </c>
      <c r="B4" s="4">
        <f>IF('True_Odds_Calculator_2-way'!B5="","",'True_Odds_Calculator_2-way'!B5)</f>
        <v>1.71</v>
      </c>
      <c r="C4" s="4">
        <f t="shared" si="0"/>
        <v>0.45454545454545453</v>
      </c>
      <c r="D4">
        <f t="shared" si="1"/>
        <v>0.58479532163742687</v>
      </c>
      <c r="E4">
        <f t="shared" si="2"/>
        <v>3.9340776182881454E-2</v>
      </c>
      <c r="F4">
        <f t="shared" si="3"/>
        <v>-0.22647527910685805</v>
      </c>
      <c r="G4">
        <v>0</v>
      </c>
      <c r="H4">
        <f t="shared" si="4"/>
        <v>0.26581605528973945</v>
      </c>
      <c r="I4">
        <f t="shared" si="5"/>
        <v>-1.0833784750435986</v>
      </c>
      <c r="J4">
        <f t="shared" si="6"/>
        <v>1.0833784750435986</v>
      </c>
      <c r="K4">
        <f t="shared" si="7"/>
        <v>0.43477236885131854</v>
      </c>
      <c r="L4">
        <f t="shared" si="8"/>
        <v>0.56522763114868146</v>
      </c>
      <c r="M4">
        <f t="shared" si="9"/>
        <v>2.3000541700523187</v>
      </c>
      <c r="N4">
        <f t="shared" si="10"/>
        <v>1.7691987172809549</v>
      </c>
    </row>
    <row r="5" spans="1:14" x14ac:dyDescent="0.25">
      <c r="A5" s="4">
        <f>IF('True_Odds_Calculator_2-way'!A6="","",'True_Odds_Calculator_2-way'!A6)</f>
        <v>1.98</v>
      </c>
      <c r="B5" s="4">
        <f>IF('True_Odds_Calculator_2-way'!B6="","",'True_Odds_Calculator_2-way'!B6)</f>
        <v>1.89</v>
      </c>
      <c r="C5" s="4">
        <f t="shared" si="0"/>
        <v>0.50505050505050508</v>
      </c>
      <c r="D5">
        <f t="shared" si="1"/>
        <v>0.52910052910052918</v>
      </c>
      <c r="E5">
        <f t="shared" si="2"/>
        <v>3.4151034151034265E-2</v>
      </c>
      <c r="F5">
        <f t="shared" si="3"/>
        <v>-0.23307145529367745</v>
      </c>
      <c r="G5">
        <v>0</v>
      </c>
      <c r="H5">
        <f t="shared" si="4"/>
        <v>0.26722248944471172</v>
      </c>
      <c r="I5">
        <f t="shared" si="5"/>
        <v>-1.0707595557083738</v>
      </c>
      <c r="J5">
        <f t="shared" si="6"/>
        <v>1.0707595557083738</v>
      </c>
      <c r="K5">
        <f t="shared" si="7"/>
        <v>0.48796093876492608</v>
      </c>
      <c r="L5">
        <f t="shared" si="8"/>
        <v>0.5120390612350737</v>
      </c>
      <c r="M5">
        <f t="shared" si="9"/>
        <v>2.0493443645942064</v>
      </c>
      <c r="N5">
        <f t="shared" si="10"/>
        <v>1.9529760045804527</v>
      </c>
    </row>
    <row r="6" spans="1:14" x14ac:dyDescent="0.25">
      <c r="A6" s="4">
        <f>IF('True_Odds_Calculator_2-way'!A7="","",'True_Odds_Calculator_2-way'!A7)</f>
        <v>2.0699999999999998</v>
      </c>
      <c r="B6" s="4">
        <f>IF('True_Odds_Calculator_2-way'!B7="","",'True_Odds_Calculator_2-way'!B7)</f>
        <v>1.85</v>
      </c>
      <c r="C6" s="4">
        <f t="shared" si="0"/>
        <v>0.48309178743961356</v>
      </c>
      <c r="D6">
        <f t="shared" si="1"/>
        <v>0.54054054054054046</v>
      </c>
      <c r="E6">
        <f t="shared" si="2"/>
        <v>2.3632327980154022E-2</v>
      </c>
      <c r="F6">
        <f t="shared" si="3"/>
        <v>-0.2374983679331506</v>
      </c>
      <c r="G6">
        <v>0</v>
      </c>
      <c r="H6">
        <f t="shared" si="4"/>
        <v>0.26113069591330457</v>
      </c>
      <c r="I6">
        <f t="shared" si="5"/>
        <v>-1.0485729457933801</v>
      </c>
      <c r="J6">
        <f t="shared" si="6"/>
        <v>1.0485729457933801</v>
      </c>
      <c r="K6">
        <f t="shared" si="7"/>
        <v>0.47125951908672531</v>
      </c>
      <c r="L6">
        <f t="shared" si="8"/>
        <v>0.52874048091327497</v>
      </c>
      <c r="M6">
        <f t="shared" si="9"/>
        <v>2.1219730519989164</v>
      </c>
      <c r="N6">
        <f t="shared" si="10"/>
        <v>1.8912870039243732</v>
      </c>
    </row>
    <row r="7" spans="1:14" x14ac:dyDescent="0.25">
      <c r="A7" s="4">
        <f>IF('True_Odds_Calculator_2-way'!A8="","",'True_Odds_Calculator_2-way'!A8)</f>
        <v>2.2400000000000002</v>
      </c>
      <c r="B7" s="4">
        <f>IF('True_Odds_Calculator_2-way'!B8="","",'True_Odds_Calculator_2-way'!B8)</f>
        <v>1.69</v>
      </c>
      <c r="C7" s="4">
        <f t="shared" si="0"/>
        <v>0.4464285714285714</v>
      </c>
      <c r="D7">
        <f t="shared" si="1"/>
        <v>0.59171597633136097</v>
      </c>
      <c r="E7">
        <f t="shared" si="2"/>
        <v>3.8144547759932479E-2</v>
      </c>
      <c r="F7">
        <f t="shared" si="3"/>
        <v>-0.22601437024513937</v>
      </c>
      <c r="G7">
        <v>0</v>
      </c>
      <c r="H7">
        <f t="shared" si="4"/>
        <v>0.26415891800507185</v>
      </c>
      <c r="I7">
        <f t="shared" si="5"/>
        <v>-1.0810968751610266</v>
      </c>
      <c r="J7">
        <f t="shared" si="6"/>
        <v>1.0810968751610266</v>
      </c>
      <c r="K7">
        <f t="shared" si="7"/>
        <v>0.42724815706868025</v>
      </c>
      <c r="L7">
        <f t="shared" si="8"/>
        <v>0.57275184293131953</v>
      </c>
      <c r="M7">
        <f t="shared" si="9"/>
        <v>2.3405601251996737</v>
      </c>
      <c r="N7">
        <f t="shared" si="10"/>
        <v>1.7459568438611086</v>
      </c>
    </row>
    <row r="8" spans="1:14" x14ac:dyDescent="0.25">
      <c r="A8" s="4">
        <f>IF('True_Odds_Calculator_2-way'!A9="","",'True_Odds_Calculator_2-way'!A9)</f>
        <v>1.76</v>
      </c>
      <c r="B8" s="4">
        <f>IF('True_Odds_Calculator_2-way'!B9="","",'True_Odds_Calculator_2-way'!B9)</f>
        <v>2.17</v>
      </c>
      <c r="C8" s="4">
        <f t="shared" si="0"/>
        <v>0.56818181818181823</v>
      </c>
      <c r="D8">
        <f t="shared" si="1"/>
        <v>0.46082949308755761</v>
      </c>
      <c r="E8">
        <f t="shared" si="2"/>
        <v>2.9011311269375728E-2</v>
      </c>
      <c r="F8">
        <f t="shared" si="3"/>
        <v>-0.2328236279849184</v>
      </c>
      <c r="G8">
        <v>0</v>
      </c>
      <c r="H8">
        <f t="shared" si="4"/>
        <v>0.26183493925429413</v>
      </c>
      <c r="I8">
        <f t="shared" si="5"/>
        <v>-1.0604746049596294</v>
      </c>
      <c r="J8">
        <f t="shared" si="6"/>
        <v>1.0604746049596294</v>
      </c>
      <c r="K8">
        <f t="shared" si="7"/>
        <v>0.55372190553633505</v>
      </c>
      <c r="L8">
        <f t="shared" si="8"/>
        <v>0.44627809446366512</v>
      </c>
      <c r="M8">
        <f t="shared" si="9"/>
        <v>1.8059606997693183</v>
      </c>
      <c r="N8">
        <f t="shared" si="10"/>
        <v>2.2407552878027661</v>
      </c>
    </row>
    <row r="9" spans="1:14" x14ac:dyDescent="0.25">
      <c r="A9" s="4">
        <f>IF('True_Odds_Calculator_2-way'!A10="","",'True_Odds_Calculator_2-way'!A10)</f>
        <v>1.72</v>
      </c>
      <c r="B9" s="4">
        <f>IF('True_Odds_Calculator_2-way'!B10="","",'True_Odds_Calculator_2-way'!B10)</f>
        <v>2.23</v>
      </c>
      <c r="C9" s="4">
        <f t="shared" si="0"/>
        <v>0.58139534883720934</v>
      </c>
      <c r="D9">
        <f t="shared" si="1"/>
        <v>0.44843049327354262</v>
      </c>
      <c r="E9">
        <f t="shared" si="2"/>
        <v>2.982584211075201E-2</v>
      </c>
      <c r="F9">
        <f t="shared" si="3"/>
        <v>-0.23088956095526114</v>
      </c>
      <c r="G9">
        <v>0</v>
      </c>
      <c r="H9">
        <f t="shared" si="4"/>
        <v>0.26071540306601315</v>
      </c>
      <c r="I9">
        <f t="shared" si="5"/>
        <v>-1.0626278551055641</v>
      </c>
      <c r="J9">
        <f t="shared" si="6"/>
        <v>1.0626278551055641</v>
      </c>
      <c r="K9">
        <f t="shared" si="7"/>
        <v>0.56654268925198559</v>
      </c>
      <c r="L9">
        <f t="shared" si="8"/>
        <v>0.43345731074801436</v>
      </c>
      <c r="M9">
        <f t="shared" si="9"/>
        <v>1.7650920556760061</v>
      </c>
      <c r="N9">
        <f t="shared" si="10"/>
        <v>2.3070322617798436</v>
      </c>
    </row>
    <row r="10" spans="1:14" x14ac:dyDescent="0.25">
      <c r="A10" s="4">
        <f>IF('True_Odds_Calculator_2-way'!A11="","",'True_Odds_Calculator_2-way'!A11)</f>
        <v>1.71</v>
      </c>
      <c r="B10" s="4">
        <f>IF('True_Odds_Calculator_2-way'!B11="","",'True_Odds_Calculator_2-way'!B11)</f>
        <v>2.2400000000000002</v>
      </c>
      <c r="C10" s="4">
        <f t="shared" si="0"/>
        <v>0.58479532163742687</v>
      </c>
      <c r="D10">
        <f t="shared" si="1"/>
        <v>0.4464285714285714</v>
      </c>
      <c r="E10">
        <f t="shared" si="2"/>
        <v>3.1223893065998265E-2</v>
      </c>
      <c r="F10">
        <f t="shared" si="3"/>
        <v>-0.22984544695071008</v>
      </c>
      <c r="G10">
        <v>0</v>
      </c>
      <c r="H10">
        <f t="shared" si="4"/>
        <v>0.2610693400167084</v>
      </c>
      <c r="I10">
        <f t="shared" si="5"/>
        <v>-1.0657613907987189</v>
      </c>
      <c r="J10">
        <f t="shared" si="6"/>
        <v>1.0657613907987189</v>
      </c>
      <c r="K10">
        <f t="shared" si="7"/>
        <v>0.56925221045435459</v>
      </c>
      <c r="L10">
        <f t="shared" si="8"/>
        <v>0.4307477895456453</v>
      </c>
      <c r="M10">
        <f t="shared" si="9"/>
        <v>1.7566905874670904</v>
      </c>
      <c r="N10">
        <f t="shared" si="10"/>
        <v>2.3215441245904116</v>
      </c>
    </row>
    <row r="11" spans="1:14" x14ac:dyDescent="0.25">
      <c r="A11" s="4">
        <f>IF('True_Odds_Calculator_2-way'!A12="","",'True_Odds_Calculator_2-way'!A12)</f>
        <v>2.12</v>
      </c>
      <c r="B11" s="4">
        <f>IF('True_Odds_Calculator_2-way'!B12="","",'True_Odds_Calculator_2-way'!B12)</f>
        <v>1.76</v>
      </c>
      <c r="C11" s="4">
        <f t="shared" si="0"/>
        <v>0.47169811320754712</v>
      </c>
      <c r="D11">
        <f t="shared" si="1"/>
        <v>0.56818181818181823</v>
      </c>
      <c r="E11">
        <f t="shared" si="2"/>
        <v>3.9879931389365408E-2</v>
      </c>
      <c r="F11">
        <f t="shared" si="3"/>
        <v>-0.22813036020583177</v>
      </c>
      <c r="G11">
        <v>0</v>
      </c>
      <c r="H11">
        <f t="shared" si="4"/>
        <v>0.26801029159519724</v>
      </c>
      <c r="I11">
        <f t="shared" si="5"/>
        <v>-1.0838874619051502</v>
      </c>
      <c r="J11">
        <f t="shared" si="6"/>
        <v>1.0838874619051502</v>
      </c>
      <c r="K11">
        <f t="shared" si="7"/>
        <v>0.45168057659351019</v>
      </c>
      <c r="L11">
        <f t="shared" si="8"/>
        <v>0.54831942340648987</v>
      </c>
      <c r="M11">
        <f t="shared" si="9"/>
        <v>2.2139539573337679</v>
      </c>
      <c r="N11">
        <f t="shared" si="10"/>
        <v>1.8237544710479137</v>
      </c>
    </row>
    <row r="12" spans="1:14" x14ac:dyDescent="0.25">
      <c r="A12" s="4">
        <f>IF('True_Odds_Calculator_2-way'!A13="","",'True_Odds_Calculator_2-way'!A13)</f>
        <v>1.71</v>
      </c>
      <c r="B12" s="4">
        <f>IF('True_Odds_Calculator_2-way'!B13="","",'True_Odds_Calculator_2-way'!B13)</f>
        <v>2.2000000000000002</v>
      </c>
      <c r="C12" s="4">
        <f t="shared" si="0"/>
        <v>0.58479532163742687</v>
      </c>
      <c r="D12">
        <f t="shared" si="1"/>
        <v>0.45454545454545453</v>
      </c>
      <c r="E12">
        <f t="shared" si="2"/>
        <v>3.9340776182881454E-2</v>
      </c>
      <c r="F12">
        <f t="shared" si="3"/>
        <v>-0.22647527910685805</v>
      </c>
      <c r="G12">
        <v>0</v>
      </c>
      <c r="H12">
        <f t="shared" si="4"/>
        <v>0.26581605528973945</v>
      </c>
      <c r="I12">
        <f t="shared" si="5"/>
        <v>-1.0833784750435986</v>
      </c>
      <c r="J12">
        <f t="shared" si="6"/>
        <v>1.0833784750435986</v>
      </c>
      <c r="K12">
        <f t="shared" si="7"/>
        <v>0.56522763114868146</v>
      </c>
      <c r="L12">
        <f t="shared" si="8"/>
        <v>0.43477236885131854</v>
      </c>
      <c r="M12">
        <f t="shared" si="9"/>
        <v>1.7691987172809549</v>
      </c>
      <c r="N12">
        <f t="shared" si="10"/>
        <v>2.3000541700523187</v>
      </c>
    </row>
    <row r="13" spans="1:14" x14ac:dyDescent="0.25">
      <c r="A13" s="4">
        <f>IF('True_Odds_Calculator_2-way'!A14="","",'True_Odds_Calculator_2-way'!A14)</f>
        <v>2.8</v>
      </c>
      <c r="B13" s="4">
        <f>IF('True_Odds_Calculator_2-way'!B14="","",'True_Odds_Calculator_2-way'!B14)</f>
        <v>1.47</v>
      </c>
      <c r="C13" s="4">
        <f t="shared" si="0"/>
        <v>0.35714285714285715</v>
      </c>
      <c r="D13">
        <f t="shared" si="1"/>
        <v>0.68027210884353739</v>
      </c>
      <c r="E13">
        <f t="shared" si="2"/>
        <v>3.7414965986394488E-2</v>
      </c>
      <c r="F13">
        <f t="shared" si="3"/>
        <v>-0.20553935860058314</v>
      </c>
      <c r="G13">
        <v>0</v>
      </c>
      <c r="H13">
        <f t="shared" si="4"/>
        <v>0.24295432458697763</v>
      </c>
      <c r="I13">
        <f t="shared" si="5"/>
        <v>-1.0872134550890702</v>
      </c>
      <c r="J13">
        <f t="shared" si="6"/>
        <v>1.0872134550890702</v>
      </c>
      <c r="K13">
        <f t="shared" si="7"/>
        <v>0.33818239323710791</v>
      </c>
      <c r="L13">
        <f t="shared" si="8"/>
        <v>0.66181760676289225</v>
      </c>
      <c r="M13">
        <f t="shared" si="9"/>
        <v>2.9569842191603266</v>
      </c>
      <c r="N13">
        <f t="shared" si="10"/>
        <v>1.5109903238918627</v>
      </c>
    </row>
    <row r="14" spans="1:14" x14ac:dyDescent="0.25">
      <c r="A14" s="4">
        <f>IF('True_Odds_Calculator_2-way'!A15="","",'True_Odds_Calculator_2-way'!A15)</f>
        <v>2.4300000000000002</v>
      </c>
      <c r="B14" s="4">
        <f>IF('True_Odds_Calculator_2-way'!B15="","",'True_Odds_Calculator_2-way'!B15)</f>
        <v>1.57</v>
      </c>
      <c r="C14" s="4">
        <f t="shared" si="0"/>
        <v>0.41152263374485593</v>
      </c>
      <c r="D14">
        <f t="shared" si="1"/>
        <v>0.63694267515923564</v>
      </c>
      <c r="E14">
        <f t="shared" si="2"/>
        <v>4.846530890409162E-2</v>
      </c>
      <c r="F14">
        <f t="shared" si="3"/>
        <v>-0.21365101832193123</v>
      </c>
      <c r="G14">
        <v>0</v>
      </c>
      <c r="H14">
        <f t="shared" si="4"/>
        <v>0.26211632722602285</v>
      </c>
      <c r="I14">
        <f t="shared" si="5"/>
        <v>-1.1076296005915018</v>
      </c>
      <c r="J14">
        <f t="shared" si="6"/>
        <v>1.1076296005915018</v>
      </c>
      <c r="K14">
        <f t="shared" si="7"/>
        <v>0.38701033423503856</v>
      </c>
      <c r="L14">
        <f t="shared" si="8"/>
        <v>0.61298966576496128</v>
      </c>
      <c r="M14">
        <f t="shared" si="9"/>
        <v>2.5839103288458478</v>
      </c>
      <c r="N14">
        <f t="shared" si="10"/>
        <v>1.6313488723371565</v>
      </c>
    </row>
    <row r="15" spans="1:14" x14ac:dyDescent="0.25">
      <c r="A15" s="4">
        <f>IF('True_Odds_Calculator_2-way'!A16="","",'True_Odds_Calculator_2-way'!A16)</f>
        <v>1.97</v>
      </c>
      <c r="B15" s="4">
        <f>IF('True_Odds_Calculator_2-way'!B16="","",'True_Odds_Calculator_2-way'!B16)</f>
        <v>1.93</v>
      </c>
      <c r="C15" s="4">
        <f t="shared" si="0"/>
        <v>0.50761421319796951</v>
      </c>
      <c r="D15">
        <f t="shared" si="1"/>
        <v>0.5181347150259068</v>
      </c>
      <c r="E15">
        <f t="shared" si="2"/>
        <v>2.5748928223876311E-2</v>
      </c>
      <c r="F15">
        <f t="shared" si="3"/>
        <v>-0.23726361747455349</v>
      </c>
      <c r="G15">
        <v>0</v>
      </c>
      <c r="H15">
        <f t="shared" si="4"/>
        <v>0.26301254569842986</v>
      </c>
      <c r="I15">
        <f t="shared" si="5"/>
        <v>-1.0528649266733445</v>
      </c>
      <c r="J15">
        <f t="shared" si="6"/>
        <v>1.0528649266733445</v>
      </c>
      <c r="K15">
        <f t="shared" si="7"/>
        <v>0.49473625880060179</v>
      </c>
      <c r="L15">
        <f t="shared" si="8"/>
        <v>0.50526374119939821</v>
      </c>
      <c r="M15">
        <f t="shared" si="9"/>
        <v>2.021278978873144</v>
      </c>
      <c r="N15">
        <f t="shared" si="10"/>
        <v>1.9791643818062103</v>
      </c>
    </row>
    <row r="16" spans="1:14" x14ac:dyDescent="0.25">
      <c r="A16" s="4">
        <f>IF('True_Odds_Calculator_2-way'!A17="","",'True_Odds_Calculator_2-way'!A17)</f>
        <v>2.39</v>
      </c>
      <c r="B16" s="4">
        <f>IF('True_Odds_Calculator_2-way'!B17="","",'True_Odds_Calculator_2-way'!B17)</f>
        <v>1.62</v>
      </c>
      <c r="C16" s="4">
        <f t="shared" si="0"/>
        <v>0.41841004184100417</v>
      </c>
      <c r="D16">
        <f t="shared" si="1"/>
        <v>0.61728395061728392</v>
      </c>
      <c r="E16">
        <f t="shared" si="2"/>
        <v>3.5693992458288193E-2</v>
      </c>
      <c r="F16">
        <f t="shared" si="3"/>
        <v>-0.22258381114726999</v>
      </c>
      <c r="G16">
        <v>0</v>
      </c>
      <c r="H16">
        <f t="shared" si="4"/>
        <v>0.25827780360555813</v>
      </c>
      <c r="I16">
        <f t="shared" si="5"/>
        <v>-1.0772010178951195</v>
      </c>
      <c r="J16">
        <f t="shared" si="6"/>
        <v>1.0772010178951195</v>
      </c>
      <c r="K16">
        <f t="shared" si="7"/>
        <v>0.40043095743118712</v>
      </c>
      <c r="L16">
        <f t="shared" si="8"/>
        <v>0.59956904256881305</v>
      </c>
      <c r="M16">
        <f t="shared" si="9"/>
        <v>2.4973094148742159</v>
      </c>
      <c r="N16">
        <f t="shared" si="10"/>
        <v>1.6678646310949738</v>
      </c>
    </row>
    <row r="17" spans="1:14" x14ac:dyDescent="0.25">
      <c r="A17" s="4">
        <f>IF('True_Odds_Calculator_2-way'!A18="","",'True_Odds_Calculator_2-way'!A18)</f>
        <v>1.74</v>
      </c>
      <c r="B17" s="4">
        <f>IF('True_Odds_Calculator_2-way'!B18="","",'True_Odds_Calculator_2-way'!B18)</f>
        <v>2.15</v>
      </c>
      <c r="C17" s="4">
        <f t="shared" si="0"/>
        <v>0.57471264367816088</v>
      </c>
      <c r="D17">
        <f t="shared" si="1"/>
        <v>0.46511627906976744</v>
      </c>
      <c r="E17">
        <f t="shared" si="2"/>
        <v>3.9828922747928264E-2</v>
      </c>
      <c r="F17">
        <f t="shared" si="3"/>
        <v>-0.22747928361400704</v>
      </c>
      <c r="G17">
        <v>0</v>
      </c>
      <c r="H17">
        <f t="shared" si="4"/>
        <v>0.26730820636193531</v>
      </c>
      <c r="I17">
        <f t="shared" si="5"/>
        <v>-1.0840148207519444</v>
      </c>
      <c r="J17">
        <f t="shared" si="6"/>
        <v>1.0840148207519444</v>
      </c>
      <c r="K17">
        <f t="shared" si="7"/>
        <v>0.55488631107340269</v>
      </c>
      <c r="L17">
        <f t="shared" si="8"/>
        <v>0.44511368892659747</v>
      </c>
      <c r="M17">
        <f t="shared" si="9"/>
        <v>1.8021709673564388</v>
      </c>
      <c r="N17">
        <f t="shared" si="10"/>
        <v>2.2466170438647359</v>
      </c>
    </row>
    <row r="18" spans="1:14" x14ac:dyDescent="0.25">
      <c r="A18" s="4">
        <f>IF('True_Odds_Calculator_2-way'!A19="","",'True_Odds_Calculator_2-way'!A19)</f>
        <v>1.58</v>
      </c>
      <c r="B18" s="4">
        <f>IF('True_Odds_Calculator_2-way'!B19="","",'True_Odds_Calculator_2-way'!B19)</f>
        <v>2.46</v>
      </c>
      <c r="C18" s="4">
        <f t="shared" si="0"/>
        <v>0.63291139240506322</v>
      </c>
      <c r="D18">
        <f t="shared" si="1"/>
        <v>0.4065040650406504</v>
      </c>
      <c r="E18">
        <f t="shared" si="2"/>
        <v>3.9415457445713731E-2</v>
      </c>
      <c r="F18">
        <f t="shared" si="3"/>
        <v>-0.21786559637748271</v>
      </c>
      <c r="G18">
        <v>0</v>
      </c>
      <c r="H18">
        <f t="shared" si="4"/>
        <v>0.25728105382319644</v>
      </c>
      <c r="I18">
        <f t="shared" si="5"/>
        <v>-1.0866997704607786</v>
      </c>
      <c r="J18">
        <f t="shared" si="6"/>
        <v>1.0866997704607786</v>
      </c>
      <c r="K18">
        <f t="shared" si="7"/>
        <v>0.61338935724296906</v>
      </c>
      <c r="L18">
        <f t="shared" si="8"/>
        <v>0.38661064275703094</v>
      </c>
      <c r="M18">
        <f t="shared" si="9"/>
        <v>1.6302858668672515</v>
      </c>
      <c r="N18">
        <f t="shared" si="10"/>
        <v>2.5865816648727367</v>
      </c>
    </row>
    <row r="19" spans="1:14" x14ac:dyDescent="0.25">
      <c r="A19" s="4">
        <f>IF('True_Odds_Calculator_2-way'!A20="","",'True_Odds_Calculator_2-way'!A20)</f>
        <v>1.68</v>
      </c>
      <c r="B19" s="4">
        <f>IF('True_Odds_Calculator_2-way'!B20="","",'True_Odds_Calculator_2-way'!B20)</f>
        <v>2.25</v>
      </c>
      <c r="C19" s="4">
        <f t="shared" si="0"/>
        <v>0.59523809523809523</v>
      </c>
      <c r="D19">
        <f t="shared" si="1"/>
        <v>0.44444444444444442</v>
      </c>
      <c r="E19">
        <f t="shared" si="2"/>
        <v>3.9682539682539542E-2</v>
      </c>
      <c r="F19">
        <f t="shared" si="3"/>
        <v>-0.22486772486772499</v>
      </c>
      <c r="G19">
        <v>0</v>
      </c>
      <c r="H19">
        <f t="shared" si="4"/>
        <v>0.26455026455026454</v>
      </c>
      <c r="I19">
        <f t="shared" si="5"/>
        <v>-1.0846522890932806</v>
      </c>
      <c r="J19">
        <f t="shared" si="6"/>
        <v>1.0846522890932806</v>
      </c>
      <c r="K19">
        <f t="shared" si="7"/>
        <v>0.57551851626440576</v>
      </c>
      <c r="L19">
        <f t="shared" si="8"/>
        <v>0.42448148373559424</v>
      </c>
      <c r="M19">
        <f t="shared" si="9"/>
        <v>1.7375635565834309</v>
      </c>
      <c r="N19">
        <f t="shared" si="10"/>
        <v>2.3558153613666013</v>
      </c>
    </row>
    <row r="20" spans="1:14" x14ac:dyDescent="0.25">
      <c r="A20" s="4">
        <f>IF('True_Odds_Calculator_2-way'!A21="","",'True_Odds_Calculator_2-way'!A21)</f>
        <v>2.23</v>
      </c>
      <c r="B20" s="4">
        <f>IF('True_Odds_Calculator_2-way'!B21="","",'True_Odds_Calculator_2-way'!B21)</f>
        <v>1.67</v>
      </c>
      <c r="C20" s="4">
        <f t="shared" si="0"/>
        <v>0.44843049327354262</v>
      </c>
      <c r="D20">
        <f t="shared" si="1"/>
        <v>0.5988023952095809</v>
      </c>
      <c r="E20">
        <f t="shared" si="2"/>
        <v>4.7232888483123459E-2</v>
      </c>
      <c r="F20">
        <f t="shared" si="3"/>
        <v>-0.22128836497408777</v>
      </c>
      <c r="G20">
        <v>0</v>
      </c>
      <c r="H20">
        <f t="shared" si="4"/>
        <v>0.26852125345721117</v>
      </c>
      <c r="I20">
        <f t="shared" si="5"/>
        <v>-1.1015647826027291</v>
      </c>
      <c r="J20">
        <f t="shared" si="6"/>
        <v>1.1015647826027291</v>
      </c>
      <c r="K20">
        <f t="shared" si="7"/>
        <v>0.42464203096948078</v>
      </c>
      <c r="L20">
        <f t="shared" si="8"/>
        <v>0.57535796903051928</v>
      </c>
      <c r="M20">
        <f t="shared" si="9"/>
        <v>2.3549246826013568</v>
      </c>
      <c r="N20">
        <f t="shared" si="10"/>
        <v>1.7380484043438287</v>
      </c>
    </row>
    <row r="21" spans="1:14" x14ac:dyDescent="0.25">
      <c r="A21" s="4">
        <f>IF('True_Odds_Calculator_2-way'!A22="","",'True_Odds_Calculator_2-way'!A22)</f>
        <v>1.62</v>
      </c>
      <c r="B21" s="4">
        <f>IF('True_Odds_Calculator_2-way'!B22="","",'True_Odds_Calculator_2-way'!B22)</f>
        <v>2.3199999999999998</v>
      </c>
      <c r="C21" s="4">
        <f t="shared" si="0"/>
        <v>0.61728395061728392</v>
      </c>
      <c r="D21">
        <f t="shared" si="1"/>
        <v>0.43103448275862072</v>
      </c>
      <c r="E21">
        <f t="shared" si="2"/>
        <v>4.8318433375904579E-2</v>
      </c>
      <c r="F21">
        <f t="shared" si="3"/>
        <v>-0.21775223499361429</v>
      </c>
      <c r="G21">
        <v>0</v>
      </c>
      <c r="H21">
        <f t="shared" si="4"/>
        <v>0.26607066836951893</v>
      </c>
      <c r="I21">
        <f t="shared" si="5"/>
        <v>-1.1053942207134546</v>
      </c>
      <c r="J21">
        <f t="shared" si="6"/>
        <v>1.1053942207134546</v>
      </c>
      <c r="K21">
        <f t="shared" si="7"/>
        <v>0.59335052824015522</v>
      </c>
      <c r="L21">
        <f t="shared" si="8"/>
        <v>0.40664947175984478</v>
      </c>
      <c r="M21">
        <f t="shared" si="9"/>
        <v>1.6853444168423422</v>
      </c>
      <c r="N21">
        <f t="shared" si="10"/>
        <v>2.45912037134176</v>
      </c>
    </row>
    <row r="22" spans="1:14" x14ac:dyDescent="0.25">
      <c r="A22" s="4">
        <f>IF('True_Odds_Calculator_2-way'!A23="","",'True_Odds_Calculator_2-way'!A23)</f>
        <v>2.02</v>
      </c>
      <c r="B22" s="4">
        <f>IF('True_Odds_Calculator_2-way'!B23="","",'True_Odds_Calculator_2-way'!B23)</f>
        <v>1.88</v>
      </c>
      <c r="C22" s="4">
        <f t="shared" si="0"/>
        <v>0.49504950495049505</v>
      </c>
      <c r="D22">
        <f t="shared" si="1"/>
        <v>0.53191489361702127</v>
      </c>
      <c r="E22">
        <f t="shared" si="2"/>
        <v>2.6964398567516312E-2</v>
      </c>
      <c r="F22">
        <f t="shared" si="3"/>
        <v>-0.23635980619338537</v>
      </c>
      <c r="G22">
        <v>0</v>
      </c>
      <c r="H22">
        <f t="shared" si="4"/>
        <v>0.26332420476090163</v>
      </c>
      <c r="I22">
        <f t="shared" si="5"/>
        <v>-1.0555008273018724</v>
      </c>
      <c r="J22">
        <f t="shared" si="6"/>
        <v>1.0555008273018724</v>
      </c>
      <c r="K22">
        <f t="shared" si="7"/>
        <v>0.48155387561543506</v>
      </c>
      <c r="L22">
        <f t="shared" si="8"/>
        <v>0.51844612438456505</v>
      </c>
      <c r="M22">
        <f t="shared" si="9"/>
        <v>2.0766108438479098</v>
      </c>
      <c r="N22">
        <f t="shared" si="10"/>
        <v>1.9288407280256479</v>
      </c>
    </row>
    <row r="23" spans="1:14" x14ac:dyDescent="0.25">
      <c r="A23" s="4">
        <f>IF('True_Odds_Calculator_2-way'!A24="","",'True_Odds_Calculator_2-way'!A24)</f>
        <v>1.72</v>
      </c>
      <c r="B23" s="4">
        <f>IF('True_Odds_Calculator_2-way'!B24="","",'True_Odds_Calculator_2-way'!B24)</f>
        <v>2.2000000000000002</v>
      </c>
      <c r="C23" s="4">
        <f t="shared" si="0"/>
        <v>0.58139534883720934</v>
      </c>
      <c r="D23">
        <f t="shared" si="1"/>
        <v>0.45454545454545453</v>
      </c>
      <c r="E23">
        <f t="shared" si="2"/>
        <v>3.5940803382663811E-2</v>
      </c>
      <c r="F23">
        <f t="shared" si="3"/>
        <v>-0.22832980972515859</v>
      </c>
      <c r="G23">
        <v>0</v>
      </c>
      <c r="H23">
        <f t="shared" si="4"/>
        <v>0.26427061310782241</v>
      </c>
      <c r="I23">
        <f t="shared" si="5"/>
        <v>-1.075828707279838</v>
      </c>
      <c r="J23">
        <f t="shared" si="6"/>
        <v>1.075828707279838</v>
      </c>
      <c r="K23">
        <f t="shared" si="7"/>
        <v>0.5635083268962916</v>
      </c>
      <c r="L23">
        <f t="shared" si="8"/>
        <v>0.4364916731037084</v>
      </c>
      <c r="M23">
        <f t="shared" si="9"/>
        <v>1.7745966692414832</v>
      </c>
      <c r="N23">
        <f t="shared" si="10"/>
        <v>2.2909944487358058</v>
      </c>
    </row>
    <row r="24" spans="1:14" x14ac:dyDescent="0.25">
      <c r="A24" s="4">
        <f>IF('True_Odds_Calculator_2-way'!A25="","",'True_Odds_Calculator_2-way'!A25)</f>
        <v>1.86</v>
      </c>
      <c r="B24" s="4">
        <f>IF('True_Odds_Calculator_2-way'!B25="","",'True_Odds_Calculator_2-way'!B25)</f>
        <v>2.04</v>
      </c>
      <c r="C24" s="4">
        <f t="shared" si="0"/>
        <v>0.5376344086021505</v>
      </c>
      <c r="D24">
        <f t="shared" si="1"/>
        <v>0.49019607843137253</v>
      </c>
      <c r="E24">
        <f t="shared" si="2"/>
        <v>2.7830487033523088E-2</v>
      </c>
      <c r="F24">
        <f t="shared" si="3"/>
        <v>-0.23571579169302126</v>
      </c>
      <c r="G24">
        <v>0</v>
      </c>
      <c r="H24">
        <f t="shared" si="4"/>
        <v>0.26354627872654435</v>
      </c>
      <c r="I24">
        <f t="shared" si="5"/>
        <v>-1.0573873360945338</v>
      </c>
      <c r="J24">
        <f t="shared" si="6"/>
        <v>1.0573873360945338</v>
      </c>
      <c r="K24">
        <f t="shared" si="7"/>
        <v>0.52373759220582705</v>
      </c>
      <c r="L24">
        <f t="shared" si="8"/>
        <v>0.47626240779417284</v>
      </c>
      <c r="M24">
        <f t="shared" si="9"/>
        <v>1.9093531090412992</v>
      </c>
      <c r="N24">
        <f t="shared" si="10"/>
        <v>2.0996828295383159</v>
      </c>
    </row>
    <row r="25" spans="1:14" x14ac:dyDescent="0.25">
      <c r="A25" s="4">
        <f>IF('True_Odds_Calculator_2-way'!A26="","",'True_Odds_Calculator_2-way'!A26)</f>
        <v>1.99</v>
      </c>
      <c r="B25" s="4">
        <f>IF('True_Odds_Calculator_2-way'!B26="","",'True_Odds_Calculator_2-way'!B26)</f>
        <v>1.9</v>
      </c>
      <c r="C25" s="4">
        <f t="shared" si="0"/>
        <v>0.50251256281407031</v>
      </c>
      <c r="D25">
        <f t="shared" si="1"/>
        <v>0.52631578947368418</v>
      </c>
      <c r="E25">
        <f t="shared" si="2"/>
        <v>2.8828352287754377E-2</v>
      </c>
      <c r="F25">
        <f t="shared" si="3"/>
        <v>-0.23565194393017741</v>
      </c>
      <c r="G25">
        <v>0</v>
      </c>
      <c r="H25">
        <f t="shared" si="4"/>
        <v>0.26448029621793173</v>
      </c>
      <c r="I25">
        <f t="shared" si="5"/>
        <v>-1.0594028769395465</v>
      </c>
      <c r="J25">
        <f t="shared" si="6"/>
        <v>1.0594028769395465</v>
      </c>
      <c r="K25">
        <f t="shared" si="7"/>
        <v>0.48808848170151553</v>
      </c>
      <c r="L25">
        <f t="shared" si="8"/>
        <v>0.51191151829848447</v>
      </c>
      <c r="M25">
        <f t="shared" si="9"/>
        <v>2.0488088481701512</v>
      </c>
      <c r="N25">
        <f t="shared" si="10"/>
        <v>1.9534625892455926</v>
      </c>
    </row>
    <row r="26" spans="1:14" x14ac:dyDescent="0.25">
      <c r="A26" s="4">
        <f>IF('True_Odds_Calculator_2-way'!A27="","",'True_Odds_Calculator_2-way'!A27)</f>
        <v>1.6</v>
      </c>
      <c r="B26" s="4">
        <f>IF('True_Odds_Calculator_2-way'!B27="","",'True_Odds_Calculator_2-way'!B27)</f>
        <v>2.44</v>
      </c>
      <c r="C26" s="4">
        <f t="shared" si="0"/>
        <v>0.625</v>
      </c>
      <c r="D26">
        <f t="shared" si="1"/>
        <v>0.4098360655737705</v>
      </c>
      <c r="E26">
        <f t="shared" si="2"/>
        <v>3.4836065573770503E-2</v>
      </c>
      <c r="F26">
        <f t="shared" si="3"/>
        <v>-0.22131147540983609</v>
      </c>
      <c r="G26">
        <v>0</v>
      </c>
      <c r="H26">
        <f t="shared" si="4"/>
        <v>0.25614754098360659</v>
      </c>
      <c r="I26">
        <f t="shared" si="5"/>
        <v>-1.075828707279838</v>
      </c>
      <c r="J26">
        <f t="shared" si="6"/>
        <v>1.075828707279838</v>
      </c>
      <c r="K26">
        <f t="shared" si="7"/>
        <v>0.60771904394073795</v>
      </c>
      <c r="L26">
        <f t="shared" si="8"/>
        <v>0.39228095605926194</v>
      </c>
      <c r="M26">
        <f t="shared" si="9"/>
        <v>1.6454972243679031</v>
      </c>
      <c r="N26">
        <f t="shared" si="10"/>
        <v>2.5491933384829668</v>
      </c>
    </row>
    <row r="27" spans="1:14" x14ac:dyDescent="0.25">
      <c r="A27" s="4">
        <f>IF('True_Odds_Calculator_2-way'!A28="","",'True_Odds_Calculator_2-way'!A28)</f>
        <v>1.63</v>
      </c>
      <c r="B27" s="4">
        <f>IF('True_Odds_Calculator_2-way'!B28="","",'True_Odds_Calculator_2-way'!B28)</f>
        <v>2.37</v>
      </c>
      <c r="C27" s="4">
        <f t="shared" si="0"/>
        <v>0.61349693251533743</v>
      </c>
      <c r="D27">
        <f t="shared" si="1"/>
        <v>0.42194092827004215</v>
      </c>
      <c r="E27">
        <f t="shared" si="2"/>
        <v>3.5437860785379582E-2</v>
      </c>
      <c r="F27">
        <f t="shared" si="3"/>
        <v>-0.22342160441096537</v>
      </c>
      <c r="G27">
        <v>0</v>
      </c>
      <c r="H27">
        <f t="shared" si="4"/>
        <v>0.2588594651963449</v>
      </c>
      <c r="I27">
        <f t="shared" si="5"/>
        <v>-1.0763894728677108</v>
      </c>
      <c r="J27">
        <f t="shared" si="6"/>
        <v>1.0763894728677108</v>
      </c>
      <c r="K27">
        <f t="shared" si="7"/>
        <v>0.59590303509172793</v>
      </c>
      <c r="L27">
        <f t="shared" si="8"/>
        <v>0.40409696490827207</v>
      </c>
      <c r="M27">
        <f t="shared" si="9"/>
        <v>1.6781253679066579</v>
      </c>
      <c r="N27">
        <f t="shared" si="10"/>
        <v>2.4746535778287639</v>
      </c>
    </row>
    <row r="28" spans="1:14" x14ac:dyDescent="0.25">
      <c r="A28" s="4">
        <f>IF('True_Odds_Calculator_2-way'!A29="","",'True_Odds_Calculator_2-way'!A29)</f>
        <v>1.55</v>
      </c>
      <c r="B28" s="4">
        <f>IF('True_Odds_Calculator_2-way'!B29="","",'True_Odds_Calculator_2-way'!B29)</f>
        <v>2.58</v>
      </c>
      <c r="C28" s="4">
        <f t="shared" si="0"/>
        <v>0.64516129032258063</v>
      </c>
      <c r="D28">
        <f t="shared" si="1"/>
        <v>0.38759689922480617</v>
      </c>
      <c r="E28">
        <f t="shared" si="2"/>
        <v>3.275818954738674E-2</v>
      </c>
      <c r="F28">
        <f t="shared" si="3"/>
        <v>-0.21730432608152039</v>
      </c>
      <c r="G28">
        <v>0</v>
      </c>
      <c r="H28">
        <f t="shared" si="4"/>
        <v>0.25006251562890719</v>
      </c>
      <c r="I28">
        <f t="shared" si="5"/>
        <v>-1.072729223145815</v>
      </c>
      <c r="J28">
        <f t="shared" si="6"/>
        <v>1.072729223145815</v>
      </c>
      <c r="K28">
        <f t="shared" si="7"/>
        <v>0.6289303932876571</v>
      </c>
      <c r="L28">
        <f t="shared" si="8"/>
        <v>0.37106960671234313</v>
      </c>
      <c r="M28">
        <f t="shared" si="9"/>
        <v>1.5900010727301979</v>
      </c>
      <c r="N28">
        <f t="shared" si="10"/>
        <v>2.6949121725703877</v>
      </c>
    </row>
    <row r="29" spans="1:14" x14ac:dyDescent="0.25">
      <c r="A29" s="4">
        <f>IF('True_Odds_Calculator_2-way'!A30="","",'True_Odds_Calculator_2-way'!A30)</f>
        <v>1.9</v>
      </c>
      <c r="B29" s="4">
        <f>IF('True_Odds_Calculator_2-way'!B30="","",'True_Odds_Calculator_2-way'!B30)</f>
        <v>1.99</v>
      </c>
      <c r="C29" s="4">
        <f t="shared" si="0"/>
        <v>0.52631578947368418</v>
      </c>
      <c r="D29">
        <f t="shared" si="1"/>
        <v>0.50251256281407031</v>
      </c>
      <c r="E29">
        <f t="shared" si="2"/>
        <v>2.8828352287754377E-2</v>
      </c>
      <c r="F29">
        <f t="shared" si="3"/>
        <v>-0.23565194393017741</v>
      </c>
      <c r="G29">
        <v>0</v>
      </c>
      <c r="H29">
        <f t="shared" si="4"/>
        <v>0.26448029621793173</v>
      </c>
      <c r="I29">
        <f t="shared" si="5"/>
        <v>-1.0594028769395465</v>
      </c>
      <c r="J29">
        <f t="shared" si="6"/>
        <v>1.0594028769395465</v>
      </c>
      <c r="K29">
        <f t="shared" si="7"/>
        <v>0.51191151829848447</v>
      </c>
      <c r="L29">
        <f t="shared" si="8"/>
        <v>0.48808848170151553</v>
      </c>
      <c r="M29">
        <f t="shared" si="9"/>
        <v>1.9534625892455926</v>
      </c>
      <c r="N29">
        <f t="shared" si="10"/>
        <v>2.0488088481701512</v>
      </c>
    </row>
    <row r="30" spans="1:14" x14ac:dyDescent="0.25">
      <c r="A30" s="4">
        <f>IF('True_Odds_Calculator_2-way'!A31="","",'True_Odds_Calculator_2-way'!A31)</f>
        <v>1.94</v>
      </c>
      <c r="B30" s="4">
        <f>IF('True_Odds_Calculator_2-way'!B31="","",'True_Odds_Calculator_2-way'!B31)</f>
        <v>1.94</v>
      </c>
      <c r="C30" s="4">
        <f t="shared" si="0"/>
        <v>0.51546391752577325</v>
      </c>
      <c r="D30">
        <f t="shared" si="1"/>
        <v>0.51546391752577325</v>
      </c>
      <c r="E30">
        <f t="shared" si="2"/>
        <v>3.0927835051546504E-2</v>
      </c>
      <c r="F30">
        <f t="shared" si="3"/>
        <v>-0.23477521521947065</v>
      </c>
      <c r="G30">
        <v>0</v>
      </c>
      <c r="H30">
        <f t="shared" si="4"/>
        <v>0.26570305027101715</v>
      </c>
      <c r="I30">
        <f t="shared" si="5"/>
        <v>-1.0638297872340428</v>
      </c>
      <c r="J30">
        <f t="shared" si="6"/>
        <v>1.0638297872340428</v>
      </c>
      <c r="K30">
        <f t="shared" si="7"/>
        <v>0.49999999999999989</v>
      </c>
      <c r="L30">
        <f t="shared" si="8"/>
        <v>0.49999999999999989</v>
      </c>
      <c r="M30">
        <f t="shared" si="9"/>
        <v>2.0000000000000004</v>
      </c>
      <c r="N30">
        <f t="shared" si="10"/>
        <v>2.0000000000000004</v>
      </c>
    </row>
    <row r="31" spans="1:14" x14ac:dyDescent="0.25">
      <c r="A31" s="4">
        <f>IF('True_Odds_Calculator_2-way'!A32="","",'True_Odds_Calculator_2-way'!A32)</f>
        <v>1.95</v>
      </c>
      <c r="B31" s="4">
        <f>IF('True_Odds_Calculator_2-way'!B32="","",'True_Odds_Calculator_2-way'!B32)</f>
        <v>1.93</v>
      </c>
      <c r="C31" s="4">
        <f t="shared" si="0"/>
        <v>0.51282051282051289</v>
      </c>
      <c r="D31">
        <f t="shared" si="1"/>
        <v>0.5181347150259068</v>
      </c>
      <c r="E31">
        <f t="shared" si="2"/>
        <v>3.0955227846419575E-2</v>
      </c>
      <c r="F31">
        <f t="shared" si="3"/>
        <v>-0.23475488242327625</v>
      </c>
      <c r="G31">
        <v>0</v>
      </c>
      <c r="H31">
        <f t="shared" si="4"/>
        <v>0.26571011026969582</v>
      </c>
      <c r="I31">
        <f t="shared" si="5"/>
        <v>-1.0638899909514294</v>
      </c>
      <c r="J31">
        <f t="shared" si="6"/>
        <v>1.0638899909514294</v>
      </c>
      <c r="K31">
        <f t="shared" si="7"/>
        <v>0.49734035027939766</v>
      </c>
      <c r="L31">
        <f t="shared" si="8"/>
        <v>0.50265964972060251</v>
      </c>
      <c r="M31">
        <f t="shared" si="9"/>
        <v>2.0106954914038573</v>
      </c>
      <c r="N31">
        <f t="shared" si="10"/>
        <v>1.9894176915848294</v>
      </c>
    </row>
    <row r="32" spans="1:14" x14ac:dyDescent="0.25">
      <c r="A32" s="4">
        <f>IF('True_Odds_Calculator_2-way'!A33="","",'True_Odds_Calculator_2-way'!A33)</f>
        <v>1.85</v>
      </c>
      <c r="B32" s="4">
        <f>IF('True_Odds_Calculator_2-way'!B33="","",'True_Odds_Calculator_2-way'!B33)</f>
        <v>2.04</v>
      </c>
      <c r="C32" s="4">
        <f t="shared" si="0"/>
        <v>0.54054054054054046</v>
      </c>
      <c r="D32">
        <f t="shared" si="1"/>
        <v>0.49019607843137253</v>
      </c>
      <c r="E32">
        <f t="shared" si="2"/>
        <v>3.0736618971912932E-2</v>
      </c>
      <c r="F32">
        <f t="shared" si="3"/>
        <v>-0.23423423423423428</v>
      </c>
      <c r="G32">
        <v>0</v>
      </c>
      <c r="H32">
        <f t="shared" si="4"/>
        <v>0.26497085320614727</v>
      </c>
      <c r="I32">
        <f t="shared" si="5"/>
        <v>-1.0635890745287924</v>
      </c>
      <c r="J32">
        <f t="shared" si="6"/>
        <v>1.0635890745287924</v>
      </c>
      <c r="K32">
        <f t="shared" si="7"/>
        <v>0.52519609535024903</v>
      </c>
      <c r="L32">
        <f t="shared" si="8"/>
        <v>0.47480390464975097</v>
      </c>
      <c r="M32">
        <f t="shared" si="9"/>
        <v>1.904050713349474</v>
      </c>
      <c r="N32">
        <f t="shared" si="10"/>
        <v>2.1061326375099441</v>
      </c>
    </row>
    <row r="33" spans="1:14" x14ac:dyDescent="0.25">
      <c r="A33" s="4">
        <f>IF('True_Odds_Calculator_2-way'!A34="","",'True_Odds_Calculator_2-way'!A34)</f>
        <v>2.02</v>
      </c>
      <c r="B33" s="4">
        <f>IF('True_Odds_Calculator_2-way'!B34="","",'True_Odds_Calculator_2-way'!B34)</f>
        <v>1.87</v>
      </c>
      <c r="C33" s="4">
        <f t="shared" si="0"/>
        <v>0.49504950495049505</v>
      </c>
      <c r="D33">
        <f t="shared" si="1"/>
        <v>0.53475935828876997</v>
      </c>
      <c r="E33">
        <f t="shared" si="2"/>
        <v>2.9808863239265015E-2</v>
      </c>
      <c r="F33">
        <f t="shared" si="3"/>
        <v>-0.23492349234923493</v>
      </c>
      <c r="G33">
        <v>0</v>
      </c>
      <c r="H33">
        <f t="shared" si="4"/>
        <v>0.2647323555885</v>
      </c>
      <c r="I33">
        <f t="shared" si="5"/>
        <v>-1.0615495921641367</v>
      </c>
      <c r="J33">
        <f t="shared" si="6"/>
        <v>1.0615495921641367</v>
      </c>
      <c r="K33">
        <f t="shared" si="7"/>
        <v>0.48012738724303272</v>
      </c>
      <c r="L33">
        <f t="shared" si="8"/>
        <v>0.51987261275696728</v>
      </c>
      <c r="M33">
        <f t="shared" si="9"/>
        <v>2.0827805840074194</v>
      </c>
      <c r="N33">
        <f t="shared" si="10"/>
        <v>1.9235481451827992</v>
      </c>
    </row>
    <row r="34" spans="1:14" x14ac:dyDescent="0.25">
      <c r="A34" s="4">
        <f>IF('True_Odds_Calculator_2-way'!A35="","",'True_Odds_Calculator_2-way'!A35)</f>
        <v>2.29</v>
      </c>
      <c r="B34" s="4">
        <f>IF('True_Odds_Calculator_2-way'!B35="","",'True_Odds_Calculator_2-way'!B35)</f>
        <v>1.68</v>
      </c>
      <c r="C34" s="4">
        <f t="shared" si="0"/>
        <v>0.4366812227074236</v>
      </c>
      <c r="D34">
        <f t="shared" si="1"/>
        <v>0.59523809523809523</v>
      </c>
      <c r="E34">
        <f t="shared" si="2"/>
        <v>3.1919317945518833E-2</v>
      </c>
      <c r="F34">
        <f t="shared" si="3"/>
        <v>-0.22800998128509042</v>
      </c>
      <c r="G34">
        <v>0</v>
      </c>
      <c r="H34">
        <f t="shared" si="4"/>
        <v>0.25992929923060926</v>
      </c>
      <c r="I34">
        <f t="shared" si="5"/>
        <v>-1.0677035543974551</v>
      </c>
      <c r="J34">
        <f t="shared" si="6"/>
        <v>1.0677035543974551</v>
      </c>
      <c r="K34">
        <f t="shared" si="7"/>
        <v>0.42063861953679943</v>
      </c>
      <c r="L34">
        <f t="shared" si="8"/>
        <v>0.57936138046320074</v>
      </c>
      <c r="M34">
        <f t="shared" si="9"/>
        <v>2.3773375851727168</v>
      </c>
      <c r="N34">
        <f t="shared" si="10"/>
        <v>1.7260384169902692</v>
      </c>
    </row>
    <row r="35" spans="1:14" x14ac:dyDescent="0.25">
      <c r="A35" s="4">
        <f>IF('True_Odds_Calculator_2-way'!A36="","",'True_Odds_Calculator_2-way'!A36)</f>
        <v>2.12</v>
      </c>
      <c r="B35" s="4">
        <f>IF('True_Odds_Calculator_2-way'!B36="","",'True_Odds_Calculator_2-way'!B36)</f>
        <v>1.78</v>
      </c>
      <c r="C35" s="4">
        <f t="shared" si="0"/>
        <v>0.47169811320754712</v>
      </c>
      <c r="D35">
        <f t="shared" si="1"/>
        <v>0.5617977528089888</v>
      </c>
      <c r="E35">
        <f t="shared" si="2"/>
        <v>3.3495866016535869E-2</v>
      </c>
      <c r="F35">
        <f t="shared" si="3"/>
        <v>-0.23150307398770409</v>
      </c>
      <c r="G35">
        <v>0</v>
      </c>
      <c r="H35">
        <f t="shared" si="4"/>
        <v>0.26499894000423996</v>
      </c>
      <c r="I35">
        <f t="shared" si="5"/>
        <v>-1.0699012312772822</v>
      </c>
      <c r="J35">
        <f t="shared" si="6"/>
        <v>1.0699012312772822</v>
      </c>
      <c r="K35">
        <f t="shared" si="7"/>
        <v>0.45489916365833472</v>
      </c>
      <c r="L35">
        <f t="shared" si="8"/>
        <v>0.54510083634166528</v>
      </c>
      <c r="M35">
        <f t="shared" si="9"/>
        <v>2.1982893790305562</v>
      </c>
      <c r="N35">
        <f t="shared" si="10"/>
        <v>1.83452296039628</v>
      </c>
    </row>
    <row r="36" spans="1:14" x14ac:dyDescent="0.25">
      <c r="A36" s="4">
        <f>IF('True_Odds_Calculator_2-way'!A37="","",'True_Odds_Calculator_2-way'!A37)</f>
        <v>2.15</v>
      </c>
      <c r="B36" s="4">
        <f>IF('True_Odds_Calculator_2-way'!B37="","",'True_Odds_Calculator_2-way'!B37)</f>
        <v>1.76</v>
      </c>
      <c r="C36" s="4">
        <f t="shared" si="0"/>
        <v>0.46511627906976744</v>
      </c>
      <c r="D36">
        <f t="shared" si="1"/>
        <v>0.56818181818181823</v>
      </c>
      <c r="E36">
        <f t="shared" si="2"/>
        <v>3.3298097251585723E-2</v>
      </c>
      <c r="F36">
        <f t="shared" si="3"/>
        <v>-0.23097251585623668</v>
      </c>
      <c r="G36">
        <v>0</v>
      </c>
      <c r="H36">
        <f t="shared" si="4"/>
        <v>0.26427061310782241</v>
      </c>
      <c r="I36">
        <f t="shared" si="5"/>
        <v>-1.0696563746013956</v>
      </c>
      <c r="J36">
        <f t="shared" si="6"/>
        <v>1.0696563746013956</v>
      </c>
      <c r="K36">
        <f t="shared" si="7"/>
        <v>0.44840941385030625</v>
      </c>
      <c r="L36">
        <f t="shared" si="8"/>
        <v>0.5515905861496937</v>
      </c>
      <c r="M36">
        <f t="shared" si="9"/>
        <v>2.2301048307916052</v>
      </c>
      <c r="N36">
        <f t="shared" si="10"/>
        <v>1.8129388446970602</v>
      </c>
    </row>
    <row r="37" spans="1:14" x14ac:dyDescent="0.25">
      <c r="A37" s="4">
        <f>IF('True_Odds_Calculator_2-way'!A38="","",'True_Odds_Calculator_2-way'!A38)</f>
        <v>2.04</v>
      </c>
      <c r="B37" s="4">
        <f>IF('True_Odds_Calculator_2-way'!B38="","",'True_Odds_Calculator_2-way'!B38)</f>
        <v>1.86</v>
      </c>
      <c r="C37" s="4">
        <f t="shared" si="0"/>
        <v>0.49019607843137253</v>
      </c>
      <c r="D37">
        <f t="shared" si="1"/>
        <v>0.5376344086021505</v>
      </c>
      <c r="E37">
        <f t="shared" si="2"/>
        <v>2.7830487033523088E-2</v>
      </c>
      <c r="F37">
        <f t="shared" si="3"/>
        <v>-0.23571579169302126</v>
      </c>
      <c r="G37">
        <v>0</v>
      </c>
      <c r="H37">
        <f t="shared" si="4"/>
        <v>0.26354627872654435</v>
      </c>
      <c r="I37">
        <f t="shared" si="5"/>
        <v>-1.0573873360945338</v>
      </c>
      <c r="J37">
        <f t="shared" si="6"/>
        <v>1.0573873360945338</v>
      </c>
      <c r="K37">
        <f t="shared" si="7"/>
        <v>0.47626240779417284</v>
      </c>
      <c r="L37">
        <f t="shared" si="8"/>
        <v>0.52373759220582705</v>
      </c>
      <c r="M37">
        <f t="shared" si="9"/>
        <v>2.0996828295383159</v>
      </c>
      <c r="N37">
        <f t="shared" si="10"/>
        <v>1.9093531090412992</v>
      </c>
    </row>
    <row r="38" spans="1:14" x14ac:dyDescent="0.25">
      <c r="A38" s="4">
        <f>IF('True_Odds_Calculator_2-way'!A39="","",'True_Odds_Calculator_2-way'!A39)</f>
        <v>2.3199999999999998</v>
      </c>
      <c r="B38" s="4">
        <f>IF('True_Odds_Calculator_2-way'!B39="","",'True_Odds_Calculator_2-way'!B39)</f>
        <v>1.66</v>
      </c>
      <c r="C38" s="4">
        <f t="shared" si="0"/>
        <v>0.43103448275862072</v>
      </c>
      <c r="D38">
        <f t="shared" si="1"/>
        <v>0.60240963855421692</v>
      </c>
      <c r="E38">
        <f t="shared" si="2"/>
        <v>3.3444121312837582E-2</v>
      </c>
      <c r="F38">
        <f t="shared" si="3"/>
        <v>-0.22621520565018693</v>
      </c>
      <c r="G38">
        <v>0</v>
      </c>
      <c r="H38">
        <f t="shared" si="4"/>
        <v>0.25965932696302457</v>
      </c>
      <c r="I38">
        <f t="shared" si="5"/>
        <v>-1.0713739108887086</v>
      </c>
      <c r="J38">
        <f t="shared" si="6"/>
        <v>1.0713739108887086</v>
      </c>
      <c r="K38">
        <f t="shared" si="7"/>
        <v>0.41421356237309498</v>
      </c>
      <c r="L38">
        <f t="shared" si="8"/>
        <v>0.58578643762690485</v>
      </c>
      <c r="M38">
        <f t="shared" si="9"/>
        <v>2.4142135623730954</v>
      </c>
      <c r="N38">
        <f t="shared" si="10"/>
        <v>1.7071067811865479</v>
      </c>
    </row>
    <row r="39" spans="1:14" x14ac:dyDescent="0.25">
      <c r="A39" s="4">
        <f>IF('True_Odds_Calculator_2-way'!A40="","",'True_Odds_Calculator_2-way'!A40)</f>
        <v>2.33</v>
      </c>
      <c r="B39" s="4">
        <f>IF('True_Odds_Calculator_2-way'!B40="","",'True_Odds_Calculator_2-way'!B40)</f>
        <v>1.65</v>
      </c>
      <c r="C39" s="4">
        <f t="shared" si="0"/>
        <v>0.42918454935622319</v>
      </c>
      <c r="D39">
        <f t="shared" si="1"/>
        <v>0.60606060606060608</v>
      </c>
      <c r="E39">
        <f t="shared" si="2"/>
        <v>3.5245155416829377E-2</v>
      </c>
      <c r="F39">
        <f t="shared" si="3"/>
        <v>-0.22486669267785131</v>
      </c>
      <c r="G39">
        <v>0</v>
      </c>
      <c r="H39">
        <f t="shared" si="4"/>
        <v>0.26011184809468074</v>
      </c>
      <c r="I39">
        <f t="shared" si="5"/>
        <v>-1.0755175492958089</v>
      </c>
      <c r="J39">
        <f t="shared" si="6"/>
        <v>1.0755175492958089</v>
      </c>
      <c r="K39">
        <f t="shared" si="7"/>
        <v>0.41144841377386249</v>
      </c>
      <c r="L39">
        <f t="shared" si="8"/>
        <v>0.58855158622613757</v>
      </c>
      <c r="M39">
        <f t="shared" si="9"/>
        <v>2.4304383405634256</v>
      </c>
      <c r="N39">
        <f t="shared" si="10"/>
        <v>1.6990864070422753</v>
      </c>
    </row>
    <row r="40" spans="1:14" x14ac:dyDescent="0.25">
      <c r="A40" s="4">
        <f>IF('True_Odds_Calculator_2-way'!A41="","",'True_Odds_Calculator_2-way'!A41)</f>
        <v>2.4</v>
      </c>
      <c r="B40" s="4">
        <f>IF('True_Odds_Calculator_2-way'!B41="","",'True_Odds_Calculator_2-way'!B41)</f>
        <v>1.62</v>
      </c>
      <c r="C40" s="4">
        <f t="shared" si="0"/>
        <v>0.41666666666666669</v>
      </c>
      <c r="D40">
        <f t="shared" si="1"/>
        <v>0.61728395061728392</v>
      </c>
      <c r="E40">
        <f t="shared" si="2"/>
        <v>3.3950617283950546E-2</v>
      </c>
      <c r="F40">
        <f t="shared" si="3"/>
        <v>-0.22325102880658443</v>
      </c>
      <c r="G40">
        <v>0</v>
      </c>
      <c r="H40">
        <f t="shared" si="4"/>
        <v>0.25720164609053497</v>
      </c>
      <c r="I40">
        <f t="shared" si="5"/>
        <v>-1.0733469768527295</v>
      </c>
      <c r="J40">
        <f t="shared" si="6"/>
        <v>1.0733469768527295</v>
      </c>
      <c r="K40">
        <f t="shared" si="7"/>
        <v>0.3995707383438068</v>
      </c>
      <c r="L40">
        <f t="shared" si="8"/>
        <v>0.60042926165619326</v>
      </c>
      <c r="M40">
        <f t="shared" si="9"/>
        <v>2.502685767593821</v>
      </c>
      <c r="N40">
        <f t="shared" si="10"/>
        <v>1.6654751256486924</v>
      </c>
    </row>
    <row r="41" spans="1:14" x14ac:dyDescent="0.25">
      <c r="A41" s="4">
        <f>IF('True_Odds_Calculator_2-way'!A42="","",'True_Odds_Calculator_2-way'!A42)</f>
        <v>2.41</v>
      </c>
      <c r="B41" s="4">
        <f>IF('True_Odds_Calculator_2-way'!B42="","",'True_Odds_Calculator_2-way'!B42)</f>
        <v>1.62</v>
      </c>
      <c r="C41" s="4">
        <f t="shared" si="0"/>
        <v>0.41493775933609955</v>
      </c>
      <c r="D41">
        <f t="shared" si="1"/>
        <v>0.61728395061728392</v>
      </c>
      <c r="E41">
        <f t="shared" si="2"/>
        <v>3.2221709953383471E-2</v>
      </c>
      <c r="F41">
        <f t="shared" si="3"/>
        <v>-0.22391270938988783</v>
      </c>
      <c r="G41">
        <v>0</v>
      </c>
      <c r="H41">
        <f t="shared" si="4"/>
        <v>0.2561344193432713</v>
      </c>
      <c r="I41">
        <f t="shared" si="5"/>
        <v>-1.0695340092890231</v>
      </c>
      <c r="J41">
        <f t="shared" si="6"/>
        <v>1.0695340092890231</v>
      </c>
      <c r="K41">
        <f t="shared" si="7"/>
        <v>0.39871725432970118</v>
      </c>
      <c r="L41">
        <f t="shared" si="8"/>
        <v>0.60128274567029871</v>
      </c>
      <c r="M41">
        <f t="shared" si="9"/>
        <v>2.5080429530975232</v>
      </c>
      <c r="N41">
        <f t="shared" si="10"/>
        <v>1.6631110857591944</v>
      </c>
    </row>
    <row r="42" spans="1:14" x14ac:dyDescent="0.25">
      <c r="A42" s="4">
        <f>IF('True_Odds_Calculator_2-way'!A43="","",'True_Odds_Calculator_2-way'!A43)</f>
        <v>2.09</v>
      </c>
      <c r="B42" s="4">
        <f>IF('True_Odds_Calculator_2-way'!B43="","",'True_Odds_Calculator_2-way'!B43)</f>
        <v>1.8</v>
      </c>
      <c r="C42" s="4">
        <f t="shared" si="0"/>
        <v>0.47846889952153115</v>
      </c>
      <c r="D42">
        <f t="shared" si="1"/>
        <v>0.55555555555555558</v>
      </c>
      <c r="E42">
        <f t="shared" si="2"/>
        <v>3.4024455077086735E-2</v>
      </c>
      <c r="F42">
        <f t="shared" si="3"/>
        <v>-0.23179160021265277</v>
      </c>
      <c r="G42">
        <v>0</v>
      </c>
      <c r="H42">
        <f t="shared" si="4"/>
        <v>0.26581605528973956</v>
      </c>
      <c r="I42">
        <f t="shared" si="5"/>
        <v>-1.0708823421952987</v>
      </c>
      <c r="J42">
        <f t="shared" si="6"/>
        <v>1.0708823421952987</v>
      </c>
      <c r="K42">
        <f t="shared" si="7"/>
        <v>0.46141173239413841</v>
      </c>
      <c r="L42">
        <f t="shared" si="8"/>
        <v>0.53858826760586154</v>
      </c>
      <c r="M42">
        <f t="shared" si="9"/>
        <v>2.1672617529928755</v>
      </c>
      <c r="N42">
        <f t="shared" si="10"/>
        <v>1.8567058737562385</v>
      </c>
    </row>
    <row r="43" spans="1:14" x14ac:dyDescent="0.25">
      <c r="A43" s="4">
        <f>IF('True_Odds_Calculator_2-way'!A44="","",'True_Odds_Calculator_2-way'!A44)</f>
        <v>2.2599999999999998</v>
      </c>
      <c r="B43" s="4">
        <f>IF('True_Odds_Calculator_2-way'!B44="","",'True_Odds_Calculator_2-way'!B44)</f>
        <v>1.69</v>
      </c>
      <c r="C43" s="4">
        <f t="shared" si="0"/>
        <v>0.44247787610619471</v>
      </c>
      <c r="D43">
        <f t="shared" si="1"/>
        <v>0.59171597633136097</v>
      </c>
      <c r="E43">
        <f t="shared" si="2"/>
        <v>3.4193852437555794E-2</v>
      </c>
      <c r="F43">
        <f t="shared" si="3"/>
        <v>-0.22762737602764815</v>
      </c>
      <c r="G43">
        <v>0</v>
      </c>
      <c r="H43">
        <f t="shared" si="4"/>
        <v>0.261821228465204</v>
      </c>
      <c r="I43">
        <f t="shared" si="5"/>
        <v>-1.0724824201463119</v>
      </c>
      <c r="J43">
        <f t="shared" si="6"/>
        <v>1.0724824201463119</v>
      </c>
      <c r="K43">
        <f t="shared" si="7"/>
        <v>0.42529160714947917</v>
      </c>
      <c r="L43">
        <f t="shared" si="8"/>
        <v>0.57470839285052078</v>
      </c>
      <c r="M43">
        <f t="shared" si="9"/>
        <v>2.351327849384353</v>
      </c>
      <c r="N43">
        <f t="shared" si="10"/>
        <v>1.7400128699009547</v>
      </c>
    </row>
    <row r="44" spans="1:14" x14ac:dyDescent="0.25">
      <c r="A44" s="4">
        <f>IF('True_Odds_Calculator_2-way'!A45="","",'True_Odds_Calculator_2-way'!A45)</f>
        <v>2.2000000000000002</v>
      </c>
      <c r="B44" s="4">
        <f>IF('True_Odds_Calculator_2-way'!B45="","",'True_Odds_Calculator_2-way'!B45)</f>
        <v>1.72</v>
      </c>
      <c r="C44" s="4">
        <f t="shared" si="0"/>
        <v>0.45454545454545453</v>
      </c>
      <c r="D44">
        <f t="shared" si="1"/>
        <v>0.58139534883720934</v>
      </c>
      <c r="E44">
        <f t="shared" si="2"/>
        <v>3.5940803382663811E-2</v>
      </c>
      <c r="F44">
        <f t="shared" si="3"/>
        <v>-0.22832980972515859</v>
      </c>
      <c r="G44">
        <v>0</v>
      </c>
      <c r="H44">
        <f t="shared" si="4"/>
        <v>0.26427061310782241</v>
      </c>
      <c r="I44">
        <f t="shared" si="5"/>
        <v>-1.075828707279838</v>
      </c>
      <c r="J44">
        <f t="shared" si="6"/>
        <v>1.075828707279838</v>
      </c>
      <c r="K44">
        <f t="shared" si="7"/>
        <v>0.4364916731037084</v>
      </c>
      <c r="L44">
        <f t="shared" si="8"/>
        <v>0.5635083268962916</v>
      </c>
      <c r="M44">
        <f t="shared" si="9"/>
        <v>2.2909944487358058</v>
      </c>
      <c r="N44">
        <f t="shared" si="10"/>
        <v>1.7745966692414832</v>
      </c>
    </row>
    <row r="45" spans="1:14" x14ac:dyDescent="0.25">
      <c r="A45" s="4">
        <f>IF('True_Odds_Calculator_2-way'!A46="","",'True_Odds_Calculator_2-way'!A46)</f>
        <v>2.09</v>
      </c>
      <c r="B45" s="4">
        <f>IF('True_Odds_Calculator_2-way'!B46="","",'True_Odds_Calculator_2-way'!B46)</f>
        <v>1.79</v>
      </c>
      <c r="C45" s="4">
        <f t="shared" si="0"/>
        <v>0.47846889952153115</v>
      </c>
      <c r="D45">
        <f t="shared" si="1"/>
        <v>0.55865921787709494</v>
      </c>
      <c r="E45">
        <f t="shared" si="2"/>
        <v>3.7128117398625982E-2</v>
      </c>
      <c r="F45">
        <f t="shared" si="3"/>
        <v>-0.23017294378658693</v>
      </c>
      <c r="G45">
        <v>0</v>
      </c>
      <c r="H45">
        <f t="shared" si="4"/>
        <v>0.26730106118521291</v>
      </c>
      <c r="I45">
        <f t="shared" si="5"/>
        <v>-1.077638764691236</v>
      </c>
      <c r="J45">
        <f t="shared" si="6"/>
        <v>1.077638764691236</v>
      </c>
      <c r="K45">
        <f t="shared" si="7"/>
        <v>0.45984913425207868</v>
      </c>
      <c r="L45">
        <f t="shared" si="8"/>
        <v>0.54015086574792148</v>
      </c>
      <c r="M45">
        <f t="shared" si="9"/>
        <v>2.1746262535134471</v>
      </c>
      <c r="N45">
        <f t="shared" si="10"/>
        <v>1.8513346241060764</v>
      </c>
    </row>
    <row r="46" spans="1:14" x14ac:dyDescent="0.25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1.69</v>
      </c>
      <c r="C46" s="4">
        <f t="shared" si="0"/>
        <v>0.4464285714285714</v>
      </c>
      <c r="D46">
        <f t="shared" si="1"/>
        <v>0.59171597633136097</v>
      </c>
      <c r="E46">
        <f t="shared" si="2"/>
        <v>3.8144547759932479E-2</v>
      </c>
      <c r="F46">
        <f t="shared" si="3"/>
        <v>-0.22601437024513937</v>
      </c>
      <c r="G46">
        <v>0</v>
      </c>
      <c r="H46">
        <f t="shared" si="4"/>
        <v>0.26415891800507185</v>
      </c>
      <c r="I46">
        <f t="shared" si="5"/>
        <v>-1.0810968751610266</v>
      </c>
      <c r="J46">
        <f t="shared" si="6"/>
        <v>1.0810968751610266</v>
      </c>
      <c r="K46">
        <f t="shared" si="7"/>
        <v>0.42724815706868025</v>
      </c>
      <c r="L46">
        <f t="shared" si="8"/>
        <v>0.57275184293131953</v>
      </c>
      <c r="M46">
        <f t="shared" si="9"/>
        <v>2.3405601251996737</v>
      </c>
      <c r="N46">
        <f t="shared" si="10"/>
        <v>1.7459568438611086</v>
      </c>
    </row>
    <row r="47" spans="1:14" x14ac:dyDescent="0.25">
      <c r="A47" s="4">
        <f>IF('True_Odds_Calculator_2-way'!A48="","",'True_Odds_Calculator_2-way'!A48)</f>
        <v>1.98</v>
      </c>
      <c r="B47" s="4">
        <f>IF('True_Odds_Calculator_2-way'!B48="","",'True_Odds_Calculator_2-way'!B48)</f>
        <v>1.88</v>
      </c>
      <c r="C47" s="4">
        <f t="shared" si="0"/>
        <v>0.50505050505050508</v>
      </c>
      <c r="D47">
        <f t="shared" si="1"/>
        <v>0.53191489361702127</v>
      </c>
      <c r="E47">
        <f t="shared" si="2"/>
        <v>3.6965398667526461E-2</v>
      </c>
      <c r="F47">
        <f t="shared" si="3"/>
        <v>-0.23167848699763582</v>
      </c>
      <c r="G47">
        <v>0</v>
      </c>
      <c r="H47">
        <f t="shared" si="4"/>
        <v>0.26864388566516229</v>
      </c>
      <c r="I47">
        <f t="shared" si="5"/>
        <v>-1.0768262306348704</v>
      </c>
      <c r="J47">
        <f t="shared" si="6"/>
        <v>1.0768262306348704</v>
      </c>
      <c r="K47">
        <f t="shared" si="7"/>
        <v>0.4865494129951195</v>
      </c>
      <c r="L47">
        <f t="shared" si="8"/>
        <v>0.51345058700488033</v>
      </c>
      <c r="M47">
        <f t="shared" si="9"/>
        <v>2.0552897060221729</v>
      </c>
      <c r="N47">
        <f t="shared" si="10"/>
        <v>1.947607082958686</v>
      </c>
    </row>
    <row r="48" spans="1:14" x14ac:dyDescent="0.25">
      <c r="A48" s="4">
        <f>IF('True_Odds_Calculator_2-way'!A49="","",'True_Odds_Calculator_2-way'!A49)</f>
        <v>2.19</v>
      </c>
      <c r="B48" s="4">
        <f>IF('True_Odds_Calculator_2-way'!B49="","",'True_Odds_Calculator_2-way'!B49)</f>
        <v>1.72</v>
      </c>
      <c r="C48" s="4">
        <f t="shared" si="0"/>
        <v>0.45662100456621008</v>
      </c>
      <c r="D48">
        <f t="shared" si="1"/>
        <v>0.58139534883720934</v>
      </c>
      <c r="E48">
        <f t="shared" si="2"/>
        <v>3.8016353403419467E-2</v>
      </c>
      <c r="F48">
        <f t="shared" si="3"/>
        <v>-0.22746097483274919</v>
      </c>
      <c r="G48">
        <v>0</v>
      </c>
      <c r="H48">
        <f t="shared" si="4"/>
        <v>0.26547732823616865</v>
      </c>
      <c r="I48">
        <f t="shared" si="5"/>
        <v>-1.0803395392536077</v>
      </c>
      <c r="J48">
        <f t="shared" si="6"/>
        <v>1.0803395392536077</v>
      </c>
      <c r="K48">
        <f t="shared" si="7"/>
        <v>0.43752110049466114</v>
      </c>
      <c r="L48">
        <f t="shared" si="8"/>
        <v>0.5624788995053388</v>
      </c>
      <c r="M48">
        <f t="shared" si="9"/>
        <v>2.2856040517117928</v>
      </c>
      <c r="N48">
        <f t="shared" si="10"/>
        <v>1.7778444682625973</v>
      </c>
    </row>
    <row r="49" spans="1:14" x14ac:dyDescent="0.25">
      <c r="A49" s="4">
        <f>IF('True_Odds_Calculator_2-way'!A50="","",'True_Odds_Calculator_2-way'!A50)</f>
        <v>2.29</v>
      </c>
      <c r="B49" s="4">
        <f>IF('True_Odds_Calculator_2-way'!B50="","",'True_Odds_Calculator_2-way'!B50)</f>
        <v>1.67</v>
      </c>
      <c r="C49" s="4">
        <f t="shared" si="0"/>
        <v>0.4366812227074236</v>
      </c>
      <c r="D49">
        <f t="shared" si="1"/>
        <v>0.5988023952095809</v>
      </c>
      <c r="E49">
        <f t="shared" si="2"/>
        <v>3.5483617917004384E-2</v>
      </c>
      <c r="F49">
        <f t="shared" si="3"/>
        <v>-0.22600214418324938</v>
      </c>
      <c r="G49">
        <v>0</v>
      </c>
      <c r="H49">
        <f t="shared" si="4"/>
        <v>0.2614857621002537</v>
      </c>
      <c r="I49">
        <f t="shared" si="5"/>
        <v>-1.0756419800880679</v>
      </c>
      <c r="J49">
        <f t="shared" si="6"/>
        <v>1.0756419800880679</v>
      </c>
      <c r="K49">
        <f t="shared" si="7"/>
        <v>0.41883445708083428</v>
      </c>
      <c r="L49">
        <f t="shared" si="8"/>
        <v>0.58116554291916578</v>
      </c>
      <c r="M49">
        <f t="shared" si="9"/>
        <v>2.3875781543136072</v>
      </c>
      <c r="N49">
        <f t="shared" si="10"/>
        <v>1.7206801266590057</v>
      </c>
    </row>
    <row r="50" spans="1:14" x14ac:dyDescent="0.25">
      <c r="A50" s="4">
        <f>IF('True_Odds_Calculator_2-way'!A51="","",'True_Odds_Calculator_2-way'!A51)</f>
        <v>1.92</v>
      </c>
      <c r="B50" s="4">
        <f>IF('True_Odds_Calculator_2-way'!B51="","",'True_Odds_Calculator_2-way'!B51)</f>
        <v>1.95</v>
      </c>
      <c r="C50" s="4">
        <f t="shared" si="0"/>
        <v>0.52083333333333337</v>
      </c>
      <c r="D50">
        <f t="shared" si="1"/>
        <v>0.51282051282051289</v>
      </c>
      <c r="E50">
        <f t="shared" si="2"/>
        <v>3.3653846153846256E-2</v>
      </c>
      <c r="F50">
        <f t="shared" si="3"/>
        <v>-0.23344017094017089</v>
      </c>
      <c r="G50">
        <v>0</v>
      </c>
      <c r="H50">
        <f t="shared" si="4"/>
        <v>0.26709401709401714</v>
      </c>
      <c r="I50">
        <f t="shared" si="5"/>
        <v>-1.0696563746013956</v>
      </c>
      <c r="J50">
        <f t="shared" si="6"/>
        <v>1.0696563746013956</v>
      </c>
      <c r="K50">
        <f t="shared" si="7"/>
        <v>0.50401095327935097</v>
      </c>
      <c r="L50">
        <f t="shared" si="8"/>
        <v>0.49598904672064897</v>
      </c>
      <c r="M50">
        <f t="shared" si="9"/>
        <v>1.9840838646332837</v>
      </c>
      <c r="N50">
        <f t="shared" si="10"/>
        <v>2.0161735558713256</v>
      </c>
    </row>
    <row r="51" spans="1:14" x14ac:dyDescent="0.25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1.85</v>
      </c>
      <c r="C51" s="4">
        <f t="shared" si="0"/>
        <v>0.49261083743842371</v>
      </c>
      <c r="D51">
        <f t="shared" si="1"/>
        <v>0.54054054054054046</v>
      </c>
      <c r="E51">
        <f t="shared" si="2"/>
        <v>3.315137797896428E-2</v>
      </c>
      <c r="F51">
        <f t="shared" si="3"/>
        <v>-0.23312475036612956</v>
      </c>
      <c r="G51">
        <v>0</v>
      </c>
      <c r="H51">
        <f t="shared" si="4"/>
        <v>0.26627612834509384</v>
      </c>
      <c r="I51">
        <f t="shared" si="5"/>
        <v>-1.0687396570715308</v>
      </c>
      <c r="J51">
        <f t="shared" si="6"/>
        <v>1.0687396570715308</v>
      </c>
      <c r="K51">
        <f t="shared" si="7"/>
        <v>0.47600872092291718</v>
      </c>
      <c r="L51">
        <f t="shared" si="8"/>
        <v>0.52399127907708287</v>
      </c>
      <c r="M51">
        <f t="shared" si="9"/>
        <v>2.1008018467836762</v>
      </c>
      <c r="N51">
        <f t="shared" si="10"/>
        <v>1.9084287085108012</v>
      </c>
    </row>
    <row r="52" spans="1:14" x14ac:dyDescent="0.25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1.82</v>
      </c>
      <c r="C52" s="4">
        <f t="shared" si="0"/>
        <v>0.48309178743961356</v>
      </c>
      <c r="D52">
        <f t="shared" si="1"/>
        <v>0.54945054945054939</v>
      </c>
      <c r="E52">
        <f t="shared" si="2"/>
        <v>3.2542336890162948E-2</v>
      </c>
      <c r="F52">
        <f t="shared" si="3"/>
        <v>-0.23289271115358079</v>
      </c>
      <c r="G52">
        <v>0</v>
      </c>
      <c r="H52">
        <f t="shared" si="4"/>
        <v>0.26543504804374368</v>
      </c>
      <c r="I52">
        <f t="shared" si="5"/>
        <v>-1.0675818579755179</v>
      </c>
      <c r="J52">
        <f t="shared" si="6"/>
        <v>1.0675818579755179</v>
      </c>
      <c r="K52">
        <f t="shared" si="7"/>
        <v>0.4667852887508781</v>
      </c>
      <c r="L52">
        <f t="shared" si="8"/>
        <v>0.53321471124912212</v>
      </c>
      <c r="M52">
        <f t="shared" si="9"/>
        <v>2.1423125880338039</v>
      </c>
      <c r="N52">
        <f t="shared" si="10"/>
        <v>1.8754171235399244</v>
      </c>
    </row>
    <row r="53" spans="1:14" x14ac:dyDescent="0.25">
      <c r="A53" s="4">
        <f>IF('True_Odds_Calculator_2-way'!A54="","",'True_Odds_Calculator_2-way'!A54)</f>
        <v>1.65</v>
      </c>
      <c r="B53" s="4">
        <f>IF('True_Odds_Calculator_2-way'!B54="","",'True_Odds_Calculator_2-way'!B54)</f>
        <v>2.31</v>
      </c>
      <c r="C53" s="4">
        <f t="shared" si="0"/>
        <v>0.60606060606060608</v>
      </c>
      <c r="D53">
        <f t="shared" si="1"/>
        <v>0.4329004329004329</v>
      </c>
      <c r="E53">
        <f t="shared" si="2"/>
        <v>3.8961038961038863E-2</v>
      </c>
      <c r="F53">
        <f t="shared" si="3"/>
        <v>-0.22340285976649621</v>
      </c>
      <c r="G53">
        <v>0</v>
      </c>
      <c r="H53">
        <f t="shared" si="4"/>
        <v>0.26236389872753507</v>
      </c>
      <c r="I53">
        <f t="shared" si="5"/>
        <v>-1.0836965077746656</v>
      </c>
      <c r="J53">
        <f t="shared" si="6"/>
        <v>1.0836965077746656</v>
      </c>
      <c r="K53">
        <f t="shared" si="7"/>
        <v>0.58671579337859414</v>
      </c>
      <c r="L53">
        <f t="shared" si="8"/>
        <v>0.41328420662140614</v>
      </c>
      <c r="M53">
        <f t="shared" si="9"/>
        <v>1.7044027300535323</v>
      </c>
      <c r="N53">
        <f t="shared" si="10"/>
        <v>2.4196424251848119</v>
      </c>
    </row>
    <row r="54" spans="1:14" x14ac:dyDescent="0.25">
      <c r="A54" s="4">
        <f>IF('True_Odds_Calculator_2-way'!A55="","",'True_Odds_Calculator_2-way'!A55)</f>
        <v>2.1800000000000002</v>
      </c>
      <c r="B54" s="4">
        <f>IF('True_Odds_Calculator_2-way'!B55="","",'True_Odds_Calculator_2-way'!B55)</f>
        <v>1.72</v>
      </c>
      <c r="C54" s="4">
        <f t="shared" si="0"/>
        <v>0.4587155963302752</v>
      </c>
      <c r="D54">
        <f t="shared" si="1"/>
        <v>0.58139534883720934</v>
      </c>
      <c r="E54">
        <f t="shared" si="2"/>
        <v>4.0110945167484591E-2</v>
      </c>
      <c r="F54">
        <f t="shared" si="3"/>
        <v>-0.22658416897802425</v>
      </c>
      <c r="G54">
        <v>0</v>
      </c>
      <c r="H54">
        <f t="shared" si="4"/>
        <v>0.26669511414550884</v>
      </c>
      <c r="I54">
        <f t="shared" si="5"/>
        <v>-1.0849075915068656</v>
      </c>
      <c r="J54">
        <f t="shared" si="6"/>
        <v>1.0849075915068656</v>
      </c>
      <c r="K54">
        <f t="shared" si="7"/>
        <v>0.43855976031354993</v>
      </c>
      <c r="L54">
        <f t="shared" si="8"/>
        <v>0.56144023968644996</v>
      </c>
      <c r="M54">
        <f t="shared" si="9"/>
        <v>2.2801909579781015</v>
      </c>
      <c r="N54">
        <f t="shared" si="10"/>
        <v>1.7811334658849434</v>
      </c>
    </row>
    <row r="55" spans="1:14" x14ac:dyDescent="0.25">
      <c r="A55" s="4">
        <f>IF('True_Odds_Calculator_2-way'!A56="","",'True_Odds_Calculator_2-way'!A56)</f>
        <v>2.0299999999999998</v>
      </c>
      <c r="B55" s="4">
        <f>IF('True_Odds_Calculator_2-way'!B56="","",'True_Odds_Calculator_2-way'!B56)</f>
        <v>1.85</v>
      </c>
      <c r="C55" s="4">
        <f t="shared" si="0"/>
        <v>0.49261083743842371</v>
      </c>
      <c r="D55">
        <f t="shared" si="1"/>
        <v>0.54054054054054046</v>
      </c>
      <c r="E55">
        <f t="shared" si="2"/>
        <v>3.315137797896428E-2</v>
      </c>
      <c r="F55">
        <f t="shared" si="3"/>
        <v>-0.23312475036612956</v>
      </c>
      <c r="G55">
        <v>0</v>
      </c>
      <c r="H55">
        <f t="shared" si="4"/>
        <v>0.26627612834509384</v>
      </c>
      <c r="I55">
        <f t="shared" si="5"/>
        <v>-1.0687396570715308</v>
      </c>
      <c r="J55">
        <f t="shared" si="6"/>
        <v>1.0687396570715308</v>
      </c>
      <c r="K55">
        <f t="shared" si="7"/>
        <v>0.47600872092291718</v>
      </c>
      <c r="L55">
        <f t="shared" si="8"/>
        <v>0.52399127907708287</v>
      </c>
      <c r="M55">
        <f t="shared" si="9"/>
        <v>2.1008018467836762</v>
      </c>
      <c r="N55">
        <f t="shared" si="10"/>
        <v>1.9084287085108012</v>
      </c>
    </row>
    <row r="56" spans="1:14" x14ac:dyDescent="0.25">
      <c r="A56" s="4">
        <f>IF('True_Odds_Calculator_2-way'!A57="","",'True_Odds_Calculator_2-way'!A57)</f>
        <v>2.06</v>
      </c>
      <c r="B56" s="4">
        <f>IF('True_Odds_Calculator_2-way'!B57="","",'True_Odds_Calculator_2-way'!B57)</f>
        <v>1.82</v>
      </c>
      <c r="C56" s="4">
        <f t="shared" si="0"/>
        <v>0.4854368932038835</v>
      </c>
      <c r="D56">
        <f t="shared" si="1"/>
        <v>0.54945054945054939</v>
      </c>
      <c r="E56">
        <f t="shared" si="2"/>
        <v>3.4887442654432999E-2</v>
      </c>
      <c r="F56">
        <f t="shared" si="3"/>
        <v>-0.2318361250400085</v>
      </c>
      <c r="G56">
        <v>0</v>
      </c>
      <c r="H56">
        <f t="shared" si="4"/>
        <v>0.26672356769444144</v>
      </c>
      <c r="I56">
        <f t="shared" si="5"/>
        <v>-1.0726058003503602</v>
      </c>
      <c r="J56">
        <f t="shared" si="6"/>
        <v>1.0726058003503602</v>
      </c>
      <c r="K56">
        <f t="shared" si="7"/>
        <v>0.46795400693555494</v>
      </c>
      <c r="L56">
        <f t="shared" si="8"/>
        <v>0.53204599306444489</v>
      </c>
      <c r="M56">
        <f t="shared" si="9"/>
        <v>2.1369621483713819</v>
      </c>
      <c r="N56">
        <f t="shared" si="10"/>
        <v>1.8795367562872962</v>
      </c>
    </row>
    <row r="57" spans="1:14" x14ac:dyDescent="0.25">
      <c r="A57" s="4">
        <f>IF('True_Odds_Calculator_2-way'!A58="","",'True_Odds_Calculator_2-way'!A58)</f>
        <v>2.0499999999999998</v>
      </c>
      <c r="B57" s="4">
        <f>IF('True_Odds_Calculator_2-way'!B58="","",'True_Odds_Calculator_2-way'!B58)</f>
        <v>1.83</v>
      </c>
      <c r="C57" s="4">
        <f t="shared" si="0"/>
        <v>0.48780487804878053</v>
      </c>
      <c r="D57">
        <f t="shared" si="1"/>
        <v>0.54644808743169393</v>
      </c>
      <c r="E57">
        <f t="shared" si="2"/>
        <v>3.4252965480474407E-2</v>
      </c>
      <c r="F57">
        <f t="shared" si="3"/>
        <v>-0.23230707716913246</v>
      </c>
      <c r="G57">
        <v>0</v>
      </c>
      <c r="H57">
        <f t="shared" si="4"/>
        <v>0.26656004264960681</v>
      </c>
      <c r="I57">
        <f t="shared" si="5"/>
        <v>-1.0711894933108055</v>
      </c>
      <c r="J57">
        <f t="shared" si="6"/>
        <v>1.0711894933108055</v>
      </c>
      <c r="K57">
        <f t="shared" si="7"/>
        <v>0.47064383372894186</v>
      </c>
      <c r="L57">
        <f t="shared" si="8"/>
        <v>0.52935616627105819</v>
      </c>
      <c r="M57">
        <f t="shared" si="9"/>
        <v>2.1247489679763456</v>
      </c>
      <c r="N57">
        <f t="shared" si="10"/>
        <v>1.8890872794479689</v>
      </c>
    </row>
    <row r="58" spans="1:14" x14ac:dyDescent="0.25">
      <c r="A58" s="4">
        <f>IF('True_Odds_Calculator_2-way'!A59="","",'True_Odds_Calculator_2-way'!A59)</f>
        <v>2.39</v>
      </c>
      <c r="B58" s="4">
        <f>IF('True_Odds_Calculator_2-way'!B59="","",'True_Odds_Calculator_2-way'!B59)</f>
        <v>1.61</v>
      </c>
      <c r="C58" s="4">
        <f t="shared" si="0"/>
        <v>0.41841004184100417</v>
      </c>
      <c r="D58">
        <f t="shared" si="1"/>
        <v>0.6211180124223602</v>
      </c>
      <c r="E58">
        <f t="shared" si="2"/>
        <v>3.9528054263364254E-2</v>
      </c>
      <c r="F58">
        <f t="shared" si="3"/>
        <v>-0.22035395930247681</v>
      </c>
      <c r="G58">
        <v>0</v>
      </c>
      <c r="H58">
        <f t="shared" si="4"/>
        <v>0.25988201356584106</v>
      </c>
      <c r="I58">
        <f t="shared" si="5"/>
        <v>-1.0859946414984594</v>
      </c>
      <c r="J58">
        <f t="shared" si="6"/>
        <v>1.0859946414984594</v>
      </c>
      <c r="K58">
        <f t="shared" si="7"/>
        <v>0.39848058529044122</v>
      </c>
      <c r="L58">
        <f t="shared" si="8"/>
        <v>0.60151941470955883</v>
      </c>
      <c r="M58">
        <f t="shared" si="9"/>
        <v>2.5095325516828586</v>
      </c>
      <c r="N58">
        <f t="shared" si="10"/>
        <v>1.6624567313140606</v>
      </c>
    </row>
    <row r="59" spans="1:14" x14ac:dyDescent="0.25">
      <c r="A59" s="4">
        <f>IF('True_Odds_Calculator_2-way'!A60="","",'True_Odds_Calculator_2-way'!A60)</f>
        <v>2.27</v>
      </c>
      <c r="B59" s="4">
        <f>IF('True_Odds_Calculator_2-way'!B60="","",'True_Odds_Calculator_2-way'!B60)</f>
        <v>1.67</v>
      </c>
      <c r="C59" s="4">
        <f t="shared" si="0"/>
        <v>0.44052863436123346</v>
      </c>
      <c r="D59">
        <f t="shared" si="1"/>
        <v>0.5988023952095809</v>
      </c>
      <c r="E59">
        <f t="shared" si="2"/>
        <v>3.9331029570814469E-2</v>
      </c>
      <c r="F59">
        <f t="shared" si="3"/>
        <v>-0.22445857184309781</v>
      </c>
      <c r="G59">
        <v>0</v>
      </c>
      <c r="H59">
        <f t="shared" si="4"/>
        <v>0.26378960141391228</v>
      </c>
      <c r="I59">
        <f t="shared" si="5"/>
        <v>-1.0840785170131719</v>
      </c>
      <c r="J59">
        <f t="shared" si="6"/>
        <v>1.0840785170131719</v>
      </c>
      <c r="K59">
        <f t="shared" si="7"/>
        <v>0.42073735021084574</v>
      </c>
      <c r="L59">
        <f t="shared" si="8"/>
        <v>0.57926264978915398</v>
      </c>
      <c r="M59">
        <f t="shared" si="9"/>
        <v>2.376779716606729</v>
      </c>
      <c r="N59">
        <f t="shared" si="10"/>
        <v>1.7263326063988251</v>
      </c>
    </row>
    <row r="60" spans="1:14" x14ac:dyDescent="0.25">
      <c r="A60" s="4">
        <f>IF('True_Odds_Calculator_2-way'!A61="","",'True_Odds_Calculator_2-way'!A61)</f>
        <v>2.39</v>
      </c>
      <c r="B60" s="4">
        <f>IF('True_Odds_Calculator_2-way'!B61="","",'True_Odds_Calculator_2-way'!B61)</f>
        <v>1.61</v>
      </c>
      <c r="C60" s="4">
        <f t="shared" si="0"/>
        <v>0.41841004184100417</v>
      </c>
      <c r="D60">
        <f t="shared" si="1"/>
        <v>0.6211180124223602</v>
      </c>
      <c r="E60">
        <f t="shared" si="2"/>
        <v>3.9528054263364254E-2</v>
      </c>
      <c r="F60">
        <f t="shared" si="3"/>
        <v>-0.22035395930247681</v>
      </c>
      <c r="G60">
        <v>0</v>
      </c>
      <c r="H60">
        <f t="shared" si="4"/>
        <v>0.25988201356584106</v>
      </c>
      <c r="I60">
        <f t="shared" si="5"/>
        <v>-1.0859946414984594</v>
      </c>
      <c r="J60">
        <f t="shared" si="6"/>
        <v>1.0859946414984594</v>
      </c>
      <c r="K60">
        <f t="shared" si="7"/>
        <v>0.39848058529044122</v>
      </c>
      <c r="L60">
        <f t="shared" si="8"/>
        <v>0.60151941470955883</v>
      </c>
      <c r="M60">
        <f t="shared" si="9"/>
        <v>2.5095325516828586</v>
      </c>
      <c r="N60">
        <f t="shared" si="10"/>
        <v>1.6624567313140606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1.83</v>
      </c>
      <c r="C61" s="4">
        <f t="shared" si="0"/>
        <v>0.4854368932038835</v>
      </c>
      <c r="D61">
        <f t="shared" si="1"/>
        <v>0.54644808743169393</v>
      </c>
      <c r="E61">
        <f t="shared" si="2"/>
        <v>3.1884980635577431E-2</v>
      </c>
      <c r="F61">
        <f t="shared" si="3"/>
        <v>-0.2333810812244681</v>
      </c>
      <c r="G61">
        <v>0</v>
      </c>
      <c r="H61">
        <f t="shared" si="4"/>
        <v>0.26526606186004559</v>
      </c>
      <c r="I61">
        <f t="shared" si="5"/>
        <v>-1.0661247392009334</v>
      </c>
      <c r="J61">
        <f t="shared" si="6"/>
        <v>1.0661247392009334</v>
      </c>
      <c r="K61">
        <f t="shared" si="7"/>
        <v>0.46946324151730962</v>
      </c>
      <c r="L61">
        <f t="shared" si="8"/>
        <v>0.53053675848269044</v>
      </c>
      <c r="M61">
        <f t="shared" si="9"/>
        <v>2.1300922235529893</v>
      </c>
      <c r="N61">
        <f t="shared" si="10"/>
        <v>1.8848835335367746</v>
      </c>
    </row>
    <row r="62" spans="1:14" x14ac:dyDescent="0.25">
      <c r="A62" s="4">
        <f>IF('True_Odds_Calculator_2-way'!A63="","",'True_Odds_Calculator_2-way'!A63)</f>
        <v>2.15</v>
      </c>
      <c r="B62" s="4">
        <f>IF('True_Odds_Calculator_2-way'!B63="","",'True_Odds_Calculator_2-way'!B63)</f>
        <v>1.74</v>
      </c>
      <c r="C62" s="4">
        <f t="shared" si="0"/>
        <v>0.46511627906976744</v>
      </c>
      <c r="D62">
        <f t="shared" si="1"/>
        <v>0.57471264367816088</v>
      </c>
      <c r="E62">
        <f t="shared" si="2"/>
        <v>3.9828922747928264E-2</v>
      </c>
      <c r="F62">
        <f t="shared" si="3"/>
        <v>-0.22747928361400704</v>
      </c>
      <c r="G62">
        <v>0</v>
      </c>
      <c r="H62">
        <f t="shared" si="4"/>
        <v>0.26730820636193531</v>
      </c>
      <c r="I62">
        <f t="shared" si="5"/>
        <v>-1.0840148207519444</v>
      </c>
      <c r="J62">
        <f t="shared" si="6"/>
        <v>1.0840148207519444</v>
      </c>
      <c r="K62">
        <f t="shared" si="7"/>
        <v>0.44511368892659747</v>
      </c>
      <c r="L62">
        <f t="shared" si="8"/>
        <v>0.55488631107340269</v>
      </c>
      <c r="M62">
        <f t="shared" si="9"/>
        <v>2.2466170438647359</v>
      </c>
      <c r="N62">
        <f t="shared" si="10"/>
        <v>1.8021709673564388</v>
      </c>
    </row>
    <row r="63" spans="1:14" x14ac:dyDescent="0.25">
      <c r="A63" s="4">
        <f>IF('True_Odds_Calculator_2-way'!A64="","",'True_Odds_Calculator_2-way'!A64)</f>
        <v>2.0499999999999998</v>
      </c>
      <c r="B63" s="4">
        <f>IF('True_Odds_Calculator_2-way'!B64="","",'True_Odds_Calculator_2-way'!B64)</f>
        <v>1.83</v>
      </c>
      <c r="C63" s="4">
        <f t="shared" si="0"/>
        <v>0.48780487804878053</v>
      </c>
      <c r="D63">
        <f t="shared" si="1"/>
        <v>0.54644808743169393</v>
      </c>
      <c r="E63">
        <f t="shared" si="2"/>
        <v>3.4252965480474407E-2</v>
      </c>
      <c r="F63">
        <f t="shared" si="3"/>
        <v>-0.23230707716913246</v>
      </c>
      <c r="G63">
        <v>0</v>
      </c>
      <c r="H63">
        <f t="shared" si="4"/>
        <v>0.26656004264960681</v>
      </c>
      <c r="I63">
        <f t="shared" si="5"/>
        <v>-1.0711894933108055</v>
      </c>
      <c r="J63">
        <f t="shared" si="6"/>
        <v>1.0711894933108055</v>
      </c>
      <c r="K63">
        <f t="shared" si="7"/>
        <v>0.47064383372894186</v>
      </c>
      <c r="L63">
        <f t="shared" si="8"/>
        <v>0.52935616627105819</v>
      </c>
      <c r="M63">
        <f t="shared" si="9"/>
        <v>2.1247489679763456</v>
      </c>
      <c r="N63">
        <f t="shared" si="10"/>
        <v>1.8890872794479689</v>
      </c>
    </row>
    <row r="64" spans="1:14" x14ac:dyDescent="0.25">
      <c r="A64" s="4">
        <f>IF('True_Odds_Calculator_2-way'!A65="","",'True_Odds_Calculator_2-way'!A65)</f>
        <v>2.27</v>
      </c>
      <c r="B64" s="4">
        <f>IF('True_Odds_Calculator_2-way'!B65="","",'True_Odds_Calculator_2-way'!B65)</f>
        <v>1.68</v>
      </c>
      <c r="C64" s="4">
        <f t="shared" si="0"/>
        <v>0.44052863436123346</v>
      </c>
      <c r="D64">
        <f t="shared" si="1"/>
        <v>0.59523809523809523</v>
      </c>
      <c r="E64">
        <f t="shared" si="2"/>
        <v>3.5766729599328695E-2</v>
      </c>
      <c r="F64">
        <f t="shared" si="3"/>
        <v>-0.22645269561569115</v>
      </c>
      <c r="G64">
        <v>0</v>
      </c>
      <c r="H64">
        <f t="shared" si="4"/>
        <v>0.2622194252150199</v>
      </c>
      <c r="I64">
        <f t="shared" si="5"/>
        <v>-1.0760778282064791</v>
      </c>
      <c r="J64">
        <f t="shared" si="6"/>
        <v>1.0760778282064791</v>
      </c>
      <c r="K64">
        <f t="shared" si="7"/>
        <v>0.42254374989680582</v>
      </c>
      <c r="L64">
        <f t="shared" si="8"/>
        <v>0.57745625010319412</v>
      </c>
      <c r="M64">
        <f t="shared" si="9"/>
        <v>2.3666188418222287</v>
      </c>
      <c r="N64">
        <f t="shared" si="10"/>
        <v>1.7317329231804059</v>
      </c>
    </row>
    <row r="65" spans="1:14" x14ac:dyDescent="0.25">
      <c r="A65" s="4">
        <f>IF('True_Odds_Calculator_2-way'!A66="","",'True_Odds_Calculator_2-way'!A66)</f>
        <v>2.6</v>
      </c>
      <c r="B65" s="4">
        <f>IF('True_Odds_Calculator_2-way'!B66="","",'True_Odds_Calculator_2-way'!B66)</f>
        <v>1.53</v>
      </c>
      <c r="C65" s="4">
        <f t="shared" si="0"/>
        <v>0.38461538461538458</v>
      </c>
      <c r="D65">
        <f t="shared" si="1"/>
        <v>0.65359477124183007</v>
      </c>
      <c r="E65">
        <f t="shared" si="2"/>
        <v>3.8210155857214545E-2</v>
      </c>
      <c r="F65">
        <f t="shared" si="3"/>
        <v>-0.21317244846656624</v>
      </c>
      <c r="G65">
        <v>0</v>
      </c>
      <c r="H65">
        <f t="shared" si="4"/>
        <v>0.25138260432378079</v>
      </c>
      <c r="I65">
        <f t="shared" si="5"/>
        <v>-1.0859306069076731</v>
      </c>
      <c r="J65">
        <f t="shared" si="6"/>
        <v>1.0859306069076731</v>
      </c>
      <c r="K65">
        <f t="shared" si="7"/>
        <v>0.36529827538103465</v>
      </c>
      <c r="L65">
        <f t="shared" si="8"/>
        <v>0.63470172461896535</v>
      </c>
      <c r="M65">
        <f t="shared" si="9"/>
        <v>2.7374889710522772</v>
      </c>
      <c r="N65">
        <f t="shared" si="10"/>
        <v>1.575543221661067</v>
      </c>
    </row>
    <row r="66" spans="1:14" x14ac:dyDescent="0.25">
      <c r="A66" s="4">
        <f>IF('True_Odds_Calculator_2-way'!A67="","",'True_Odds_Calculator_2-way'!A67)</f>
        <v>2.73</v>
      </c>
      <c r="B66" s="4">
        <f>IF('True_Odds_Calculator_2-way'!B67="","",'True_Odds_Calculator_2-way'!B67)</f>
        <v>1.49</v>
      </c>
      <c r="C66" s="4">
        <f t="shared" si="0"/>
        <v>0.36630036630036628</v>
      </c>
      <c r="D66">
        <f t="shared" si="1"/>
        <v>0.67114093959731547</v>
      </c>
      <c r="E66">
        <f t="shared" si="2"/>
        <v>3.7441305897681687E-2</v>
      </c>
      <c r="F66">
        <f t="shared" si="3"/>
        <v>-0.20839786611598698</v>
      </c>
      <c r="G66">
        <v>0</v>
      </c>
      <c r="H66">
        <f t="shared" si="4"/>
        <v>0.24583917201366864</v>
      </c>
      <c r="I66">
        <f t="shared" si="5"/>
        <v>-1.0861227446710078</v>
      </c>
      <c r="J66">
        <f t="shared" si="6"/>
        <v>1.0861227446710078</v>
      </c>
      <c r="K66">
        <f t="shared" si="7"/>
        <v>0.34734375053033334</v>
      </c>
      <c r="L66">
        <f t="shared" si="8"/>
        <v>0.65265624946966672</v>
      </c>
      <c r="M66">
        <f t="shared" si="9"/>
        <v>2.8789923482808439</v>
      </c>
      <c r="N66">
        <f t="shared" si="10"/>
        <v>1.5322001448887936</v>
      </c>
    </row>
    <row r="67" spans="1:14" x14ac:dyDescent="0.25">
      <c r="A67" s="4">
        <f>IF('True_Odds_Calculator_2-way'!A68="","",'True_Odds_Calculator_2-way'!A68)</f>
        <v>2.0499999999999998</v>
      </c>
      <c r="B67" s="4">
        <f>IF('True_Odds_Calculator_2-way'!B68="","",'True_Odds_Calculator_2-way'!B68)</f>
        <v>1.81</v>
      </c>
      <c r="C67" s="4">
        <f t="shared" ref="C67:C130" si="11">1/A67</f>
        <v>0.48780487804878053</v>
      </c>
      <c r="D67">
        <f t="shared" ref="D67:D130" si="12">1/B67</f>
        <v>0.5524861878453039</v>
      </c>
      <c r="E67">
        <f t="shared" ref="E67:E130" si="13">C67+D67-1</f>
        <v>4.0291065894084488E-2</v>
      </c>
      <c r="F67">
        <f t="shared" ref="F67:F130" si="14">C67+D67-(C67*D67)-1</f>
        <v>-0.22921439159142964</v>
      </c>
      <c r="G67">
        <v>0</v>
      </c>
      <c r="H67">
        <f t="shared" ref="H67:H130" si="15">C67*D67</f>
        <v>0.26950545748551413</v>
      </c>
      <c r="I67">
        <f t="shared" ref="I67:I130" si="16">((-4*F67*H67)^0.5)/(2*F67)</f>
        <v>-1.0843334143872594</v>
      </c>
      <c r="J67">
        <f t="shared" ref="J67:J130" si="17">(-((-4*F67*H67)^0.5))/(2*F67)</f>
        <v>1.0843334143872594</v>
      </c>
      <c r="K67">
        <f t="shared" ref="K67:K130" si="18">IF(A67="","",(C67/($J67+C67-($J67*C67))))</f>
        <v>0.46760653723484941</v>
      </c>
      <c r="L67">
        <f t="shared" ref="L67:L130" si="19">IF(B67="","",(D67/($J67+D67-($J67*D67))))</f>
        <v>0.53239346276515054</v>
      </c>
      <c r="M67">
        <f t="shared" ref="M67:M130" si="20">IF(A67="","",1/K67)</f>
        <v>2.1385500851066221</v>
      </c>
      <c r="N67">
        <f t="shared" ref="N67:N130" si="21">IF(B67="","",1/L67)</f>
        <v>1.8783100656536802</v>
      </c>
    </row>
    <row r="68" spans="1:14" x14ac:dyDescent="0.25">
      <c r="A68" s="4">
        <f>IF('True_Odds_Calculator_2-way'!A69="","",'True_Odds_Calculator_2-way'!A69)</f>
        <v>1.71</v>
      </c>
      <c r="B68" s="4">
        <f>IF('True_Odds_Calculator_2-way'!B69="","",'True_Odds_Calculator_2-way'!B69)</f>
        <v>2.15</v>
      </c>
      <c r="C68" s="4">
        <f t="shared" si="11"/>
        <v>0.58479532163742687</v>
      </c>
      <c r="D68">
        <f t="shared" si="12"/>
        <v>0.46511627906976744</v>
      </c>
      <c r="E68">
        <f t="shared" si="13"/>
        <v>4.9911600707194248E-2</v>
      </c>
      <c r="F68">
        <f t="shared" si="14"/>
        <v>-0.22208622331021366</v>
      </c>
      <c r="G68">
        <v>0</v>
      </c>
      <c r="H68">
        <f t="shared" si="15"/>
        <v>0.27199782401740785</v>
      </c>
      <c r="I68">
        <f t="shared" si="16"/>
        <v>-1.1066796025971803</v>
      </c>
      <c r="J68">
        <f t="shared" si="17"/>
        <v>1.1066796025971803</v>
      </c>
      <c r="K68">
        <f t="shared" si="18"/>
        <v>0.55999114654409532</v>
      </c>
      <c r="L68">
        <f t="shared" si="19"/>
        <v>0.44000885345590496</v>
      </c>
      <c r="M68">
        <f t="shared" si="20"/>
        <v>1.7857425178439978</v>
      </c>
      <c r="N68">
        <f t="shared" si="21"/>
        <v>2.2726815429867573</v>
      </c>
    </row>
    <row r="69" spans="1:14" x14ac:dyDescent="0.25">
      <c r="A69" s="4">
        <f>IF('True_Odds_Calculator_2-way'!A70="","",'True_Odds_Calculator_2-way'!A70)</f>
        <v>1.71</v>
      </c>
      <c r="B69" s="4">
        <f>IF('True_Odds_Calculator_2-way'!B70="","",'True_Odds_Calculator_2-way'!B70)</f>
        <v>2.16</v>
      </c>
      <c r="C69" s="4">
        <f t="shared" si="11"/>
        <v>0.58479532163742687</v>
      </c>
      <c r="D69">
        <f t="shared" si="12"/>
        <v>0.46296296296296291</v>
      </c>
      <c r="E69">
        <f t="shared" si="13"/>
        <v>4.7758284600389889E-2</v>
      </c>
      <c r="F69">
        <f t="shared" si="14"/>
        <v>-0.22298029023175214</v>
      </c>
      <c r="G69">
        <v>0</v>
      </c>
      <c r="H69">
        <f t="shared" si="15"/>
        <v>0.27073857483214203</v>
      </c>
      <c r="I69">
        <f t="shared" si="16"/>
        <v>-1.1018991068031498</v>
      </c>
      <c r="J69">
        <f t="shared" si="17"/>
        <v>1.1018991068031498</v>
      </c>
      <c r="K69">
        <f t="shared" si="18"/>
        <v>0.56105754585983503</v>
      </c>
      <c r="L69">
        <f t="shared" si="19"/>
        <v>0.43894245414016486</v>
      </c>
      <c r="M69">
        <f t="shared" si="20"/>
        <v>1.7823483658302366</v>
      </c>
      <c r="N69">
        <f t="shared" si="21"/>
        <v>2.2782029638916539</v>
      </c>
    </row>
    <row r="70" spans="1:14" x14ac:dyDescent="0.25">
      <c r="A70" s="4">
        <f>IF('True_Odds_Calculator_2-way'!A71="","",'True_Odds_Calculator_2-way'!A71)</f>
        <v>1.97</v>
      </c>
      <c r="B70" s="4">
        <f>IF('True_Odds_Calculator_2-way'!B71="","",'True_Odds_Calculator_2-way'!B71)</f>
        <v>1.86</v>
      </c>
      <c r="C70" s="4">
        <f t="shared" si="11"/>
        <v>0.50761421319796951</v>
      </c>
      <c r="D70">
        <f t="shared" si="12"/>
        <v>0.5376344086021505</v>
      </c>
      <c r="E70">
        <f t="shared" si="13"/>
        <v>4.5248621800120015E-2</v>
      </c>
      <c r="F70">
        <f t="shared" si="14"/>
        <v>-0.22766224551061631</v>
      </c>
      <c r="G70">
        <v>0</v>
      </c>
      <c r="H70">
        <f t="shared" si="15"/>
        <v>0.27291086731073627</v>
      </c>
      <c r="I70">
        <f t="shared" si="16"/>
        <v>-1.0948759274783444</v>
      </c>
      <c r="J70">
        <f t="shared" si="17"/>
        <v>1.0948759274783444</v>
      </c>
      <c r="K70">
        <f t="shared" si="18"/>
        <v>0.48495907911304703</v>
      </c>
      <c r="L70">
        <f t="shared" si="19"/>
        <v>0.51504092088695308</v>
      </c>
      <c r="M70">
        <f t="shared" si="20"/>
        <v>2.062029649653994</v>
      </c>
      <c r="N70">
        <f t="shared" si="21"/>
        <v>1.9415932976313763</v>
      </c>
    </row>
    <row r="71" spans="1:14" x14ac:dyDescent="0.25">
      <c r="A71" s="4">
        <f>IF('True_Odds_Calculator_2-way'!A72="","",'True_Odds_Calculator_2-way'!A72)</f>
        <v>1.92</v>
      </c>
      <c r="B71" s="4">
        <f>IF('True_Odds_Calculator_2-way'!B72="","",'True_Odds_Calculator_2-way'!B72)</f>
        <v>1.92</v>
      </c>
      <c r="C71" s="4">
        <f t="shared" si="11"/>
        <v>0.52083333333333337</v>
      </c>
      <c r="D71">
        <f t="shared" si="12"/>
        <v>0.52083333333333337</v>
      </c>
      <c r="E71">
        <f t="shared" si="13"/>
        <v>4.1666666666666741E-2</v>
      </c>
      <c r="F71">
        <f t="shared" si="14"/>
        <v>-0.22960069444444442</v>
      </c>
      <c r="G71">
        <v>0</v>
      </c>
      <c r="H71">
        <f t="shared" si="15"/>
        <v>0.27126736111111116</v>
      </c>
      <c r="I71">
        <f t="shared" si="16"/>
        <v>-1.0869565217391306</v>
      </c>
      <c r="J71">
        <f t="shared" si="17"/>
        <v>1.0869565217391306</v>
      </c>
      <c r="K71">
        <f t="shared" si="18"/>
        <v>0.50000000000000011</v>
      </c>
      <c r="L71">
        <f t="shared" si="19"/>
        <v>0.50000000000000011</v>
      </c>
      <c r="M71">
        <f t="shared" si="20"/>
        <v>1.9999999999999996</v>
      </c>
      <c r="N71">
        <f t="shared" si="21"/>
        <v>1.9999999999999996</v>
      </c>
    </row>
    <row r="72" spans="1:14" x14ac:dyDescent="0.25">
      <c r="A72" s="4">
        <f>IF('True_Odds_Calculator_2-way'!A73="","",'True_Odds_Calculator_2-way'!A73)</f>
        <v>1.66</v>
      </c>
      <c r="B72" s="4">
        <f>IF('True_Odds_Calculator_2-way'!B73="","",'True_Odds_Calculator_2-way'!B73)</f>
        <v>2.2400000000000002</v>
      </c>
      <c r="C72" s="4">
        <f t="shared" si="11"/>
        <v>0.60240963855421692</v>
      </c>
      <c r="D72">
        <f t="shared" si="12"/>
        <v>0.4464285714285714</v>
      </c>
      <c r="E72">
        <f t="shared" si="13"/>
        <v>4.8838209982788428E-2</v>
      </c>
      <c r="F72">
        <f t="shared" si="14"/>
        <v>-0.22009466437177272</v>
      </c>
      <c r="G72">
        <v>0</v>
      </c>
      <c r="H72">
        <f t="shared" si="15"/>
        <v>0.26893287435456109</v>
      </c>
      <c r="I72">
        <f t="shared" si="16"/>
        <v>-1.1053942207134548</v>
      </c>
      <c r="J72">
        <f t="shared" si="17"/>
        <v>1.1053942207134548</v>
      </c>
      <c r="K72">
        <f t="shared" si="18"/>
        <v>0.57818167201398041</v>
      </c>
      <c r="L72">
        <f t="shared" si="19"/>
        <v>0.42181832798601948</v>
      </c>
      <c r="M72">
        <f t="shared" si="20"/>
        <v>1.7295601856708804</v>
      </c>
      <c r="N72">
        <f t="shared" si="21"/>
        <v>2.3706888336846839</v>
      </c>
    </row>
    <row r="73" spans="1:14" x14ac:dyDescent="0.25">
      <c r="A73" s="4">
        <f>IF('True_Odds_Calculator_2-way'!A74="","",'True_Odds_Calculator_2-way'!A74)</f>
        <v>2.56</v>
      </c>
      <c r="B73" s="4">
        <f>IF('True_Odds_Calculator_2-way'!B74="","",'True_Odds_Calculator_2-way'!B74)</f>
        <v>1.52</v>
      </c>
      <c r="C73" s="4">
        <f t="shared" si="11"/>
        <v>0.390625</v>
      </c>
      <c r="D73">
        <f t="shared" si="12"/>
        <v>0.65789473684210531</v>
      </c>
      <c r="E73">
        <f t="shared" si="13"/>
        <v>4.851973684210531E-2</v>
      </c>
      <c r="F73">
        <f t="shared" si="14"/>
        <v>-0.20847039473684204</v>
      </c>
      <c r="G73">
        <v>0</v>
      </c>
      <c r="H73">
        <f t="shared" si="15"/>
        <v>0.2569901315789474</v>
      </c>
      <c r="I73">
        <f t="shared" si="16"/>
        <v>-1.110288979210819</v>
      </c>
      <c r="J73">
        <f t="shared" si="17"/>
        <v>1.110288979210819</v>
      </c>
      <c r="K73">
        <f t="shared" si="18"/>
        <v>0.3660254037844386</v>
      </c>
      <c r="L73">
        <f t="shared" si="19"/>
        <v>0.63397459621556129</v>
      </c>
      <c r="M73">
        <f t="shared" si="20"/>
        <v>2.7320508075688776</v>
      </c>
      <c r="N73">
        <f t="shared" si="21"/>
        <v>1.577350269189626</v>
      </c>
    </row>
    <row r="74" spans="1:14" x14ac:dyDescent="0.25">
      <c r="A74" s="4">
        <f>IF('True_Odds_Calculator_2-way'!A75="","",'True_Odds_Calculator_2-way'!A75)</f>
        <v>1.88</v>
      </c>
      <c r="B74" s="4">
        <f>IF('True_Odds_Calculator_2-way'!B75="","",'True_Odds_Calculator_2-way'!B75)</f>
        <v>1.96</v>
      </c>
      <c r="C74" s="4">
        <f t="shared" si="11"/>
        <v>0.53191489361702127</v>
      </c>
      <c r="D74">
        <f t="shared" si="12"/>
        <v>0.51020408163265307</v>
      </c>
      <c r="E74">
        <f t="shared" si="13"/>
        <v>4.2118975249674229E-2</v>
      </c>
      <c r="F74">
        <f t="shared" si="14"/>
        <v>-0.22926617455492848</v>
      </c>
      <c r="G74">
        <v>0</v>
      </c>
      <c r="H74">
        <f t="shared" si="15"/>
        <v>0.27138514980460271</v>
      </c>
      <c r="I74">
        <f t="shared" si="16"/>
        <v>-1.0879853497231111</v>
      </c>
      <c r="J74">
        <f t="shared" si="17"/>
        <v>1.0879853497231111</v>
      </c>
      <c r="K74">
        <f t="shared" si="18"/>
        <v>0.51087470692394266</v>
      </c>
      <c r="L74">
        <f t="shared" si="19"/>
        <v>0.48912529307605751</v>
      </c>
      <c r="M74">
        <f t="shared" si="20"/>
        <v>1.9574271077563381</v>
      </c>
      <c r="N74">
        <f t="shared" si="21"/>
        <v>2.0444659357341863</v>
      </c>
    </row>
    <row r="75" spans="1:14" x14ac:dyDescent="0.25">
      <c r="A75" s="4">
        <f>IF('True_Odds_Calculator_2-way'!A76="","",'True_Odds_Calculator_2-way'!A76)</f>
        <v>1.9</v>
      </c>
      <c r="B75" s="4">
        <f>IF('True_Odds_Calculator_2-way'!B76="","",'True_Odds_Calculator_2-way'!B76)</f>
        <v>1.93</v>
      </c>
      <c r="C75" s="4">
        <f t="shared" si="11"/>
        <v>0.52631578947368418</v>
      </c>
      <c r="D75">
        <f t="shared" si="12"/>
        <v>0.5181347150259068</v>
      </c>
      <c r="E75">
        <f t="shared" si="13"/>
        <v>4.445050449959087E-2</v>
      </c>
      <c r="F75">
        <f t="shared" si="14"/>
        <v>-0.22825197709299161</v>
      </c>
      <c r="G75">
        <v>0</v>
      </c>
      <c r="H75">
        <f t="shared" si="15"/>
        <v>0.27270248159258254</v>
      </c>
      <c r="I75">
        <f t="shared" si="16"/>
        <v>-1.0930430596399217</v>
      </c>
      <c r="J75">
        <f t="shared" si="17"/>
        <v>1.0930430596399217</v>
      </c>
      <c r="K75">
        <f t="shared" si="18"/>
        <v>0.50409863604618754</v>
      </c>
      <c r="L75">
        <f t="shared" si="19"/>
        <v>0.49590136395381257</v>
      </c>
      <c r="M75">
        <f t="shared" si="20"/>
        <v>1.9837387536759294</v>
      </c>
      <c r="N75">
        <f t="shared" si="21"/>
        <v>2.0165300454651267</v>
      </c>
    </row>
    <row r="76" spans="1:14" x14ac:dyDescent="0.25">
      <c r="A76" s="4">
        <f>IF('True_Odds_Calculator_2-way'!A77="","",'True_Odds_Calculator_2-way'!A77)</f>
        <v>2.08</v>
      </c>
      <c r="B76" s="4">
        <f>IF('True_Odds_Calculator_2-way'!B77="","",'True_Odds_Calculator_2-way'!B77)</f>
        <v>1.76</v>
      </c>
      <c r="C76" s="4">
        <f t="shared" si="11"/>
        <v>0.48076923076923073</v>
      </c>
      <c r="D76">
        <f t="shared" si="12"/>
        <v>0.56818181818181823</v>
      </c>
      <c r="E76">
        <f t="shared" si="13"/>
        <v>4.8951048951048959E-2</v>
      </c>
      <c r="F76">
        <f t="shared" si="14"/>
        <v>-0.22421328671328666</v>
      </c>
      <c r="G76">
        <v>0</v>
      </c>
      <c r="H76">
        <f t="shared" si="15"/>
        <v>0.27316433566433568</v>
      </c>
      <c r="I76">
        <f t="shared" si="16"/>
        <v>-1.1037769642208699</v>
      </c>
      <c r="J76">
        <f t="shared" si="17"/>
        <v>1.1037769642208699</v>
      </c>
      <c r="K76">
        <f t="shared" si="18"/>
        <v>0.45618791322653113</v>
      </c>
      <c r="L76">
        <f t="shared" si="19"/>
        <v>0.54381208677346893</v>
      </c>
      <c r="M76">
        <f t="shared" si="20"/>
        <v>2.1920791213585393</v>
      </c>
      <c r="N76">
        <f t="shared" si="21"/>
        <v>1.838870492807861</v>
      </c>
    </row>
    <row r="77" spans="1:14" x14ac:dyDescent="0.25">
      <c r="A77" s="4">
        <f>IF('True_Odds_Calculator_2-way'!A78="","",'True_Odds_Calculator_2-way'!A78)</f>
        <v>1.97</v>
      </c>
      <c r="B77" s="4">
        <f>IF('True_Odds_Calculator_2-way'!B78="","",'True_Odds_Calculator_2-way'!B78)</f>
        <v>1.87</v>
      </c>
      <c r="C77" s="4">
        <f t="shared" si="11"/>
        <v>0.50761421319796951</v>
      </c>
      <c r="D77">
        <f t="shared" si="12"/>
        <v>0.53475935828876997</v>
      </c>
      <c r="E77">
        <f t="shared" si="13"/>
        <v>4.2373571486739481E-2</v>
      </c>
      <c r="F77">
        <f t="shared" si="14"/>
        <v>-0.22907787942126556</v>
      </c>
      <c r="G77">
        <v>0</v>
      </c>
      <c r="H77">
        <f t="shared" si="15"/>
        <v>0.27145145090800504</v>
      </c>
      <c r="I77">
        <f t="shared" si="16"/>
        <v>-1.0885653508392383</v>
      </c>
      <c r="J77">
        <f t="shared" si="17"/>
        <v>1.0885653508392383</v>
      </c>
      <c r="K77">
        <f t="shared" si="18"/>
        <v>0.48640299573233392</v>
      </c>
      <c r="L77">
        <f t="shared" si="19"/>
        <v>0.51359700426766597</v>
      </c>
      <c r="M77">
        <f t="shared" si="20"/>
        <v>2.0559083903140616</v>
      </c>
      <c r="N77">
        <f t="shared" si="21"/>
        <v>1.9470518552301377</v>
      </c>
    </row>
    <row r="78" spans="1:14" x14ac:dyDescent="0.25">
      <c r="A78" s="4">
        <f>IF('True_Odds_Calculator_2-way'!A79="","",'True_Odds_Calculator_2-way'!A79)</f>
        <v>1.78</v>
      </c>
      <c r="B78" s="4">
        <f>IF('True_Odds_Calculator_2-way'!B79="","",'True_Odds_Calculator_2-way'!B79)</f>
        <v>2.06</v>
      </c>
      <c r="C78" s="4">
        <f t="shared" si="11"/>
        <v>0.5617977528089888</v>
      </c>
      <c r="D78">
        <f t="shared" si="12"/>
        <v>0.4854368932038835</v>
      </c>
      <c r="E78">
        <f t="shared" si="13"/>
        <v>4.7234646012872306E-2</v>
      </c>
      <c r="F78">
        <f t="shared" si="14"/>
        <v>-0.22548270971964657</v>
      </c>
      <c r="G78">
        <v>0</v>
      </c>
      <c r="H78">
        <f t="shared" si="15"/>
        <v>0.27271735573251882</v>
      </c>
      <c r="I78">
        <f t="shared" si="16"/>
        <v>-1.0997646755364592</v>
      </c>
      <c r="J78">
        <f t="shared" si="17"/>
        <v>1.0997646755364592</v>
      </c>
      <c r="K78">
        <f t="shared" si="18"/>
        <v>0.53826630809448417</v>
      </c>
      <c r="L78">
        <f t="shared" si="19"/>
        <v>0.46173369190551583</v>
      </c>
      <c r="M78">
        <f t="shared" si="20"/>
        <v>1.8578164469184384</v>
      </c>
      <c r="N78">
        <f t="shared" si="21"/>
        <v>2.1657505560686463</v>
      </c>
    </row>
    <row r="79" spans="1:14" x14ac:dyDescent="0.25">
      <c r="A79" s="4">
        <f>IF('True_Odds_Calculator_2-way'!A80="","",'True_Odds_Calculator_2-way'!A80)</f>
        <v>1.68</v>
      </c>
      <c r="B79" s="4">
        <f>IF('True_Odds_Calculator_2-way'!B80="","",'True_Odds_Calculator_2-way'!B80)</f>
        <v>2.27</v>
      </c>
      <c r="C79" s="4">
        <f t="shared" si="11"/>
        <v>0.59523809523809523</v>
      </c>
      <c r="D79">
        <f t="shared" si="12"/>
        <v>0.44052863436123346</v>
      </c>
      <c r="E79">
        <f t="shared" si="13"/>
        <v>3.5766729599328695E-2</v>
      </c>
      <c r="F79">
        <f t="shared" si="14"/>
        <v>-0.22645269561569115</v>
      </c>
      <c r="G79">
        <v>0</v>
      </c>
      <c r="H79">
        <f t="shared" si="15"/>
        <v>0.2622194252150199</v>
      </c>
      <c r="I79">
        <f t="shared" si="16"/>
        <v>-1.0760778282064791</v>
      </c>
      <c r="J79">
        <f t="shared" si="17"/>
        <v>1.0760778282064791</v>
      </c>
      <c r="K79">
        <f t="shared" si="18"/>
        <v>0.57745625010319412</v>
      </c>
      <c r="L79">
        <f t="shared" si="19"/>
        <v>0.42254374989680582</v>
      </c>
      <c r="M79">
        <f t="shared" si="20"/>
        <v>1.7317329231804059</v>
      </c>
      <c r="N79">
        <f t="shared" si="21"/>
        <v>2.3666188418222287</v>
      </c>
    </row>
    <row r="80" spans="1:14" x14ac:dyDescent="0.25">
      <c r="A80" s="4">
        <f>IF('True_Odds_Calculator_2-way'!A81="","",'True_Odds_Calculator_2-way'!A81)</f>
        <v>1.62</v>
      </c>
      <c r="B80" s="4">
        <f>IF('True_Odds_Calculator_2-way'!B81="","",'True_Odds_Calculator_2-way'!B81)</f>
        <v>2.37</v>
      </c>
      <c r="C80" s="4">
        <f t="shared" si="11"/>
        <v>0.61728395061728392</v>
      </c>
      <c r="D80">
        <f t="shared" si="12"/>
        <v>0.42194092827004215</v>
      </c>
      <c r="E80">
        <f t="shared" si="13"/>
        <v>3.9224878887325954E-2</v>
      </c>
      <c r="F80">
        <f t="shared" si="14"/>
        <v>-0.22123248424232966</v>
      </c>
      <c r="G80">
        <v>0</v>
      </c>
      <c r="H80">
        <f t="shared" si="15"/>
        <v>0.26045736312965562</v>
      </c>
      <c r="I80">
        <f t="shared" si="16"/>
        <v>-1.0850353103361388</v>
      </c>
      <c r="J80">
        <f t="shared" si="17"/>
        <v>1.0850353103361388</v>
      </c>
      <c r="K80">
        <f t="shared" si="18"/>
        <v>0.59782800986731122</v>
      </c>
      <c r="L80">
        <f t="shared" si="19"/>
        <v>0.40217199013268901</v>
      </c>
      <c r="M80">
        <f t="shared" si="20"/>
        <v>1.672721892408406</v>
      </c>
      <c r="N80">
        <f t="shared" si="21"/>
        <v>2.4864983751605103</v>
      </c>
    </row>
    <row r="81" spans="1:14" x14ac:dyDescent="0.25">
      <c r="A81" s="4">
        <f>IF('True_Odds_Calculator_2-way'!A82="","",'True_Odds_Calculator_2-way'!A82)</f>
        <v>2.4</v>
      </c>
      <c r="B81" s="4">
        <f>IF('True_Odds_Calculator_2-way'!B82="","",'True_Odds_Calculator_2-way'!B82)</f>
        <v>1.61</v>
      </c>
      <c r="C81" s="4">
        <f t="shared" si="11"/>
        <v>0.41666666666666669</v>
      </c>
      <c r="D81">
        <f t="shared" si="12"/>
        <v>0.6211180124223602</v>
      </c>
      <c r="E81">
        <f t="shared" si="13"/>
        <v>3.7784679089026829E-2</v>
      </c>
      <c r="F81">
        <f t="shared" si="14"/>
        <v>-0.22101449275362328</v>
      </c>
      <c r="G81">
        <v>0</v>
      </c>
      <c r="H81">
        <f t="shared" si="15"/>
        <v>0.25879917184265011</v>
      </c>
      <c r="I81">
        <f t="shared" si="16"/>
        <v>-1.0821091383745125</v>
      </c>
      <c r="J81">
        <f t="shared" si="17"/>
        <v>1.0821091383745125</v>
      </c>
      <c r="K81">
        <f t="shared" si="18"/>
        <v>0.39762177743270088</v>
      </c>
      <c r="L81">
        <f t="shared" si="19"/>
        <v>0.602378222567299</v>
      </c>
      <c r="M81">
        <f t="shared" si="20"/>
        <v>2.5149527937243179</v>
      </c>
      <c r="N81">
        <f t="shared" si="21"/>
        <v>1.660086574408453</v>
      </c>
    </row>
    <row r="82" spans="1:14" x14ac:dyDescent="0.25">
      <c r="A82" s="4">
        <f>IF('True_Odds_Calculator_2-way'!A83="","",'True_Odds_Calculator_2-way'!A83)</f>
        <v>2.16</v>
      </c>
      <c r="B82" s="4">
        <f>IF('True_Odds_Calculator_2-way'!B83="","",'True_Odds_Calculator_2-way'!B83)</f>
        <v>1.74</v>
      </c>
      <c r="C82" s="4">
        <f t="shared" si="11"/>
        <v>0.46296296296296291</v>
      </c>
      <c r="D82">
        <f t="shared" si="12"/>
        <v>0.57471264367816088</v>
      </c>
      <c r="E82">
        <f t="shared" si="13"/>
        <v>3.7675606641123682E-2</v>
      </c>
      <c r="F82">
        <f t="shared" si="14"/>
        <v>-0.22839506172839519</v>
      </c>
      <c r="G82">
        <v>0</v>
      </c>
      <c r="H82">
        <f t="shared" si="15"/>
        <v>0.26607066836951887</v>
      </c>
      <c r="I82">
        <f t="shared" si="16"/>
        <v>-1.0793322294408634</v>
      </c>
      <c r="J82">
        <f t="shared" si="17"/>
        <v>1.0793322294408634</v>
      </c>
      <c r="K82">
        <f t="shared" si="18"/>
        <v>0.44404472798104189</v>
      </c>
      <c r="L82">
        <f t="shared" si="19"/>
        <v>0.55595527201895822</v>
      </c>
      <c r="M82">
        <f t="shared" si="20"/>
        <v>2.2520253861514017</v>
      </c>
      <c r="N82">
        <f t="shared" si="21"/>
        <v>1.7987058497862392</v>
      </c>
    </row>
    <row r="83" spans="1:14" x14ac:dyDescent="0.25">
      <c r="A83" s="4">
        <f>IF('True_Odds_Calculator_2-way'!A84="","",'True_Odds_Calculator_2-way'!A84)</f>
        <v>2.2599999999999998</v>
      </c>
      <c r="B83" s="4">
        <f>IF('True_Odds_Calculator_2-way'!B84="","",'True_Odds_Calculator_2-way'!B84)</f>
        <v>1.68</v>
      </c>
      <c r="C83" s="4">
        <f t="shared" si="11"/>
        <v>0.44247787610619471</v>
      </c>
      <c r="D83">
        <f t="shared" si="12"/>
        <v>0.59523809523809523</v>
      </c>
      <c r="E83">
        <f t="shared" si="13"/>
        <v>3.7715971344289834E-2</v>
      </c>
      <c r="F83">
        <f t="shared" si="14"/>
        <v>-0.22566371681415942</v>
      </c>
      <c r="G83">
        <v>0</v>
      </c>
      <c r="H83">
        <f t="shared" si="15"/>
        <v>0.26337968815844925</v>
      </c>
      <c r="I83">
        <f t="shared" si="16"/>
        <v>-1.080339539253607</v>
      </c>
      <c r="J83">
        <f t="shared" si="17"/>
        <v>1.080339539253607</v>
      </c>
      <c r="K83">
        <f t="shared" si="18"/>
        <v>0.4235084779870531</v>
      </c>
      <c r="L83">
        <f t="shared" si="19"/>
        <v>0.57649152201294696</v>
      </c>
      <c r="M83">
        <f t="shared" si="20"/>
        <v>2.3612278194595446</v>
      </c>
      <c r="N83">
        <f t="shared" si="21"/>
        <v>1.7346308866924531</v>
      </c>
    </row>
    <row r="84" spans="1:14" x14ac:dyDescent="0.25">
      <c r="A84" s="4">
        <f>IF('True_Odds_Calculator_2-way'!A85="","",'True_Odds_Calculator_2-way'!A85)</f>
        <v>2</v>
      </c>
      <c r="B84" s="4">
        <f>IF('True_Odds_Calculator_2-way'!B85="","",'True_Odds_Calculator_2-way'!B85)</f>
        <v>1.88</v>
      </c>
      <c r="C84" s="4">
        <f t="shared" si="11"/>
        <v>0.5</v>
      </c>
      <c r="D84">
        <f t="shared" si="12"/>
        <v>0.53191489361702127</v>
      </c>
      <c r="E84">
        <f t="shared" si="13"/>
        <v>3.1914893617021267E-2</v>
      </c>
      <c r="F84">
        <f t="shared" si="14"/>
        <v>-0.23404255319148937</v>
      </c>
      <c r="G84">
        <v>0</v>
      </c>
      <c r="H84">
        <f t="shared" si="15"/>
        <v>0.26595744680851063</v>
      </c>
      <c r="I84">
        <f t="shared" si="16"/>
        <v>-1.0660035817780522</v>
      </c>
      <c r="J84">
        <f t="shared" si="17"/>
        <v>1.0660035817780522</v>
      </c>
      <c r="K84">
        <f t="shared" si="18"/>
        <v>0.48402626637238261</v>
      </c>
      <c r="L84">
        <f t="shared" si="19"/>
        <v>0.51597373362761745</v>
      </c>
      <c r="M84">
        <f t="shared" si="20"/>
        <v>2.0660035817780522</v>
      </c>
      <c r="N84">
        <f t="shared" si="21"/>
        <v>1.9380831519646857</v>
      </c>
    </row>
    <row r="85" spans="1:14" x14ac:dyDescent="0.25">
      <c r="A85" s="4">
        <f>IF('True_Odds_Calculator_2-way'!A86="","",'True_Odds_Calculator_2-way'!A86)</f>
        <v>2.2599999999999998</v>
      </c>
      <c r="B85" s="4">
        <f>IF('True_Odds_Calculator_2-way'!B86="","",'True_Odds_Calculator_2-way'!B86)</f>
        <v>1.65</v>
      </c>
      <c r="C85" s="4">
        <f t="shared" si="11"/>
        <v>0.44247787610619471</v>
      </c>
      <c r="D85">
        <f t="shared" si="12"/>
        <v>0.60606060606060608</v>
      </c>
      <c r="E85">
        <f t="shared" si="13"/>
        <v>4.85384821668009E-2</v>
      </c>
      <c r="F85">
        <f t="shared" si="14"/>
        <v>-0.21962992759452926</v>
      </c>
      <c r="G85">
        <v>0</v>
      </c>
      <c r="H85">
        <f t="shared" si="15"/>
        <v>0.26816840976133016</v>
      </c>
      <c r="I85">
        <f t="shared" si="16"/>
        <v>-1.1049892402196602</v>
      </c>
      <c r="J85">
        <f t="shared" si="17"/>
        <v>1.1049892402196602</v>
      </c>
      <c r="K85">
        <f t="shared" si="18"/>
        <v>0.41801014383590385</v>
      </c>
      <c r="L85">
        <f t="shared" si="19"/>
        <v>0.58198985616409593</v>
      </c>
      <c r="M85">
        <f t="shared" si="20"/>
        <v>2.3922864426767716</v>
      </c>
      <c r="N85">
        <f t="shared" si="21"/>
        <v>1.7182430061427794</v>
      </c>
    </row>
    <row r="86" spans="1:14" x14ac:dyDescent="0.25">
      <c r="A86" s="4">
        <f>IF('True_Odds_Calculator_2-way'!A87="","",'True_Odds_Calculator_2-way'!A87)</f>
        <v>2.4500000000000002</v>
      </c>
      <c r="B86" s="4">
        <f>IF('True_Odds_Calculator_2-way'!B87="","",'True_Odds_Calculator_2-way'!B87)</f>
        <v>1.59</v>
      </c>
      <c r="C86" s="4">
        <f t="shared" si="11"/>
        <v>0.4081632653061224</v>
      </c>
      <c r="D86">
        <f t="shared" si="12"/>
        <v>0.62893081761006286</v>
      </c>
      <c r="E86">
        <f t="shared" si="13"/>
        <v>3.7094082916185211E-2</v>
      </c>
      <c r="F86">
        <f t="shared" si="14"/>
        <v>-0.21961237325118743</v>
      </c>
      <c r="G86">
        <v>0</v>
      </c>
      <c r="H86">
        <f t="shared" si="15"/>
        <v>0.25670645616737259</v>
      </c>
      <c r="I86">
        <f t="shared" si="16"/>
        <v>-1.081160058403835</v>
      </c>
      <c r="J86">
        <f t="shared" si="17"/>
        <v>1.081160058403835</v>
      </c>
      <c r="K86">
        <f t="shared" si="18"/>
        <v>0.38945631391218749</v>
      </c>
      <c r="L86">
        <f t="shared" si="19"/>
        <v>0.61054368608781251</v>
      </c>
      <c r="M86">
        <f t="shared" si="20"/>
        <v>2.5676820846855613</v>
      </c>
      <c r="N86">
        <f t="shared" si="21"/>
        <v>1.6378844344582628</v>
      </c>
    </row>
    <row r="87" spans="1:14" x14ac:dyDescent="0.25">
      <c r="A87" s="4">
        <f>IF('True_Odds_Calculator_2-way'!A88="","",'True_Odds_Calculator_2-way'!A88)</f>
        <v>2.37</v>
      </c>
      <c r="B87" s="4">
        <f>IF('True_Odds_Calculator_2-way'!B88="","",'True_Odds_Calculator_2-way'!B88)</f>
        <v>1.63</v>
      </c>
      <c r="C87" s="4">
        <f t="shared" si="11"/>
        <v>0.42194092827004215</v>
      </c>
      <c r="D87">
        <f t="shared" si="12"/>
        <v>0.61349693251533743</v>
      </c>
      <c r="E87">
        <f t="shared" si="13"/>
        <v>3.5437860785379582E-2</v>
      </c>
      <c r="F87">
        <f t="shared" si="14"/>
        <v>-0.22342160441096537</v>
      </c>
      <c r="G87">
        <v>0</v>
      </c>
      <c r="H87">
        <f t="shared" si="15"/>
        <v>0.2588594651963449</v>
      </c>
      <c r="I87">
        <f t="shared" si="16"/>
        <v>-1.0763894728677108</v>
      </c>
      <c r="J87">
        <f t="shared" si="17"/>
        <v>1.0763894728677108</v>
      </c>
      <c r="K87">
        <f t="shared" si="18"/>
        <v>0.40409696490827207</v>
      </c>
      <c r="L87">
        <f t="shared" si="19"/>
        <v>0.59590303509172793</v>
      </c>
      <c r="M87">
        <f t="shared" si="20"/>
        <v>2.4746535778287639</v>
      </c>
      <c r="N87">
        <f t="shared" si="21"/>
        <v>1.6781253679066579</v>
      </c>
    </row>
    <row r="88" spans="1:14" x14ac:dyDescent="0.25">
      <c r="A88" s="4">
        <f>IF('True_Odds_Calculator_2-way'!A89="","",'True_Odds_Calculator_2-way'!A89)</f>
        <v>2.4900000000000002</v>
      </c>
      <c r="B88" s="4">
        <f>IF('True_Odds_Calculator_2-way'!B89="","",'True_Odds_Calculator_2-way'!B89)</f>
        <v>1.57</v>
      </c>
      <c r="C88" s="4">
        <f t="shared" si="11"/>
        <v>0.40160642570281119</v>
      </c>
      <c r="D88">
        <f t="shared" si="12"/>
        <v>0.63694267515923564</v>
      </c>
      <c r="E88">
        <f t="shared" si="13"/>
        <v>3.8549100862046881E-2</v>
      </c>
      <c r="F88">
        <f t="shared" si="14"/>
        <v>-0.21725117028624052</v>
      </c>
      <c r="G88">
        <v>0</v>
      </c>
      <c r="H88">
        <f t="shared" si="15"/>
        <v>0.25580027114828735</v>
      </c>
      <c r="I88">
        <f t="shared" si="16"/>
        <v>-1.0850991866680071</v>
      </c>
      <c r="J88">
        <f t="shared" si="17"/>
        <v>1.0850991866680071</v>
      </c>
      <c r="K88">
        <f t="shared" si="18"/>
        <v>0.38214645569254196</v>
      </c>
      <c r="L88">
        <f t="shared" si="19"/>
        <v>0.61785354430745798</v>
      </c>
      <c r="M88">
        <f t="shared" si="20"/>
        <v>2.6167977881353308</v>
      </c>
      <c r="N88">
        <f t="shared" si="21"/>
        <v>1.6185065364007643</v>
      </c>
    </row>
    <row r="89" spans="1:14" x14ac:dyDescent="0.25">
      <c r="A89" s="4">
        <f>IF('True_Odds_Calculator_2-way'!A90="","",'True_Odds_Calculator_2-way'!A90)</f>
        <v>2.61</v>
      </c>
      <c r="B89" s="4">
        <f>IF('True_Odds_Calculator_2-way'!B90="","",'True_Odds_Calculator_2-way'!B90)</f>
        <v>1.53</v>
      </c>
      <c r="C89" s="4">
        <f t="shared" si="11"/>
        <v>0.38314176245210729</v>
      </c>
      <c r="D89">
        <f t="shared" si="12"/>
        <v>0.65359477124183007</v>
      </c>
      <c r="E89">
        <f t="shared" si="13"/>
        <v>3.6736533693937368E-2</v>
      </c>
      <c r="F89">
        <f t="shared" si="14"/>
        <v>-0.21368291888913937</v>
      </c>
      <c r="G89">
        <v>0</v>
      </c>
      <c r="H89">
        <f t="shared" si="15"/>
        <v>0.25041945258307668</v>
      </c>
      <c r="I89">
        <f t="shared" si="16"/>
        <v>-1.0825528985483326</v>
      </c>
      <c r="J89">
        <f t="shared" si="17"/>
        <v>1.0825528985483326</v>
      </c>
      <c r="K89">
        <f t="shared" si="18"/>
        <v>0.36457628549193738</v>
      </c>
      <c r="L89">
        <f t="shared" si="19"/>
        <v>0.63542371450806256</v>
      </c>
      <c r="M89">
        <f t="shared" si="20"/>
        <v>2.7429101666628148</v>
      </c>
      <c r="N89">
        <f t="shared" si="21"/>
        <v>1.5737530362306167</v>
      </c>
    </row>
    <row r="90" spans="1:14" x14ac:dyDescent="0.25">
      <c r="A90" s="4">
        <f>IF('True_Odds_Calculator_2-way'!A91="","",'True_Odds_Calculator_2-way'!A91)</f>
        <v>2.29</v>
      </c>
      <c r="B90" s="4">
        <f>IF('True_Odds_Calculator_2-way'!B91="","",'True_Odds_Calculator_2-way'!B91)</f>
        <v>1.66</v>
      </c>
      <c r="C90" s="4">
        <f t="shared" si="11"/>
        <v>0.4366812227074236</v>
      </c>
      <c r="D90">
        <f t="shared" si="12"/>
        <v>0.60240963855421692</v>
      </c>
      <c r="E90">
        <f t="shared" si="13"/>
        <v>3.9090861261640519E-2</v>
      </c>
      <c r="F90">
        <f t="shared" si="14"/>
        <v>-0.22397011627295205</v>
      </c>
      <c r="G90">
        <v>0</v>
      </c>
      <c r="H90">
        <f t="shared" si="15"/>
        <v>0.26306097753459257</v>
      </c>
      <c r="I90">
        <f t="shared" si="16"/>
        <v>-1.0837601479372587</v>
      </c>
      <c r="J90">
        <f t="shared" si="17"/>
        <v>1.0837601479372587</v>
      </c>
      <c r="K90">
        <f t="shared" si="18"/>
        <v>0.41700538087901889</v>
      </c>
      <c r="L90">
        <f t="shared" si="19"/>
        <v>0.58299461912098116</v>
      </c>
      <c r="M90">
        <f t="shared" si="20"/>
        <v>2.3980505908390635</v>
      </c>
      <c r="N90">
        <f t="shared" si="21"/>
        <v>1.7152816976385905</v>
      </c>
    </row>
    <row r="91" spans="1:14" x14ac:dyDescent="0.25">
      <c r="A91" s="4">
        <f>IF('True_Odds_Calculator_2-way'!A92="","",'True_Odds_Calculator_2-way'!A92)</f>
        <v>2.52</v>
      </c>
      <c r="B91" s="4">
        <f>IF('True_Odds_Calculator_2-way'!B92="","",'True_Odds_Calculator_2-way'!B92)</f>
        <v>1.54</v>
      </c>
      <c r="C91" s="4">
        <f t="shared" si="11"/>
        <v>0.3968253968253968</v>
      </c>
      <c r="D91">
        <f t="shared" si="12"/>
        <v>0.64935064935064934</v>
      </c>
      <c r="E91">
        <f t="shared" si="13"/>
        <v>4.6176046176046093E-2</v>
      </c>
      <c r="F91">
        <f t="shared" si="14"/>
        <v>-0.21150278293135449</v>
      </c>
      <c r="G91">
        <v>0</v>
      </c>
      <c r="H91">
        <f t="shared" si="15"/>
        <v>0.25767882910740053</v>
      </c>
      <c r="I91">
        <f t="shared" si="16"/>
        <v>-1.1037769642208695</v>
      </c>
      <c r="J91">
        <f t="shared" si="17"/>
        <v>1.1037769642208695</v>
      </c>
      <c r="K91">
        <f t="shared" si="18"/>
        <v>0.37344911452294904</v>
      </c>
      <c r="L91">
        <f t="shared" si="19"/>
        <v>0.62655088547705118</v>
      </c>
      <c r="M91">
        <f t="shared" si="20"/>
        <v>2.6777409856157215</v>
      </c>
      <c r="N91">
        <f t="shared" si="21"/>
        <v>1.5960395606792694</v>
      </c>
    </row>
    <row r="92" spans="1:14" x14ac:dyDescent="0.25">
      <c r="A92" s="4">
        <f>IF('True_Odds_Calculator_2-way'!A93="","",'True_Odds_Calculator_2-way'!A93)</f>
        <v>2.38</v>
      </c>
      <c r="B92" s="4">
        <f>IF('True_Odds_Calculator_2-way'!B93="","",'True_Odds_Calculator_2-way'!B93)</f>
        <v>1.6</v>
      </c>
      <c r="C92" s="4">
        <f t="shared" si="11"/>
        <v>0.42016806722689076</v>
      </c>
      <c r="D92">
        <f t="shared" si="12"/>
        <v>0.625</v>
      </c>
      <c r="E92">
        <f t="shared" si="13"/>
        <v>4.5168067226890818E-2</v>
      </c>
      <c r="F92">
        <f t="shared" si="14"/>
        <v>-0.21743697478991586</v>
      </c>
      <c r="G92">
        <v>0</v>
      </c>
      <c r="H92">
        <f t="shared" si="15"/>
        <v>0.26260504201680673</v>
      </c>
      <c r="I92">
        <f t="shared" si="16"/>
        <v>-1.0989674556596452</v>
      </c>
      <c r="J92">
        <f t="shared" si="17"/>
        <v>1.0989674556596452</v>
      </c>
      <c r="K92">
        <f t="shared" si="18"/>
        <v>0.39736545293100772</v>
      </c>
      <c r="L92">
        <f t="shared" si="19"/>
        <v>0.60263454706899222</v>
      </c>
      <c r="M92">
        <f t="shared" si="20"/>
        <v>2.5165750888103107</v>
      </c>
      <c r="N92">
        <f t="shared" si="21"/>
        <v>1.6593804733957871</v>
      </c>
    </row>
    <row r="93" spans="1:14" x14ac:dyDescent="0.25">
      <c r="A93" s="4">
        <f>IF('True_Odds_Calculator_2-way'!A94="","",'True_Odds_Calculator_2-way'!A94)</f>
        <v>2.31</v>
      </c>
      <c r="B93" s="4">
        <f>IF('True_Odds_Calculator_2-way'!B94="","",'True_Odds_Calculator_2-way'!B94)</f>
        <v>1.57</v>
      </c>
      <c r="C93" s="4">
        <f t="shared" si="11"/>
        <v>0.4329004329004329</v>
      </c>
      <c r="D93">
        <f t="shared" si="12"/>
        <v>0.63694267515923564</v>
      </c>
      <c r="E93">
        <f t="shared" si="13"/>
        <v>6.9843108059668424E-2</v>
      </c>
      <c r="F93">
        <f t="shared" si="14"/>
        <v>-0.20588965174952456</v>
      </c>
      <c r="G93">
        <v>0</v>
      </c>
      <c r="H93">
        <f t="shared" si="15"/>
        <v>0.27573275980919293</v>
      </c>
      <c r="I93">
        <f t="shared" si="16"/>
        <v>-1.1572492935465346</v>
      </c>
      <c r="J93">
        <f t="shared" si="17"/>
        <v>1.1572492935465346</v>
      </c>
      <c r="K93">
        <f t="shared" si="18"/>
        <v>0.39745682093405127</v>
      </c>
      <c r="L93">
        <f t="shared" si="19"/>
        <v>0.6025431790659489</v>
      </c>
      <c r="M93">
        <f t="shared" si="20"/>
        <v>2.51599657454596</v>
      </c>
      <c r="N93">
        <f t="shared" si="21"/>
        <v>1.6596320973215251</v>
      </c>
    </row>
    <row r="94" spans="1:14" x14ac:dyDescent="0.25">
      <c r="A94" s="4">
        <f>IF('True_Odds_Calculator_2-way'!A95="","",'True_Odds_Calculator_2-way'!A95)</f>
        <v>2.72</v>
      </c>
      <c r="B94" s="4">
        <f>IF('True_Odds_Calculator_2-way'!B95="","",'True_Odds_Calculator_2-way'!B95)</f>
        <v>1.47</v>
      </c>
      <c r="C94" s="4">
        <f t="shared" si="11"/>
        <v>0.36764705882352938</v>
      </c>
      <c r="D94">
        <f t="shared" si="12"/>
        <v>0.68027210884353739</v>
      </c>
      <c r="E94">
        <f t="shared" si="13"/>
        <v>4.791916766706672E-2</v>
      </c>
      <c r="F94">
        <f t="shared" si="14"/>
        <v>-0.20218087234893967</v>
      </c>
      <c r="G94">
        <v>0</v>
      </c>
      <c r="H94">
        <f t="shared" si="15"/>
        <v>0.25010004001600639</v>
      </c>
      <c r="I94">
        <f t="shared" si="16"/>
        <v>-1.1122101332503225</v>
      </c>
      <c r="J94">
        <f t="shared" si="17"/>
        <v>1.1122101332503225</v>
      </c>
      <c r="K94">
        <f t="shared" si="18"/>
        <v>0.34328853737564874</v>
      </c>
      <c r="L94">
        <f t="shared" si="19"/>
        <v>0.65671146262435132</v>
      </c>
      <c r="M94">
        <f t="shared" si="20"/>
        <v>2.913001429190555</v>
      </c>
      <c r="N94">
        <f t="shared" si="21"/>
        <v>1.5227387626276516</v>
      </c>
    </row>
    <row r="95" spans="1:14" x14ac:dyDescent="0.25">
      <c r="A95" s="4">
        <f>IF('True_Odds_Calculator_2-way'!A96="","",'True_Odds_Calculator_2-way'!A96)</f>
        <v>2.09</v>
      </c>
      <c r="B95" s="4">
        <f>IF('True_Odds_Calculator_2-way'!B96="","",'True_Odds_Calculator_2-way'!B96)</f>
        <v>1.81</v>
      </c>
      <c r="C95" s="4">
        <f t="shared" si="11"/>
        <v>0.47846889952153115</v>
      </c>
      <c r="D95">
        <f t="shared" si="12"/>
        <v>0.5524861878453039</v>
      </c>
      <c r="E95">
        <f t="shared" si="13"/>
        <v>3.0955087366835166E-2</v>
      </c>
      <c r="F95">
        <f t="shared" si="14"/>
        <v>-0.23339237093235332</v>
      </c>
      <c r="G95">
        <v>0</v>
      </c>
      <c r="H95">
        <f t="shared" si="15"/>
        <v>0.26434745829918849</v>
      </c>
      <c r="I95">
        <f t="shared" si="16"/>
        <v>-1.064251428023502</v>
      </c>
      <c r="J95">
        <f t="shared" si="17"/>
        <v>1.064251428023502</v>
      </c>
      <c r="K95">
        <f t="shared" si="18"/>
        <v>0.46295566357839102</v>
      </c>
      <c r="L95">
        <f t="shared" si="19"/>
        <v>0.53704433642160887</v>
      </c>
      <c r="M95">
        <f t="shared" si="20"/>
        <v>2.1600340565456171</v>
      </c>
      <c r="N95">
        <f t="shared" si="21"/>
        <v>1.8620436566990362</v>
      </c>
    </row>
    <row r="96" spans="1:14" x14ac:dyDescent="0.25">
      <c r="A96" s="4">
        <f>IF('True_Odds_Calculator_2-way'!A97="","",'True_Odds_Calculator_2-way'!A97)</f>
        <v>2.2400000000000002</v>
      </c>
      <c r="B96" s="4">
        <f>IF('True_Odds_Calculator_2-way'!B97="","",'True_Odds_Calculator_2-way'!B97)</f>
        <v>1.7</v>
      </c>
      <c r="C96" s="4">
        <f t="shared" si="11"/>
        <v>0.4464285714285714</v>
      </c>
      <c r="D96">
        <f t="shared" si="12"/>
        <v>0.58823529411764708</v>
      </c>
      <c r="E96">
        <f t="shared" si="13"/>
        <v>3.4663865546218364E-2</v>
      </c>
      <c r="F96">
        <f t="shared" si="14"/>
        <v>-0.22794117647058831</v>
      </c>
      <c r="G96">
        <v>0</v>
      </c>
      <c r="H96">
        <f t="shared" si="15"/>
        <v>0.26260504201680673</v>
      </c>
      <c r="I96">
        <f t="shared" si="16"/>
        <v>-1.0733469768527293</v>
      </c>
      <c r="J96">
        <f t="shared" si="17"/>
        <v>1.0733469768527293</v>
      </c>
      <c r="K96">
        <f t="shared" si="18"/>
        <v>0.42900958501512831</v>
      </c>
      <c r="L96">
        <f t="shared" si="19"/>
        <v>0.5709904149848718</v>
      </c>
      <c r="M96">
        <f t="shared" si="20"/>
        <v>2.3309502512973848</v>
      </c>
      <c r="N96">
        <f t="shared" si="21"/>
        <v>1.7513428837969105</v>
      </c>
    </row>
    <row r="97" spans="1:14" x14ac:dyDescent="0.25">
      <c r="A97" s="4">
        <f>IF('True_Odds_Calculator_2-way'!A98="","",'True_Odds_Calculator_2-way'!A98)</f>
        <v>2.0099999999999998</v>
      </c>
      <c r="B97" s="4">
        <f>IF('True_Odds_Calculator_2-way'!B98="","",'True_Odds_Calculator_2-way'!B98)</f>
        <v>1.88</v>
      </c>
      <c r="C97" s="4">
        <f t="shared" si="11"/>
        <v>0.49751243781094534</v>
      </c>
      <c r="D97">
        <f t="shared" si="12"/>
        <v>0.53191489361702127</v>
      </c>
      <c r="E97">
        <f t="shared" si="13"/>
        <v>2.9427331427966497E-2</v>
      </c>
      <c r="F97">
        <f t="shared" si="14"/>
        <v>-0.23520694400338749</v>
      </c>
      <c r="G97">
        <v>0</v>
      </c>
      <c r="H97">
        <f t="shared" si="15"/>
        <v>0.26463427543135393</v>
      </c>
      <c r="I97">
        <f t="shared" si="16"/>
        <v>-1.060713208766217</v>
      </c>
      <c r="J97">
        <f t="shared" si="17"/>
        <v>1.060713208766217</v>
      </c>
      <c r="K97">
        <f t="shared" si="18"/>
        <v>0.48278384578010813</v>
      </c>
      <c r="L97">
        <f t="shared" si="19"/>
        <v>0.5172161542198922</v>
      </c>
      <c r="M97">
        <f t="shared" si="20"/>
        <v>2.0713203408538785</v>
      </c>
      <c r="N97">
        <f t="shared" si="21"/>
        <v>1.9334276237142709</v>
      </c>
    </row>
    <row r="98" spans="1:14" x14ac:dyDescent="0.25">
      <c r="A98" s="4">
        <f>IF('True_Odds_Calculator_2-way'!A99="","",'True_Odds_Calculator_2-way'!A99)</f>
        <v>2.61</v>
      </c>
      <c r="B98" s="4">
        <f>IF('True_Odds_Calculator_2-way'!B99="","",'True_Odds_Calculator_2-way'!B99)</f>
        <v>1.54</v>
      </c>
      <c r="C98" s="4">
        <f t="shared" si="11"/>
        <v>0.38314176245210729</v>
      </c>
      <c r="D98">
        <f t="shared" si="12"/>
        <v>0.64935064935064934</v>
      </c>
      <c r="E98">
        <f t="shared" si="13"/>
        <v>3.2492411802756749E-2</v>
      </c>
      <c r="F98">
        <f t="shared" si="14"/>
        <v>-0.21630094043887138</v>
      </c>
      <c r="G98">
        <v>0</v>
      </c>
      <c r="H98">
        <f t="shared" si="15"/>
        <v>0.2487933522416281</v>
      </c>
      <c r="I98">
        <f t="shared" si="16"/>
        <v>-1.0724824201463117</v>
      </c>
      <c r="J98">
        <f t="shared" si="17"/>
        <v>1.0724824201463117</v>
      </c>
      <c r="K98">
        <f t="shared" si="18"/>
        <v>0.36674412717308713</v>
      </c>
      <c r="L98">
        <f t="shared" si="19"/>
        <v>0.63325587282691287</v>
      </c>
      <c r="M98">
        <f t="shared" si="20"/>
        <v>2.7266966964355612</v>
      </c>
      <c r="N98">
        <f t="shared" si="21"/>
        <v>1.5791405068790083</v>
      </c>
    </row>
    <row r="99" spans="1:14" x14ac:dyDescent="0.25">
      <c r="A99" s="4">
        <f>IF('True_Odds_Calculator_2-way'!A100="","",'True_Odds_Calculator_2-way'!A100)</f>
        <v>2.64</v>
      </c>
      <c r="B99" s="4">
        <f>IF('True_Odds_Calculator_2-way'!B100="","",'True_Odds_Calculator_2-way'!B100)</f>
        <v>1.53</v>
      </c>
      <c r="C99" s="4">
        <f t="shared" si="11"/>
        <v>0.37878787878787878</v>
      </c>
      <c r="D99">
        <f t="shared" si="12"/>
        <v>0.65359477124183007</v>
      </c>
      <c r="E99">
        <f t="shared" si="13"/>
        <v>3.2382650029708859E-2</v>
      </c>
      <c r="F99">
        <f t="shared" si="14"/>
        <v>-0.21519112695583287</v>
      </c>
      <c r="G99">
        <v>0</v>
      </c>
      <c r="H99">
        <f t="shared" si="15"/>
        <v>0.2475737769855417</v>
      </c>
      <c r="I99">
        <f t="shared" si="16"/>
        <v>-1.0726058003503602</v>
      </c>
      <c r="J99">
        <f t="shared" si="17"/>
        <v>1.0726058003503602</v>
      </c>
      <c r="K99">
        <f t="shared" si="18"/>
        <v>0.36244050600408406</v>
      </c>
      <c r="L99">
        <f t="shared" si="19"/>
        <v>0.63755949399591605</v>
      </c>
      <c r="M99">
        <f t="shared" si="20"/>
        <v>2.7590735125745902</v>
      </c>
      <c r="N99">
        <f t="shared" si="21"/>
        <v>1.5684810741856909</v>
      </c>
    </row>
    <row r="100" spans="1:14" x14ac:dyDescent="0.25">
      <c r="A100" s="4">
        <f>IF('True_Odds_Calculator_2-way'!A101="","",'True_Odds_Calculator_2-way'!A101)</f>
        <v>2.64</v>
      </c>
      <c r="B100" s="4">
        <f>IF('True_Odds_Calculator_2-way'!B101="","",'True_Odds_Calculator_2-way'!B101)</f>
        <v>1.53</v>
      </c>
      <c r="C100" s="4">
        <f t="shared" si="11"/>
        <v>0.37878787878787878</v>
      </c>
      <c r="D100">
        <f t="shared" si="12"/>
        <v>0.65359477124183007</v>
      </c>
      <c r="E100">
        <f t="shared" si="13"/>
        <v>3.2382650029708859E-2</v>
      </c>
      <c r="F100">
        <f t="shared" si="14"/>
        <v>-0.21519112695583287</v>
      </c>
      <c r="G100">
        <v>0</v>
      </c>
      <c r="H100">
        <f t="shared" si="15"/>
        <v>0.2475737769855417</v>
      </c>
      <c r="I100">
        <f t="shared" si="16"/>
        <v>-1.0726058003503602</v>
      </c>
      <c r="J100">
        <f t="shared" si="17"/>
        <v>1.0726058003503602</v>
      </c>
      <c r="K100">
        <f t="shared" si="18"/>
        <v>0.36244050600408406</v>
      </c>
      <c r="L100">
        <f t="shared" si="19"/>
        <v>0.63755949399591605</v>
      </c>
      <c r="M100">
        <f t="shared" si="20"/>
        <v>2.7590735125745902</v>
      </c>
      <c r="N100">
        <f t="shared" si="21"/>
        <v>1.5684810741856909</v>
      </c>
    </row>
    <row r="101" spans="1:14" x14ac:dyDescent="0.25">
      <c r="A101" s="4">
        <f>IF('True_Odds_Calculator_2-way'!A102="","",'True_Odds_Calculator_2-way'!A102)</f>
        <v>2.33</v>
      </c>
      <c r="B101" s="4">
        <f>IF('True_Odds_Calculator_2-way'!B102="","",'True_Odds_Calculator_2-way'!B102)</f>
        <v>1.65</v>
      </c>
      <c r="C101" s="4">
        <f t="shared" si="11"/>
        <v>0.42918454935622319</v>
      </c>
      <c r="D101">
        <f t="shared" si="12"/>
        <v>0.60606060606060608</v>
      </c>
      <c r="E101">
        <f t="shared" si="13"/>
        <v>3.5245155416829377E-2</v>
      </c>
      <c r="F101">
        <f t="shared" si="14"/>
        <v>-0.22486669267785131</v>
      </c>
      <c r="G101">
        <v>0</v>
      </c>
      <c r="H101">
        <f t="shared" si="15"/>
        <v>0.26011184809468074</v>
      </c>
      <c r="I101">
        <f t="shared" si="16"/>
        <v>-1.0755175492958089</v>
      </c>
      <c r="J101">
        <f t="shared" si="17"/>
        <v>1.0755175492958089</v>
      </c>
      <c r="K101">
        <f t="shared" si="18"/>
        <v>0.41144841377386249</v>
      </c>
      <c r="L101">
        <f t="shared" si="19"/>
        <v>0.58855158622613757</v>
      </c>
      <c r="M101">
        <f t="shared" si="20"/>
        <v>2.4304383405634256</v>
      </c>
      <c r="N101">
        <f t="shared" si="21"/>
        <v>1.6990864070422753</v>
      </c>
    </row>
    <row r="102" spans="1:14" x14ac:dyDescent="0.25">
      <c r="A102" s="4">
        <f>IF('True_Odds_Calculator_2-way'!A103="","",'True_Odds_Calculator_2-way'!A103)</f>
        <v>2.04</v>
      </c>
      <c r="B102" s="4">
        <f>IF('True_Odds_Calculator_2-way'!B103="","",'True_Odds_Calculator_2-way'!B103)</f>
        <v>1.85</v>
      </c>
      <c r="C102" s="4">
        <f t="shared" si="11"/>
        <v>0.49019607843137253</v>
      </c>
      <c r="D102">
        <f t="shared" si="12"/>
        <v>0.54054054054054046</v>
      </c>
      <c r="E102">
        <f t="shared" si="13"/>
        <v>3.0736618971912932E-2</v>
      </c>
      <c r="F102">
        <f t="shared" si="14"/>
        <v>-0.23423423423423428</v>
      </c>
      <c r="G102">
        <v>0</v>
      </c>
      <c r="H102">
        <f t="shared" si="15"/>
        <v>0.26497085320614727</v>
      </c>
      <c r="I102">
        <f t="shared" si="16"/>
        <v>-1.0635890745287924</v>
      </c>
      <c r="J102">
        <f t="shared" si="17"/>
        <v>1.0635890745287924</v>
      </c>
      <c r="K102">
        <f t="shared" si="18"/>
        <v>0.47480390464975097</v>
      </c>
      <c r="L102">
        <f t="shared" si="19"/>
        <v>0.52519609535024903</v>
      </c>
      <c r="M102">
        <f t="shared" si="20"/>
        <v>2.1061326375099441</v>
      </c>
      <c r="N102">
        <f t="shared" si="21"/>
        <v>1.904050713349474</v>
      </c>
    </row>
    <row r="103" spans="1:14" x14ac:dyDescent="0.25">
      <c r="A103" s="4">
        <f>IF('True_Odds_Calculator_2-way'!A104="","",'True_Odds_Calculator_2-way'!A104)</f>
        <v>2.4700000000000002</v>
      </c>
      <c r="B103" s="4">
        <f>IF('True_Odds_Calculator_2-way'!B104="","",'True_Odds_Calculator_2-way'!B104)</f>
        <v>1.59</v>
      </c>
      <c r="C103" s="4">
        <f t="shared" si="11"/>
        <v>0.40485829959514169</v>
      </c>
      <c r="D103">
        <f t="shared" si="12"/>
        <v>0.62893081761006286</v>
      </c>
      <c r="E103">
        <f t="shared" si="13"/>
        <v>3.37891172052045E-2</v>
      </c>
      <c r="F103">
        <f t="shared" si="14"/>
        <v>-0.22083874417538774</v>
      </c>
      <c r="G103">
        <v>0</v>
      </c>
      <c r="H103">
        <f t="shared" si="15"/>
        <v>0.25462786138059224</v>
      </c>
      <c r="I103">
        <f t="shared" si="16"/>
        <v>-1.0737800400040409</v>
      </c>
      <c r="J103">
        <f t="shared" si="17"/>
        <v>1.0737800400040409</v>
      </c>
      <c r="K103">
        <f t="shared" si="18"/>
        <v>0.38782889624489203</v>
      </c>
      <c r="L103">
        <f t="shared" si="19"/>
        <v>0.61217110375510797</v>
      </c>
      <c r="M103">
        <f t="shared" si="20"/>
        <v>2.5784566588059405</v>
      </c>
      <c r="N103">
        <f t="shared" si="21"/>
        <v>1.6335302236023845</v>
      </c>
    </row>
    <row r="104" spans="1:14" x14ac:dyDescent="0.25">
      <c r="A104" s="4">
        <f>IF('True_Odds_Calculator_2-way'!A105="","",'True_Odds_Calculator_2-way'!A105)</f>
        <v>2.65</v>
      </c>
      <c r="B104" s="4">
        <f>IF('True_Odds_Calculator_2-way'!B105="","",'True_Odds_Calculator_2-way'!B105)</f>
        <v>1.52</v>
      </c>
      <c r="C104" s="4">
        <f t="shared" si="11"/>
        <v>0.37735849056603776</v>
      </c>
      <c r="D104">
        <f t="shared" si="12"/>
        <v>0.65789473684210531</v>
      </c>
      <c r="E104">
        <f t="shared" si="13"/>
        <v>3.5253227408142962E-2</v>
      </c>
      <c r="F104">
        <f t="shared" si="14"/>
        <v>-0.21300893743793448</v>
      </c>
      <c r="G104">
        <v>0</v>
      </c>
      <c r="H104">
        <f t="shared" si="15"/>
        <v>0.24826216484607749</v>
      </c>
      <c r="I104">
        <f t="shared" si="16"/>
        <v>-1.0795837927188261</v>
      </c>
      <c r="J104">
        <f t="shared" si="17"/>
        <v>1.0795837927188261</v>
      </c>
      <c r="K104">
        <f t="shared" si="18"/>
        <v>0.35954238420597612</v>
      </c>
      <c r="L104">
        <f t="shared" si="19"/>
        <v>0.64045761579402416</v>
      </c>
      <c r="M104">
        <f t="shared" si="20"/>
        <v>2.7813132579860622</v>
      </c>
      <c r="N104">
        <f t="shared" si="21"/>
        <v>1.5613835722137892</v>
      </c>
    </row>
    <row r="105" spans="1:14" x14ac:dyDescent="0.25">
      <c r="A105" s="4">
        <f>IF('True_Odds_Calculator_2-way'!A106="","",'True_Odds_Calculator_2-way'!A106)</f>
        <v>2.4300000000000002</v>
      </c>
      <c r="B105" s="4">
        <f>IF('True_Odds_Calculator_2-way'!B106="","",'True_Odds_Calculator_2-way'!B106)</f>
        <v>1.61</v>
      </c>
      <c r="C105" s="4">
        <f t="shared" si="11"/>
        <v>0.41152263374485593</v>
      </c>
      <c r="D105">
        <f t="shared" si="12"/>
        <v>0.6211180124223602</v>
      </c>
      <c r="E105">
        <f t="shared" si="13"/>
        <v>3.2640646167216181E-2</v>
      </c>
      <c r="F105">
        <f t="shared" si="14"/>
        <v>-0.22296347417120366</v>
      </c>
      <c r="G105">
        <v>0</v>
      </c>
      <c r="H105">
        <f t="shared" si="15"/>
        <v>0.25560412033841978</v>
      </c>
      <c r="I105">
        <f t="shared" si="16"/>
        <v>-1.0706981783012146</v>
      </c>
      <c r="J105">
        <f t="shared" si="17"/>
        <v>1.0706981783012146</v>
      </c>
      <c r="K105">
        <f t="shared" si="18"/>
        <v>0.39508539138067028</v>
      </c>
      <c r="L105">
        <f t="shared" si="19"/>
        <v>0.60491460861932955</v>
      </c>
      <c r="M105">
        <f t="shared" si="20"/>
        <v>2.5310983949707371</v>
      </c>
      <c r="N105">
        <f t="shared" si="21"/>
        <v>1.6531258887637414</v>
      </c>
    </row>
    <row r="106" spans="1:14" x14ac:dyDescent="0.25">
      <c r="A106" s="4">
        <f>IF('True_Odds_Calculator_2-way'!A107="","",'True_Odds_Calculator_2-way'!A107)</f>
        <v>1.78</v>
      </c>
      <c r="B106" s="4">
        <f>IF('True_Odds_Calculator_2-way'!B107="","",'True_Odds_Calculator_2-way'!B107)</f>
        <v>2.12</v>
      </c>
      <c r="C106" s="4">
        <f t="shared" si="11"/>
        <v>0.5617977528089888</v>
      </c>
      <c r="D106">
        <f t="shared" si="12"/>
        <v>0.47169811320754712</v>
      </c>
      <c r="E106">
        <f t="shared" si="13"/>
        <v>3.3495866016535869E-2</v>
      </c>
      <c r="F106">
        <f t="shared" si="14"/>
        <v>-0.23150307398770409</v>
      </c>
      <c r="G106">
        <v>0</v>
      </c>
      <c r="H106">
        <f t="shared" si="15"/>
        <v>0.26499894000423996</v>
      </c>
      <c r="I106">
        <f t="shared" si="16"/>
        <v>-1.0699012312772822</v>
      </c>
      <c r="J106">
        <f t="shared" si="17"/>
        <v>1.0699012312772822</v>
      </c>
      <c r="K106">
        <f t="shared" si="18"/>
        <v>0.54510083634166528</v>
      </c>
      <c r="L106">
        <f t="shared" si="19"/>
        <v>0.45489916365833472</v>
      </c>
      <c r="M106">
        <f t="shared" si="20"/>
        <v>1.83452296039628</v>
      </c>
      <c r="N106">
        <f t="shared" si="21"/>
        <v>2.1982893790305562</v>
      </c>
    </row>
    <row r="107" spans="1:14" x14ac:dyDescent="0.25">
      <c r="A107" s="4">
        <f>IF('True_Odds_Calculator_2-way'!A108="","",'True_Odds_Calculator_2-way'!A108)</f>
        <v>2.2999999999999998</v>
      </c>
      <c r="B107" s="4">
        <f>IF('True_Odds_Calculator_2-way'!B108="","",'True_Odds_Calculator_2-way'!B108)</f>
        <v>1.67</v>
      </c>
      <c r="C107" s="4">
        <f t="shared" si="11"/>
        <v>0.43478260869565222</v>
      </c>
      <c r="D107">
        <f t="shared" si="12"/>
        <v>0.5988023952095809</v>
      </c>
      <c r="E107">
        <f t="shared" si="13"/>
        <v>3.3585003905233002E-2</v>
      </c>
      <c r="F107">
        <f t="shared" si="14"/>
        <v>-0.22676386357719358</v>
      </c>
      <c r="G107">
        <v>0</v>
      </c>
      <c r="H107">
        <f t="shared" si="15"/>
        <v>0.26034886748242653</v>
      </c>
      <c r="I107">
        <f t="shared" si="16"/>
        <v>-1.0714969088698136</v>
      </c>
      <c r="J107">
        <f t="shared" si="17"/>
        <v>1.0714969088698136</v>
      </c>
      <c r="K107">
        <f t="shared" si="18"/>
        <v>0.41789493273906014</v>
      </c>
      <c r="L107">
        <f t="shared" si="19"/>
        <v>0.58210506726094002</v>
      </c>
      <c r="M107">
        <f t="shared" si="20"/>
        <v>2.3929459815307572</v>
      </c>
      <c r="N107">
        <f t="shared" si="21"/>
        <v>1.7179029289427752</v>
      </c>
    </row>
    <row r="108" spans="1:14" x14ac:dyDescent="0.25">
      <c r="A108" s="4">
        <f>IF('True_Odds_Calculator_2-way'!A109="","",'True_Odds_Calculator_2-way'!A109)</f>
        <v>1.85</v>
      </c>
      <c r="B108" s="4">
        <f>IF('True_Odds_Calculator_2-way'!B109="","",'True_Odds_Calculator_2-way'!B109)</f>
        <v>2.04</v>
      </c>
      <c r="C108" s="4">
        <f t="shared" si="11"/>
        <v>0.54054054054054046</v>
      </c>
      <c r="D108">
        <f t="shared" si="12"/>
        <v>0.49019607843137253</v>
      </c>
      <c r="E108">
        <f t="shared" si="13"/>
        <v>3.0736618971912932E-2</v>
      </c>
      <c r="F108">
        <f t="shared" si="14"/>
        <v>-0.23423423423423428</v>
      </c>
      <c r="G108">
        <v>0</v>
      </c>
      <c r="H108">
        <f t="shared" si="15"/>
        <v>0.26497085320614727</v>
      </c>
      <c r="I108">
        <f t="shared" si="16"/>
        <v>-1.0635890745287924</v>
      </c>
      <c r="J108">
        <f t="shared" si="17"/>
        <v>1.0635890745287924</v>
      </c>
      <c r="K108">
        <f t="shared" si="18"/>
        <v>0.52519609535024903</v>
      </c>
      <c r="L108">
        <f t="shared" si="19"/>
        <v>0.47480390464975097</v>
      </c>
      <c r="M108">
        <f t="shared" si="20"/>
        <v>1.904050713349474</v>
      </c>
      <c r="N108">
        <f t="shared" si="21"/>
        <v>2.1061326375099441</v>
      </c>
    </row>
    <row r="109" spans="1:14" x14ac:dyDescent="0.25">
      <c r="A109" s="4">
        <f>IF('True_Odds_Calculator_2-way'!A110="","",'True_Odds_Calculator_2-way'!A110)</f>
        <v>2.2400000000000002</v>
      </c>
      <c r="B109" s="4">
        <f>IF('True_Odds_Calculator_2-way'!B110="","",'True_Odds_Calculator_2-way'!B110)</f>
        <v>1.7</v>
      </c>
      <c r="C109" s="4">
        <f t="shared" si="11"/>
        <v>0.4464285714285714</v>
      </c>
      <c r="D109">
        <f t="shared" si="12"/>
        <v>0.58823529411764708</v>
      </c>
      <c r="E109">
        <f t="shared" si="13"/>
        <v>3.4663865546218364E-2</v>
      </c>
      <c r="F109">
        <f t="shared" si="14"/>
        <v>-0.22794117647058831</v>
      </c>
      <c r="G109">
        <v>0</v>
      </c>
      <c r="H109">
        <f t="shared" si="15"/>
        <v>0.26260504201680673</v>
      </c>
      <c r="I109">
        <f t="shared" si="16"/>
        <v>-1.0733469768527293</v>
      </c>
      <c r="J109">
        <f t="shared" si="17"/>
        <v>1.0733469768527293</v>
      </c>
      <c r="K109">
        <f t="shared" si="18"/>
        <v>0.42900958501512831</v>
      </c>
      <c r="L109">
        <f t="shared" si="19"/>
        <v>0.5709904149848718</v>
      </c>
      <c r="M109">
        <f t="shared" si="20"/>
        <v>2.3309502512973848</v>
      </c>
      <c r="N109">
        <f t="shared" si="21"/>
        <v>1.7513428837969105</v>
      </c>
    </row>
    <row r="110" spans="1:14" x14ac:dyDescent="0.25">
      <c r="A110" s="4">
        <f>IF('True_Odds_Calculator_2-way'!A111="","",'True_Odds_Calculator_2-way'!A111)</f>
        <v>2.2400000000000002</v>
      </c>
      <c r="B110" s="4">
        <f>IF('True_Odds_Calculator_2-way'!B111="","",'True_Odds_Calculator_2-way'!B111)</f>
        <v>1.7</v>
      </c>
      <c r="C110" s="4">
        <f t="shared" si="11"/>
        <v>0.4464285714285714</v>
      </c>
      <c r="D110">
        <f t="shared" si="12"/>
        <v>0.58823529411764708</v>
      </c>
      <c r="E110">
        <f t="shared" si="13"/>
        <v>3.4663865546218364E-2</v>
      </c>
      <c r="F110">
        <f t="shared" si="14"/>
        <v>-0.22794117647058831</v>
      </c>
      <c r="G110">
        <v>0</v>
      </c>
      <c r="H110">
        <f t="shared" si="15"/>
        <v>0.26260504201680673</v>
      </c>
      <c r="I110">
        <f t="shared" si="16"/>
        <v>-1.0733469768527293</v>
      </c>
      <c r="J110">
        <f t="shared" si="17"/>
        <v>1.0733469768527293</v>
      </c>
      <c r="K110">
        <f t="shared" si="18"/>
        <v>0.42900958501512831</v>
      </c>
      <c r="L110">
        <f t="shared" si="19"/>
        <v>0.5709904149848718</v>
      </c>
      <c r="M110">
        <f t="shared" si="20"/>
        <v>2.3309502512973848</v>
      </c>
      <c r="N110">
        <f t="shared" si="21"/>
        <v>1.7513428837969105</v>
      </c>
    </row>
    <row r="111" spans="1:14" x14ac:dyDescent="0.25">
      <c r="A111" s="4">
        <f>IF('True_Odds_Calculator_2-way'!A112="","",'True_Odds_Calculator_2-way'!A112)</f>
        <v>1.59</v>
      </c>
      <c r="B111" s="4">
        <f>IF('True_Odds_Calculator_2-way'!B112="","",'True_Odds_Calculator_2-way'!B112)</f>
        <v>2.44</v>
      </c>
      <c r="C111" s="4">
        <f t="shared" si="11"/>
        <v>0.62893081761006286</v>
      </c>
      <c r="D111">
        <f t="shared" si="12"/>
        <v>0.4098360655737705</v>
      </c>
      <c r="E111">
        <f t="shared" si="13"/>
        <v>3.8766883183833478E-2</v>
      </c>
      <c r="F111">
        <f t="shared" si="14"/>
        <v>-0.21899164862356935</v>
      </c>
      <c r="G111">
        <v>0</v>
      </c>
      <c r="H111">
        <f t="shared" si="15"/>
        <v>0.25775853180740282</v>
      </c>
      <c r="I111">
        <f t="shared" si="16"/>
        <v>-1.0849075915068658</v>
      </c>
      <c r="J111">
        <f t="shared" si="17"/>
        <v>1.0849075915068658</v>
      </c>
      <c r="K111">
        <f t="shared" si="18"/>
        <v>0.60972060030090225</v>
      </c>
      <c r="L111">
        <f t="shared" si="19"/>
        <v>0.39027939969909758</v>
      </c>
      <c r="M111">
        <f t="shared" si="20"/>
        <v>1.6400954789890509</v>
      </c>
      <c r="N111">
        <f t="shared" si="21"/>
        <v>2.5622669317698867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11"/>
        <v>0.6211180124223602</v>
      </c>
      <c r="D113">
        <f t="shared" si="12"/>
        <v>0.41493775933609955</v>
      </c>
      <c r="E113">
        <f t="shared" si="13"/>
        <v>3.6055771758459754E-2</v>
      </c>
      <c r="F113">
        <f t="shared" si="14"/>
        <v>-0.22166954459936605</v>
      </c>
      <c r="G113">
        <v>0</v>
      </c>
      <c r="H113">
        <f t="shared" si="15"/>
        <v>0.25772531635782581</v>
      </c>
      <c r="I113">
        <f t="shared" si="16"/>
        <v>-1.0782650440285155</v>
      </c>
      <c r="J113">
        <f t="shared" si="17"/>
        <v>1.0782650440285155</v>
      </c>
      <c r="K113">
        <f t="shared" si="18"/>
        <v>0.60323029453884203</v>
      </c>
      <c r="L113">
        <f t="shared" si="19"/>
        <v>0.39676970546115803</v>
      </c>
      <c r="M113">
        <f t="shared" si="20"/>
        <v>1.6577416768573945</v>
      </c>
      <c r="N113">
        <f t="shared" si="21"/>
        <v>2.5203537120802069</v>
      </c>
    </row>
    <row r="114" spans="1:14" x14ac:dyDescent="0.25">
      <c r="A114" s="4">
        <f>IF('True_Odds_Calculator_2-way'!A115="","",'True_Odds_Calculator_2-way'!A115)</f>
        <v>1.88</v>
      </c>
      <c r="B114" s="4">
        <f>IF('True_Odds_Calculator_2-way'!B115="","",'True_Odds_Calculator_2-way'!B115)</f>
        <v>2.0099999999999998</v>
      </c>
      <c r="C114" s="4">
        <f t="shared" si="11"/>
        <v>0.53191489361702127</v>
      </c>
      <c r="D114">
        <f t="shared" si="12"/>
        <v>0.49751243781094534</v>
      </c>
      <c r="E114">
        <f t="shared" si="13"/>
        <v>2.9427331427966497E-2</v>
      </c>
      <c r="F114">
        <f t="shared" si="14"/>
        <v>-0.23520694400338749</v>
      </c>
      <c r="G114">
        <v>0</v>
      </c>
      <c r="H114">
        <f t="shared" si="15"/>
        <v>0.26463427543135393</v>
      </c>
      <c r="I114">
        <f t="shared" si="16"/>
        <v>-1.060713208766217</v>
      </c>
      <c r="J114">
        <f t="shared" si="17"/>
        <v>1.060713208766217</v>
      </c>
      <c r="K114">
        <f t="shared" si="18"/>
        <v>0.5172161542198922</v>
      </c>
      <c r="L114">
        <f t="shared" si="19"/>
        <v>0.48278384578010813</v>
      </c>
      <c r="M114">
        <f t="shared" si="20"/>
        <v>1.9334276237142709</v>
      </c>
      <c r="N114">
        <f t="shared" si="21"/>
        <v>2.0713203408538785</v>
      </c>
    </row>
    <row r="115" spans="1:14" x14ac:dyDescent="0.25">
      <c r="A115" s="4">
        <f>IF('True_Odds_Calculator_2-way'!A116="","",'True_Odds_Calculator_2-way'!A116)</f>
        <v>1.4</v>
      </c>
      <c r="B115" s="4">
        <f>IF('True_Odds_Calculator_2-way'!B116="","",'True_Odds_Calculator_2-way'!B116)</f>
        <v>3.03</v>
      </c>
      <c r="C115" s="4">
        <f t="shared" si="11"/>
        <v>0.7142857142857143</v>
      </c>
      <c r="D115">
        <f t="shared" si="12"/>
        <v>0.33003300330033003</v>
      </c>
      <c r="E115">
        <f t="shared" si="13"/>
        <v>4.4318717586044443E-2</v>
      </c>
      <c r="F115">
        <f t="shared" si="14"/>
        <v>-0.19141914191419129</v>
      </c>
      <c r="G115">
        <v>0</v>
      </c>
      <c r="H115">
        <f t="shared" si="15"/>
        <v>0.23573785950023574</v>
      </c>
      <c r="I115">
        <f t="shared" si="16"/>
        <v>-1.1097419040461884</v>
      </c>
      <c r="J115">
        <f t="shared" si="17"/>
        <v>1.1097419040461884</v>
      </c>
      <c r="K115">
        <f t="shared" si="18"/>
        <v>0.69257029074508925</v>
      </c>
      <c r="L115">
        <f t="shared" si="19"/>
        <v>0.30742970925491087</v>
      </c>
      <c r="M115">
        <f t="shared" si="20"/>
        <v>1.443896761618475</v>
      </c>
      <c r="N115">
        <f t="shared" si="21"/>
        <v>3.2527760652137627</v>
      </c>
    </row>
    <row r="116" spans="1:14" x14ac:dyDescent="0.25">
      <c r="A116" s="4">
        <f>IF('True_Odds_Calculator_2-way'!A117="","",'True_Odds_Calculator_2-way'!A117)</f>
        <v>2.1800000000000002</v>
      </c>
      <c r="B116" s="4">
        <f>IF('True_Odds_Calculator_2-way'!B117="","",'True_Odds_Calculator_2-way'!B117)</f>
        <v>1.74</v>
      </c>
      <c r="C116" s="4">
        <f t="shared" si="11"/>
        <v>0.4587155963302752</v>
      </c>
      <c r="D116">
        <f t="shared" si="12"/>
        <v>0.57471264367816088</v>
      </c>
      <c r="E116">
        <f t="shared" si="13"/>
        <v>3.3428240008436028E-2</v>
      </c>
      <c r="F116">
        <f t="shared" si="14"/>
        <v>-0.23020141305494057</v>
      </c>
      <c r="G116">
        <v>0</v>
      </c>
      <c r="H116">
        <f t="shared" si="15"/>
        <v>0.26362965306337655</v>
      </c>
      <c r="I116">
        <f t="shared" si="16"/>
        <v>-1.0701462561817372</v>
      </c>
      <c r="J116">
        <f t="shared" si="17"/>
        <v>1.0701462561817372</v>
      </c>
      <c r="K116">
        <f t="shared" si="18"/>
        <v>0.44193570658612125</v>
      </c>
      <c r="L116">
        <f t="shared" si="19"/>
        <v>0.55806429341387886</v>
      </c>
      <c r="M116">
        <f t="shared" si="20"/>
        <v>2.26277258229445</v>
      </c>
      <c r="N116">
        <f t="shared" si="21"/>
        <v>1.7919082295744857</v>
      </c>
    </row>
    <row r="117" spans="1:14" x14ac:dyDescent="0.25">
      <c r="A117" s="4">
        <f>IF('True_Odds_Calculator_2-way'!A118="","",'True_Odds_Calculator_2-way'!A118)</f>
        <v>2.4700000000000002</v>
      </c>
      <c r="B117" s="4">
        <f>IF('True_Odds_Calculator_2-way'!B118="","",'True_Odds_Calculator_2-way'!B118)</f>
        <v>1.59</v>
      </c>
      <c r="C117" s="4">
        <f t="shared" si="11"/>
        <v>0.40485829959514169</v>
      </c>
      <c r="D117">
        <f t="shared" si="12"/>
        <v>0.62893081761006286</v>
      </c>
      <c r="E117">
        <f t="shared" si="13"/>
        <v>3.37891172052045E-2</v>
      </c>
      <c r="F117">
        <f t="shared" si="14"/>
        <v>-0.22083874417538774</v>
      </c>
      <c r="G117">
        <v>0</v>
      </c>
      <c r="H117">
        <f t="shared" si="15"/>
        <v>0.25462786138059224</v>
      </c>
      <c r="I117">
        <f t="shared" si="16"/>
        <v>-1.0737800400040409</v>
      </c>
      <c r="J117">
        <f t="shared" si="17"/>
        <v>1.0737800400040409</v>
      </c>
      <c r="K117">
        <f t="shared" si="18"/>
        <v>0.38782889624489203</v>
      </c>
      <c r="L117">
        <f t="shared" si="19"/>
        <v>0.61217110375510797</v>
      </c>
      <c r="M117">
        <f t="shared" si="20"/>
        <v>2.5784566588059405</v>
      </c>
      <c r="N117">
        <f t="shared" si="21"/>
        <v>1.6335302236023845</v>
      </c>
    </row>
    <row r="118" spans="1:14" x14ac:dyDescent="0.25">
      <c r="A118" s="4">
        <f>IF('True_Odds_Calculator_2-way'!A119="","",'True_Odds_Calculator_2-way'!A119)</f>
        <v>2.2799999999999998</v>
      </c>
      <c r="B118" s="4">
        <f>IF('True_Odds_Calculator_2-way'!B119="","",'True_Odds_Calculator_2-way'!B119)</f>
        <v>1.68</v>
      </c>
      <c r="C118" s="4">
        <f t="shared" si="11"/>
        <v>0.43859649122807021</v>
      </c>
      <c r="D118">
        <f t="shared" si="12"/>
        <v>0.59523809523809523</v>
      </c>
      <c r="E118">
        <f t="shared" si="13"/>
        <v>3.383458646616555E-2</v>
      </c>
      <c r="F118">
        <f t="shared" si="14"/>
        <v>-0.2272347535505429</v>
      </c>
      <c r="G118">
        <v>0</v>
      </c>
      <c r="H118">
        <f t="shared" si="15"/>
        <v>0.26106934001670845</v>
      </c>
      <c r="I118">
        <f t="shared" si="16"/>
        <v>-1.0718661571406805</v>
      </c>
      <c r="J118">
        <f t="shared" si="17"/>
        <v>1.0718661571406805</v>
      </c>
      <c r="K118">
        <f t="shared" si="18"/>
        <v>0.42158717195874679</v>
      </c>
      <c r="L118">
        <f t="shared" si="19"/>
        <v>0.57841282804125305</v>
      </c>
      <c r="M118">
        <f t="shared" si="20"/>
        <v>2.3719886811400706</v>
      </c>
      <c r="N118">
        <f t="shared" si="21"/>
        <v>1.728868986855663</v>
      </c>
    </row>
    <row r="119" spans="1:14" x14ac:dyDescent="0.25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1.98</v>
      </c>
      <c r="C119" s="4">
        <f t="shared" si="11"/>
        <v>0.5376344086021505</v>
      </c>
      <c r="D119">
        <f t="shared" si="12"/>
        <v>0.50505050505050508</v>
      </c>
      <c r="E119">
        <f t="shared" si="13"/>
        <v>4.2684913652655698E-2</v>
      </c>
      <c r="F119">
        <f t="shared" si="14"/>
        <v>-0.22884761594438996</v>
      </c>
      <c r="G119">
        <v>0</v>
      </c>
      <c r="H119">
        <f t="shared" si="15"/>
        <v>0.27153252959704571</v>
      </c>
      <c r="I119">
        <f t="shared" si="16"/>
        <v>-1.0892755023757481</v>
      </c>
      <c r="J119">
        <f t="shared" si="17"/>
        <v>1.0892755023757481</v>
      </c>
      <c r="K119">
        <f t="shared" si="18"/>
        <v>0.51632172164766577</v>
      </c>
      <c r="L119">
        <f t="shared" si="19"/>
        <v>0.48367827835233401</v>
      </c>
      <c r="M119">
        <f t="shared" si="20"/>
        <v>1.9367769320431434</v>
      </c>
      <c r="N119">
        <f t="shared" si="21"/>
        <v>2.0674899923282331</v>
      </c>
    </row>
    <row r="120" spans="1:14" x14ac:dyDescent="0.25">
      <c r="A120" s="4">
        <f>IF('True_Odds_Calculator_2-way'!A121="","",'True_Odds_Calculator_2-way'!A121)</f>
        <v>1.91</v>
      </c>
      <c r="B120" s="4">
        <f>IF('True_Odds_Calculator_2-way'!B121="","",'True_Odds_Calculator_2-way'!B121)</f>
        <v>1.93</v>
      </c>
      <c r="C120" s="4">
        <f t="shared" si="11"/>
        <v>0.52356020942408377</v>
      </c>
      <c r="D120">
        <f t="shared" si="12"/>
        <v>0.5181347150259068</v>
      </c>
      <c r="E120">
        <f t="shared" si="13"/>
        <v>4.1694924449990456E-2</v>
      </c>
      <c r="F120">
        <f t="shared" si="14"/>
        <v>-0.2295797954588612</v>
      </c>
      <c r="G120">
        <v>0</v>
      </c>
      <c r="H120">
        <f t="shared" si="15"/>
        <v>0.27127471990885171</v>
      </c>
      <c r="I120">
        <f t="shared" si="16"/>
        <v>-1.0870207379990005</v>
      </c>
      <c r="J120">
        <f t="shared" si="17"/>
        <v>1.0870207379990005</v>
      </c>
      <c r="K120">
        <f t="shared" si="18"/>
        <v>0.50271747157230162</v>
      </c>
      <c r="L120">
        <f t="shared" si="19"/>
        <v>0.49728252842769838</v>
      </c>
      <c r="M120">
        <f t="shared" si="20"/>
        <v>1.9891888715790902</v>
      </c>
      <c r="N120">
        <f t="shared" si="21"/>
        <v>2.0109292863390706</v>
      </c>
    </row>
    <row r="121" spans="1:14" x14ac:dyDescent="0.25">
      <c r="A121" s="4">
        <f>IF('True_Odds_Calculator_2-way'!A122="","",'True_Odds_Calculator_2-way'!A122)</f>
        <v>1.67</v>
      </c>
      <c r="B121" s="4">
        <f>IF('True_Odds_Calculator_2-way'!B122="","",'True_Odds_Calculator_2-way'!B122)</f>
        <v>2.23</v>
      </c>
      <c r="C121" s="4">
        <f t="shared" si="11"/>
        <v>0.5988023952095809</v>
      </c>
      <c r="D121">
        <f t="shared" si="12"/>
        <v>0.44843049327354262</v>
      </c>
      <c r="E121">
        <f t="shared" si="13"/>
        <v>4.7232888483123459E-2</v>
      </c>
      <c r="F121">
        <f t="shared" si="14"/>
        <v>-0.22128836497408777</v>
      </c>
      <c r="G121">
        <v>0</v>
      </c>
      <c r="H121">
        <f t="shared" si="15"/>
        <v>0.26852125345721117</v>
      </c>
      <c r="I121">
        <f t="shared" si="16"/>
        <v>-1.1015647826027291</v>
      </c>
      <c r="J121">
        <f t="shared" si="17"/>
        <v>1.1015647826027291</v>
      </c>
      <c r="K121">
        <f t="shared" si="18"/>
        <v>0.57535796903051928</v>
      </c>
      <c r="L121">
        <f t="shared" si="19"/>
        <v>0.42464203096948078</v>
      </c>
      <c r="M121">
        <f t="shared" si="20"/>
        <v>1.7380484043438287</v>
      </c>
      <c r="N121">
        <f t="shared" si="21"/>
        <v>2.3549246826013568</v>
      </c>
    </row>
    <row r="122" spans="1:14" x14ac:dyDescent="0.25">
      <c r="A122" s="4">
        <f>IF('True_Odds_Calculator_2-way'!A123="","",'True_Odds_Calculator_2-way'!A123)</f>
        <v>1.87</v>
      </c>
      <c r="B122" s="4">
        <f>IF('True_Odds_Calculator_2-way'!B123="","",'True_Odds_Calculator_2-way'!B123)</f>
        <v>1.97</v>
      </c>
      <c r="C122" s="4">
        <f t="shared" si="11"/>
        <v>0.53475935828876997</v>
      </c>
      <c r="D122">
        <f t="shared" si="12"/>
        <v>0.50761421319796951</v>
      </c>
      <c r="E122">
        <f t="shared" si="13"/>
        <v>4.2373571486739481E-2</v>
      </c>
      <c r="F122">
        <f t="shared" si="14"/>
        <v>-0.22907787942126556</v>
      </c>
      <c r="G122">
        <v>0</v>
      </c>
      <c r="H122">
        <f t="shared" si="15"/>
        <v>0.27145145090800504</v>
      </c>
      <c r="I122">
        <f t="shared" si="16"/>
        <v>-1.0885653508392383</v>
      </c>
      <c r="J122">
        <f t="shared" si="17"/>
        <v>1.0885653508392383</v>
      </c>
      <c r="K122">
        <f t="shared" si="18"/>
        <v>0.51359700426766597</v>
      </c>
      <c r="L122">
        <f t="shared" si="19"/>
        <v>0.48640299573233392</v>
      </c>
      <c r="M122">
        <f t="shared" si="20"/>
        <v>1.9470518552301377</v>
      </c>
      <c r="N122">
        <f t="shared" si="21"/>
        <v>2.0559083903140616</v>
      </c>
    </row>
    <row r="123" spans="1:14" x14ac:dyDescent="0.25">
      <c r="A123" s="4">
        <f>IF('True_Odds_Calculator_2-way'!A124="","",'True_Odds_Calculator_2-way'!A124)</f>
        <v>1.55</v>
      </c>
      <c r="B123" s="4">
        <f>IF('True_Odds_Calculator_2-way'!B124="","",'True_Odds_Calculator_2-way'!B124)</f>
        <v>2.38</v>
      </c>
      <c r="C123" s="4">
        <f t="shared" si="11"/>
        <v>0.64516129032258063</v>
      </c>
      <c r="D123">
        <f t="shared" si="12"/>
        <v>0.42016806722689076</v>
      </c>
      <c r="E123">
        <f t="shared" si="13"/>
        <v>6.5329357549471334E-2</v>
      </c>
      <c r="F123">
        <f t="shared" si="14"/>
        <v>-0.20574681485497437</v>
      </c>
      <c r="G123">
        <v>0</v>
      </c>
      <c r="H123">
        <f t="shared" si="15"/>
        <v>0.27107617240444565</v>
      </c>
      <c r="I123">
        <f t="shared" si="16"/>
        <v>-1.1478340719169695</v>
      </c>
      <c r="J123">
        <f t="shared" si="17"/>
        <v>1.1478340719169695</v>
      </c>
      <c r="K123">
        <f t="shared" si="18"/>
        <v>0.61300474628315649</v>
      </c>
      <c r="L123">
        <f t="shared" si="19"/>
        <v>0.38699525371684351</v>
      </c>
      <c r="M123">
        <f t="shared" si="20"/>
        <v>1.6313087395543335</v>
      </c>
      <c r="N123">
        <f t="shared" si="21"/>
        <v>2.584011019245418</v>
      </c>
    </row>
    <row r="124" spans="1:14" x14ac:dyDescent="0.25">
      <c r="A124" s="4">
        <f>IF('True_Odds_Calculator_2-way'!A125="","",'True_Odds_Calculator_2-way'!A125)</f>
        <v>1.72</v>
      </c>
      <c r="B124" s="4">
        <f>IF('True_Odds_Calculator_2-way'!B125="","",'True_Odds_Calculator_2-way'!B125)</f>
        <v>2.1</v>
      </c>
      <c r="C124" s="4">
        <f t="shared" si="11"/>
        <v>0.58139534883720934</v>
      </c>
      <c r="D124">
        <f t="shared" si="12"/>
        <v>0.47619047619047616</v>
      </c>
      <c r="E124">
        <f t="shared" si="13"/>
        <v>5.75858250276855E-2</v>
      </c>
      <c r="F124">
        <f t="shared" si="14"/>
        <v>-0.21926910299003322</v>
      </c>
      <c r="G124">
        <v>0</v>
      </c>
      <c r="H124">
        <f t="shared" si="15"/>
        <v>0.27685492801771872</v>
      </c>
      <c r="I124">
        <f t="shared" si="16"/>
        <v>-1.1236664374387368</v>
      </c>
      <c r="J124">
        <f t="shared" si="17"/>
        <v>1.1236664374387368</v>
      </c>
      <c r="K124">
        <f t="shared" si="18"/>
        <v>0.55277942512768541</v>
      </c>
      <c r="L124">
        <f t="shared" si="19"/>
        <v>0.44722057487231454</v>
      </c>
      <c r="M124">
        <f t="shared" si="20"/>
        <v>1.8090398349558905</v>
      </c>
      <c r="N124">
        <f t="shared" si="21"/>
        <v>2.2360330811826108</v>
      </c>
    </row>
    <row r="125" spans="1:14" x14ac:dyDescent="0.25">
      <c r="A125" s="4">
        <f>IF('True_Odds_Calculator_2-way'!A126="","",'True_Odds_Calculator_2-way'!A126)</f>
        <v>1.65</v>
      </c>
      <c r="B125" s="4">
        <f>IF('True_Odds_Calculator_2-way'!B126="","",'True_Odds_Calculator_2-way'!B126)</f>
        <v>2.21</v>
      </c>
      <c r="C125" s="4">
        <f t="shared" si="11"/>
        <v>0.60606060606060608</v>
      </c>
      <c r="D125">
        <f t="shared" si="12"/>
        <v>0.45248868778280543</v>
      </c>
      <c r="E125">
        <f t="shared" si="13"/>
        <v>5.8549293843411565E-2</v>
      </c>
      <c r="F125">
        <f t="shared" si="14"/>
        <v>-0.21568627450980382</v>
      </c>
      <c r="G125">
        <v>0</v>
      </c>
      <c r="H125">
        <f t="shared" si="15"/>
        <v>0.27423556835321544</v>
      </c>
      <c r="I125">
        <f t="shared" si="16"/>
        <v>-1.1275884962655318</v>
      </c>
      <c r="J125">
        <f t="shared" si="17"/>
        <v>1.1275884962655318</v>
      </c>
      <c r="K125">
        <f t="shared" si="18"/>
        <v>0.57705651372707045</v>
      </c>
      <c r="L125">
        <f t="shared" si="19"/>
        <v>0.42294348627292933</v>
      </c>
      <c r="M125">
        <f t="shared" si="20"/>
        <v>1.7329325225725958</v>
      </c>
      <c r="N125">
        <f t="shared" si="21"/>
        <v>2.3643820804812936</v>
      </c>
    </row>
    <row r="126" spans="1:14" x14ac:dyDescent="0.25">
      <c r="A126" s="4">
        <f>IF('True_Odds_Calculator_2-way'!A127="","",'True_Odds_Calculator_2-way'!A127)</f>
        <v>1.72</v>
      </c>
      <c r="B126" s="4">
        <f>IF('True_Odds_Calculator_2-way'!B127="","",'True_Odds_Calculator_2-way'!B127)</f>
        <v>2.11</v>
      </c>
      <c r="C126" s="4">
        <f t="shared" si="11"/>
        <v>0.58139534883720934</v>
      </c>
      <c r="D126">
        <f t="shared" si="12"/>
        <v>0.47393364928909953</v>
      </c>
      <c r="E126">
        <f t="shared" si="13"/>
        <v>5.5328998126308981E-2</v>
      </c>
      <c r="F126">
        <f t="shared" si="14"/>
        <v>-0.22021382122781863</v>
      </c>
      <c r="G126">
        <v>0</v>
      </c>
      <c r="H126">
        <f t="shared" si="15"/>
        <v>0.27554281935412767</v>
      </c>
      <c r="I126">
        <f t="shared" si="16"/>
        <v>-1.1185934253567076</v>
      </c>
      <c r="J126">
        <f t="shared" si="17"/>
        <v>1.1185934253567076</v>
      </c>
      <c r="K126">
        <f t="shared" si="18"/>
        <v>0.55389778065364015</v>
      </c>
      <c r="L126">
        <f t="shared" si="19"/>
        <v>0.44610221934635991</v>
      </c>
      <c r="M126">
        <f t="shared" si="20"/>
        <v>1.8053872662568289</v>
      </c>
      <c r="N126">
        <f t="shared" si="21"/>
        <v>2.2416387021459454</v>
      </c>
    </row>
    <row r="127" spans="1:14" x14ac:dyDescent="0.25">
      <c r="A127" s="4">
        <f>IF('True_Odds_Calculator_2-way'!A128="","",'True_Odds_Calculator_2-way'!A128)</f>
        <v>1.73</v>
      </c>
      <c r="B127" s="4">
        <f>IF('True_Odds_Calculator_2-way'!B128="","",'True_Odds_Calculator_2-way'!B128)</f>
        <v>2.09</v>
      </c>
      <c r="C127" s="4">
        <f t="shared" si="11"/>
        <v>0.5780346820809249</v>
      </c>
      <c r="D127">
        <f t="shared" si="12"/>
        <v>0.47846889952153115</v>
      </c>
      <c r="E127">
        <f t="shared" si="13"/>
        <v>5.6503581602456165E-2</v>
      </c>
      <c r="F127">
        <f t="shared" si="14"/>
        <v>-0.22006803661808205</v>
      </c>
      <c r="G127">
        <v>0</v>
      </c>
      <c r="H127">
        <f t="shared" si="15"/>
        <v>0.27657161822053827</v>
      </c>
      <c r="I127">
        <f t="shared" si="16"/>
        <v>-1.1210508723689179</v>
      </c>
      <c r="J127">
        <f t="shared" si="17"/>
        <v>1.1210508723689179</v>
      </c>
      <c r="K127">
        <f t="shared" si="18"/>
        <v>0.54994394682236836</v>
      </c>
      <c r="L127">
        <f t="shared" si="19"/>
        <v>0.45005605317763153</v>
      </c>
      <c r="M127">
        <f t="shared" si="20"/>
        <v>1.8183671368293095</v>
      </c>
      <c r="N127">
        <f t="shared" si="21"/>
        <v>2.2219454508821204</v>
      </c>
    </row>
    <row r="128" spans="1:14" x14ac:dyDescent="0.25">
      <c r="A128" s="4">
        <f>IF('True_Odds_Calculator_2-way'!A129="","",'True_Odds_Calculator_2-way'!A129)</f>
        <v>1.83</v>
      </c>
      <c r="B128" s="4">
        <f>IF('True_Odds_Calculator_2-way'!B129="","",'True_Odds_Calculator_2-way'!B129)</f>
        <v>1.99</v>
      </c>
      <c r="C128" s="4">
        <f t="shared" si="11"/>
        <v>0.54644808743169393</v>
      </c>
      <c r="D128">
        <f t="shared" si="12"/>
        <v>0.50251256281407031</v>
      </c>
      <c r="E128">
        <f t="shared" si="13"/>
        <v>4.8960650245764237E-2</v>
      </c>
      <c r="F128">
        <f t="shared" si="14"/>
        <v>-0.22563637861438346</v>
      </c>
      <c r="G128">
        <v>0</v>
      </c>
      <c r="H128">
        <f t="shared" si="15"/>
        <v>0.2745970288601477</v>
      </c>
      <c r="I128">
        <f t="shared" si="16"/>
        <v>-1.103172320535825</v>
      </c>
      <c r="J128">
        <f t="shared" si="17"/>
        <v>1.103172320535825</v>
      </c>
      <c r="K128">
        <f t="shared" si="18"/>
        <v>0.52202065134820208</v>
      </c>
      <c r="L128">
        <f t="shared" si="19"/>
        <v>0.47797934865179792</v>
      </c>
      <c r="M128">
        <f t="shared" si="20"/>
        <v>1.9156330260447352</v>
      </c>
      <c r="N128">
        <f t="shared" si="21"/>
        <v>2.092140597330467</v>
      </c>
    </row>
    <row r="129" spans="1:14" x14ac:dyDescent="0.25">
      <c r="A129" s="4">
        <f>IF('True_Odds_Calculator_2-way'!A130="","",'True_Odds_Calculator_2-way'!A130)</f>
        <v>1.9</v>
      </c>
      <c r="B129" s="4">
        <f>IF('True_Odds_Calculator_2-way'!B130="","",'True_Odds_Calculator_2-way'!B130)</f>
        <v>1.92</v>
      </c>
      <c r="C129" s="4">
        <f t="shared" si="11"/>
        <v>0.52631578947368418</v>
      </c>
      <c r="D129">
        <f t="shared" si="12"/>
        <v>0.52083333333333337</v>
      </c>
      <c r="E129">
        <f t="shared" si="13"/>
        <v>4.7149122807017552E-2</v>
      </c>
      <c r="F129">
        <f t="shared" si="14"/>
        <v>-0.22697368421052633</v>
      </c>
      <c r="G129">
        <v>0</v>
      </c>
      <c r="H129">
        <f t="shared" si="15"/>
        <v>0.27412280701754388</v>
      </c>
      <c r="I129">
        <f t="shared" si="16"/>
        <v>-1.0989674556596449</v>
      </c>
      <c r="J129">
        <f t="shared" si="17"/>
        <v>1.0989674556596449</v>
      </c>
      <c r="K129">
        <f t="shared" si="18"/>
        <v>0.50274733569069663</v>
      </c>
      <c r="L129">
        <f t="shared" si="19"/>
        <v>0.49725266430930348</v>
      </c>
      <c r="M129">
        <f t="shared" si="20"/>
        <v>1.9890707100936806</v>
      </c>
      <c r="N129">
        <f t="shared" si="21"/>
        <v>2.0110500592068727</v>
      </c>
    </row>
    <row r="130" spans="1:14" x14ac:dyDescent="0.25">
      <c r="A130" s="4">
        <f>IF('True_Odds_Calculator_2-way'!A131="","",'True_Odds_Calculator_2-way'!A131)</f>
        <v>1.76</v>
      </c>
      <c r="B130" s="4">
        <f>IF('True_Odds_Calculator_2-way'!B131="","",'True_Odds_Calculator_2-way'!B131)</f>
        <v>2.0499999999999998</v>
      </c>
      <c r="C130" s="4">
        <f t="shared" si="11"/>
        <v>0.56818181818181823</v>
      </c>
      <c r="D130">
        <f t="shared" si="12"/>
        <v>0.48780487804878053</v>
      </c>
      <c r="E130">
        <f t="shared" si="13"/>
        <v>5.598669623059882E-2</v>
      </c>
      <c r="F130">
        <f t="shared" si="14"/>
        <v>-0.22117516629711742</v>
      </c>
      <c r="G130">
        <v>0</v>
      </c>
      <c r="H130">
        <f t="shared" si="15"/>
        <v>0.27716186252771624</v>
      </c>
      <c r="I130">
        <f t="shared" si="16"/>
        <v>-1.1194341570991129</v>
      </c>
      <c r="J130">
        <f t="shared" si="17"/>
        <v>1.1194341570991129</v>
      </c>
      <c r="K130">
        <f t="shared" si="18"/>
        <v>0.54031566425830413</v>
      </c>
      <c r="L130">
        <f t="shared" si="19"/>
        <v>0.45968433574169576</v>
      </c>
      <c r="M130">
        <f t="shared" si="20"/>
        <v>1.8507699593953257</v>
      </c>
      <c r="N130">
        <f t="shared" si="21"/>
        <v>2.1754058649540684</v>
      </c>
    </row>
    <row r="131" spans="1:14" x14ac:dyDescent="0.25">
      <c r="A131" s="4">
        <f>IF('True_Odds_Calculator_2-way'!A132="","",'True_Odds_Calculator_2-way'!A132)</f>
        <v>1.69</v>
      </c>
      <c r="B131" s="4">
        <f>IF('True_Odds_Calculator_2-way'!B132="","",'True_Odds_Calculator_2-way'!B132)</f>
        <v>2.14</v>
      </c>
      <c r="C131" s="4">
        <f t="shared" ref="C131:C194" si="22">1/A131</f>
        <v>0.59171597633136097</v>
      </c>
      <c r="D131">
        <f t="shared" ref="D131:D194" si="23">1/B131</f>
        <v>0.46728971962616822</v>
      </c>
      <c r="E131">
        <f t="shared" ref="E131:E194" si="24">C131+D131-1</f>
        <v>5.9005695957529136E-2</v>
      </c>
      <c r="F131">
        <f t="shared" ref="F131:F194" si="25">C131+D131-(C131*D131)-1</f>
        <v>-0.21749709672067685</v>
      </c>
      <c r="G131">
        <v>0</v>
      </c>
      <c r="H131">
        <f t="shared" ref="H131:H194" si="26">C131*D131</f>
        <v>0.27650279267820604</v>
      </c>
      <c r="I131">
        <f t="shared" ref="I131:I194" si="27">((-4*F131*H131)^0.5)/(2*F131)</f>
        <v>-1.1275168191528973</v>
      </c>
      <c r="J131">
        <f t="shared" ref="J131:J194" si="28">(-((-4*F131*H131)^0.5))/(2*F131)</f>
        <v>1.1275168191528973</v>
      </c>
      <c r="K131">
        <f t="shared" ref="K131:K194" si="29">IF(A131="","",(C131/($J131+C131-($J131*C131))))</f>
        <v>0.56243393345406889</v>
      </c>
      <c r="L131">
        <f t="shared" ref="L131:L194" si="30">IF(B131="","",(D131/($J131+D131-($J131*D131))))</f>
        <v>0.43756606654593105</v>
      </c>
      <c r="M131">
        <f t="shared" ref="M131:M194" si="31">IF(A131="","",1/K131)</f>
        <v>1.7779866052154993</v>
      </c>
      <c r="N131">
        <f t="shared" ref="N131:N194" si="32">IF(B131="","",1/L131)</f>
        <v>2.2853691738343027</v>
      </c>
    </row>
    <row r="132" spans="1:14" x14ac:dyDescent="0.25">
      <c r="A132" s="4">
        <f>IF('True_Odds_Calculator_2-way'!A133="","",'True_Odds_Calculator_2-way'!A133)</f>
        <v>1.76</v>
      </c>
      <c r="B132" s="4">
        <f>IF('True_Odds_Calculator_2-way'!B133="","",'True_Odds_Calculator_2-way'!B133)</f>
        <v>2.06</v>
      </c>
      <c r="C132" s="4">
        <f t="shared" si="22"/>
        <v>0.56818181818181823</v>
      </c>
      <c r="D132">
        <f t="shared" si="23"/>
        <v>0.4854368932038835</v>
      </c>
      <c r="E132">
        <f t="shared" si="24"/>
        <v>5.3618711385701623E-2</v>
      </c>
      <c r="F132">
        <f t="shared" si="25"/>
        <v>-0.222197705207414</v>
      </c>
      <c r="G132">
        <v>0</v>
      </c>
      <c r="H132">
        <f t="shared" si="26"/>
        <v>0.27581641659311568</v>
      </c>
      <c r="I132">
        <f t="shared" si="27"/>
        <v>-1.1141412945539659</v>
      </c>
      <c r="J132">
        <f t="shared" si="28"/>
        <v>1.1141412945539659</v>
      </c>
      <c r="K132">
        <f t="shared" si="29"/>
        <v>0.54149257702441678</v>
      </c>
      <c r="L132">
        <f t="shared" si="30"/>
        <v>0.45850742297558345</v>
      </c>
      <c r="M132">
        <f t="shared" si="31"/>
        <v>1.8467473838610133</v>
      </c>
      <c r="N132">
        <f t="shared" si="32"/>
        <v>2.1809897722272038</v>
      </c>
    </row>
    <row r="133" spans="1:14" x14ac:dyDescent="0.25">
      <c r="A133" s="4">
        <f>IF('True_Odds_Calculator_2-way'!A134="","",'True_Odds_Calculator_2-way'!A134)</f>
        <v>2.12</v>
      </c>
      <c r="B133" s="4">
        <f>IF('True_Odds_Calculator_2-way'!B134="","",'True_Odds_Calculator_2-way'!B134)</f>
        <v>1.78</v>
      </c>
      <c r="C133" s="4">
        <f t="shared" si="22"/>
        <v>0.47169811320754712</v>
      </c>
      <c r="D133">
        <f t="shared" si="23"/>
        <v>0.5617977528089888</v>
      </c>
      <c r="E133">
        <f t="shared" si="24"/>
        <v>3.3495866016535869E-2</v>
      </c>
      <c r="F133">
        <f t="shared" si="25"/>
        <v>-0.23150307398770409</v>
      </c>
      <c r="G133">
        <v>0</v>
      </c>
      <c r="H133">
        <f t="shared" si="26"/>
        <v>0.26499894000423996</v>
      </c>
      <c r="I133">
        <f t="shared" si="27"/>
        <v>-1.0699012312772822</v>
      </c>
      <c r="J133">
        <f t="shared" si="28"/>
        <v>1.0699012312772822</v>
      </c>
      <c r="K133">
        <f t="shared" si="29"/>
        <v>0.45489916365833472</v>
      </c>
      <c r="L133">
        <f t="shared" si="30"/>
        <v>0.54510083634166528</v>
      </c>
      <c r="M133">
        <f t="shared" si="31"/>
        <v>2.1982893790305562</v>
      </c>
      <c r="N133">
        <f t="shared" si="32"/>
        <v>1.83452296039628</v>
      </c>
    </row>
    <row r="134" spans="1:14" x14ac:dyDescent="0.25">
      <c r="A134" s="4">
        <f>IF('True_Odds_Calculator_2-way'!A135="","",'True_Odds_Calculator_2-way'!A135)</f>
        <v>2.17</v>
      </c>
      <c r="B134" s="4">
        <f>IF('True_Odds_Calculator_2-way'!B135="","",'True_Odds_Calculator_2-way'!B135)</f>
        <v>1.75</v>
      </c>
      <c r="C134" s="4">
        <f t="shared" si="22"/>
        <v>0.46082949308755761</v>
      </c>
      <c r="D134">
        <f t="shared" si="23"/>
        <v>0.5714285714285714</v>
      </c>
      <c r="E134">
        <f t="shared" si="24"/>
        <v>3.2258064516129004E-2</v>
      </c>
      <c r="F134">
        <f t="shared" si="25"/>
        <v>-0.23107307439104674</v>
      </c>
      <c r="G134">
        <v>0</v>
      </c>
      <c r="H134">
        <f t="shared" si="26"/>
        <v>0.26333113890717574</v>
      </c>
      <c r="I134">
        <f t="shared" si="27"/>
        <v>-1.0675210253672476</v>
      </c>
      <c r="J134">
        <f t="shared" si="28"/>
        <v>1.0675210253672476</v>
      </c>
      <c r="K134">
        <f t="shared" si="29"/>
        <v>0.44464214228514221</v>
      </c>
      <c r="L134">
        <f t="shared" si="30"/>
        <v>0.55535785771485779</v>
      </c>
      <c r="M134">
        <f t="shared" si="31"/>
        <v>2.2489995996796797</v>
      </c>
      <c r="N134">
        <f t="shared" si="32"/>
        <v>1.8006407690254356</v>
      </c>
    </row>
    <row r="135" spans="1:14" x14ac:dyDescent="0.25">
      <c r="A135" s="4">
        <f>IF('True_Odds_Calculator_2-way'!A136="","",'True_Odds_Calculator_2-way'!A136)</f>
        <v>2.34</v>
      </c>
      <c r="B135" s="4">
        <f>IF('True_Odds_Calculator_2-way'!B136="","",'True_Odds_Calculator_2-way'!B136)</f>
        <v>1.65</v>
      </c>
      <c r="C135" s="4">
        <f t="shared" si="22"/>
        <v>0.42735042735042739</v>
      </c>
      <c r="D135">
        <f t="shared" si="23"/>
        <v>0.60606060606060608</v>
      </c>
      <c r="E135">
        <f t="shared" si="24"/>
        <v>3.3411033411033575E-2</v>
      </c>
      <c r="F135">
        <f t="shared" si="25"/>
        <v>-0.22558922558922545</v>
      </c>
      <c r="G135">
        <v>0</v>
      </c>
      <c r="H135">
        <f t="shared" si="26"/>
        <v>0.25900025900025903</v>
      </c>
      <c r="I135">
        <f t="shared" si="27"/>
        <v>-1.0714969088698143</v>
      </c>
      <c r="J135">
        <f t="shared" si="28"/>
        <v>1.0714969088698143</v>
      </c>
      <c r="K135">
        <f t="shared" si="29"/>
        <v>0.41054175018204025</v>
      </c>
      <c r="L135">
        <f t="shared" si="30"/>
        <v>0.58945824981795969</v>
      </c>
      <c r="M135">
        <f t="shared" si="31"/>
        <v>2.4358058578855508</v>
      </c>
      <c r="N135">
        <f t="shared" si="32"/>
        <v>1.6964729907653791</v>
      </c>
    </row>
    <row r="136" spans="1:14" x14ac:dyDescent="0.25">
      <c r="A136" s="4">
        <f>IF('True_Odds_Calculator_2-way'!A137="","",'True_Odds_Calculator_2-way'!A137)</f>
        <v>2.19</v>
      </c>
      <c r="B136" s="4">
        <f>IF('True_Odds_Calculator_2-way'!B137="","",'True_Odds_Calculator_2-way'!B137)</f>
        <v>1.74</v>
      </c>
      <c r="C136" s="4">
        <f t="shared" si="22"/>
        <v>0.45662100456621008</v>
      </c>
      <c r="D136">
        <f t="shared" si="23"/>
        <v>0.57471264367816088</v>
      </c>
      <c r="E136">
        <f t="shared" si="24"/>
        <v>3.1333648244370904E-2</v>
      </c>
      <c r="F136">
        <f t="shared" si="25"/>
        <v>-0.23109221644885325</v>
      </c>
      <c r="G136">
        <v>0</v>
      </c>
      <c r="H136">
        <f t="shared" si="26"/>
        <v>0.26242586469322415</v>
      </c>
      <c r="I136">
        <f t="shared" si="27"/>
        <v>-1.0656403571953759</v>
      </c>
      <c r="J136">
        <f t="shared" si="28"/>
        <v>1.0656403571953759</v>
      </c>
      <c r="K136">
        <f t="shared" si="29"/>
        <v>0.4408953301027736</v>
      </c>
      <c r="L136">
        <f t="shared" si="30"/>
        <v>0.5591046698972264</v>
      </c>
      <c r="M136">
        <f t="shared" si="31"/>
        <v>2.2681120250624973</v>
      </c>
      <c r="N136">
        <f t="shared" si="32"/>
        <v>1.7885738643245783</v>
      </c>
    </row>
    <row r="137" spans="1:14" x14ac:dyDescent="0.25">
      <c r="A137" s="4">
        <f>IF('True_Odds_Calculator_2-way'!A138="","",'True_Odds_Calculator_2-way'!A138)</f>
        <v>2.41</v>
      </c>
      <c r="B137" s="4">
        <f>IF('True_Odds_Calculator_2-way'!B138="","",'True_Odds_Calculator_2-way'!B138)</f>
        <v>1.6</v>
      </c>
      <c r="C137" s="4">
        <f t="shared" si="22"/>
        <v>0.41493775933609955</v>
      </c>
      <c r="D137">
        <f t="shared" si="23"/>
        <v>0.625</v>
      </c>
      <c r="E137">
        <f t="shared" si="24"/>
        <v>3.9937759336099443E-2</v>
      </c>
      <c r="F137">
        <f t="shared" si="25"/>
        <v>-0.21939834024896276</v>
      </c>
      <c r="G137">
        <v>0</v>
      </c>
      <c r="H137">
        <f t="shared" si="26"/>
        <v>0.25933609958506221</v>
      </c>
      <c r="I137">
        <f t="shared" si="27"/>
        <v>-1.08721345508907</v>
      </c>
      <c r="J137">
        <f t="shared" si="28"/>
        <v>1.08721345508907</v>
      </c>
      <c r="K137">
        <f t="shared" si="29"/>
        <v>0.39479331235228826</v>
      </c>
      <c r="L137">
        <f t="shared" si="30"/>
        <v>0.60520668764771179</v>
      </c>
      <c r="M137">
        <f t="shared" si="31"/>
        <v>2.532970971675589</v>
      </c>
      <c r="N137">
        <f t="shared" si="32"/>
        <v>1.652328073053442</v>
      </c>
    </row>
    <row r="138" spans="1:14" x14ac:dyDescent="0.25">
      <c r="A138" s="4">
        <f>IF('True_Odds_Calculator_2-way'!A139="","",'True_Odds_Calculator_2-way'!A139)</f>
        <v>2.5099999999999998</v>
      </c>
      <c r="B138" s="4">
        <f>IF('True_Odds_Calculator_2-way'!B139="","",'True_Odds_Calculator_2-way'!B139)</f>
        <v>1.56</v>
      </c>
      <c r="C138" s="4">
        <f t="shared" si="22"/>
        <v>0.39840637450199207</v>
      </c>
      <c r="D138">
        <f t="shared" si="23"/>
        <v>0.64102564102564097</v>
      </c>
      <c r="E138">
        <f t="shared" si="24"/>
        <v>3.9432015527633091E-2</v>
      </c>
      <c r="F138">
        <f t="shared" si="25"/>
        <v>-0.21595668607620788</v>
      </c>
      <c r="G138">
        <v>0</v>
      </c>
      <c r="H138">
        <f t="shared" si="26"/>
        <v>0.25538870160384103</v>
      </c>
      <c r="I138">
        <f t="shared" si="27"/>
        <v>-1.0874705707258894</v>
      </c>
      <c r="J138">
        <f t="shared" si="28"/>
        <v>1.0874705707258894</v>
      </c>
      <c r="K138">
        <f t="shared" si="29"/>
        <v>0.37848959432190721</v>
      </c>
      <c r="L138">
        <f t="shared" si="30"/>
        <v>0.62151040567809257</v>
      </c>
      <c r="M138">
        <f t="shared" si="31"/>
        <v>2.6420805617960932</v>
      </c>
      <c r="N138">
        <f t="shared" si="32"/>
        <v>1.6089835196064983</v>
      </c>
    </row>
    <row r="139" spans="1:14" x14ac:dyDescent="0.25">
      <c r="A139" s="4">
        <f>IF('True_Odds_Calculator_2-way'!A140="","",'True_Odds_Calculator_2-way'!A140)</f>
        <v>3.54</v>
      </c>
      <c r="B139" s="4">
        <f>IF('True_Odds_Calculator_2-way'!B140="","",'True_Odds_Calculator_2-way'!B140)</f>
        <v>1.31</v>
      </c>
      <c r="C139" s="4">
        <f t="shared" si="22"/>
        <v>0.2824858757062147</v>
      </c>
      <c r="D139">
        <f t="shared" si="23"/>
        <v>0.76335877862595414</v>
      </c>
      <c r="E139">
        <f t="shared" si="24"/>
        <v>4.5844654332168888E-2</v>
      </c>
      <c r="F139">
        <f t="shared" si="25"/>
        <v>-0.16979341872601028</v>
      </c>
      <c r="G139">
        <v>0</v>
      </c>
      <c r="H139">
        <f t="shared" si="26"/>
        <v>0.21563807305817914</v>
      </c>
      <c r="I139">
        <f t="shared" si="27"/>
        <v>-1.1269438939029217</v>
      </c>
      <c r="J139">
        <f t="shared" si="28"/>
        <v>1.1269438939029217</v>
      </c>
      <c r="K139">
        <f t="shared" si="29"/>
        <v>0.25890386639424245</v>
      </c>
      <c r="L139">
        <f t="shared" si="30"/>
        <v>0.74109613360575743</v>
      </c>
      <c r="M139">
        <f t="shared" si="31"/>
        <v>3.8624374905134213</v>
      </c>
      <c r="N139">
        <f t="shared" si="32"/>
        <v>1.349352607109906</v>
      </c>
    </row>
    <row r="140" spans="1:14" x14ac:dyDescent="0.25">
      <c r="A140" s="4">
        <f>IF('True_Odds_Calculator_2-way'!A141="","",'True_Odds_Calculator_2-way'!A141)</f>
        <v>3.32</v>
      </c>
      <c r="B140" s="4">
        <f>IF('True_Odds_Calculator_2-way'!B141="","",'True_Odds_Calculator_2-way'!B141)</f>
        <v>1.35</v>
      </c>
      <c r="C140" s="4">
        <f t="shared" si="22"/>
        <v>0.30120481927710846</v>
      </c>
      <c r="D140">
        <f t="shared" si="23"/>
        <v>0.7407407407407407</v>
      </c>
      <c r="E140">
        <f t="shared" si="24"/>
        <v>4.1945560017849104E-2</v>
      </c>
      <c r="F140">
        <f t="shared" si="25"/>
        <v>-0.18116912092815718</v>
      </c>
      <c r="G140">
        <v>0</v>
      </c>
      <c r="H140">
        <f t="shared" si="26"/>
        <v>0.22311468094600626</v>
      </c>
      <c r="I140">
        <f t="shared" si="27"/>
        <v>-1.109741904046188</v>
      </c>
      <c r="J140">
        <f t="shared" si="28"/>
        <v>1.109741904046188</v>
      </c>
      <c r="K140">
        <f t="shared" si="29"/>
        <v>0.27975148532259136</v>
      </c>
      <c r="L140">
        <f t="shared" si="30"/>
        <v>0.72024851467740869</v>
      </c>
      <c r="M140">
        <f t="shared" si="31"/>
        <v>3.5746012173871553</v>
      </c>
      <c r="N140">
        <f t="shared" si="32"/>
        <v>1.388409666416166</v>
      </c>
    </row>
    <row r="141" spans="1:14" x14ac:dyDescent="0.25">
      <c r="A141" s="4">
        <f>IF('True_Odds_Calculator_2-way'!A142="","",'True_Odds_Calculator_2-way'!A142)</f>
        <v>2.74</v>
      </c>
      <c r="B141" s="4">
        <f>IF('True_Odds_Calculator_2-way'!B142="","",'True_Odds_Calculator_2-way'!B142)</f>
        <v>1.49</v>
      </c>
      <c r="C141" s="4">
        <f t="shared" si="22"/>
        <v>0.36496350364963503</v>
      </c>
      <c r="D141">
        <f t="shared" si="23"/>
        <v>0.67114093959731547</v>
      </c>
      <c r="E141">
        <f t="shared" si="24"/>
        <v>3.6104443246950613E-2</v>
      </c>
      <c r="F141">
        <f t="shared" si="25"/>
        <v>-0.20883750551119373</v>
      </c>
      <c r="G141">
        <v>0</v>
      </c>
      <c r="H141">
        <f t="shared" si="26"/>
        <v>0.24494194875814432</v>
      </c>
      <c r="I141">
        <f t="shared" si="27"/>
        <v>-1.0829972051127195</v>
      </c>
      <c r="J141">
        <f t="shared" si="28"/>
        <v>1.0829972051127195</v>
      </c>
      <c r="K141">
        <f t="shared" si="29"/>
        <v>0.34669073366328335</v>
      </c>
      <c r="L141">
        <f t="shared" si="30"/>
        <v>0.6533092663367166</v>
      </c>
      <c r="M141">
        <f t="shared" si="31"/>
        <v>2.8844151368961324</v>
      </c>
      <c r="N141">
        <f t="shared" si="32"/>
        <v>1.5306686305052322</v>
      </c>
    </row>
    <row r="142" spans="1:14" x14ac:dyDescent="0.25">
      <c r="A142" s="4">
        <f>IF('True_Odds_Calculator_2-way'!A143="","",'True_Odds_Calculator_2-way'!A143)</f>
        <v>1.59</v>
      </c>
      <c r="B142" s="4">
        <f>IF('True_Odds_Calculator_2-way'!B143="","",'True_Odds_Calculator_2-way'!B143)</f>
        <v>2.4700000000000002</v>
      </c>
      <c r="C142" s="4">
        <f t="shared" si="22"/>
        <v>0.62893081761006286</v>
      </c>
      <c r="D142">
        <f t="shared" si="23"/>
        <v>0.40485829959514169</v>
      </c>
      <c r="E142">
        <f t="shared" si="24"/>
        <v>3.37891172052045E-2</v>
      </c>
      <c r="F142">
        <f t="shared" si="25"/>
        <v>-0.22083874417538774</v>
      </c>
      <c r="G142">
        <v>0</v>
      </c>
      <c r="H142">
        <f t="shared" si="26"/>
        <v>0.25462786138059224</v>
      </c>
      <c r="I142">
        <f t="shared" si="27"/>
        <v>-1.0737800400040409</v>
      </c>
      <c r="J142">
        <f t="shared" si="28"/>
        <v>1.0737800400040409</v>
      </c>
      <c r="K142">
        <f t="shared" si="29"/>
        <v>0.61217110375510797</v>
      </c>
      <c r="L142">
        <f t="shared" si="30"/>
        <v>0.38782889624489203</v>
      </c>
      <c r="M142">
        <f t="shared" si="31"/>
        <v>1.6335302236023845</v>
      </c>
      <c r="N142">
        <f t="shared" si="32"/>
        <v>2.5784566588059405</v>
      </c>
    </row>
    <row r="143" spans="1:14" x14ac:dyDescent="0.25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2.35</v>
      </c>
      <c r="C143" s="4">
        <f t="shared" si="22"/>
        <v>0.60606060606060608</v>
      </c>
      <c r="D143">
        <f t="shared" si="23"/>
        <v>0.42553191489361702</v>
      </c>
      <c r="E143">
        <f t="shared" si="24"/>
        <v>3.1592520954223158E-2</v>
      </c>
      <c r="F143">
        <f t="shared" si="25"/>
        <v>-0.22630560928433263</v>
      </c>
      <c r="G143">
        <v>0</v>
      </c>
      <c r="H143">
        <f t="shared" si="26"/>
        <v>0.25789813023855579</v>
      </c>
      <c r="I143">
        <f t="shared" si="27"/>
        <v>-1.0675210253672478</v>
      </c>
      <c r="J143">
        <f t="shared" si="28"/>
        <v>1.0675210253672478</v>
      </c>
      <c r="K143">
        <f t="shared" si="29"/>
        <v>0.59035757177177173</v>
      </c>
      <c r="L143">
        <f t="shared" si="30"/>
        <v>0.40964242822822811</v>
      </c>
      <c r="M143">
        <f t="shared" si="31"/>
        <v>1.6938886664887112</v>
      </c>
      <c r="N143">
        <f t="shared" si="32"/>
        <v>2.4411533842457849</v>
      </c>
    </row>
    <row r="144" spans="1:14" x14ac:dyDescent="0.25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2.61</v>
      </c>
      <c r="C144" s="4">
        <f t="shared" si="22"/>
        <v>0.65359477124183007</v>
      </c>
      <c r="D144">
        <f t="shared" si="23"/>
        <v>0.38314176245210729</v>
      </c>
      <c r="E144">
        <f t="shared" si="24"/>
        <v>3.6736533693937368E-2</v>
      </c>
      <c r="F144">
        <f t="shared" si="25"/>
        <v>-0.21368291888913937</v>
      </c>
      <c r="G144">
        <v>0</v>
      </c>
      <c r="H144">
        <f t="shared" si="26"/>
        <v>0.25041945258307668</v>
      </c>
      <c r="I144">
        <f t="shared" si="27"/>
        <v>-1.0825528985483326</v>
      </c>
      <c r="J144">
        <f t="shared" si="28"/>
        <v>1.0825528985483326</v>
      </c>
      <c r="K144">
        <f t="shared" si="29"/>
        <v>0.63542371450806256</v>
      </c>
      <c r="L144">
        <f t="shared" si="30"/>
        <v>0.36457628549193738</v>
      </c>
      <c r="M144">
        <f t="shared" si="31"/>
        <v>1.5737530362306167</v>
      </c>
      <c r="N144">
        <f t="shared" si="32"/>
        <v>2.7429101666628148</v>
      </c>
    </row>
    <row r="145" spans="1:14" x14ac:dyDescent="0.25">
      <c r="A145" s="4">
        <f>IF('True_Odds_Calculator_2-way'!A146="","",'True_Odds_Calculator_2-way'!A146)</f>
        <v>1.8</v>
      </c>
      <c r="B145" s="4">
        <f>IF('True_Odds_Calculator_2-way'!B146="","",'True_Odds_Calculator_2-way'!B146)</f>
        <v>2.0299999999999998</v>
      </c>
      <c r="C145" s="4">
        <f t="shared" si="22"/>
        <v>0.55555555555555558</v>
      </c>
      <c r="D145">
        <f t="shared" si="23"/>
        <v>0.49261083743842371</v>
      </c>
      <c r="E145">
        <f t="shared" si="24"/>
        <v>4.816639299397929E-2</v>
      </c>
      <c r="F145">
        <f t="shared" si="25"/>
        <v>-0.2255062944718117</v>
      </c>
      <c r="G145">
        <v>0</v>
      </c>
      <c r="H145">
        <f t="shared" si="26"/>
        <v>0.27367268746579099</v>
      </c>
      <c r="I145">
        <f t="shared" si="27"/>
        <v>-1.1016316230980796</v>
      </c>
      <c r="J145">
        <f t="shared" si="28"/>
        <v>1.1016316230980796</v>
      </c>
      <c r="K145">
        <f t="shared" si="29"/>
        <v>0.53154583724862015</v>
      </c>
      <c r="L145">
        <f t="shared" si="30"/>
        <v>0.46845416275137991</v>
      </c>
      <c r="M145">
        <f t="shared" si="31"/>
        <v>1.8813052984784633</v>
      </c>
      <c r="N145">
        <f t="shared" si="32"/>
        <v>2.1346805717910216</v>
      </c>
    </row>
    <row r="146" spans="1:14" x14ac:dyDescent="0.25">
      <c r="A146" s="4">
        <f>IF('True_Odds_Calculator_2-way'!A147="","",'True_Odds_Calculator_2-way'!A147)</f>
        <v>1.76</v>
      </c>
      <c r="B146" s="4">
        <f>IF('True_Odds_Calculator_2-way'!B147="","",'True_Odds_Calculator_2-way'!B147)</f>
        <v>2.08</v>
      </c>
      <c r="C146" s="4">
        <f t="shared" si="22"/>
        <v>0.56818181818181823</v>
      </c>
      <c r="D146">
        <f t="shared" si="23"/>
        <v>0.48076923076923073</v>
      </c>
      <c r="E146">
        <f t="shared" si="24"/>
        <v>4.8951048951048959E-2</v>
      </c>
      <c r="F146">
        <f t="shared" si="25"/>
        <v>-0.22421328671328666</v>
      </c>
      <c r="G146">
        <v>0</v>
      </c>
      <c r="H146">
        <f t="shared" si="26"/>
        <v>0.27316433566433568</v>
      </c>
      <c r="I146">
        <f t="shared" si="27"/>
        <v>-1.1037769642208699</v>
      </c>
      <c r="J146">
        <f t="shared" si="28"/>
        <v>1.1037769642208699</v>
      </c>
      <c r="K146">
        <f t="shared" si="29"/>
        <v>0.54381208677346893</v>
      </c>
      <c r="L146">
        <f t="shared" si="30"/>
        <v>0.45618791322653113</v>
      </c>
      <c r="M146">
        <f t="shared" si="31"/>
        <v>1.838870492807861</v>
      </c>
      <c r="N146">
        <f t="shared" si="32"/>
        <v>2.1920791213585393</v>
      </c>
    </row>
    <row r="147" spans="1:14" x14ac:dyDescent="0.25">
      <c r="A147" s="4">
        <f>IF('True_Odds_Calculator_2-way'!A148="","",'True_Odds_Calculator_2-way'!A148)</f>
        <v>1.64</v>
      </c>
      <c r="B147" s="4">
        <f>IF('True_Odds_Calculator_2-way'!B148="","",'True_Odds_Calculator_2-way'!B148)</f>
        <v>2.29</v>
      </c>
      <c r="C147" s="4">
        <f t="shared" si="22"/>
        <v>0.6097560975609756</v>
      </c>
      <c r="D147">
        <f t="shared" si="23"/>
        <v>0.4366812227074236</v>
      </c>
      <c r="E147">
        <f t="shared" si="24"/>
        <v>4.6437320268399196E-2</v>
      </c>
      <c r="F147">
        <f t="shared" si="25"/>
        <v>-0.21983171796783463</v>
      </c>
      <c r="G147">
        <v>0</v>
      </c>
      <c r="H147">
        <f t="shared" si="26"/>
        <v>0.26626903823623388</v>
      </c>
      <c r="I147">
        <f t="shared" si="27"/>
        <v>-1.1005636329070299</v>
      </c>
      <c r="J147">
        <f t="shared" si="28"/>
        <v>1.1005636329070299</v>
      </c>
      <c r="K147">
        <f t="shared" si="29"/>
        <v>0.586730253341471</v>
      </c>
      <c r="L147">
        <f t="shared" si="30"/>
        <v>0.41326974665852889</v>
      </c>
      <c r="M147">
        <f t="shared" si="31"/>
        <v>1.7043607250604993</v>
      </c>
      <c r="N147">
        <f t="shared" si="32"/>
        <v>2.4197270864500684</v>
      </c>
    </row>
    <row r="148" spans="1:14" x14ac:dyDescent="0.25">
      <c r="A148" s="4">
        <f>IF('True_Odds_Calculator_2-way'!A149="","",'True_Odds_Calculator_2-way'!A149)</f>
        <v>1.67</v>
      </c>
      <c r="B148" s="4">
        <f>IF('True_Odds_Calculator_2-way'!B149="","",'True_Odds_Calculator_2-way'!B149)</f>
        <v>2.23</v>
      </c>
      <c r="C148" s="4">
        <f t="shared" si="22"/>
        <v>0.5988023952095809</v>
      </c>
      <c r="D148">
        <f t="shared" si="23"/>
        <v>0.44843049327354262</v>
      </c>
      <c r="E148">
        <f t="shared" si="24"/>
        <v>4.7232888483123459E-2</v>
      </c>
      <c r="F148">
        <f t="shared" si="25"/>
        <v>-0.22128836497408777</v>
      </c>
      <c r="G148">
        <v>0</v>
      </c>
      <c r="H148">
        <f t="shared" si="26"/>
        <v>0.26852125345721117</v>
      </c>
      <c r="I148">
        <f t="shared" si="27"/>
        <v>-1.1015647826027291</v>
      </c>
      <c r="J148">
        <f t="shared" si="28"/>
        <v>1.1015647826027291</v>
      </c>
      <c r="K148">
        <f t="shared" si="29"/>
        <v>0.57535796903051928</v>
      </c>
      <c r="L148">
        <f t="shared" si="30"/>
        <v>0.42464203096948078</v>
      </c>
      <c r="M148">
        <f t="shared" si="31"/>
        <v>1.7380484043438287</v>
      </c>
      <c r="N148">
        <f t="shared" si="32"/>
        <v>2.3549246826013568</v>
      </c>
    </row>
    <row r="149" spans="1:14" x14ac:dyDescent="0.25">
      <c r="A149" s="4">
        <f>IF('True_Odds_Calculator_2-way'!A150="","",'True_Odds_Calculator_2-way'!A150)</f>
        <v>2.36</v>
      </c>
      <c r="B149" s="4">
        <f>IF('True_Odds_Calculator_2-way'!B150="","",'True_Odds_Calculator_2-way'!B150)</f>
        <v>1.64</v>
      </c>
      <c r="C149" s="4">
        <f t="shared" si="22"/>
        <v>0.42372881355932207</v>
      </c>
      <c r="D149">
        <f t="shared" si="23"/>
        <v>0.6097560975609756</v>
      </c>
      <c r="E149">
        <f t="shared" si="24"/>
        <v>3.3484911120297722E-2</v>
      </c>
      <c r="F149">
        <f t="shared" si="25"/>
        <v>-0.22488631665977676</v>
      </c>
      <c r="G149">
        <v>0</v>
      </c>
      <c r="H149">
        <f t="shared" si="26"/>
        <v>0.25837122778007443</v>
      </c>
      <c r="I149">
        <f t="shared" si="27"/>
        <v>-1.0718661571406802</v>
      </c>
      <c r="J149">
        <f t="shared" si="28"/>
        <v>1.0718661571406802</v>
      </c>
      <c r="K149">
        <f t="shared" si="29"/>
        <v>0.40687819885451121</v>
      </c>
      <c r="L149">
        <f t="shared" si="30"/>
        <v>0.59312180114548885</v>
      </c>
      <c r="M149">
        <f t="shared" si="31"/>
        <v>2.4577379737113252</v>
      </c>
      <c r="N149">
        <f t="shared" si="32"/>
        <v>1.6859943405700353</v>
      </c>
    </row>
    <row r="150" spans="1:14" x14ac:dyDescent="0.25">
      <c r="A150" s="4">
        <f>IF('True_Odds_Calculator_2-way'!A151="","",'True_Odds_Calculator_2-way'!A151)</f>
        <v>1.44</v>
      </c>
      <c r="B150" s="4">
        <f>IF('True_Odds_Calculator_2-way'!B151="","",'True_Odds_Calculator_2-way'!B151)</f>
        <v>2.9</v>
      </c>
      <c r="C150" s="4">
        <f t="shared" si="22"/>
        <v>0.69444444444444442</v>
      </c>
      <c r="D150">
        <f t="shared" si="23"/>
        <v>0.34482758620689657</v>
      </c>
      <c r="E150">
        <f t="shared" si="24"/>
        <v>3.9272030651340994E-2</v>
      </c>
      <c r="F150">
        <f t="shared" si="25"/>
        <v>-0.20019157088122608</v>
      </c>
      <c r="G150">
        <v>0</v>
      </c>
      <c r="H150">
        <f t="shared" si="26"/>
        <v>0.23946360153256704</v>
      </c>
      <c r="I150">
        <f t="shared" si="27"/>
        <v>-1.0936965981495177</v>
      </c>
      <c r="J150">
        <f t="shared" si="28"/>
        <v>1.0936965981495177</v>
      </c>
      <c r="K150">
        <f t="shared" si="29"/>
        <v>0.67511619448424876</v>
      </c>
      <c r="L150">
        <f t="shared" si="30"/>
        <v>0.3248838055157513</v>
      </c>
      <c r="M150">
        <f t="shared" si="31"/>
        <v>1.4812265031857879</v>
      </c>
      <c r="N150">
        <f t="shared" si="32"/>
        <v>3.0780235364840833</v>
      </c>
    </row>
    <row r="151" spans="1:14" x14ac:dyDescent="0.25">
      <c r="A151" s="4">
        <f>IF('True_Odds_Calculator_2-way'!A152="","",'True_Odds_Calculator_2-way'!A152)</f>
        <v>2.0099999999999998</v>
      </c>
      <c r="B151" s="4">
        <f>IF('True_Odds_Calculator_2-way'!B152="","",'True_Odds_Calculator_2-way'!B152)</f>
        <v>1.88</v>
      </c>
      <c r="C151" s="4">
        <f t="shared" si="22"/>
        <v>0.49751243781094534</v>
      </c>
      <c r="D151">
        <f t="shared" si="23"/>
        <v>0.53191489361702127</v>
      </c>
      <c r="E151">
        <f t="shared" si="24"/>
        <v>2.9427331427966497E-2</v>
      </c>
      <c r="F151">
        <f t="shared" si="25"/>
        <v>-0.23520694400338749</v>
      </c>
      <c r="G151">
        <v>0</v>
      </c>
      <c r="H151">
        <f t="shared" si="26"/>
        <v>0.26463427543135393</v>
      </c>
      <c r="I151">
        <f t="shared" si="27"/>
        <v>-1.060713208766217</v>
      </c>
      <c r="J151">
        <f t="shared" si="28"/>
        <v>1.060713208766217</v>
      </c>
      <c r="K151">
        <f t="shared" si="29"/>
        <v>0.48278384578010813</v>
      </c>
      <c r="L151">
        <f t="shared" si="30"/>
        <v>0.5172161542198922</v>
      </c>
      <c r="M151">
        <f t="shared" si="31"/>
        <v>2.0713203408538785</v>
      </c>
      <c r="N151">
        <f t="shared" si="32"/>
        <v>1.9334276237142709</v>
      </c>
    </row>
    <row r="152" spans="1:14" x14ac:dyDescent="0.25">
      <c r="A152" s="4">
        <f>IF('True_Odds_Calculator_2-way'!A153="","",'True_Odds_Calculator_2-way'!A153)</f>
        <v>1.83</v>
      </c>
      <c r="B152" s="4">
        <f>IF('True_Odds_Calculator_2-way'!B153="","",'True_Odds_Calculator_2-way'!B153)</f>
        <v>2.0499999999999998</v>
      </c>
      <c r="C152" s="4">
        <f t="shared" si="22"/>
        <v>0.54644808743169393</v>
      </c>
      <c r="D152">
        <f t="shared" si="23"/>
        <v>0.48780487804878053</v>
      </c>
      <c r="E152">
        <f t="shared" si="24"/>
        <v>3.4252965480474407E-2</v>
      </c>
      <c r="F152">
        <f t="shared" si="25"/>
        <v>-0.23230707716913246</v>
      </c>
      <c r="G152">
        <v>0</v>
      </c>
      <c r="H152">
        <f t="shared" si="26"/>
        <v>0.26656004264960681</v>
      </c>
      <c r="I152">
        <f t="shared" si="27"/>
        <v>-1.0711894933108055</v>
      </c>
      <c r="J152">
        <f t="shared" si="28"/>
        <v>1.0711894933108055</v>
      </c>
      <c r="K152">
        <f t="shared" si="29"/>
        <v>0.52935616627105819</v>
      </c>
      <c r="L152">
        <f t="shared" si="30"/>
        <v>0.47064383372894186</v>
      </c>
      <c r="M152">
        <f t="shared" si="31"/>
        <v>1.8890872794479689</v>
      </c>
      <c r="N152">
        <f t="shared" si="32"/>
        <v>2.1247489679763456</v>
      </c>
    </row>
    <row r="153" spans="1:14" x14ac:dyDescent="0.25">
      <c r="A153" s="4">
        <f>IF('True_Odds_Calculator_2-way'!A154="","",'True_Odds_Calculator_2-way'!A154)</f>
        <v>2.12</v>
      </c>
      <c r="B153" s="4">
        <f>IF('True_Odds_Calculator_2-way'!B154="","",'True_Odds_Calculator_2-way'!B154)</f>
        <v>1.78</v>
      </c>
      <c r="C153" s="4">
        <f t="shared" si="22"/>
        <v>0.47169811320754712</v>
      </c>
      <c r="D153">
        <f t="shared" si="23"/>
        <v>0.5617977528089888</v>
      </c>
      <c r="E153">
        <f t="shared" si="24"/>
        <v>3.3495866016535869E-2</v>
      </c>
      <c r="F153">
        <f t="shared" si="25"/>
        <v>-0.23150307398770409</v>
      </c>
      <c r="G153">
        <v>0</v>
      </c>
      <c r="H153">
        <f t="shared" si="26"/>
        <v>0.26499894000423996</v>
      </c>
      <c r="I153">
        <f t="shared" si="27"/>
        <v>-1.0699012312772822</v>
      </c>
      <c r="J153">
        <f t="shared" si="28"/>
        <v>1.0699012312772822</v>
      </c>
      <c r="K153">
        <f t="shared" si="29"/>
        <v>0.45489916365833472</v>
      </c>
      <c r="L153">
        <f t="shared" si="30"/>
        <v>0.54510083634166528</v>
      </c>
      <c r="M153">
        <f t="shared" si="31"/>
        <v>2.1982893790305562</v>
      </c>
      <c r="N153">
        <f t="shared" si="32"/>
        <v>1.83452296039628</v>
      </c>
    </row>
    <row r="154" spans="1:14" x14ac:dyDescent="0.25">
      <c r="A154" s="4">
        <f>IF('True_Odds_Calculator_2-way'!A155="","",'True_Odds_Calculator_2-way'!A155)</f>
        <v>1.97</v>
      </c>
      <c r="B154" s="4">
        <f>IF('True_Odds_Calculator_2-way'!B155="","",'True_Odds_Calculator_2-way'!B155)</f>
        <v>1.91</v>
      </c>
      <c r="C154" s="4">
        <f t="shared" si="22"/>
        <v>0.50761421319796951</v>
      </c>
      <c r="D154">
        <f t="shared" si="23"/>
        <v>0.52356020942408377</v>
      </c>
      <c r="E154">
        <f t="shared" si="24"/>
        <v>3.1174422622053388E-2</v>
      </c>
      <c r="F154">
        <f t="shared" si="25"/>
        <v>-0.23459218114651703</v>
      </c>
      <c r="G154">
        <v>0</v>
      </c>
      <c r="H154">
        <f t="shared" si="26"/>
        <v>0.26576660376857042</v>
      </c>
      <c r="I154">
        <f t="shared" si="27"/>
        <v>-1.0643719889333219</v>
      </c>
      <c r="J154">
        <f t="shared" si="28"/>
        <v>1.0643719889333219</v>
      </c>
      <c r="K154">
        <f t="shared" si="29"/>
        <v>0.49201924385738482</v>
      </c>
      <c r="L154">
        <f t="shared" si="30"/>
        <v>0.50798075614261506</v>
      </c>
      <c r="M154">
        <f t="shared" si="31"/>
        <v>2.032440829265322</v>
      </c>
      <c r="N154">
        <f t="shared" si="32"/>
        <v>1.9685785099293232</v>
      </c>
    </row>
    <row r="155" spans="1:14" x14ac:dyDescent="0.25">
      <c r="A155" s="4">
        <f>IF('True_Odds_Calculator_2-way'!A156="","",'True_Odds_Calculator_2-way'!A156)</f>
        <v>1.71</v>
      </c>
      <c r="B155" s="4">
        <f>IF('True_Odds_Calculator_2-way'!B156="","",'True_Odds_Calculator_2-way'!B156)</f>
        <v>2.2000000000000002</v>
      </c>
      <c r="C155" s="4">
        <f t="shared" si="22"/>
        <v>0.58479532163742687</v>
      </c>
      <c r="D155">
        <f t="shared" si="23"/>
        <v>0.45454545454545453</v>
      </c>
      <c r="E155">
        <f t="shared" si="24"/>
        <v>3.9340776182881454E-2</v>
      </c>
      <c r="F155">
        <f t="shared" si="25"/>
        <v>-0.22647527910685805</v>
      </c>
      <c r="G155">
        <v>0</v>
      </c>
      <c r="H155">
        <f t="shared" si="26"/>
        <v>0.26581605528973945</v>
      </c>
      <c r="I155">
        <f t="shared" si="27"/>
        <v>-1.0833784750435986</v>
      </c>
      <c r="J155">
        <f t="shared" si="28"/>
        <v>1.0833784750435986</v>
      </c>
      <c r="K155">
        <f t="shared" si="29"/>
        <v>0.56522763114868146</v>
      </c>
      <c r="L155">
        <f t="shared" si="30"/>
        <v>0.43477236885131854</v>
      </c>
      <c r="M155">
        <f t="shared" si="31"/>
        <v>1.7691987172809549</v>
      </c>
      <c r="N155">
        <f t="shared" si="32"/>
        <v>2.3000541700523187</v>
      </c>
    </row>
    <row r="156" spans="1:14" x14ac:dyDescent="0.25">
      <c r="A156" s="4">
        <f>IF('True_Odds_Calculator_2-way'!A157="","",'True_Odds_Calculator_2-way'!A157)</f>
        <v>2.0699999999999998</v>
      </c>
      <c r="B156" s="4">
        <f>IF('True_Odds_Calculator_2-way'!B157="","",'True_Odds_Calculator_2-way'!B157)</f>
        <v>1.83</v>
      </c>
      <c r="C156" s="4">
        <f t="shared" si="22"/>
        <v>0.48309178743961356</v>
      </c>
      <c r="D156">
        <f t="shared" si="23"/>
        <v>0.54644808743169393</v>
      </c>
      <c r="E156">
        <f t="shared" si="24"/>
        <v>2.9539874871307603E-2</v>
      </c>
      <c r="F156">
        <f t="shared" si="25"/>
        <v>-0.23444470842902765</v>
      </c>
      <c r="G156">
        <v>0</v>
      </c>
      <c r="H156">
        <f t="shared" si="26"/>
        <v>0.26398458330033525</v>
      </c>
      <c r="I156">
        <f t="shared" si="27"/>
        <v>-1.0611311532512866</v>
      </c>
      <c r="J156">
        <f t="shared" si="28"/>
        <v>1.0611311532512866</v>
      </c>
      <c r="K156">
        <f t="shared" si="29"/>
        <v>0.46829407167694814</v>
      </c>
      <c r="L156">
        <f t="shared" si="30"/>
        <v>0.53170592832305175</v>
      </c>
      <c r="M156">
        <f t="shared" si="31"/>
        <v>2.1354103339788768</v>
      </c>
      <c r="N156">
        <f t="shared" si="32"/>
        <v>1.8807388571985679</v>
      </c>
    </row>
    <row r="157" spans="1:14" x14ac:dyDescent="0.25">
      <c r="A157" s="4">
        <f>IF('True_Odds_Calculator_2-way'!A158="","",'True_Odds_Calculator_2-way'!A158)</f>
        <v>2.12</v>
      </c>
      <c r="B157" s="4">
        <f>IF('True_Odds_Calculator_2-way'!B158="","",'True_Odds_Calculator_2-way'!B158)</f>
        <v>1.78</v>
      </c>
      <c r="C157" s="4">
        <f t="shared" si="22"/>
        <v>0.47169811320754712</v>
      </c>
      <c r="D157">
        <f t="shared" si="23"/>
        <v>0.5617977528089888</v>
      </c>
      <c r="E157">
        <f t="shared" si="24"/>
        <v>3.3495866016535869E-2</v>
      </c>
      <c r="F157">
        <f t="shared" si="25"/>
        <v>-0.23150307398770409</v>
      </c>
      <c r="G157">
        <v>0</v>
      </c>
      <c r="H157">
        <f t="shared" si="26"/>
        <v>0.26499894000423996</v>
      </c>
      <c r="I157">
        <f t="shared" si="27"/>
        <v>-1.0699012312772822</v>
      </c>
      <c r="J157">
        <f t="shared" si="28"/>
        <v>1.0699012312772822</v>
      </c>
      <c r="K157">
        <f t="shared" si="29"/>
        <v>0.45489916365833472</v>
      </c>
      <c r="L157">
        <f t="shared" si="30"/>
        <v>0.54510083634166528</v>
      </c>
      <c r="M157">
        <f t="shared" si="31"/>
        <v>2.1982893790305562</v>
      </c>
      <c r="N157">
        <f t="shared" si="32"/>
        <v>1.83452296039628</v>
      </c>
    </row>
    <row r="158" spans="1:14" x14ac:dyDescent="0.25">
      <c r="A158" s="4">
        <f>IF('True_Odds_Calculator_2-way'!A159="","",'True_Odds_Calculator_2-way'!A159)</f>
        <v>2.17</v>
      </c>
      <c r="B158" s="4">
        <f>IF('True_Odds_Calculator_2-way'!B159="","",'True_Odds_Calculator_2-way'!B159)</f>
        <v>1.75</v>
      </c>
      <c r="C158" s="4">
        <f t="shared" si="22"/>
        <v>0.46082949308755761</v>
      </c>
      <c r="D158">
        <f t="shared" si="23"/>
        <v>0.5714285714285714</v>
      </c>
      <c r="E158">
        <f t="shared" si="24"/>
        <v>3.2258064516129004E-2</v>
      </c>
      <c r="F158">
        <f t="shared" si="25"/>
        <v>-0.23107307439104674</v>
      </c>
      <c r="G158">
        <v>0</v>
      </c>
      <c r="H158">
        <f t="shared" si="26"/>
        <v>0.26333113890717574</v>
      </c>
      <c r="I158">
        <f t="shared" si="27"/>
        <v>-1.0675210253672476</v>
      </c>
      <c r="J158">
        <f t="shared" si="28"/>
        <v>1.0675210253672476</v>
      </c>
      <c r="K158">
        <f t="shared" si="29"/>
        <v>0.44464214228514221</v>
      </c>
      <c r="L158">
        <f t="shared" si="30"/>
        <v>0.55535785771485779</v>
      </c>
      <c r="M158">
        <f t="shared" si="31"/>
        <v>2.2489995996796797</v>
      </c>
      <c r="N158">
        <f t="shared" si="32"/>
        <v>1.8006407690254356</v>
      </c>
    </row>
    <row r="159" spans="1:14" x14ac:dyDescent="0.25">
      <c r="A159" s="4">
        <f>IF('True_Odds_Calculator_2-way'!A160="","",'True_Odds_Calculator_2-way'!A160)</f>
        <v>2</v>
      </c>
      <c r="B159" s="4">
        <f>IF('True_Odds_Calculator_2-way'!B160="","",'True_Odds_Calculator_2-way'!B160)</f>
        <v>1.89</v>
      </c>
      <c r="C159" s="4">
        <f t="shared" si="22"/>
        <v>0.5</v>
      </c>
      <c r="D159">
        <f t="shared" si="23"/>
        <v>0.52910052910052918</v>
      </c>
      <c r="E159">
        <f t="shared" si="24"/>
        <v>2.9100529100529293E-2</v>
      </c>
      <c r="F159">
        <f t="shared" si="25"/>
        <v>-0.23544973544973535</v>
      </c>
      <c r="G159">
        <v>0</v>
      </c>
      <c r="H159">
        <f t="shared" si="26"/>
        <v>0.26455026455026459</v>
      </c>
      <c r="I159">
        <f t="shared" si="27"/>
        <v>-1.0599978800063603</v>
      </c>
      <c r="J159">
        <f t="shared" si="28"/>
        <v>1.0599978800063603</v>
      </c>
      <c r="K159">
        <f t="shared" si="29"/>
        <v>0.48543739277873066</v>
      </c>
      <c r="L159">
        <f t="shared" si="30"/>
        <v>0.51456260722126923</v>
      </c>
      <c r="M159">
        <f t="shared" si="31"/>
        <v>2.0599978800063603</v>
      </c>
      <c r="N159">
        <f t="shared" si="32"/>
        <v>1.9433981132056606</v>
      </c>
    </row>
    <row r="160" spans="1:14" x14ac:dyDescent="0.25">
      <c r="A160" s="4">
        <f>IF('True_Odds_Calculator_2-way'!A161="","",'True_Odds_Calculator_2-way'!A161)</f>
        <v>2.15</v>
      </c>
      <c r="B160" s="4">
        <f>IF('True_Odds_Calculator_2-way'!B161="","",'True_Odds_Calculator_2-way'!B161)</f>
        <v>1.76</v>
      </c>
      <c r="C160" s="4">
        <f t="shared" si="22"/>
        <v>0.46511627906976744</v>
      </c>
      <c r="D160">
        <f t="shared" si="23"/>
        <v>0.56818181818181823</v>
      </c>
      <c r="E160">
        <f t="shared" si="24"/>
        <v>3.3298097251585723E-2</v>
      </c>
      <c r="F160">
        <f t="shared" si="25"/>
        <v>-0.23097251585623668</v>
      </c>
      <c r="G160">
        <v>0</v>
      </c>
      <c r="H160">
        <f t="shared" si="26"/>
        <v>0.26427061310782241</v>
      </c>
      <c r="I160">
        <f t="shared" si="27"/>
        <v>-1.0696563746013956</v>
      </c>
      <c r="J160">
        <f t="shared" si="28"/>
        <v>1.0696563746013956</v>
      </c>
      <c r="K160">
        <f t="shared" si="29"/>
        <v>0.44840941385030625</v>
      </c>
      <c r="L160">
        <f t="shared" si="30"/>
        <v>0.5515905861496937</v>
      </c>
      <c r="M160">
        <f t="shared" si="31"/>
        <v>2.2301048307916052</v>
      </c>
      <c r="N160">
        <f t="shared" si="32"/>
        <v>1.8129388446970602</v>
      </c>
    </row>
    <row r="161" spans="1:14" x14ac:dyDescent="0.25">
      <c r="A161" s="4">
        <f>IF('True_Odds_Calculator_2-way'!A162="","",'True_Odds_Calculator_2-way'!A162)</f>
        <v>2.0299999999999998</v>
      </c>
      <c r="B161" s="4">
        <f>IF('True_Odds_Calculator_2-way'!B162="","",'True_Odds_Calculator_2-way'!B162)</f>
        <v>1.86</v>
      </c>
      <c r="C161" s="4">
        <f t="shared" si="22"/>
        <v>0.49261083743842371</v>
      </c>
      <c r="D161">
        <f t="shared" si="23"/>
        <v>0.5376344086021505</v>
      </c>
      <c r="E161">
        <f t="shared" si="24"/>
        <v>3.0245246040574214E-2</v>
      </c>
      <c r="F161">
        <f t="shared" si="25"/>
        <v>-0.23459929021664283</v>
      </c>
      <c r="G161">
        <v>0</v>
      </c>
      <c r="H161">
        <f t="shared" si="26"/>
        <v>0.26484453625721704</v>
      </c>
      <c r="I161">
        <f t="shared" si="27"/>
        <v>-1.0625078858299792</v>
      </c>
      <c r="J161">
        <f t="shared" si="28"/>
        <v>1.0625078858299792</v>
      </c>
      <c r="K161">
        <f t="shared" si="29"/>
        <v>0.47746756040114985</v>
      </c>
      <c r="L161">
        <f t="shared" si="30"/>
        <v>0.5225324395988501</v>
      </c>
      <c r="M161">
        <f t="shared" si="31"/>
        <v>2.0943831224048783</v>
      </c>
      <c r="N161">
        <f t="shared" si="32"/>
        <v>1.9137567818137824</v>
      </c>
    </row>
    <row r="162" spans="1:14" x14ac:dyDescent="0.25">
      <c r="A162" s="4">
        <f>IF('True_Odds_Calculator_2-way'!A163="","",'True_Odds_Calculator_2-way'!A163)</f>
        <v>1.57</v>
      </c>
      <c r="B162" s="4">
        <f>IF('True_Odds_Calculator_2-way'!B163="","",'True_Odds_Calculator_2-way'!B163)</f>
        <v>2.52</v>
      </c>
      <c r="C162" s="4">
        <f t="shared" si="22"/>
        <v>0.63694267515923564</v>
      </c>
      <c r="D162">
        <f t="shared" si="23"/>
        <v>0.3968253968253968</v>
      </c>
      <c r="E162">
        <f t="shared" si="24"/>
        <v>3.3768071984632497E-2</v>
      </c>
      <c r="F162">
        <f t="shared" si="25"/>
        <v>-0.21898695784046107</v>
      </c>
      <c r="G162">
        <v>0</v>
      </c>
      <c r="H162">
        <f t="shared" si="26"/>
        <v>0.25275502982509351</v>
      </c>
      <c r="I162">
        <f t="shared" si="27"/>
        <v>-1.0743376064838499</v>
      </c>
      <c r="J162">
        <f t="shared" si="28"/>
        <v>1.0743376064838499</v>
      </c>
      <c r="K162">
        <f t="shared" si="29"/>
        <v>0.62020410288672867</v>
      </c>
      <c r="L162">
        <f t="shared" si="30"/>
        <v>0.37979589711327127</v>
      </c>
      <c r="M162">
        <f t="shared" si="31"/>
        <v>1.6123724356957947</v>
      </c>
      <c r="N162">
        <f t="shared" si="32"/>
        <v>2.6329931618554516</v>
      </c>
    </row>
    <row r="163" spans="1:14" x14ac:dyDescent="0.25">
      <c r="A163" s="4">
        <f>IF('True_Odds_Calculator_2-way'!A164="","",'True_Odds_Calculator_2-way'!A164)</f>
        <v>1.88</v>
      </c>
      <c r="B163" s="4">
        <f>IF('True_Odds_Calculator_2-way'!B164="","",'True_Odds_Calculator_2-way'!B164)</f>
        <v>2.02</v>
      </c>
      <c r="C163" s="4">
        <f t="shared" si="22"/>
        <v>0.53191489361702127</v>
      </c>
      <c r="D163">
        <f t="shared" si="23"/>
        <v>0.49504950495049505</v>
      </c>
      <c r="E163">
        <f t="shared" si="24"/>
        <v>2.6964398567516312E-2</v>
      </c>
      <c r="F163">
        <f t="shared" si="25"/>
        <v>-0.23635980619338537</v>
      </c>
      <c r="G163">
        <v>0</v>
      </c>
      <c r="H163">
        <f t="shared" si="26"/>
        <v>0.26332420476090163</v>
      </c>
      <c r="I163">
        <f t="shared" si="27"/>
        <v>-1.0555008273018724</v>
      </c>
      <c r="J163">
        <f t="shared" si="28"/>
        <v>1.0555008273018724</v>
      </c>
      <c r="K163">
        <f t="shared" si="29"/>
        <v>0.51844612438456505</v>
      </c>
      <c r="L163">
        <f t="shared" si="30"/>
        <v>0.48155387561543506</v>
      </c>
      <c r="M163">
        <f t="shared" si="31"/>
        <v>1.9288407280256479</v>
      </c>
      <c r="N163">
        <f t="shared" si="32"/>
        <v>2.0766108438479098</v>
      </c>
    </row>
    <row r="164" spans="1:14" x14ac:dyDescent="0.25">
      <c r="A164" s="4">
        <f>IF('True_Odds_Calculator_2-way'!A165="","",'True_Odds_Calculator_2-way'!A165)</f>
        <v>1.57</v>
      </c>
      <c r="B164" s="4">
        <f>IF('True_Odds_Calculator_2-way'!B165="","",'True_Odds_Calculator_2-way'!B165)</f>
        <v>2.6</v>
      </c>
      <c r="C164" s="4">
        <f t="shared" si="22"/>
        <v>0.63694267515923564</v>
      </c>
      <c r="D164">
        <f t="shared" si="23"/>
        <v>0.38461538461538458</v>
      </c>
      <c r="E164">
        <f t="shared" si="24"/>
        <v>2.1558059774620109E-2</v>
      </c>
      <c r="F164">
        <f t="shared" si="25"/>
        <v>-0.22341989220970127</v>
      </c>
      <c r="G164">
        <v>0</v>
      </c>
      <c r="H164">
        <f t="shared" si="26"/>
        <v>0.24497795198432137</v>
      </c>
      <c r="I164">
        <f t="shared" si="27"/>
        <v>-1.0471347707292382</v>
      </c>
      <c r="J164">
        <f t="shared" si="28"/>
        <v>1.0471347707292382</v>
      </c>
      <c r="K164">
        <f t="shared" si="29"/>
        <v>0.62622630009216929</v>
      </c>
      <c r="L164">
        <f t="shared" si="30"/>
        <v>0.37377369990783088</v>
      </c>
      <c r="M164">
        <f t="shared" si="31"/>
        <v>1.5968668193156659</v>
      </c>
      <c r="N164">
        <f t="shared" si="32"/>
        <v>2.6754156331667818</v>
      </c>
    </row>
    <row r="165" spans="1:14" x14ac:dyDescent="0.25">
      <c r="A165" s="4">
        <f>IF('True_Odds_Calculator_2-way'!A166="","",'True_Odds_Calculator_2-way'!A166)</f>
        <v>2.58</v>
      </c>
      <c r="B165" s="4">
        <f>IF('True_Odds_Calculator_2-way'!B166="","",'True_Odds_Calculator_2-way'!B166)</f>
        <v>1.5</v>
      </c>
      <c r="C165" s="4">
        <f t="shared" si="22"/>
        <v>0.38759689922480617</v>
      </c>
      <c r="D165">
        <f t="shared" si="23"/>
        <v>0.66666666666666663</v>
      </c>
      <c r="E165">
        <f t="shared" si="24"/>
        <v>5.4263565891472743E-2</v>
      </c>
      <c r="F165">
        <f t="shared" si="25"/>
        <v>-0.2041343669250647</v>
      </c>
      <c r="G165">
        <v>0</v>
      </c>
      <c r="H165">
        <f t="shared" si="26"/>
        <v>0.25839793281653745</v>
      </c>
      <c r="I165">
        <f t="shared" si="27"/>
        <v>-1.1250879009260235</v>
      </c>
      <c r="J165">
        <f t="shared" si="28"/>
        <v>1.1250879009260235</v>
      </c>
      <c r="K165">
        <f t="shared" si="29"/>
        <v>0.36001800160329533</v>
      </c>
      <c r="L165">
        <f t="shared" si="30"/>
        <v>0.63998199839670467</v>
      </c>
      <c r="M165">
        <f t="shared" si="31"/>
        <v>2.7776388834631174</v>
      </c>
      <c r="N165">
        <f t="shared" si="32"/>
        <v>1.5625439504630121</v>
      </c>
    </row>
    <row r="166" spans="1:14" x14ac:dyDescent="0.25">
      <c r="A166" s="4">
        <f>IF('True_Odds_Calculator_2-way'!A167="","",'True_Odds_Calculator_2-way'!A167)</f>
        <v>2.52</v>
      </c>
      <c r="B166" s="4">
        <f>IF('True_Odds_Calculator_2-way'!B167="","",'True_Odds_Calculator_2-way'!B167)</f>
        <v>1.52</v>
      </c>
      <c r="C166" s="4">
        <f t="shared" si="22"/>
        <v>0.3968253968253968</v>
      </c>
      <c r="D166">
        <f t="shared" si="23"/>
        <v>0.65789473684210531</v>
      </c>
      <c r="E166">
        <f t="shared" si="24"/>
        <v>5.4720133667502058E-2</v>
      </c>
      <c r="F166">
        <f t="shared" si="25"/>
        <v>-0.20634920634920639</v>
      </c>
      <c r="G166">
        <v>0</v>
      </c>
      <c r="H166">
        <f t="shared" si="26"/>
        <v>0.26106934001670845</v>
      </c>
      <c r="I166">
        <f t="shared" si="27"/>
        <v>-1.1248031766646189</v>
      </c>
      <c r="J166">
        <f t="shared" si="28"/>
        <v>1.1248031766646189</v>
      </c>
      <c r="K166">
        <f t="shared" si="29"/>
        <v>0.36904443083571475</v>
      </c>
      <c r="L166">
        <f t="shared" si="30"/>
        <v>0.63095556916428519</v>
      </c>
      <c r="M166">
        <f t="shared" si="31"/>
        <v>2.7097008285302207</v>
      </c>
      <c r="N166">
        <f t="shared" si="32"/>
        <v>1.5848976518656019</v>
      </c>
    </row>
    <row r="167" spans="1:14" x14ac:dyDescent="0.25">
      <c r="A167" s="4">
        <f>IF('True_Odds_Calculator_2-way'!A168="","",'True_Odds_Calculator_2-way'!A168)</f>
        <v>2.4300000000000002</v>
      </c>
      <c r="B167" s="4">
        <f>IF('True_Odds_Calculator_2-way'!B168="","",'True_Odds_Calculator_2-way'!B168)</f>
        <v>1.61</v>
      </c>
      <c r="C167" s="4">
        <f t="shared" si="22"/>
        <v>0.41152263374485593</v>
      </c>
      <c r="D167">
        <f t="shared" si="23"/>
        <v>0.6211180124223602</v>
      </c>
      <c r="E167">
        <f t="shared" si="24"/>
        <v>3.2640646167216181E-2</v>
      </c>
      <c r="F167">
        <f t="shared" si="25"/>
        <v>-0.22296347417120366</v>
      </c>
      <c r="G167">
        <v>0</v>
      </c>
      <c r="H167">
        <f t="shared" si="26"/>
        <v>0.25560412033841978</v>
      </c>
      <c r="I167">
        <f t="shared" si="27"/>
        <v>-1.0706981783012146</v>
      </c>
      <c r="J167">
        <f t="shared" si="28"/>
        <v>1.0706981783012146</v>
      </c>
      <c r="K167">
        <f t="shared" si="29"/>
        <v>0.39508539138067028</v>
      </c>
      <c r="L167">
        <f t="shared" si="30"/>
        <v>0.60491460861932955</v>
      </c>
      <c r="M167">
        <f t="shared" si="31"/>
        <v>2.5310983949707371</v>
      </c>
      <c r="N167">
        <f t="shared" si="32"/>
        <v>1.6531258887637414</v>
      </c>
    </row>
    <row r="168" spans="1:14" x14ac:dyDescent="0.25">
      <c r="A168" s="4">
        <f>IF('True_Odds_Calculator_2-way'!A169="","",'True_Odds_Calculator_2-way'!A169)</f>
        <v>2.14</v>
      </c>
      <c r="B168" s="4">
        <f>IF('True_Odds_Calculator_2-way'!B169="","",'True_Odds_Calculator_2-way'!B169)</f>
        <v>1.76</v>
      </c>
      <c r="C168" s="4">
        <f t="shared" si="22"/>
        <v>0.46728971962616822</v>
      </c>
      <c r="D168">
        <f t="shared" si="23"/>
        <v>0.56818181818181823</v>
      </c>
      <c r="E168">
        <f t="shared" si="24"/>
        <v>3.5471537807986397E-2</v>
      </c>
      <c r="F168">
        <f t="shared" si="25"/>
        <v>-0.23003398470688197</v>
      </c>
      <c r="G168">
        <v>0</v>
      </c>
      <c r="H168">
        <f t="shared" si="26"/>
        <v>0.26550552251486831</v>
      </c>
      <c r="I168">
        <f t="shared" si="27"/>
        <v>-1.0743376064838499</v>
      </c>
      <c r="J168">
        <f t="shared" si="28"/>
        <v>1.0743376064838499</v>
      </c>
      <c r="K168">
        <f t="shared" si="29"/>
        <v>0.4494897427831781</v>
      </c>
      <c r="L168">
        <f t="shared" si="30"/>
        <v>0.55051025721682212</v>
      </c>
      <c r="M168">
        <f t="shared" si="31"/>
        <v>2.2247448713915889</v>
      </c>
      <c r="N168">
        <f t="shared" si="32"/>
        <v>1.8164965809277254</v>
      </c>
    </row>
    <row r="169" spans="1:14" x14ac:dyDescent="0.25">
      <c r="A169" s="4">
        <f>IF('True_Odds_Calculator_2-way'!A170="","",'True_Odds_Calculator_2-way'!A170)</f>
        <v>2.3199999999999998</v>
      </c>
      <c r="B169" s="4">
        <f>IF('True_Odds_Calculator_2-way'!B170="","",'True_Odds_Calculator_2-way'!B170)</f>
        <v>1.66</v>
      </c>
      <c r="C169" s="4">
        <f t="shared" si="22"/>
        <v>0.43103448275862072</v>
      </c>
      <c r="D169">
        <f t="shared" si="23"/>
        <v>0.60240963855421692</v>
      </c>
      <c r="E169">
        <f t="shared" si="24"/>
        <v>3.3444121312837582E-2</v>
      </c>
      <c r="F169">
        <f t="shared" si="25"/>
        <v>-0.22621520565018693</v>
      </c>
      <c r="G169">
        <v>0</v>
      </c>
      <c r="H169">
        <f t="shared" si="26"/>
        <v>0.25965932696302457</v>
      </c>
      <c r="I169">
        <f t="shared" si="27"/>
        <v>-1.0713739108887086</v>
      </c>
      <c r="J169">
        <f t="shared" si="28"/>
        <v>1.0713739108887086</v>
      </c>
      <c r="K169">
        <f t="shared" si="29"/>
        <v>0.41421356237309498</v>
      </c>
      <c r="L169">
        <f t="shared" si="30"/>
        <v>0.58578643762690485</v>
      </c>
      <c r="M169">
        <f t="shared" si="31"/>
        <v>2.4142135623730954</v>
      </c>
      <c r="N169">
        <f t="shared" si="32"/>
        <v>1.7071067811865479</v>
      </c>
    </row>
    <row r="170" spans="1:14" x14ac:dyDescent="0.25">
      <c r="A170" s="4">
        <f>IF('True_Odds_Calculator_2-way'!A171="","",'True_Odds_Calculator_2-way'!A171)</f>
        <v>2.5499999999999998</v>
      </c>
      <c r="B170" s="4">
        <f>IF('True_Odds_Calculator_2-way'!B171="","",'True_Odds_Calculator_2-way'!B171)</f>
        <v>1.56</v>
      </c>
      <c r="C170" s="4">
        <f t="shared" si="22"/>
        <v>0.39215686274509809</v>
      </c>
      <c r="D170">
        <f t="shared" si="23"/>
        <v>0.64102564102564097</v>
      </c>
      <c r="E170">
        <f t="shared" si="24"/>
        <v>3.3182503770738947E-2</v>
      </c>
      <c r="F170">
        <f t="shared" si="25"/>
        <v>-0.21820010055304184</v>
      </c>
      <c r="G170">
        <v>0</v>
      </c>
      <c r="H170">
        <f t="shared" si="26"/>
        <v>0.25138260432378079</v>
      </c>
      <c r="I170">
        <f t="shared" si="27"/>
        <v>-1.0733469768527293</v>
      </c>
      <c r="J170">
        <f t="shared" si="28"/>
        <v>1.0733469768527293</v>
      </c>
      <c r="K170">
        <f t="shared" si="29"/>
        <v>0.37541936960421152</v>
      </c>
      <c r="L170">
        <f t="shared" si="30"/>
        <v>0.62458063039578859</v>
      </c>
      <c r="M170">
        <f t="shared" si="31"/>
        <v>2.6636878141217299</v>
      </c>
      <c r="N170">
        <f t="shared" si="32"/>
        <v>1.6010743070375286</v>
      </c>
    </row>
    <row r="171" spans="1:14" x14ac:dyDescent="0.25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1.78</v>
      </c>
      <c r="C171" s="4">
        <f t="shared" si="22"/>
        <v>0.47169811320754712</v>
      </c>
      <c r="D171">
        <f t="shared" si="23"/>
        <v>0.5617977528089888</v>
      </c>
      <c r="E171">
        <f t="shared" si="24"/>
        <v>3.3495866016535869E-2</v>
      </c>
      <c r="F171">
        <f t="shared" si="25"/>
        <v>-0.23150307398770409</v>
      </c>
      <c r="G171">
        <v>0</v>
      </c>
      <c r="H171">
        <f t="shared" si="26"/>
        <v>0.26499894000423996</v>
      </c>
      <c r="I171">
        <f t="shared" si="27"/>
        <v>-1.0699012312772822</v>
      </c>
      <c r="J171">
        <f t="shared" si="28"/>
        <v>1.0699012312772822</v>
      </c>
      <c r="K171">
        <f t="shared" si="29"/>
        <v>0.45489916365833472</v>
      </c>
      <c r="L171">
        <f t="shared" si="30"/>
        <v>0.54510083634166528</v>
      </c>
      <c r="M171">
        <f t="shared" si="31"/>
        <v>2.1982893790305562</v>
      </c>
      <c r="N171">
        <f t="shared" si="32"/>
        <v>1.83452296039628</v>
      </c>
    </row>
    <row r="172" spans="1:14" x14ac:dyDescent="0.25">
      <c r="A172" s="4">
        <f>IF('True_Odds_Calculator_2-way'!A173="","",'True_Odds_Calculator_2-way'!A173)</f>
        <v>2.2000000000000002</v>
      </c>
      <c r="B172" s="4">
        <f>IF('True_Odds_Calculator_2-way'!B173="","",'True_Odds_Calculator_2-way'!B173)</f>
        <v>1.72</v>
      </c>
      <c r="C172" s="4">
        <f t="shared" si="22"/>
        <v>0.45454545454545453</v>
      </c>
      <c r="D172">
        <f t="shared" si="23"/>
        <v>0.58139534883720934</v>
      </c>
      <c r="E172">
        <f t="shared" si="24"/>
        <v>3.5940803382663811E-2</v>
      </c>
      <c r="F172">
        <f t="shared" si="25"/>
        <v>-0.22832980972515859</v>
      </c>
      <c r="G172">
        <v>0</v>
      </c>
      <c r="H172">
        <f t="shared" si="26"/>
        <v>0.26427061310782241</v>
      </c>
      <c r="I172">
        <f t="shared" si="27"/>
        <v>-1.075828707279838</v>
      </c>
      <c r="J172">
        <f t="shared" si="28"/>
        <v>1.075828707279838</v>
      </c>
      <c r="K172">
        <f t="shared" si="29"/>
        <v>0.4364916731037084</v>
      </c>
      <c r="L172">
        <f t="shared" si="30"/>
        <v>0.5635083268962916</v>
      </c>
      <c r="M172">
        <f t="shared" si="31"/>
        <v>2.2909944487358058</v>
      </c>
      <c r="N172">
        <f t="shared" si="32"/>
        <v>1.7745966692414832</v>
      </c>
    </row>
    <row r="173" spans="1:14" x14ac:dyDescent="0.25">
      <c r="A173" s="4">
        <f>IF('True_Odds_Calculator_2-way'!A174="","",'True_Odds_Calculator_2-way'!A174)</f>
        <v>2.0099999999999998</v>
      </c>
      <c r="B173" s="4">
        <f>IF('True_Odds_Calculator_2-way'!B174="","",'True_Odds_Calculator_2-way'!B174)</f>
        <v>1.88</v>
      </c>
      <c r="C173" s="4">
        <f t="shared" si="22"/>
        <v>0.49751243781094534</v>
      </c>
      <c r="D173">
        <f t="shared" si="23"/>
        <v>0.53191489361702127</v>
      </c>
      <c r="E173">
        <f t="shared" si="24"/>
        <v>2.9427331427966497E-2</v>
      </c>
      <c r="F173">
        <f t="shared" si="25"/>
        <v>-0.23520694400338749</v>
      </c>
      <c r="G173">
        <v>0</v>
      </c>
      <c r="H173">
        <f t="shared" si="26"/>
        <v>0.26463427543135393</v>
      </c>
      <c r="I173">
        <f t="shared" si="27"/>
        <v>-1.060713208766217</v>
      </c>
      <c r="J173">
        <f t="shared" si="28"/>
        <v>1.060713208766217</v>
      </c>
      <c r="K173">
        <f t="shared" si="29"/>
        <v>0.48278384578010813</v>
      </c>
      <c r="L173">
        <f t="shared" si="30"/>
        <v>0.5172161542198922</v>
      </c>
      <c r="M173">
        <f t="shared" si="31"/>
        <v>2.0713203408538785</v>
      </c>
      <c r="N173">
        <f t="shared" si="32"/>
        <v>1.9334276237142709</v>
      </c>
    </row>
    <row r="174" spans="1:14" x14ac:dyDescent="0.25">
      <c r="A174" s="4">
        <f>IF('True_Odds_Calculator_2-way'!A175="","",'True_Odds_Calculator_2-way'!A175)</f>
        <v>1.61</v>
      </c>
      <c r="B174" s="4">
        <f>IF('True_Odds_Calculator_2-way'!B175="","",'True_Odds_Calculator_2-way'!B175)</f>
        <v>2.41</v>
      </c>
      <c r="C174" s="4">
        <f t="shared" si="22"/>
        <v>0.6211180124223602</v>
      </c>
      <c r="D174">
        <f t="shared" si="23"/>
        <v>0.41493775933609955</v>
      </c>
      <c r="E174">
        <f t="shared" si="24"/>
        <v>3.6055771758459754E-2</v>
      </c>
      <c r="F174">
        <f t="shared" si="25"/>
        <v>-0.22166954459936605</v>
      </c>
      <c r="G174">
        <v>0</v>
      </c>
      <c r="H174">
        <f t="shared" si="26"/>
        <v>0.25772531635782581</v>
      </c>
      <c r="I174">
        <f t="shared" si="27"/>
        <v>-1.0782650440285155</v>
      </c>
      <c r="J174">
        <f t="shared" si="28"/>
        <v>1.0782650440285155</v>
      </c>
      <c r="K174">
        <f t="shared" si="29"/>
        <v>0.60323029453884203</v>
      </c>
      <c r="L174">
        <f t="shared" si="30"/>
        <v>0.39676970546115803</v>
      </c>
      <c r="M174">
        <f t="shared" si="31"/>
        <v>1.6577416768573945</v>
      </c>
      <c r="N174">
        <f t="shared" si="32"/>
        <v>2.5203537120802069</v>
      </c>
    </row>
    <row r="175" spans="1:14" x14ac:dyDescent="0.25">
      <c r="A175" s="4">
        <f>IF('True_Odds_Calculator_2-way'!A176="","",'True_Odds_Calculator_2-way'!A176)</f>
        <v>1.88</v>
      </c>
      <c r="B175" s="4">
        <f>IF('True_Odds_Calculator_2-way'!B176="","",'True_Odds_Calculator_2-way'!B176)</f>
        <v>2.02</v>
      </c>
      <c r="C175" s="4">
        <f t="shared" si="22"/>
        <v>0.53191489361702127</v>
      </c>
      <c r="D175">
        <f t="shared" si="23"/>
        <v>0.49504950495049505</v>
      </c>
      <c r="E175">
        <f t="shared" si="24"/>
        <v>2.6964398567516312E-2</v>
      </c>
      <c r="F175">
        <f t="shared" si="25"/>
        <v>-0.23635980619338537</v>
      </c>
      <c r="G175">
        <v>0</v>
      </c>
      <c r="H175">
        <f t="shared" si="26"/>
        <v>0.26332420476090163</v>
      </c>
      <c r="I175">
        <f t="shared" si="27"/>
        <v>-1.0555008273018724</v>
      </c>
      <c r="J175">
        <f t="shared" si="28"/>
        <v>1.0555008273018724</v>
      </c>
      <c r="K175">
        <f t="shared" si="29"/>
        <v>0.51844612438456505</v>
      </c>
      <c r="L175">
        <f t="shared" si="30"/>
        <v>0.48155387561543506</v>
      </c>
      <c r="M175">
        <f t="shared" si="31"/>
        <v>1.9288407280256479</v>
      </c>
      <c r="N175">
        <f t="shared" si="32"/>
        <v>2.0766108438479098</v>
      </c>
    </row>
    <row r="176" spans="1:14" x14ac:dyDescent="0.25">
      <c r="A176" s="4">
        <f>IF('True_Odds_Calculator_2-way'!A177="","",'True_Odds_Calculator_2-way'!A177)</f>
        <v>1.72</v>
      </c>
      <c r="B176" s="4">
        <f>IF('True_Odds_Calculator_2-way'!B177="","",'True_Odds_Calculator_2-way'!B177)</f>
        <v>2.2200000000000002</v>
      </c>
      <c r="C176" s="4">
        <f t="shared" si="22"/>
        <v>0.58139534883720934</v>
      </c>
      <c r="D176">
        <f t="shared" si="23"/>
        <v>0.4504504504504504</v>
      </c>
      <c r="E176">
        <f t="shared" si="24"/>
        <v>3.1845799287659737E-2</v>
      </c>
      <c r="F176">
        <f t="shared" si="25"/>
        <v>-0.23004399748585791</v>
      </c>
      <c r="G176">
        <v>0</v>
      </c>
      <c r="H176">
        <f t="shared" si="26"/>
        <v>0.2618897967735177</v>
      </c>
      <c r="I176">
        <f t="shared" si="27"/>
        <v>-1.0669739994407998</v>
      </c>
      <c r="J176">
        <f t="shared" si="28"/>
        <v>1.0669739994407998</v>
      </c>
      <c r="K176">
        <f t="shared" si="29"/>
        <v>0.56554007778240289</v>
      </c>
      <c r="L176">
        <f t="shared" si="30"/>
        <v>0.43445992221759705</v>
      </c>
      <c r="M176">
        <f t="shared" si="31"/>
        <v>1.768221279597376</v>
      </c>
      <c r="N176">
        <f t="shared" si="32"/>
        <v>2.3017082793177757</v>
      </c>
    </row>
    <row r="177" spans="1:14" x14ac:dyDescent="0.25">
      <c r="A177" s="4">
        <f>IF('True_Odds_Calculator_2-way'!A178="","",'True_Odds_Calculator_2-way'!A178)</f>
        <v>1.93</v>
      </c>
      <c r="B177" s="4">
        <f>IF('True_Odds_Calculator_2-way'!B178="","",'True_Odds_Calculator_2-way'!B178)</f>
        <v>1.96</v>
      </c>
      <c r="C177" s="4">
        <f t="shared" si="22"/>
        <v>0.5181347150259068</v>
      </c>
      <c r="D177">
        <f t="shared" si="23"/>
        <v>0.51020408163265307</v>
      </c>
      <c r="E177">
        <f t="shared" si="24"/>
        <v>2.8338796658559762E-2</v>
      </c>
      <c r="F177">
        <f t="shared" si="25"/>
        <v>-0.23601564978322942</v>
      </c>
      <c r="G177">
        <v>0</v>
      </c>
      <c r="H177">
        <f t="shared" si="26"/>
        <v>0.26435444644178918</v>
      </c>
      <c r="I177">
        <f t="shared" si="27"/>
        <v>-1.0583343916682539</v>
      </c>
      <c r="J177">
        <f t="shared" si="28"/>
        <v>1.0583343916682539</v>
      </c>
      <c r="K177">
        <f t="shared" si="29"/>
        <v>0.50396850395275605</v>
      </c>
      <c r="L177">
        <f t="shared" si="30"/>
        <v>0.49603149604724417</v>
      </c>
      <c r="M177">
        <f t="shared" si="31"/>
        <v>1.9842509842514759</v>
      </c>
      <c r="N177">
        <f t="shared" si="32"/>
        <v>2.0160010160015238</v>
      </c>
    </row>
    <row r="178" spans="1:14" x14ac:dyDescent="0.25">
      <c r="A178" s="4">
        <f>IF('True_Odds_Calculator_2-way'!A179="","",'True_Odds_Calculator_2-way'!A179)</f>
        <v>2.44</v>
      </c>
      <c r="B178" s="4">
        <f>IF('True_Odds_Calculator_2-way'!B179="","",'True_Odds_Calculator_2-way'!B179)</f>
        <v>1.6</v>
      </c>
      <c r="C178" s="4">
        <f t="shared" si="22"/>
        <v>0.4098360655737705</v>
      </c>
      <c r="D178">
        <f t="shared" si="23"/>
        <v>0.625</v>
      </c>
      <c r="E178">
        <f t="shared" si="24"/>
        <v>3.4836065573770503E-2</v>
      </c>
      <c r="F178">
        <f t="shared" si="25"/>
        <v>-0.22131147540983609</v>
      </c>
      <c r="G178">
        <v>0</v>
      </c>
      <c r="H178">
        <f t="shared" si="26"/>
        <v>0.25614754098360659</v>
      </c>
      <c r="I178">
        <f t="shared" si="27"/>
        <v>-1.075828707279838</v>
      </c>
      <c r="J178">
        <f t="shared" si="28"/>
        <v>1.075828707279838</v>
      </c>
      <c r="K178">
        <f t="shared" si="29"/>
        <v>0.39228095605926194</v>
      </c>
      <c r="L178">
        <f t="shared" si="30"/>
        <v>0.60771904394073795</v>
      </c>
      <c r="M178">
        <f t="shared" si="31"/>
        <v>2.5491933384829668</v>
      </c>
      <c r="N178">
        <f t="shared" si="32"/>
        <v>1.6454972243679031</v>
      </c>
    </row>
    <row r="179" spans="1:14" x14ac:dyDescent="0.25">
      <c r="A179" s="4">
        <f>IF('True_Odds_Calculator_2-way'!A180="","",'True_Odds_Calculator_2-way'!A180)</f>
        <v>1.94</v>
      </c>
      <c r="B179" s="4">
        <f>IF('True_Odds_Calculator_2-way'!B180="","",'True_Odds_Calculator_2-way'!B180)</f>
        <v>1.94</v>
      </c>
      <c r="C179" s="4">
        <f t="shared" si="22"/>
        <v>0.51546391752577325</v>
      </c>
      <c r="D179">
        <f t="shared" si="23"/>
        <v>0.51546391752577325</v>
      </c>
      <c r="E179">
        <f t="shared" si="24"/>
        <v>3.0927835051546504E-2</v>
      </c>
      <c r="F179">
        <f t="shared" si="25"/>
        <v>-0.23477521521947065</v>
      </c>
      <c r="G179">
        <v>0</v>
      </c>
      <c r="H179">
        <f t="shared" si="26"/>
        <v>0.26570305027101715</v>
      </c>
      <c r="I179">
        <f t="shared" si="27"/>
        <v>-1.0638297872340428</v>
      </c>
      <c r="J179">
        <f t="shared" si="28"/>
        <v>1.0638297872340428</v>
      </c>
      <c r="K179">
        <f t="shared" si="29"/>
        <v>0.49999999999999989</v>
      </c>
      <c r="L179">
        <f t="shared" si="30"/>
        <v>0.49999999999999989</v>
      </c>
      <c r="M179">
        <f t="shared" si="31"/>
        <v>2.0000000000000004</v>
      </c>
      <c r="N179">
        <f t="shared" si="32"/>
        <v>2.0000000000000004</v>
      </c>
    </row>
    <row r="180" spans="1:14" x14ac:dyDescent="0.25">
      <c r="A180" s="4">
        <f>IF('True_Odds_Calculator_2-way'!A181="","",'True_Odds_Calculator_2-way'!A181)</f>
        <v>2.44</v>
      </c>
      <c r="B180" s="4">
        <f>IF('True_Odds_Calculator_2-way'!B181="","",'True_Odds_Calculator_2-way'!B181)</f>
        <v>1.6</v>
      </c>
      <c r="C180" s="4">
        <f t="shared" si="22"/>
        <v>0.4098360655737705</v>
      </c>
      <c r="D180">
        <f t="shared" si="23"/>
        <v>0.625</v>
      </c>
      <c r="E180">
        <f t="shared" si="24"/>
        <v>3.4836065573770503E-2</v>
      </c>
      <c r="F180">
        <f t="shared" si="25"/>
        <v>-0.22131147540983609</v>
      </c>
      <c r="G180">
        <v>0</v>
      </c>
      <c r="H180">
        <f t="shared" si="26"/>
        <v>0.25614754098360659</v>
      </c>
      <c r="I180">
        <f t="shared" si="27"/>
        <v>-1.075828707279838</v>
      </c>
      <c r="J180">
        <f t="shared" si="28"/>
        <v>1.075828707279838</v>
      </c>
      <c r="K180">
        <f t="shared" si="29"/>
        <v>0.39228095605926194</v>
      </c>
      <c r="L180">
        <f t="shared" si="30"/>
        <v>0.60771904394073795</v>
      </c>
      <c r="M180">
        <f t="shared" si="31"/>
        <v>2.5491933384829668</v>
      </c>
      <c r="N180">
        <f t="shared" si="32"/>
        <v>1.6454972243679031</v>
      </c>
    </row>
    <row r="181" spans="1:14" x14ac:dyDescent="0.25">
      <c r="A181" s="4">
        <f>IF('True_Odds_Calculator_2-way'!A182="","",'True_Odds_Calculator_2-way'!A182)</f>
        <v>2.59</v>
      </c>
      <c r="B181" s="4">
        <f>IF('True_Odds_Calculator_2-way'!B182="","",'True_Odds_Calculator_2-way'!B182)</f>
        <v>1.54</v>
      </c>
      <c r="C181" s="4">
        <f t="shared" si="22"/>
        <v>0.38610038610038611</v>
      </c>
      <c r="D181">
        <f t="shared" si="23"/>
        <v>0.64935064935064934</v>
      </c>
      <c r="E181">
        <f t="shared" si="24"/>
        <v>3.5451035451035562E-2</v>
      </c>
      <c r="F181">
        <f t="shared" si="25"/>
        <v>-0.21526350097778657</v>
      </c>
      <c r="G181">
        <v>0</v>
      </c>
      <c r="H181">
        <f t="shared" si="26"/>
        <v>0.25071453642882213</v>
      </c>
      <c r="I181">
        <f t="shared" si="27"/>
        <v>-1.0792065137302937</v>
      </c>
      <c r="J181">
        <f t="shared" si="28"/>
        <v>1.0792065137302937</v>
      </c>
      <c r="K181">
        <f t="shared" si="29"/>
        <v>0.36819686922745715</v>
      </c>
      <c r="L181">
        <f t="shared" si="30"/>
        <v>0.6318031307725428</v>
      </c>
      <c r="M181">
        <f t="shared" si="31"/>
        <v>2.7159383568311668</v>
      </c>
      <c r="N181">
        <f t="shared" si="32"/>
        <v>1.5827715174143586</v>
      </c>
    </row>
    <row r="182" spans="1:14" x14ac:dyDescent="0.25">
      <c r="A182" s="4">
        <f>IF('True_Odds_Calculator_2-way'!A183="","",'True_Odds_Calculator_2-way'!A183)</f>
        <v>2.3199999999999998</v>
      </c>
      <c r="B182" s="4">
        <f>IF('True_Odds_Calculator_2-way'!B183="","",'True_Odds_Calculator_2-way'!B183)</f>
        <v>1.66</v>
      </c>
      <c r="C182" s="4">
        <f t="shared" si="22"/>
        <v>0.43103448275862072</v>
      </c>
      <c r="D182">
        <f t="shared" si="23"/>
        <v>0.60240963855421692</v>
      </c>
      <c r="E182">
        <f t="shared" si="24"/>
        <v>3.3444121312837582E-2</v>
      </c>
      <c r="F182">
        <f t="shared" si="25"/>
        <v>-0.22621520565018693</v>
      </c>
      <c r="G182">
        <v>0</v>
      </c>
      <c r="H182">
        <f t="shared" si="26"/>
        <v>0.25965932696302457</v>
      </c>
      <c r="I182">
        <f t="shared" si="27"/>
        <v>-1.0713739108887086</v>
      </c>
      <c r="J182">
        <f t="shared" si="28"/>
        <v>1.0713739108887086</v>
      </c>
      <c r="K182">
        <f t="shared" si="29"/>
        <v>0.41421356237309498</v>
      </c>
      <c r="L182">
        <f t="shared" si="30"/>
        <v>0.58578643762690485</v>
      </c>
      <c r="M182">
        <f t="shared" si="31"/>
        <v>2.4142135623730954</v>
      </c>
      <c r="N182">
        <f t="shared" si="32"/>
        <v>1.7071067811865479</v>
      </c>
    </row>
    <row r="183" spans="1:14" x14ac:dyDescent="0.25">
      <c r="A183" s="4">
        <f>IF('True_Odds_Calculator_2-way'!A184="","",'True_Odds_Calculator_2-way'!A184)</f>
        <v>2.02</v>
      </c>
      <c r="B183" s="4">
        <f>IF('True_Odds_Calculator_2-way'!B184="","",'True_Odds_Calculator_2-way'!B184)</f>
        <v>1.87</v>
      </c>
      <c r="C183" s="4">
        <f t="shared" si="22"/>
        <v>0.49504950495049505</v>
      </c>
      <c r="D183">
        <f t="shared" si="23"/>
        <v>0.53475935828876997</v>
      </c>
      <c r="E183">
        <f t="shared" si="24"/>
        <v>2.9808863239265015E-2</v>
      </c>
      <c r="F183">
        <f t="shared" si="25"/>
        <v>-0.23492349234923493</v>
      </c>
      <c r="G183">
        <v>0</v>
      </c>
      <c r="H183">
        <f t="shared" si="26"/>
        <v>0.2647323555885</v>
      </c>
      <c r="I183">
        <f t="shared" si="27"/>
        <v>-1.0615495921641367</v>
      </c>
      <c r="J183">
        <f t="shared" si="28"/>
        <v>1.0615495921641367</v>
      </c>
      <c r="K183">
        <f t="shared" si="29"/>
        <v>0.48012738724303272</v>
      </c>
      <c r="L183">
        <f t="shared" si="30"/>
        <v>0.51987261275696728</v>
      </c>
      <c r="M183">
        <f t="shared" si="31"/>
        <v>2.0827805840074194</v>
      </c>
      <c r="N183">
        <f t="shared" si="32"/>
        <v>1.9235481451827992</v>
      </c>
    </row>
    <row r="184" spans="1:14" x14ac:dyDescent="0.25">
      <c r="A184" s="4">
        <f>IF('True_Odds_Calculator_2-way'!A185="","",'True_Odds_Calculator_2-way'!A185)</f>
        <v>2.66</v>
      </c>
      <c r="B184" s="4">
        <f>IF('True_Odds_Calculator_2-way'!B185="","",'True_Odds_Calculator_2-way'!B185)</f>
        <v>1.52</v>
      </c>
      <c r="C184" s="4">
        <f t="shared" si="22"/>
        <v>0.37593984962406013</v>
      </c>
      <c r="D184">
        <f t="shared" si="23"/>
        <v>0.65789473684210531</v>
      </c>
      <c r="E184">
        <f t="shared" si="24"/>
        <v>3.383458646616555E-2</v>
      </c>
      <c r="F184">
        <f t="shared" si="25"/>
        <v>-0.21349426197071608</v>
      </c>
      <c r="G184">
        <v>0</v>
      </c>
      <c r="H184">
        <f t="shared" si="26"/>
        <v>0.24732884843688169</v>
      </c>
      <c r="I184">
        <f t="shared" si="27"/>
        <v>-1.0763271222740445</v>
      </c>
      <c r="J184">
        <f t="shared" si="28"/>
        <v>1.0763271222740445</v>
      </c>
      <c r="K184">
        <f t="shared" si="29"/>
        <v>0.35884699293592515</v>
      </c>
      <c r="L184">
        <f t="shared" si="30"/>
        <v>0.64115300706407474</v>
      </c>
      <c r="M184">
        <f t="shared" si="31"/>
        <v>2.7867030229749132</v>
      </c>
      <c r="N184">
        <f t="shared" si="32"/>
        <v>1.559690103582503</v>
      </c>
    </row>
    <row r="185" spans="1:14" x14ac:dyDescent="0.25">
      <c r="A185" s="4">
        <f>IF('True_Odds_Calculator_2-way'!A186="","",'True_Odds_Calculator_2-way'!A186)</f>
        <v>1.89</v>
      </c>
      <c r="B185" s="4">
        <f>IF('True_Odds_Calculator_2-way'!B186="","",'True_Odds_Calculator_2-way'!B186)</f>
        <v>2</v>
      </c>
      <c r="C185" s="4">
        <f t="shared" si="22"/>
        <v>0.52910052910052918</v>
      </c>
      <c r="D185">
        <f t="shared" si="23"/>
        <v>0.5</v>
      </c>
      <c r="E185">
        <f t="shared" si="24"/>
        <v>2.9100529100529293E-2</v>
      </c>
      <c r="F185">
        <f t="shared" si="25"/>
        <v>-0.23544973544973535</v>
      </c>
      <c r="G185">
        <v>0</v>
      </c>
      <c r="H185">
        <f t="shared" si="26"/>
        <v>0.26455026455026459</v>
      </c>
      <c r="I185">
        <f t="shared" si="27"/>
        <v>-1.0599978800063603</v>
      </c>
      <c r="J185">
        <f t="shared" si="28"/>
        <v>1.0599978800063603</v>
      </c>
      <c r="K185">
        <f t="shared" si="29"/>
        <v>0.51456260722126923</v>
      </c>
      <c r="L185">
        <f t="shared" si="30"/>
        <v>0.48543739277873066</v>
      </c>
      <c r="M185">
        <f t="shared" si="31"/>
        <v>1.9433981132056606</v>
      </c>
      <c r="N185">
        <f t="shared" si="32"/>
        <v>2.0599978800063603</v>
      </c>
    </row>
    <row r="186" spans="1:14" x14ac:dyDescent="0.25">
      <c r="A186" s="4">
        <f>IF('True_Odds_Calculator_2-way'!A187="","",'True_Odds_Calculator_2-way'!A187)</f>
        <v>3.2</v>
      </c>
      <c r="B186" s="4">
        <f>IF('True_Odds_Calculator_2-way'!B187="","",'True_Odds_Calculator_2-way'!B187)</f>
        <v>1.37</v>
      </c>
      <c r="C186" s="4">
        <f t="shared" si="22"/>
        <v>0.3125</v>
      </c>
      <c r="D186">
        <f t="shared" si="23"/>
        <v>0.72992700729927007</v>
      </c>
      <c r="E186">
        <f t="shared" si="24"/>
        <v>4.242700729927007E-2</v>
      </c>
      <c r="F186">
        <f t="shared" si="25"/>
        <v>-0.18567518248175185</v>
      </c>
      <c r="G186">
        <v>0</v>
      </c>
      <c r="H186">
        <f t="shared" si="26"/>
        <v>0.2281021897810219</v>
      </c>
      <c r="I186">
        <f t="shared" si="27"/>
        <v>-1.1083777463036815</v>
      </c>
      <c r="J186">
        <f t="shared" si="28"/>
        <v>1.1083777463036815</v>
      </c>
      <c r="K186">
        <f t="shared" si="29"/>
        <v>0.29083031994054476</v>
      </c>
      <c r="L186">
        <f t="shared" si="30"/>
        <v>0.70916968005945535</v>
      </c>
      <c r="M186">
        <f t="shared" si="31"/>
        <v>3.4384310418680992</v>
      </c>
      <c r="N186">
        <f t="shared" si="32"/>
        <v>1.410099766132362</v>
      </c>
    </row>
    <row r="187" spans="1:14" x14ac:dyDescent="0.25">
      <c r="A187" s="4">
        <f>IF('True_Odds_Calculator_2-way'!A188="","",'True_Odds_Calculator_2-way'!A188)</f>
        <v>2.99</v>
      </c>
      <c r="B187" s="4">
        <f>IF('True_Odds_Calculator_2-way'!B188="","",'True_Odds_Calculator_2-way'!B188)</f>
        <v>1.39</v>
      </c>
      <c r="C187" s="4">
        <f t="shared" si="22"/>
        <v>0.33444816053511706</v>
      </c>
      <c r="D187">
        <f t="shared" si="23"/>
        <v>0.71942446043165476</v>
      </c>
      <c r="E187">
        <f t="shared" si="24"/>
        <v>5.3872620966771922E-2</v>
      </c>
      <c r="F187">
        <f t="shared" si="25"/>
        <v>-0.1867375664685641</v>
      </c>
      <c r="G187">
        <v>0</v>
      </c>
      <c r="H187">
        <f t="shared" si="26"/>
        <v>0.24061018743533605</v>
      </c>
      <c r="I187">
        <f t="shared" si="27"/>
        <v>-1.1351183862511038</v>
      </c>
      <c r="J187">
        <f t="shared" si="28"/>
        <v>1.1351183862511038</v>
      </c>
      <c r="K187">
        <f t="shared" si="29"/>
        <v>0.30685336223092557</v>
      </c>
      <c r="L187">
        <f t="shared" si="30"/>
        <v>0.69314663776907437</v>
      </c>
      <c r="M187">
        <f t="shared" si="31"/>
        <v>3.2588855886396968</v>
      </c>
      <c r="N187">
        <f t="shared" si="32"/>
        <v>1.44269617063793</v>
      </c>
    </row>
    <row r="188" spans="1:14" x14ac:dyDescent="0.25">
      <c r="A188" s="4">
        <f>IF('True_Odds_Calculator_2-way'!A189="","",'True_Odds_Calculator_2-way'!A189)</f>
        <v>2.68</v>
      </c>
      <c r="B188" s="4">
        <f>IF('True_Odds_Calculator_2-way'!B189="","",'True_Odds_Calculator_2-way'!B189)</f>
        <v>1.48</v>
      </c>
      <c r="C188" s="4">
        <f t="shared" si="22"/>
        <v>0.37313432835820892</v>
      </c>
      <c r="D188">
        <f t="shared" si="23"/>
        <v>0.67567567567567566</v>
      </c>
      <c r="E188">
        <f t="shared" si="24"/>
        <v>4.881000403388458E-2</v>
      </c>
      <c r="F188">
        <f t="shared" si="25"/>
        <v>-0.20330778539733774</v>
      </c>
      <c r="G188">
        <v>0</v>
      </c>
      <c r="H188">
        <f t="shared" si="26"/>
        <v>0.25211778943122226</v>
      </c>
      <c r="I188">
        <f t="shared" si="27"/>
        <v>-1.1135885079684347</v>
      </c>
      <c r="J188">
        <f t="shared" si="28"/>
        <v>1.1135885079684347</v>
      </c>
      <c r="K188">
        <f t="shared" si="29"/>
        <v>0.34833147735478837</v>
      </c>
      <c r="L188">
        <f t="shared" si="30"/>
        <v>0.65166852264521169</v>
      </c>
      <c r="M188">
        <f t="shared" si="31"/>
        <v>2.87082869338697</v>
      </c>
      <c r="N188">
        <f t="shared" si="32"/>
        <v>1.5345224838248488</v>
      </c>
    </row>
    <row r="189" spans="1:14" x14ac:dyDescent="0.25">
      <c r="A189" s="4">
        <f>IF('True_Odds_Calculator_2-way'!A190="","",'True_Odds_Calculator_2-way'!A190)</f>
        <v>2.41</v>
      </c>
      <c r="B189" s="4">
        <f>IF('True_Odds_Calculator_2-way'!B190="","",'True_Odds_Calculator_2-way'!B190)</f>
        <v>1.58</v>
      </c>
      <c r="C189" s="4">
        <f t="shared" si="22"/>
        <v>0.41493775933609955</v>
      </c>
      <c r="D189">
        <f t="shared" si="23"/>
        <v>0.63291139240506322</v>
      </c>
      <c r="E189">
        <f t="shared" si="24"/>
        <v>4.7849151741162776E-2</v>
      </c>
      <c r="F189">
        <f t="shared" si="25"/>
        <v>-0.214769683281685</v>
      </c>
      <c r="G189">
        <v>0</v>
      </c>
      <c r="H189">
        <f t="shared" si="26"/>
        <v>0.26261883502284777</v>
      </c>
      <c r="I189">
        <f t="shared" si="27"/>
        <v>-1.1057996468120721</v>
      </c>
      <c r="J189">
        <f t="shared" si="28"/>
        <v>1.1057996468120721</v>
      </c>
      <c r="K189">
        <f t="shared" si="29"/>
        <v>0.39075054356977457</v>
      </c>
      <c r="L189">
        <f t="shared" si="30"/>
        <v>0.60924945643022566</v>
      </c>
      <c r="M189">
        <f t="shared" si="31"/>
        <v>2.5591775020050216</v>
      </c>
      <c r="N189">
        <f t="shared" si="32"/>
        <v>1.6413637951510016</v>
      </c>
    </row>
    <row r="190" spans="1:14" x14ac:dyDescent="0.25">
      <c r="A190" s="4">
        <f>IF('True_Odds_Calculator_2-way'!A191="","",'True_Odds_Calculator_2-way'!A191)</f>
        <v>1.94</v>
      </c>
      <c r="B190" s="4">
        <f>IF('True_Odds_Calculator_2-way'!B191="","",'True_Odds_Calculator_2-way'!B191)</f>
        <v>1.94</v>
      </c>
      <c r="C190" s="4">
        <f t="shared" si="22"/>
        <v>0.51546391752577325</v>
      </c>
      <c r="D190">
        <f t="shared" si="23"/>
        <v>0.51546391752577325</v>
      </c>
      <c r="E190">
        <f t="shared" si="24"/>
        <v>3.0927835051546504E-2</v>
      </c>
      <c r="F190">
        <f t="shared" si="25"/>
        <v>-0.23477521521947065</v>
      </c>
      <c r="G190">
        <v>0</v>
      </c>
      <c r="H190">
        <f t="shared" si="26"/>
        <v>0.26570305027101715</v>
      </c>
      <c r="I190">
        <f t="shared" si="27"/>
        <v>-1.0638297872340428</v>
      </c>
      <c r="J190">
        <f t="shared" si="28"/>
        <v>1.0638297872340428</v>
      </c>
      <c r="K190">
        <f t="shared" si="29"/>
        <v>0.49999999999999989</v>
      </c>
      <c r="L190">
        <f t="shared" si="30"/>
        <v>0.49999999999999989</v>
      </c>
      <c r="M190">
        <f t="shared" si="31"/>
        <v>2.0000000000000004</v>
      </c>
      <c r="N190">
        <f t="shared" si="32"/>
        <v>2.0000000000000004</v>
      </c>
    </row>
    <row r="191" spans="1:14" x14ac:dyDescent="0.25">
      <c r="A191" s="4">
        <f>IF('True_Odds_Calculator_2-way'!A192="","",'True_Odds_Calculator_2-way'!A192)</f>
        <v>2.0299999999999998</v>
      </c>
      <c r="B191" s="4">
        <f>IF('True_Odds_Calculator_2-way'!B192="","",'True_Odds_Calculator_2-way'!B192)</f>
        <v>1.86</v>
      </c>
      <c r="C191" s="4">
        <f t="shared" si="22"/>
        <v>0.49261083743842371</v>
      </c>
      <c r="D191">
        <f t="shared" si="23"/>
        <v>0.5376344086021505</v>
      </c>
      <c r="E191">
        <f t="shared" si="24"/>
        <v>3.0245246040574214E-2</v>
      </c>
      <c r="F191">
        <f t="shared" si="25"/>
        <v>-0.23459929021664283</v>
      </c>
      <c r="G191">
        <v>0</v>
      </c>
      <c r="H191">
        <f t="shared" si="26"/>
        <v>0.26484453625721704</v>
      </c>
      <c r="I191">
        <f t="shared" si="27"/>
        <v>-1.0625078858299792</v>
      </c>
      <c r="J191">
        <f t="shared" si="28"/>
        <v>1.0625078858299792</v>
      </c>
      <c r="K191">
        <f t="shared" si="29"/>
        <v>0.47746756040114985</v>
      </c>
      <c r="L191">
        <f t="shared" si="30"/>
        <v>0.5225324395988501</v>
      </c>
      <c r="M191">
        <f t="shared" si="31"/>
        <v>2.0943831224048783</v>
      </c>
      <c r="N191">
        <f t="shared" si="32"/>
        <v>1.9137567818137824</v>
      </c>
    </row>
    <row r="192" spans="1:14" x14ac:dyDescent="0.25">
      <c r="A192" s="4">
        <f>IF('True_Odds_Calculator_2-way'!A193="","",'True_Odds_Calculator_2-way'!A193)</f>
        <v>1.55</v>
      </c>
      <c r="B192" s="4">
        <f>IF('True_Odds_Calculator_2-way'!B193="","",'True_Odds_Calculator_2-way'!B193)</f>
        <v>2.58</v>
      </c>
      <c r="C192" s="4">
        <f t="shared" si="22"/>
        <v>0.64516129032258063</v>
      </c>
      <c r="D192">
        <f t="shared" si="23"/>
        <v>0.38759689922480617</v>
      </c>
      <c r="E192">
        <f t="shared" si="24"/>
        <v>3.275818954738674E-2</v>
      </c>
      <c r="F192">
        <f t="shared" si="25"/>
        <v>-0.21730432608152039</v>
      </c>
      <c r="G192">
        <v>0</v>
      </c>
      <c r="H192">
        <f t="shared" si="26"/>
        <v>0.25006251562890719</v>
      </c>
      <c r="I192">
        <f t="shared" si="27"/>
        <v>-1.072729223145815</v>
      </c>
      <c r="J192">
        <f t="shared" si="28"/>
        <v>1.072729223145815</v>
      </c>
      <c r="K192">
        <f t="shared" si="29"/>
        <v>0.6289303932876571</v>
      </c>
      <c r="L192">
        <f t="shared" si="30"/>
        <v>0.37106960671234313</v>
      </c>
      <c r="M192">
        <f t="shared" si="31"/>
        <v>1.5900010727301979</v>
      </c>
      <c r="N192">
        <f t="shared" si="32"/>
        <v>2.6949121725703877</v>
      </c>
    </row>
    <row r="193" spans="1:14" x14ac:dyDescent="0.25">
      <c r="A193" s="4">
        <f>IF('True_Odds_Calculator_2-way'!A194="","",'True_Odds_Calculator_2-way'!A194)</f>
        <v>2.6</v>
      </c>
      <c r="B193" s="4">
        <f>IF('True_Odds_Calculator_2-way'!B194="","",'True_Odds_Calculator_2-way'!B194)</f>
        <v>1.51</v>
      </c>
      <c r="C193" s="4">
        <f t="shared" si="22"/>
        <v>0.38461538461538458</v>
      </c>
      <c r="D193">
        <f t="shared" si="23"/>
        <v>0.66225165562913912</v>
      </c>
      <c r="E193">
        <f t="shared" si="24"/>
        <v>4.6867040244523706E-2</v>
      </c>
      <c r="F193">
        <f t="shared" si="25"/>
        <v>-0.20784513499745283</v>
      </c>
      <c r="G193">
        <v>0</v>
      </c>
      <c r="H193">
        <f t="shared" si="26"/>
        <v>0.25471217524197659</v>
      </c>
      <c r="I193">
        <f t="shared" si="27"/>
        <v>-1.1070186069251193</v>
      </c>
      <c r="J193">
        <f t="shared" si="28"/>
        <v>1.1070186069251193</v>
      </c>
      <c r="K193">
        <f t="shared" si="29"/>
        <v>0.36085062683568542</v>
      </c>
      <c r="L193">
        <f t="shared" si="30"/>
        <v>0.63914937316431453</v>
      </c>
      <c r="M193">
        <f t="shared" si="31"/>
        <v>2.7712297710801912</v>
      </c>
      <c r="N193">
        <f t="shared" si="32"/>
        <v>1.5645794895318106</v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7" sqref="AA1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</v>
      </c>
      <c r="B3">
        <v>2.2200000000000002</v>
      </c>
      <c r="C3" s="29">
        <f t="shared" ref="C3:C66" si="0">IF(OR($A3="",$B3=""),"",(1/A3)+(1/B3)-1)</f>
        <v>3.868574456809748E-2</v>
      </c>
      <c r="D3" s="30">
        <f>IF(OR($A3="",$B3=""),"",A3*'MPTO_working_2-way'!$G2)</f>
        <v>1.7657657657657657</v>
      </c>
      <c r="E3" s="32">
        <f>IF(OR($A3="",$B3=""),"",B3*'MPTO_working_2-way'!$G2)</f>
        <v>2.3058823529411767</v>
      </c>
      <c r="F3" s="30">
        <f>IF(OR($A3="",$B3=""),"",'MPTO_working_2-way'!D2)</f>
        <v>1.7578015836050302</v>
      </c>
      <c r="G3" s="32">
        <f>IF(OR($A3="",$B3=""),"",'MPTO_working_2-way'!E2)</f>
        <v>2.3196066379840201</v>
      </c>
      <c r="H3" s="30">
        <f>IF(OR($A3="",$B3=""),"",'OddsRatio_working_2-way'!M2)</f>
        <v>1.7574763968621581</v>
      </c>
      <c r="I3" s="30">
        <f>IF(OR($A3="",$B3=""),"",'OddsRatio_working_2-way'!N2)</f>
        <v>2.3201731488169055</v>
      </c>
      <c r="J3" s="30">
        <f>IF('Log_working_2-way'!$D2="","",A3^('Log_working_2-way'!$D2))</f>
        <v>1.7538490082446418</v>
      </c>
      <c r="K3" s="32">
        <f>IF('Log_working_2-way'!$D2="","",B3^('Log_working_2-way'!$D2))</f>
        <v>2.3265255894258647</v>
      </c>
      <c r="L3" s="37">
        <f>(1/D3)</f>
        <v>0.56632653061224492</v>
      </c>
      <c r="M3" s="37">
        <f>(1/E3)</f>
        <v>0.43367346938775503</v>
      </c>
      <c r="N3" s="38">
        <v>100</v>
      </c>
      <c r="O3" s="38">
        <f>(1/A3)*((N3*A3)-N3)</f>
        <v>41.176470588235297</v>
      </c>
      <c r="P3" s="38">
        <f>(1/B3)*((N3*B3)-N3)</f>
        <v>54.954954954954964</v>
      </c>
      <c r="Q3" s="38">
        <f>(1/B3)*N3</f>
        <v>45.045045045045043</v>
      </c>
      <c r="R3" s="38">
        <f>(1/A3)*N3</f>
        <v>58.82352941176471</v>
      </c>
      <c r="S3" s="39">
        <f>O3-Q3</f>
        <v>-3.8685744568097462</v>
      </c>
      <c r="T3" s="39">
        <f>P3-R3</f>
        <v>-3.8685744568097462</v>
      </c>
      <c r="U3" t="s">
        <v>221</v>
      </c>
      <c r="V3" t="s">
        <v>222</v>
      </c>
      <c r="W3" t="s">
        <v>451</v>
      </c>
      <c r="X3" s="48" t="s">
        <v>474</v>
      </c>
      <c r="Y3" s="41"/>
    </row>
    <row r="4" spans="1:25" s="12" customFormat="1" ht="15" x14ac:dyDescent="0.25">
      <c r="A4">
        <v>1.63</v>
      </c>
      <c r="B4">
        <v>2.4</v>
      </c>
      <c r="C4" s="29">
        <f t="shared" si="0"/>
        <v>3.0163599182004175E-2</v>
      </c>
      <c r="D4" s="30">
        <f>IF(OR($A4="",$B4=""),"",A4*'MPTO_working_2-way'!$G3)</f>
        <v>1.6791666666666667</v>
      </c>
      <c r="E4" s="32">
        <f>IF(OR($A4="",$B4=""),"",B4*'MPTO_working_2-way'!$G3)</f>
        <v>2.4723926380368098</v>
      </c>
      <c r="F4" s="30">
        <f>IF(OR($A4="",$B4=""),"",'MPTO_working_2-way'!D3)</f>
        <v>1.6710807347287484</v>
      </c>
      <c r="G4" s="32">
        <f>IF(OR($A4="",$B4=""),"",'MPTO_working_2-way'!E3)</f>
        <v>2.49013367281986</v>
      </c>
      <c r="H4" s="30">
        <f>IF(OR($A4="",$B4=""),"",'OddsRatio_working_2-way'!M3)</f>
        <v>1.670820393249937</v>
      </c>
      <c r="I4" s="30">
        <f>IF(OR($A4="",$B4=""),"",'OddsRatio_working_2-way'!N3)</f>
        <v>2.4907119849998605</v>
      </c>
      <c r="J4" s="30">
        <f>IF('Log_working_2-way'!$D3="","",A4^('Log_working_2-way'!$D3))</f>
        <v>1.6671533200634385</v>
      </c>
      <c r="K4" s="32">
        <f>IF('Log_working_2-way'!$D3="","",B4^('Log_working_2-way'!$D3))</f>
        <v>2.4989058285805683</v>
      </c>
      <c r="L4" s="37">
        <f t="shared" ref="L4" si="1">(1/D4)</f>
        <v>0.59553349875930517</v>
      </c>
      <c r="M4" s="37">
        <f t="shared" ref="M4" si="2">(1/E4)</f>
        <v>0.40446650124069478</v>
      </c>
      <c r="N4" s="38">
        <v>100</v>
      </c>
      <c r="O4" s="38">
        <f t="shared" ref="O4" si="3">(1/A4)*((N4*A4)-N4)</f>
        <v>38.650306748466257</v>
      </c>
      <c r="P4" s="38">
        <f t="shared" ref="P4" si="4">(1/B4)*((N4*B4)-N4)</f>
        <v>58.333333333333336</v>
      </c>
      <c r="Q4" s="38">
        <f t="shared" ref="Q4" si="5">(1/B4)*N4</f>
        <v>41.666666666666671</v>
      </c>
      <c r="R4" s="38">
        <f t="shared" ref="R4" si="6">(1/A4)*N4</f>
        <v>61.349693251533743</v>
      </c>
      <c r="S4" s="39">
        <f t="shared" ref="S4" si="7">O4-Q4</f>
        <v>-3.0163599182004148</v>
      </c>
      <c r="T4" s="39">
        <f t="shared" ref="T4" si="8">P4-R4</f>
        <v>-3.0163599182004077</v>
      </c>
      <c r="U4" t="s">
        <v>196</v>
      </c>
      <c r="V4" t="s">
        <v>234</v>
      </c>
      <c r="W4" t="s">
        <v>452</v>
      </c>
      <c r="X4" s="48" t="s">
        <v>474</v>
      </c>
      <c r="Y4" s="41"/>
    </row>
    <row r="5" spans="1:25" s="12" customFormat="1" ht="15" x14ac:dyDescent="0.25">
      <c r="A5">
        <v>2.2000000000000002</v>
      </c>
      <c r="B5">
        <v>1.71</v>
      </c>
      <c r="C5" s="29">
        <f t="shared" si="0"/>
        <v>3.9340776182881454E-2</v>
      </c>
      <c r="D5" s="30">
        <f>IF(OR($A5="",$B5=""),"",A5*'MPTO_working_2-way'!$G4)</f>
        <v>2.2865497076023393</v>
      </c>
      <c r="E5" s="32">
        <f>IF(OR($A5="",$B5=""),"",B5*'MPTO_working_2-way'!$G4)</f>
        <v>1.7772727272727273</v>
      </c>
      <c r="F5" s="30">
        <f>IF(OR($A5="",$B5=""),"",'MPTO_working_2-way'!D4)</f>
        <v>2.2995110024449881</v>
      </c>
      <c r="G5" s="32">
        <f>IF(OR($A5="",$B5=""),"",'MPTO_working_2-way'!E4)</f>
        <v>1.7695202257761053</v>
      </c>
      <c r="H5" s="30">
        <f>IF(OR($A5="",$B5=""),"",'OddsRatio_working_2-way'!M4)</f>
        <v>2.3000541700523187</v>
      </c>
      <c r="I5" s="30">
        <f>IF(OR($A5="",$B5=""),"",'OddsRatio_working_2-way'!N4)</f>
        <v>1.7691987172809549</v>
      </c>
      <c r="J5" s="30">
        <f>IF('Log_working_2-way'!$D4="","",A5^('Log_working_2-way'!$D4))</f>
        <v>2.3060522808335469</v>
      </c>
      <c r="K5" s="32">
        <f>IF('Log_working_2-way'!$D4="","",B5^('Log_working_2-way'!$D4))</f>
        <v>1.7656661334886148</v>
      </c>
      <c r="L5" s="37">
        <f t="shared" ref="L5:L68" si="9">(1/D5)</f>
        <v>0.4373401534526854</v>
      </c>
      <c r="M5" s="37">
        <f t="shared" ref="M5:M68" si="10">(1/E5)</f>
        <v>0.5626598465473146</v>
      </c>
      <c r="N5" s="38">
        <v>101</v>
      </c>
      <c r="O5" s="38">
        <f t="shared" ref="O5:O68" si="11">(1/A5)*((N5*A5)-N5)</f>
        <v>55.090909090909093</v>
      </c>
      <c r="P5" s="38">
        <f t="shared" ref="P5:P68" si="12">(1/B5)*((N5*B5)-N5)</f>
        <v>41.935672514619888</v>
      </c>
      <c r="Q5" s="38">
        <f t="shared" ref="Q5:Q68" si="13">(1/B5)*N5</f>
        <v>59.064327485380112</v>
      </c>
      <c r="R5" s="38">
        <f t="shared" ref="R5:R68" si="14">(1/A5)*N5</f>
        <v>45.909090909090907</v>
      </c>
      <c r="S5" s="39">
        <f t="shared" ref="S5:S68" si="15">O5-Q5</f>
        <v>-3.9734183944710182</v>
      </c>
      <c r="T5" s="39">
        <f t="shared" ref="T5:T68" si="16">P5-R5</f>
        <v>-3.9734183944710182</v>
      </c>
      <c r="U5" t="s">
        <v>371</v>
      </c>
      <c r="V5" t="s">
        <v>242</v>
      </c>
      <c r="W5" t="s">
        <v>453</v>
      </c>
      <c r="X5" s="48" t="s">
        <v>474</v>
      </c>
      <c r="Y5" s="41"/>
    </row>
    <row r="6" spans="1:25" s="12" customFormat="1" ht="15" x14ac:dyDescent="0.25">
      <c r="A6">
        <v>1.98</v>
      </c>
      <c r="B6">
        <v>1.89</v>
      </c>
      <c r="C6" s="29">
        <f t="shared" si="0"/>
        <v>3.4151034151034265E-2</v>
      </c>
      <c r="D6" s="30">
        <f>IF(OR($A6="",$B6=""),"",A6*'MPTO_working_2-way'!$G5)</f>
        <v>2.0476190476190479</v>
      </c>
      <c r="E6" s="32">
        <f>IF(OR($A6="",$B6=""),"",B6*'MPTO_working_2-way'!$G5)</f>
        <v>1.9545454545454546</v>
      </c>
      <c r="F6" s="30">
        <f>IF(OR($A6="",$B6=""),"",'MPTO_working_2-way'!D5)</f>
        <v>2.0492853622474128</v>
      </c>
      <c r="G6" s="32">
        <f>IF(OR($A6="",$B6=""),"",'MPTO_working_2-way'!E5)</f>
        <v>1.9530295913574449</v>
      </c>
      <c r="H6" s="30">
        <f>IF(OR($A6="",$B6=""),"",'OddsRatio_working_2-way'!M5)</f>
        <v>2.0493443645942064</v>
      </c>
      <c r="I6" s="30">
        <f>IF(OR($A6="",$B6=""),"",'OddsRatio_working_2-way'!N5)</f>
        <v>1.9529760045804527</v>
      </c>
      <c r="J6" s="30">
        <f>IF('Log_working_2-way'!$D5="","",A6^('Log_working_2-way'!$D5))</f>
        <v>2.0501043431252364</v>
      </c>
      <c r="K6" s="32">
        <f>IF('Log_working_2-way'!$D5="","",B6^('Log_working_2-way'!$D5))</f>
        <v>1.9522863194945297</v>
      </c>
      <c r="L6" s="37">
        <f t="shared" si="9"/>
        <v>0.48837209302325574</v>
      </c>
      <c r="M6" s="37">
        <f t="shared" si="10"/>
        <v>0.51162790697674421</v>
      </c>
      <c r="N6" s="38">
        <v>102</v>
      </c>
      <c r="O6" s="38">
        <f t="shared" si="11"/>
        <v>50.484848484848492</v>
      </c>
      <c r="P6" s="38">
        <f t="shared" si="12"/>
        <v>48.031746031746039</v>
      </c>
      <c r="Q6" s="38">
        <f t="shared" si="13"/>
        <v>53.968253968253975</v>
      </c>
      <c r="R6" s="38">
        <f t="shared" si="14"/>
        <v>51.515151515151516</v>
      </c>
      <c r="S6" s="39">
        <f t="shared" si="15"/>
        <v>-3.4834054834054839</v>
      </c>
      <c r="T6" s="39">
        <f t="shared" si="16"/>
        <v>-3.4834054834054768</v>
      </c>
      <c r="U6" t="s">
        <v>372</v>
      </c>
      <c r="V6" t="s">
        <v>199</v>
      </c>
      <c r="W6" t="s">
        <v>453</v>
      </c>
      <c r="X6" s="48" t="s">
        <v>474</v>
      </c>
      <c r="Y6" s="41"/>
    </row>
    <row r="7" spans="1:25" s="12" customFormat="1" ht="15" x14ac:dyDescent="0.25">
      <c r="A7">
        <v>2.0699999999999998</v>
      </c>
      <c r="B7">
        <v>1.85</v>
      </c>
      <c r="C7" s="29">
        <f t="shared" si="0"/>
        <v>2.3632327980154022E-2</v>
      </c>
      <c r="D7" s="30">
        <f>IF(OR($A7="",$B7=""),"",A7*'MPTO_working_2-way'!$G6)</f>
        <v>2.1189189189189186</v>
      </c>
      <c r="E7" s="32">
        <f>IF(OR($A7="",$B7=""),"",B7*'MPTO_working_2-way'!$G6)</f>
        <v>1.893719806763285</v>
      </c>
      <c r="F7" s="30">
        <f>IF(OR($A7="",$B7=""),"",'MPTO_working_2-way'!D6)</f>
        <v>2.1219005402410303</v>
      </c>
      <c r="G7" s="32">
        <f>IF(OR($A7="",$B7=""),"",'MPTO_working_2-way'!E6)</f>
        <v>1.8913446104457341</v>
      </c>
      <c r="H7" s="30">
        <f>IF(OR($A7="",$B7=""),"",'OddsRatio_working_2-way'!M6)</f>
        <v>2.1219730519989164</v>
      </c>
      <c r="I7" s="30">
        <f>IF(OR($A7="",$B7=""),"",'OddsRatio_working_2-way'!N6)</f>
        <v>1.8912870039243732</v>
      </c>
      <c r="J7" s="30">
        <f>IF('Log_working_2-way'!$D6="","",A7^('Log_working_2-way'!$D6))</f>
        <v>2.1233226399853709</v>
      </c>
      <c r="K7" s="32">
        <f>IF('Log_working_2-way'!$D6="","",B7^('Log_working_2-way'!$D6))</f>
        <v>1.8902161893692622</v>
      </c>
      <c r="L7" s="37">
        <f t="shared" si="9"/>
        <v>0.47193877551020413</v>
      </c>
      <c r="M7" s="37">
        <f t="shared" si="10"/>
        <v>0.52806122448979598</v>
      </c>
      <c r="N7" s="38">
        <v>103</v>
      </c>
      <c r="O7" s="38">
        <f t="shared" si="11"/>
        <v>53.241545893719803</v>
      </c>
      <c r="P7" s="38">
        <f t="shared" si="12"/>
        <v>47.324324324324323</v>
      </c>
      <c r="Q7" s="38">
        <f t="shared" si="13"/>
        <v>55.67567567567567</v>
      </c>
      <c r="R7" s="38">
        <f t="shared" si="14"/>
        <v>49.758454106280197</v>
      </c>
      <c r="S7" s="39">
        <f t="shared" si="15"/>
        <v>-2.4341297819558676</v>
      </c>
      <c r="T7" s="39">
        <f t="shared" si="16"/>
        <v>-2.4341297819558747</v>
      </c>
      <c r="U7" t="s">
        <v>250</v>
      </c>
      <c r="V7" t="s">
        <v>460</v>
      </c>
      <c r="W7" t="s">
        <v>175</v>
      </c>
      <c r="X7" s="48" t="s">
        <v>474</v>
      </c>
      <c r="Y7" s="41"/>
    </row>
    <row r="8" spans="1:25" ht="15" x14ac:dyDescent="0.25">
      <c r="A8">
        <v>2.2400000000000002</v>
      </c>
      <c r="B8">
        <v>1.69</v>
      </c>
      <c r="C8" s="29">
        <f t="shared" si="0"/>
        <v>3.8144547759932479E-2</v>
      </c>
      <c r="D8" s="30">
        <f>IF(OR($A8="",$B8=""),"",A8*'MPTO_working_2-way'!$G7)</f>
        <v>2.3254437869822491</v>
      </c>
      <c r="E8" s="32">
        <f>IF(OR($A8="",$B8=""),"",B8*'MPTO_working_2-way'!$G7)</f>
        <v>1.7544642857142858</v>
      </c>
      <c r="F8" s="30">
        <f>IF(OR($A8="",$B8=""),"",'MPTO_working_2-way'!D7)</f>
        <v>2.3399678575843743</v>
      </c>
      <c r="G8" s="32">
        <f>IF(OR($A8="",$B8=""),"",'MPTO_working_2-way'!E7)</f>
        <v>1.7462865578005351</v>
      </c>
      <c r="H8" s="30">
        <f>IF(OR($A8="",$B8=""),"",'OddsRatio_working_2-way'!M7)</f>
        <v>2.3405601251996737</v>
      </c>
      <c r="I8" s="30">
        <f>IF(OR($A8="",$B8=""),"",'OddsRatio_working_2-way'!N7)</f>
        <v>1.7459568438611086</v>
      </c>
      <c r="J8" s="30">
        <f>IF('Log_working_2-way'!$D7="","",A8^('Log_working_2-way'!$D7))</f>
        <v>2.347284961783934</v>
      </c>
      <c r="K8" s="32">
        <f>IF('Log_working_2-way'!$D7="","",B8^('Log_working_2-way'!$D7))</f>
        <v>1.7422334757420166</v>
      </c>
      <c r="L8" s="37">
        <f t="shared" si="9"/>
        <v>0.43002544529262077</v>
      </c>
      <c r="M8" s="37">
        <f t="shared" si="10"/>
        <v>0.56997455470737912</v>
      </c>
      <c r="N8" s="38">
        <v>104</v>
      </c>
      <c r="O8" s="38">
        <f t="shared" si="11"/>
        <v>57.571428571428584</v>
      </c>
      <c r="P8" s="38">
        <f t="shared" si="12"/>
        <v>42.46153846153846</v>
      </c>
      <c r="Q8" s="38">
        <f t="shared" si="13"/>
        <v>61.53846153846154</v>
      </c>
      <c r="R8" s="38">
        <f t="shared" si="14"/>
        <v>46.428571428571423</v>
      </c>
      <c r="S8" s="39">
        <f t="shared" si="15"/>
        <v>-3.9670329670329565</v>
      </c>
      <c r="T8" s="39">
        <f t="shared" si="16"/>
        <v>-3.9670329670329636</v>
      </c>
      <c r="U8" t="s">
        <v>118</v>
      </c>
      <c r="V8" t="s">
        <v>125</v>
      </c>
      <c r="W8" t="s">
        <v>82</v>
      </c>
      <c r="X8" s="48" t="s">
        <v>474</v>
      </c>
      <c r="Y8" s="41"/>
    </row>
    <row r="9" spans="1:25" ht="15" x14ac:dyDescent="0.25">
      <c r="A9">
        <v>1.76</v>
      </c>
      <c r="B9">
        <v>2.17</v>
      </c>
      <c r="C9" s="29">
        <f t="shared" si="0"/>
        <v>2.9011311269375728E-2</v>
      </c>
      <c r="D9" s="30">
        <f>IF(OR($A9="",$B9=""),"",A9*'MPTO_working_2-way'!$G8)</f>
        <v>1.8110599078341012</v>
      </c>
      <c r="E9" s="32">
        <f>IF(OR($A9="",$B9=""),"",B9*'MPTO_working_2-way'!$G8)</f>
        <v>2.2329545454545454</v>
      </c>
      <c r="F9" s="30">
        <f>IF(OR($A9="",$B9=""),"",'MPTO_working_2-way'!D8)</f>
        <v>1.8061099025820484</v>
      </c>
      <c r="G9" s="32">
        <f>IF(OR($A9="",$B9=""),"",'MPTO_working_2-way'!E8)</f>
        <v>2.2405256365129644</v>
      </c>
      <c r="H9" s="30">
        <f>IF(OR($A9="",$B9=""),"",'OddsRatio_working_2-way'!M8)</f>
        <v>1.8059606997693183</v>
      </c>
      <c r="I9" s="30">
        <f>IF(OR($A9="",$B9=""),"",'OddsRatio_working_2-way'!N8)</f>
        <v>2.2407552878027661</v>
      </c>
      <c r="J9" s="30">
        <f>IF('Log_working_2-way'!$D8="","",A9^('Log_working_2-way'!$D8))</f>
        <v>1.8037209689479914</v>
      </c>
      <c r="K9" s="32">
        <f>IF('Log_working_2-way'!$D8="","",B9^('Log_working_2-way'!$D8))</f>
        <v>2.2442129030289037</v>
      </c>
      <c r="L9" s="37">
        <f t="shared" si="9"/>
        <v>0.55216284987277364</v>
      </c>
      <c r="M9" s="37">
        <f t="shared" si="10"/>
        <v>0.44783715012722647</v>
      </c>
      <c r="N9" s="38">
        <v>105</v>
      </c>
      <c r="O9" s="38">
        <f t="shared" si="11"/>
        <v>45.340909090909101</v>
      </c>
      <c r="P9" s="38">
        <f t="shared" si="12"/>
        <v>56.612903225806448</v>
      </c>
      <c r="Q9" s="38">
        <f t="shared" si="13"/>
        <v>48.387096774193552</v>
      </c>
      <c r="R9" s="38">
        <f t="shared" si="14"/>
        <v>59.659090909090914</v>
      </c>
      <c r="S9" s="39">
        <f t="shared" si="15"/>
        <v>-3.046187683284451</v>
      </c>
      <c r="T9" s="39">
        <f t="shared" si="16"/>
        <v>-3.0461876832844652</v>
      </c>
      <c r="U9" t="s">
        <v>262</v>
      </c>
      <c r="V9" t="s">
        <v>385</v>
      </c>
      <c r="W9" t="s">
        <v>454</v>
      </c>
      <c r="X9" s="48" t="s">
        <v>474</v>
      </c>
      <c r="Y9" s="41"/>
    </row>
    <row r="10" spans="1:25" ht="14.25" customHeight="1" x14ac:dyDescent="0.25">
      <c r="A10">
        <v>1.72</v>
      </c>
      <c r="B10">
        <v>2.23</v>
      </c>
      <c r="C10" s="29">
        <f t="shared" si="0"/>
        <v>2.982584211075201E-2</v>
      </c>
      <c r="D10" s="30">
        <f>IF(OR($A10="",$B10=""),"",A10*'MPTO_working_2-way'!$G9)</f>
        <v>1.7713004484304935</v>
      </c>
      <c r="E10" s="32">
        <f>IF(OR($A10="",$B10=""),"",B10*'MPTO_working_2-way'!$G9)</f>
        <v>2.2965116279069768</v>
      </c>
      <c r="F10" s="30">
        <f>IF(OR($A10="",$B10=""),"",'MPTO_working_2-way'!D9)</f>
        <v>1.7652798232695142</v>
      </c>
      <c r="G10" s="32">
        <f>IF(OR($A10="",$B10=""),"",'MPTO_working_2-way'!E9)</f>
        <v>2.3067115708443593</v>
      </c>
      <c r="H10" s="30">
        <f>IF(OR($A10="",$B10=""),"",'OddsRatio_working_2-way'!M9)</f>
        <v>1.7650920556760061</v>
      </c>
      <c r="I10" s="30">
        <f>IF(OR($A10="",$B10=""),"",'OddsRatio_working_2-way'!N9)</f>
        <v>2.3070322617798436</v>
      </c>
      <c r="J10" s="30">
        <f>IF('Log_working_2-way'!$D9="","",A10^('Log_working_2-way'!$D9))</f>
        <v>1.7623660397486636</v>
      </c>
      <c r="K10" s="32">
        <f>IF('Log_working_2-way'!$D9="","",B10^('Log_working_2-way'!$D9))</f>
        <v>2.3117058576345526</v>
      </c>
      <c r="L10" s="37">
        <f t="shared" si="9"/>
        <v>0.56455696202531636</v>
      </c>
      <c r="M10" s="37">
        <f t="shared" si="10"/>
        <v>0.43544303797468353</v>
      </c>
      <c r="N10" s="38">
        <v>106</v>
      </c>
      <c r="O10" s="38">
        <f t="shared" si="11"/>
        <v>44.372093023255815</v>
      </c>
      <c r="P10" s="38">
        <f t="shared" si="12"/>
        <v>58.466367713004487</v>
      </c>
      <c r="Q10" s="38">
        <f t="shared" si="13"/>
        <v>47.53363228699552</v>
      </c>
      <c r="R10" s="38">
        <f t="shared" si="14"/>
        <v>61.627906976744192</v>
      </c>
      <c r="S10" s="39">
        <f t="shared" si="15"/>
        <v>-3.1615392637397051</v>
      </c>
      <c r="T10" s="39">
        <f t="shared" si="16"/>
        <v>-3.1615392637397051</v>
      </c>
      <c r="U10" t="s">
        <v>286</v>
      </c>
      <c r="V10" t="s">
        <v>399</v>
      </c>
      <c r="W10" t="s">
        <v>173</v>
      </c>
      <c r="X10" s="48" t="s">
        <v>474</v>
      </c>
      <c r="Y10" s="41"/>
    </row>
    <row r="11" spans="1:25" ht="15" x14ac:dyDescent="0.25">
      <c r="A11">
        <v>1.71</v>
      </c>
      <c r="B11">
        <v>2.2400000000000002</v>
      </c>
      <c r="C11" s="29">
        <f t="shared" si="0"/>
        <v>3.1223893065998265E-2</v>
      </c>
      <c r="D11" s="30">
        <f>IF(OR($A11="",$B11=""),"",A11*'MPTO_working_2-way'!$G10)</f>
        <v>1.763392857142857</v>
      </c>
      <c r="E11" s="32">
        <f>IF(OR($A11="",$B11=""),"",B11*'MPTO_working_2-way'!$G10)</f>
        <v>2.3099415204678362</v>
      </c>
      <c r="F11" s="30">
        <f>IF(OR($A11="",$B11=""),"",'MPTO_working_2-way'!D10)</f>
        <v>1.7569030364186771</v>
      </c>
      <c r="G11" s="32">
        <f>IF(OR($A11="",$B11=""),"",'MPTO_working_2-way'!E10)</f>
        <v>2.3211731911283482</v>
      </c>
      <c r="H11" s="30">
        <f>IF(OR($A11="",$B11=""),"",'OddsRatio_working_2-way'!M10)</f>
        <v>1.7566905874670904</v>
      </c>
      <c r="I11" s="30">
        <f>IF(OR($A11="",$B11=""),"",'OddsRatio_working_2-way'!N10)</f>
        <v>2.3215441245904116</v>
      </c>
      <c r="J11" s="30">
        <f>IF('Log_working_2-way'!$D10="","",A11^('Log_working_2-way'!$D10))</f>
        <v>1.7537492606317167</v>
      </c>
      <c r="K11" s="32">
        <f>IF('Log_working_2-way'!$D10="","",B11^('Log_working_2-way'!$D10))</f>
        <v>2.3267011355498624</v>
      </c>
      <c r="L11" s="37">
        <f t="shared" si="9"/>
        <v>0.56708860759493673</v>
      </c>
      <c r="M11" s="37">
        <f t="shared" si="10"/>
        <v>0.43291139240506332</v>
      </c>
      <c r="N11" s="38">
        <v>107</v>
      </c>
      <c r="O11" s="38">
        <f t="shared" si="11"/>
        <v>44.42690058479532</v>
      </c>
      <c r="P11" s="38">
        <f t="shared" si="12"/>
        <v>59.232142857142868</v>
      </c>
      <c r="Q11" s="38">
        <f t="shared" si="13"/>
        <v>47.767857142857139</v>
      </c>
      <c r="R11" s="38">
        <f t="shared" si="14"/>
        <v>62.573099415204673</v>
      </c>
      <c r="S11" s="39">
        <f t="shared" si="15"/>
        <v>-3.3409565580618192</v>
      </c>
      <c r="T11" s="39">
        <f t="shared" si="16"/>
        <v>-3.340956558061805</v>
      </c>
      <c r="U11" t="s">
        <v>401</v>
      </c>
      <c r="V11" t="s">
        <v>283</v>
      </c>
      <c r="W11" t="s">
        <v>173</v>
      </c>
      <c r="X11" s="48" t="s">
        <v>474</v>
      </c>
      <c r="Y11" s="41"/>
    </row>
    <row r="12" spans="1:25" ht="15" x14ac:dyDescent="0.25">
      <c r="A12">
        <v>2.12</v>
      </c>
      <c r="B12">
        <v>1.76</v>
      </c>
      <c r="C12" s="29">
        <f t="shared" si="0"/>
        <v>3.9879931389365408E-2</v>
      </c>
      <c r="D12" s="30">
        <f>IF(OR($A12="",$B12=""),"",A12*'MPTO_working_2-way'!$G11)</f>
        <v>2.2045454545454546</v>
      </c>
      <c r="E12" s="32">
        <f>IF(OR($A12="",$B12=""),"",B12*'MPTO_working_2-way'!$G11)</f>
        <v>1.8301886792452831</v>
      </c>
      <c r="F12" s="30">
        <f>IF(OR($A12="",$B12=""),"",'MPTO_working_2-way'!D11)</f>
        <v>2.213573801613669</v>
      </c>
      <c r="G12" s="32">
        <f>IF(OR($A12="",$B12=""),"",'MPTO_working_2-way'!E11)</f>
        <v>1.8240125146656239</v>
      </c>
      <c r="H12" s="30">
        <f>IF(OR($A12="",$B12=""),"",'OddsRatio_working_2-way'!M11)</f>
        <v>2.2139539573337679</v>
      </c>
      <c r="I12" s="30">
        <f>IF(OR($A12="",$B12=""),"",'OddsRatio_working_2-way'!N11)</f>
        <v>1.8237544710479137</v>
      </c>
      <c r="J12" s="30">
        <f>IF('Log_working_2-way'!$D11="","",A12^('Log_working_2-way'!$D11))</f>
        <v>2.2181187217362539</v>
      </c>
      <c r="K12" s="32">
        <f>IF('Log_working_2-way'!$D11="","",B12^('Log_working_2-way'!$D11))</f>
        <v>1.8209380433579214</v>
      </c>
      <c r="L12" s="37">
        <f t="shared" si="9"/>
        <v>0.45360824742268041</v>
      </c>
      <c r="M12" s="37">
        <f t="shared" si="10"/>
        <v>0.54639175257731953</v>
      </c>
      <c r="N12" s="38">
        <v>108</v>
      </c>
      <c r="O12" s="38">
        <f t="shared" si="11"/>
        <v>57.056603773584904</v>
      </c>
      <c r="P12" s="38">
        <f t="shared" si="12"/>
        <v>46.636363636363647</v>
      </c>
      <c r="Q12" s="38">
        <f t="shared" si="13"/>
        <v>61.363636363636367</v>
      </c>
      <c r="R12" s="38">
        <f t="shared" si="14"/>
        <v>50.943396226415089</v>
      </c>
      <c r="S12" s="39">
        <f t="shared" si="15"/>
        <v>-4.3070325900514632</v>
      </c>
      <c r="T12" s="39">
        <f t="shared" si="16"/>
        <v>-4.3070325900514419</v>
      </c>
      <c r="U12" t="s">
        <v>294</v>
      </c>
      <c r="V12" t="s">
        <v>292</v>
      </c>
      <c r="W12" t="s">
        <v>455</v>
      </c>
      <c r="X12" s="48" t="s">
        <v>474</v>
      </c>
      <c r="Y12" s="41"/>
    </row>
    <row r="13" spans="1:25" ht="15" x14ac:dyDescent="0.25">
      <c r="A13">
        <v>1.71</v>
      </c>
      <c r="B13">
        <v>2.2000000000000002</v>
      </c>
      <c r="C13" s="29">
        <f t="shared" si="0"/>
        <v>3.9340776182881454E-2</v>
      </c>
      <c r="D13" s="30">
        <f>IF(OR($A13="",$B13=""),"",A13*'MPTO_working_2-way'!$G12)</f>
        <v>1.7772727272727273</v>
      </c>
      <c r="E13" s="32">
        <f>IF(OR($A13="",$B13=""),"",B13*'MPTO_working_2-way'!$G12)</f>
        <v>2.2865497076023393</v>
      </c>
      <c r="F13" s="30">
        <f>IF(OR($A13="",$B13=""),"",'MPTO_working_2-way'!D12)</f>
        <v>1.7695202257761053</v>
      </c>
      <c r="G13" s="32">
        <f>IF(OR($A13="",$B13=""),"",'MPTO_working_2-way'!E12)</f>
        <v>2.2995110024449881</v>
      </c>
      <c r="H13" s="30">
        <f>IF(OR($A13="",$B13=""),"",'OddsRatio_working_2-way'!M12)</f>
        <v>1.7691987172809549</v>
      </c>
      <c r="I13" s="30">
        <f>IF(OR($A13="",$B13=""),"",'OddsRatio_working_2-way'!N12)</f>
        <v>2.3000541700523187</v>
      </c>
      <c r="J13" s="30">
        <f>IF('Log_working_2-way'!$D12="","",A13^('Log_working_2-way'!$D12))</f>
        <v>1.7656661334886148</v>
      </c>
      <c r="K13" s="32">
        <f>IF('Log_working_2-way'!$D12="","",B13^('Log_working_2-way'!$D12))</f>
        <v>2.3060522808335469</v>
      </c>
      <c r="L13" s="37">
        <f t="shared" si="9"/>
        <v>0.5626598465473146</v>
      </c>
      <c r="M13" s="37">
        <f t="shared" si="10"/>
        <v>0.4373401534526854</v>
      </c>
      <c r="N13" s="38">
        <v>109</v>
      </c>
      <c r="O13" s="38">
        <f t="shared" si="11"/>
        <v>45.257309941520454</v>
      </c>
      <c r="P13" s="38">
        <f t="shared" si="12"/>
        <v>59.45454545454546</v>
      </c>
      <c r="Q13" s="38">
        <f t="shared" si="13"/>
        <v>49.545454545454547</v>
      </c>
      <c r="R13" s="38">
        <f t="shared" si="14"/>
        <v>63.742690058479532</v>
      </c>
      <c r="S13" s="39">
        <f t="shared" si="15"/>
        <v>-4.2881446039340929</v>
      </c>
      <c r="T13" s="39">
        <f t="shared" si="16"/>
        <v>-4.2881446039340716</v>
      </c>
      <c r="U13" t="s">
        <v>308</v>
      </c>
      <c r="V13" t="s">
        <v>404</v>
      </c>
      <c r="W13" t="s">
        <v>456</v>
      </c>
      <c r="X13" s="48" t="s">
        <v>474</v>
      </c>
      <c r="Y13" s="41"/>
    </row>
    <row r="14" spans="1:25" s="35" customFormat="1" ht="15" x14ac:dyDescent="0.25">
      <c r="A14">
        <v>2.8</v>
      </c>
      <c r="B14">
        <v>1.47</v>
      </c>
      <c r="C14" s="29">
        <f t="shared" si="0"/>
        <v>3.7414965986394488E-2</v>
      </c>
      <c r="D14" s="30">
        <f>IF(OR($A14="",$B14=""),"",A14*'MPTO_working_2-way'!$G13)</f>
        <v>2.9047619047619042</v>
      </c>
      <c r="E14" s="32">
        <f>IF(OR($A14="",$B14=""),"",B14*'MPTO_working_2-way'!$G13)</f>
        <v>1.5249999999999999</v>
      </c>
      <c r="F14" s="30">
        <f>IF(OR($A14="",$B14=""),"",'MPTO_working_2-way'!D13)</f>
        <v>2.9547738693467331</v>
      </c>
      <c r="G14" s="32">
        <f>IF(OR($A14="",$B14=""),"",'MPTO_working_2-way'!E13)</f>
        <v>1.511568123393316</v>
      </c>
      <c r="H14" s="30">
        <f>IF(OR($A14="",$B14=""),"",'OddsRatio_working_2-way'!M13)</f>
        <v>2.9569842191603266</v>
      </c>
      <c r="I14" s="30">
        <f>IF(OR($A14="",$B14=""),"",'OddsRatio_working_2-way'!N13)</f>
        <v>1.5109903238918627</v>
      </c>
      <c r="J14" s="30">
        <f>IF('Log_working_2-way'!$D13="","",A14^('Log_working_2-way'!$D13))</f>
        <v>2.9808517071870684</v>
      </c>
      <c r="K14" s="32">
        <f>IF('Log_working_2-way'!$D13="","",B14^('Log_working_2-way'!$D13))</f>
        <v>1.5048333483880685</v>
      </c>
      <c r="L14" s="37">
        <f t="shared" si="9"/>
        <v>0.34426229508196726</v>
      </c>
      <c r="M14" s="37">
        <f t="shared" si="10"/>
        <v>0.65573770491803285</v>
      </c>
      <c r="N14" s="38">
        <v>110</v>
      </c>
      <c r="O14" s="38">
        <f t="shared" si="11"/>
        <v>70.714285714285722</v>
      </c>
      <c r="P14" s="38">
        <f t="shared" si="12"/>
        <v>35.170068027210874</v>
      </c>
      <c r="Q14" s="38">
        <f t="shared" si="13"/>
        <v>74.829931972789112</v>
      </c>
      <c r="R14" s="38">
        <f t="shared" si="14"/>
        <v>39.285714285714285</v>
      </c>
      <c r="S14" s="39">
        <f t="shared" si="15"/>
        <v>-4.1156462585033893</v>
      </c>
      <c r="T14" s="39">
        <f t="shared" si="16"/>
        <v>-4.1156462585034106</v>
      </c>
      <c r="U14" t="s">
        <v>311</v>
      </c>
      <c r="V14" t="s">
        <v>165</v>
      </c>
      <c r="W14" t="s">
        <v>80</v>
      </c>
      <c r="X14" s="48" t="s">
        <v>474</v>
      </c>
      <c r="Y14" s="41"/>
    </row>
    <row r="15" spans="1:25" ht="15" x14ac:dyDescent="0.25">
      <c r="A15">
        <v>2.4300000000000002</v>
      </c>
      <c r="B15">
        <v>1.57</v>
      </c>
      <c r="C15" s="29">
        <f t="shared" si="0"/>
        <v>4.846530890409162E-2</v>
      </c>
      <c r="D15" s="30">
        <f>IF(OR($A15="",$B15=""),"",A15*'MPTO_working_2-way'!$G14)</f>
        <v>2.547770700636943</v>
      </c>
      <c r="E15" s="32">
        <f>IF(OR($A15="",$B15=""),"",B15*'MPTO_working_2-way'!$G14)</f>
        <v>1.6460905349794239</v>
      </c>
      <c r="F15" s="30">
        <f>IF(OR($A15="",$B15=""),"",'MPTO_working_2-way'!D14)</f>
        <v>2.5820446008595312</v>
      </c>
      <c r="G15" s="32">
        <f>IF(OR($A15="",$B15=""),"",'MPTO_working_2-way'!E14)</f>
        <v>1.6320934311565529</v>
      </c>
      <c r="H15" s="30">
        <f>IF(OR($A15="",$B15=""),"",'OddsRatio_working_2-way'!M14)</f>
        <v>2.5839103288458478</v>
      </c>
      <c r="I15" s="30">
        <f>IF(OR($A15="",$B15=""),"",'OddsRatio_working_2-way'!N14)</f>
        <v>1.6313488723371565</v>
      </c>
      <c r="J15" s="30">
        <f>IF('Log_working_2-way'!$D14="","",A15^('Log_working_2-way'!$D14))</f>
        <v>2.6001815147642611</v>
      </c>
      <c r="K15" s="32">
        <f>IF('Log_working_2-way'!$D14="","",B15^('Log_working_2-way'!$D14))</f>
        <v>1.6249291038371019</v>
      </c>
      <c r="L15" s="37">
        <f t="shared" si="9"/>
        <v>0.39249999999999996</v>
      </c>
      <c r="M15" s="37">
        <f t="shared" si="10"/>
        <v>0.60749999999999993</v>
      </c>
      <c r="N15" s="38">
        <v>111</v>
      </c>
      <c r="O15" s="38">
        <f t="shared" si="11"/>
        <v>65.320987654320987</v>
      </c>
      <c r="P15" s="38">
        <f t="shared" si="12"/>
        <v>40.299363057324847</v>
      </c>
      <c r="Q15" s="38">
        <f t="shared" si="13"/>
        <v>70.70063694267516</v>
      </c>
      <c r="R15" s="38">
        <f t="shared" si="14"/>
        <v>45.679012345679006</v>
      </c>
      <c r="S15" s="39">
        <f t="shared" si="15"/>
        <v>-5.3796492883541731</v>
      </c>
      <c r="T15" s="39">
        <f t="shared" si="16"/>
        <v>-5.3796492883541589</v>
      </c>
      <c r="U15" t="s">
        <v>320</v>
      </c>
      <c r="V15" t="s">
        <v>326</v>
      </c>
      <c r="W15" t="s">
        <v>457</v>
      </c>
      <c r="X15" s="48" t="s">
        <v>474</v>
      </c>
      <c r="Y15" s="41"/>
    </row>
    <row r="16" spans="1:25" ht="15" x14ac:dyDescent="0.25">
      <c r="A16">
        <v>1.97</v>
      </c>
      <c r="B16">
        <v>1.93</v>
      </c>
      <c r="C16" s="29">
        <f t="shared" si="0"/>
        <v>2.5748928223876311E-2</v>
      </c>
      <c r="D16" s="30">
        <f>IF(OR($A16="",$B16=""),"",A16*'MPTO_working_2-way'!$G15)</f>
        <v>2.0207253886010363</v>
      </c>
      <c r="E16" s="32">
        <f>IF(OR($A16="",$B16=""),"",B16*'MPTO_working_2-way'!$G15)</f>
        <v>1.9796954314720812</v>
      </c>
      <c r="F16" s="30">
        <f>IF(OR($A16="",$B16=""),"",'MPTO_working_2-way'!D15)</f>
        <v>2.0212647191728026</v>
      </c>
      <c r="G16" s="32">
        <f>IF(OR($A16="",$B16=""),"",'MPTO_working_2-way'!E15)</f>
        <v>1.9791780536685666</v>
      </c>
      <c r="H16" s="30">
        <f>IF(OR($A16="",$B16=""),"",'OddsRatio_working_2-way'!M15)</f>
        <v>2.021278978873144</v>
      </c>
      <c r="I16" s="30">
        <f>IF(OR($A16="",$B16=""),"",'OddsRatio_working_2-way'!N15)</f>
        <v>1.9791643818062103</v>
      </c>
      <c r="J16" s="30">
        <f>IF('Log_working_2-way'!$D15="","",A16^('Log_working_2-way'!$D15))</f>
        <v>2.0215229873993761</v>
      </c>
      <c r="K16" s="32">
        <f>IF('Log_working_2-way'!$D15="","",B16^('Log_working_2-way'!$D15))</f>
        <v>1.9789304913693861</v>
      </c>
      <c r="L16" s="37">
        <f t="shared" si="9"/>
        <v>0.49487179487179483</v>
      </c>
      <c r="M16" s="37">
        <f t="shared" si="10"/>
        <v>0.50512820512820511</v>
      </c>
      <c r="N16" s="38">
        <v>112</v>
      </c>
      <c r="O16" s="38">
        <f t="shared" si="11"/>
        <v>55.147208121827404</v>
      </c>
      <c r="P16" s="38">
        <f t="shared" si="12"/>
        <v>53.968911917098453</v>
      </c>
      <c r="Q16" s="38">
        <f t="shared" si="13"/>
        <v>58.031088082901562</v>
      </c>
      <c r="R16" s="38">
        <f t="shared" si="14"/>
        <v>56.852791878172582</v>
      </c>
      <c r="S16" s="39">
        <f t="shared" si="15"/>
        <v>-2.8838799610741574</v>
      </c>
      <c r="T16" s="39">
        <f t="shared" si="16"/>
        <v>-2.883879961074129</v>
      </c>
      <c r="U16" t="s">
        <v>418</v>
      </c>
      <c r="V16" t="s">
        <v>415</v>
      </c>
      <c r="W16" t="s">
        <v>81</v>
      </c>
      <c r="X16" s="48" t="s">
        <v>474</v>
      </c>
      <c r="Y16" s="41"/>
    </row>
    <row r="17" spans="1:25" ht="15" x14ac:dyDescent="0.25">
      <c r="A17">
        <v>2.39</v>
      </c>
      <c r="B17">
        <v>1.62</v>
      </c>
      <c r="C17" s="29">
        <f t="shared" si="0"/>
        <v>3.5693992458288193E-2</v>
      </c>
      <c r="D17" s="30">
        <f>IF(OR($A17="",$B17=""),"",A17*'MPTO_working_2-way'!$G16)</f>
        <v>2.475308641975309</v>
      </c>
      <c r="E17" s="32">
        <f>IF(OR($A17="",$B17=""),"",B17*'MPTO_working_2-way'!$G16)</f>
        <v>1.6778242677824269</v>
      </c>
      <c r="F17" s="30">
        <f>IF(OR($A17="",$B17=""),"",'MPTO_working_2-way'!D16)</f>
        <v>2.4964859114062805</v>
      </c>
      <c r="G17" s="32">
        <f>IF(OR($A17="",$B17=""),"",'MPTO_working_2-way'!E16)</f>
        <v>1.6682321513206084</v>
      </c>
      <c r="H17" s="30">
        <f>IF(OR($A17="",$B17=""),"",'OddsRatio_working_2-way'!M16)</f>
        <v>2.4973094148742159</v>
      </c>
      <c r="I17" s="30">
        <f>IF(OR($A17="",$B17=""),"",'OddsRatio_working_2-way'!N16)</f>
        <v>1.6678646310949738</v>
      </c>
      <c r="J17" s="30">
        <f>IF('Log_working_2-way'!$D16="","",A17^('Log_working_2-way'!$D16))</f>
        <v>2.5071586114049951</v>
      </c>
      <c r="K17" s="32">
        <f>IF('Log_working_2-way'!$D16="","",B17^('Log_working_2-way'!$D16))</f>
        <v>1.6635001733942631</v>
      </c>
      <c r="L17" s="37">
        <f t="shared" si="9"/>
        <v>0.40399002493765579</v>
      </c>
      <c r="M17" s="37">
        <f t="shared" si="10"/>
        <v>0.5960099750623441</v>
      </c>
      <c r="N17" s="38">
        <v>113</v>
      </c>
      <c r="O17" s="38">
        <f t="shared" si="11"/>
        <v>65.71966527196652</v>
      </c>
      <c r="P17" s="38">
        <f t="shared" si="12"/>
        <v>43.246913580246911</v>
      </c>
      <c r="Q17" s="38">
        <f t="shared" si="13"/>
        <v>69.753086419753089</v>
      </c>
      <c r="R17" s="38">
        <f t="shared" si="14"/>
        <v>47.280334728033473</v>
      </c>
      <c r="S17" s="39">
        <f t="shared" si="15"/>
        <v>-4.0334211477865693</v>
      </c>
      <c r="T17" s="39">
        <f t="shared" si="16"/>
        <v>-4.0334211477865622</v>
      </c>
      <c r="U17" t="s">
        <v>446</v>
      </c>
      <c r="V17" t="s">
        <v>425</v>
      </c>
      <c r="W17" t="s">
        <v>174</v>
      </c>
      <c r="X17" s="48" t="s">
        <v>474</v>
      </c>
      <c r="Y17" s="41"/>
    </row>
    <row r="18" spans="1:25" ht="15" x14ac:dyDescent="0.25">
      <c r="A18">
        <v>1.74</v>
      </c>
      <c r="B18">
        <v>2.15</v>
      </c>
      <c r="C18" s="29">
        <f t="shared" si="0"/>
        <v>3.9828922747928264E-2</v>
      </c>
      <c r="D18" s="30">
        <f>IF(OR($A18="",$B18=""),"",A18*'MPTO_working_2-way'!$G17)</f>
        <v>1.8093023255813951</v>
      </c>
      <c r="E18" s="32">
        <f>IF(OR($A18="",$B18=""),"",B18*'MPTO_working_2-way'!$G17)</f>
        <v>2.2356321839080455</v>
      </c>
      <c r="F18" s="30">
        <f>IF(OR($A18="",$B18=""),"",'MPTO_working_2-way'!D17)</f>
        <v>1.8024572392194651</v>
      </c>
      <c r="G18" s="32">
        <f>IF(OR($A18="",$B18=""),"",'MPTO_working_2-way'!E17)</f>
        <v>2.2461723206244368</v>
      </c>
      <c r="H18" s="30">
        <f>IF(OR($A18="",$B18=""),"",'OddsRatio_working_2-way'!M17)</f>
        <v>1.8021709673564388</v>
      </c>
      <c r="I18" s="30">
        <f>IF(OR($A18="",$B18=""),"",'OddsRatio_working_2-way'!N17)</f>
        <v>2.2466170438647359</v>
      </c>
      <c r="J18" s="30">
        <f>IF('Log_working_2-way'!$D17="","",A18^('Log_working_2-way'!$D17))</f>
        <v>1.7990502616731108</v>
      </c>
      <c r="K18" s="32">
        <f>IF('Log_working_2-way'!$D17="","",B18^('Log_working_2-way'!$D17))</f>
        <v>2.2514857299538718</v>
      </c>
      <c r="L18" s="37">
        <f t="shared" si="9"/>
        <v>0.5526992287917738</v>
      </c>
      <c r="M18" s="37">
        <f t="shared" si="10"/>
        <v>0.44730077120822631</v>
      </c>
      <c r="N18" s="38">
        <v>114</v>
      </c>
      <c r="O18" s="38">
        <f t="shared" si="11"/>
        <v>48.482758620689644</v>
      </c>
      <c r="P18" s="38">
        <f t="shared" si="12"/>
        <v>60.97674418604651</v>
      </c>
      <c r="Q18" s="38">
        <f t="shared" si="13"/>
        <v>53.02325581395349</v>
      </c>
      <c r="R18" s="38">
        <f t="shared" si="14"/>
        <v>65.517241379310335</v>
      </c>
      <c r="S18" s="39">
        <f t="shared" si="15"/>
        <v>-4.540497193263846</v>
      </c>
      <c r="T18" s="39">
        <f t="shared" si="16"/>
        <v>-4.5404971932638247</v>
      </c>
      <c r="U18" t="s">
        <v>358</v>
      </c>
      <c r="V18" t="s">
        <v>461</v>
      </c>
      <c r="W18" t="s">
        <v>459</v>
      </c>
      <c r="X18" s="48" t="s">
        <v>474</v>
      </c>
      <c r="Y18" s="41"/>
    </row>
    <row r="19" spans="1:25" ht="15" x14ac:dyDescent="0.25">
      <c r="A19">
        <v>1.58</v>
      </c>
      <c r="B19">
        <v>2.46</v>
      </c>
      <c r="C19" s="29">
        <f t="shared" si="0"/>
        <v>3.9415457445713731E-2</v>
      </c>
      <c r="D19" s="30">
        <f>IF(OR($A19="",$B19=""),"",A19*'MPTO_working_2-way'!$G18)</f>
        <v>1.6422764227642277</v>
      </c>
      <c r="E19" s="32">
        <f>IF(OR($A19="",$B19=""),"",B19*'MPTO_working_2-way'!$G18)</f>
        <v>2.5569620253164556</v>
      </c>
      <c r="F19" s="30">
        <f>IF(OR($A19="",$B19=""),"",'MPTO_working_2-way'!D18)</f>
        <v>1.630779558613745</v>
      </c>
      <c r="G19" s="32">
        <f>IF(OR($A19="",$B19=""),"",'MPTO_working_2-way'!E18)</f>
        <v>2.5853398962352006</v>
      </c>
      <c r="H19" s="30">
        <f>IF(OR($A19="",$B19=""),"",'OddsRatio_working_2-way'!M18)</f>
        <v>1.6302858668672515</v>
      </c>
      <c r="I19" s="30">
        <f>IF(OR($A19="",$B19=""),"",'OddsRatio_working_2-way'!N18)</f>
        <v>2.5865816648727367</v>
      </c>
      <c r="J19" s="30">
        <f>IF('Log_working_2-way'!$D18="","",A19^('Log_working_2-way'!$D18))</f>
        <v>1.6250391371672495</v>
      </c>
      <c r="K19" s="32">
        <f>IF('Log_working_2-way'!$D18="","",B19^('Log_working_2-way'!$D18))</f>
        <v>2.599899815124826</v>
      </c>
      <c r="L19" s="37">
        <f t="shared" si="9"/>
        <v>0.6089108910891089</v>
      </c>
      <c r="M19" s="37">
        <f t="shared" si="10"/>
        <v>0.3910891089108911</v>
      </c>
      <c r="N19" s="38">
        <v>115</v>
      </c>
      <c r="O19" s="38">
        <f t="shared" si="11"/>
        <v>42.215189873417728</v>
      </c>
      <c r="P19" s="38">
        <f t="shared" si="12"/>
        <v>68.252032520325187</v>
      </c>
      <c r="Q19" s="38">
        <f t="shared" si="13"/>
        <v>46.747967479674799</v>
      </c>
      <c r="R19" s="38">
        <f t="shared" si="14"/>
        <v>72.784810126582272</v>
      </c>
      <c r="S19" s="39">
        <f t="shared" si="15"/>
        <v>-4.5327776062570706</v>
      </c>
      <c r="T19" s="39">
        <f t="shared" si="16"/>
        <v>-4.5327776062570848</v>
      </c>
      <c r="U19" t="s">
        <v>194</v>
      </c>
      <c r="V19" t="s">
        <v>359</v>
      </c>
      <c r="W19" t="s">
        <v>451</v>
      </c>
      <c r="X19" s="48" t="s">
        <v>475</v>
      </c>
      <c r="Y19" s="41"/>
    </row>
    <row r="20" spans="1:25" ht="15" x14ac:dyDescent="0.25">
      <c r="A20">
        <v>1.68</v>
      </c>
      <c r="B20">
        <v>2.25</v>
      </c>
      <c r="C20" s="29">
        <f t="shared" si="0"/>
        <v>3.9682539682539542E-2</v>
      </c>
      <c r="D20" s="30">
        <f>IF(OR($A20="",$B20=""),"",A20*'MPTO_working_2-way'!$G19)</f>
        <v>1.7466666666666664</v>
      </c>
      <c r="E20" s="32">
        <f>IF(OR($A20="",$B20=""),"",B20*'MPTO_working_2-way'!$G19)</f>
        <v>2.339285714285714</v>
      </c>
      <c r="F20" s="30">
        <f>IF(OR($A20="",$B20=""),"",'MPTO_working_2-way'!D19)</f>
        <v>1.7379310344827583</v>
      </c>
      <c r="G20" s="32">
        <f>IF(OR($A20="",$B20=""),"",'MPTO_working_2-way'!E19)</f>
        <v>2.3551401869158877</v>
      </c>
      <c r="H20" s="30">
        <f>IF(OR($A20="",$B20=""),"",'OddsRatio_working_2-way'!M19)</f>
        <v>1.7375635565834309</v>
      </c>
      <c r="I20" s="30">
        <f>IF(OR($A20="",$B20=""),"",'OddsRatio_working_2-way'!N19)</f>
        <v>2.3558153613666013</v>
      </c>
      <c r="J20" s="30">
        <f>IF('Log_working_2-way'!$D19="","",A20^('Log_working_2-way'!$D19))</f>
        <v>1.733582099100242</v>
      </c>
      <c r="K20" s="32">
        <f>IF('Log_working_2-way'!$D19="","",B20^('Log_working_2-way'!$D19))</f>
        <v>2.3631739395308338</v>
      </c>
      <c r="L20" s="37">
        <f t="shared" si="9"/>
        <v>0.57251908396946571</v>
      </c>
      <c r="M20" s="37">
        <f t="shared" si="10"/>
        <v>0.4274809160305344</v>
      </c>
      <c r="N20" s="38">
        <v>116</v>
      </c>
      <c r="O20" s="38">
        <f t="shared" si="11"/>
        <v>46.952380952380949</v>
      </c>
      <c r="P20" s="38">
        <f t="shared" si="12"/>
        <v>64.444444444444443</v>
      </c>
      <c r="Q20" s="38">
        <f t="shared" si="13"/>
        <v>51.55555555555555</v>
      </c>
      <c r="R20" s="38">
        <f t="shared" si="14"/>
        <v>69.047619047619051</v>
      </c>
      <c r="S20" s="39">
        <f t="shared" si="15"/>
        <v>-4.603174603174601</v>
      </c>
      <c r="T20" s="39">
        <f t="shared" si="16"/>
        <v>-4.6031746031746081</v>
      </c>
      <c r="U20" t="s">
        <v>223</v>
      </c>
      <c r="V20" t="s">
        <v>224</v>
      </c>
      <c r="W20" t="s">
        <v>451</v>
      </c>
      <c r="X20" s="48" t="s">
        <v>475</v>
      </c>
      <c r="Y20" s="41"/>
    </row>
    <row r="21" spans="1:25" ht="15" x14ac:dyDescent="0.25">
      <c r="A21">
        <v>2.23</v>
      </c>
      <c r="B21">
        <v>1.67</v>
      </c>
      <c r="C21" s="29">
        <f t="shared" si="0"/>
        <v>4.7232888483123459E-2</v>
      </c>
      <c r="D21" s="30">
        <f>IF(OR($A21="",$B21=""),"",A21*'MPTO_working_2-way'!$G20)</f>
        <v>2.3353293413173652</v>
      </c>
      <c r="E21" s="32">
        <f>IF(OR($A21="",$B21=""),"",B21*'MPTO_working_2-way'!$G20)</f>
        <v>1.7488789237668161</v>
      </c>
      <c r="F21" s="30">
        <f>IF(OR($A21="",$B21=""),"",'MPTO_working_2-way'!D20)</f>
        <v>2.3539711134287793</v>
      </c>
      <c r="G21" s="32">
        <f>IF(OR($A21="",$B21=""),"",'MPTO_working_2-way'!E20)</f>
        <v>1.7385681940197473</v>
      </c>
      <c r="H21" s="30">
        <f>IF(OR($A21="",$B21=""),"",'OddsRatio_working_2-way'!M20)</f>
        <v>2.3549246826013568</v>
      </c>
      <c r="I21" s="30">
        <f>IF(OR($A21="",$B21=""),"",'OddsRatio_working_2-way'!N20)</f>
        <v>1.7380484043438287</v>
      </c>
      <c r="J21" s="30">
        <f>IF('Log_working_2-way'!$D20="","",A21^('Log_working_2-way'!$D20))</f>
        <v>2.3636503228006438</v>
      </c>
      <c r="K21" s="32">
        <f>IF('Log_working_2-way'!$D20="","",B21^('Log_working_2-way'!$D20))</f>
        <v>1.7333258264811959</v>
      </c>
      <c r="L21" s="37">
        <f t="shared" si="9"/>
        <v>0.42820512820512818</v>
      </c>
      <c r="M21" s="37">
        <f t="shared" si="10"/>
        <v>0.57179487179487176</v>
      </c>
      <c r="N21" s="38">
        <v>117</v>
      </c>
      <c r="O21" s="38">
        <f t="shared" si="11"/>
        <v>64.533632286995527</v>
      </c>
      <c r="P21" s="38">
        <f t="shared" si="12"/>
        <v>46.940119760479035</v>
      </c>
      <c r="Q21" s="38">
        <f t="shared" si="13"/>
        <v>70.059880239520965</v>
      </c>
      <c r="R21" s="38">
        <f t="shared" si="14"/>
        <v>52.466367713004487</v>
      </c>
      <c r="S21" s="39">
        <f t="shared" si="15"/>
        <v>-5.5262479525254378</v>
      </c>
      <c r="T21" s="39">
        <f t="shared" si="16"/>
        <v>-5.526247952525452</v>
      </c>
      <c r="U21" t="s">
        <v>366</v>
      </c>
      <c r="V21" t="s">
        <v>218</v>
      </c>
      <c r="W21" t="s">
        <v>451</v>
      </c>
      <c r="X21" s="48" t="s">
        <v>475</v>
      </c>
      <c r="Y21" s="41"/>
    </row>
    <row r="22" spans="1:25" ht="15" x14ac:dyDescent="0.25">
      <c r="A22">
        <v>1.62</v>
      </c>
      <c r="B22">
        <v>2.3199999999999998</v>
      </c>
      <c r="C22" s="29">
        <f t="shared" si="0"/>
        <v>4.8318433375904579E-2</v>
      </c>
      <c r="D22" s="30">
        <f>IF(OR($A22="",$B22=""),"",A22*'MPTO_working_2-way'!$G21)</f>
        <v>1.6982758620689655</v>
      </c>
      <c r="E22" s="32">
        <f>IF(OR($A22="",$B22=""),"",B22*'MPTO_working_2-way'!$G21)</f>
        <v>2.4320987654320985</v>
      </c>
      <c r="F22" s="30">
        <f>IF(OR($A22="",$B22=""),"",'MPTO_working_2-way'!D21)</f>
        <v>1.6859860039476045</v>
      </c>
      <c r="G22" s="32">
        <f>IF(OR($A22="",$B22=""),"",'MPTO_working_2-way'!E21)</f>
        <v>2.4577556892492805</v>
      </c>
      <c r="H22" s="30">
        <f>IF(OR($A22="",$B22=""),"",'OddsRatio_working_2-way'!M21)</f>
        <v>1.6853444168423422</v>
      </c>
      <c r="I22" s="30">
        <f>IF(OR($A22="",$B22=""),"",'OddsRatio_working_2-way'!N21)</f>
        <v>2.45912037134176</v>
      </c>
      <c r="J22" s="30">
        <f>IF('Log_working_2-way'!$D21="","",A22^('Log_working_2-way'!$D21))</f>
        <v>1.6797114176021053</v>
      </c>
      <c r="K22" s="32">
        <f>IF('Log_working_2-way'!$D21="","",B22^('Log_working_2-way'!$D21))</f>
        <v>2.4712125971438774</v>
      </c>
      <c r="L22" s="37">
        <f t="shared" si="9"/>
        <v>0.58883248730964466</v>
      </c>
      <c r="M22" s="37">
        <f t="shared" si="10"/>
        <v>0.4111675126903554</v>
      </c>
      <c r="N22" s="38">
        <v>118</v>
      </c>
      <c r="O22" s="38">
        <f t="shared" si="11"/>
        <v>45.160493827160508</v>
      </c>
      <c r="P22" s="38">
        <f t="shared" si="12"/>
        <v>67.137931034482762</v>
      </c>
      <c r="Q22" s="38">
        <f t="shared" si="13"/>
        <v>50.862068965517246</v>
      </c>
      <c r="R22" s="38">
        <f t="shared" si="14"/>
        <v>72.839506172839506</v>
      </c>
      <c r="S22" s="39">
        <f t="shared" si="15"/>
        <v>-5.7015751383567377</v>
      </c>
      <c r="T22" s="39">
        <f t="shared" si="16"/>
        <v>-5.7015751383567448</v>
      </c>
      <c r="U22" t="s">
        <v>364</v>
      </c>
      <c r="V22" t="s">
        <v>193</v>
      </c>
      <c r="W22" t="s">
        <v>451</v>
      </c>
      <c r="X22" s="48" t="s">
        <v>475</v>
      </c>
      <c r="Y22" s="41"/>
    </row>
    <row r="23" spans="1:25" ht="15" x14ac:dyDescent="0.25">
      <c r="A23">
        <v>2.02</v>
      </c>
      <c r="B23">
        <v>1.88</v>
      </c>
      <c r="C23" s="29">
        <f t="shared" si="0"/>
        <v>2.6964398567516312E-2</v>
      </c>
      <c r="D23" s="30">
        <f>IF(OR($A23="",$B23=""),"",A23*'MPTO_working_2-way'!$G22)</f>
        <v>2.0744680851063828</v>
      </c>
      <c r="E23" s="32">
        <f>IF(OR($A23="",$B23=""),"",B23*'MPTO_working_2-way'!$G22)</f>
        <v>1.9306930693069306</v>
      </c>
      <c r="F23" s="30">
        <f>IF(OR($A23="",$B23=""),"",'MPTO_working_2-way'!D22)</f>
        <v>2.0765529308836395</v>
      </c>
      <c r="G23" s="32">
        <f>IF(OR($A23="",$B23=""),"",'MPTO_working_2-way'!E22)</f>
        <v>1.9288906948394962</v>
      </c>
      <c r="H23" s="30">
        <f>IF(OR($A23="",$B23=""),"",'OddsRatio_working_2-way'!M22)</f>
        <v>2.0766108438479098</v>
      </c>
      <c r="I23" s="30">
        <f>IF(OR($A23="",$B23=""),"",'OddsRatio_working_2-way'!N22)</f>
        <v>1.9288407280256479</v>
      </c>
      <c r="J23" s="30">
        <f>IF('Log_working_2-way'!$D22="","",A23^('Log_working_2-way'!$D22))</f>
        <v>2.0775563029751076</v>
      </c>
      <c r="K23" s="32">
        <f>IF('Log_working_2-way'!$D22="","",B23^('Log_working_2-way'!$D22))</f>
        <v>1.9280257534933587</v>
      </c>
      <c r="L23" s="37">
        <f t="shared" si="9"/>
        <v>0.48205128205128212</v>
      </c>
      <c r="M23" s="37">
        <f t="shared" si="10"/>
        <v>0.517948717948718</v>
      </c>
      <c r="N23" s="38">
        <v>119</v>
      </c>
      <c r="O23" s="38">
        <f t="shared" si="11"/>
        <v>60.089108910891085</v>
      </c>
      <c r="P23" s="38">
        <f t="shared" si="12"/>
        <v>55.702127659574465</v>
      </c>
      <c r="Q23" s="38">
        <f t="shared" si="13"/>
        <v>63.297872340425528</v>
      </c>
      <c r="R23" s="38">
        <f t="shared" si="14"/>
        <v>58.910891089108908</v>
      </c>
      <c r="S23" s="39">
        <f t="shared" si="15"/>
        <v>-3.2087634295344429</v>
      </c>
      <c r="T23" s="39">
        <f t="shared" si="16"/>
        <v>-3.2087634295344429</v>
      </c>
      <c r="U23" t="s">
        <v>229</v>
      </c>
      <c r="V23" t="s">
        <v>236</v>
      </c>
      <c r="W23" t="s">
        <v>452</v>
      </c>
      <c r="X23" s="48" t="s">
        <v>475</v>
      </c>
      <c r="Y23" s="41"/>
    </row>
    <row r="24" spans="1:25" ht="15" x14ac:dyDescent="0.25">
      <c r="A24">
        <v>1.72</v>
      </c>
      <c r="B24">
        <v>2.2000000000000002</v>
      </c>
      <c r="C24" s="29">
        <f t="shared" si="0"/>
        <v>3.5940803382663811E-2</v>
      </c>
      <c r="D24" s="30">
        <f>IF(OR($A24="",$B24=""),"",A24*'MPTO_working_2-way'!$G23)</f>
        <v>1.7818181818181817</v>
      </c>
      <c r="E24" s="32">
        <f>IF(OR($A24="",$B24=""),"",B24*'MPTO_working_2-way'!$G23)</f>
        <v>2.2790697674418605</v>
      </c>
      <c r="F24" s="30">
        <f>IF(OR($A24="",$B24=""),"",'MPTO_working_2-way'!D23)</f>
        <v>1.7748592870544089</v>
      </c>
      <c r="G24" s="32">
        <f>IF(OR($A24="",$B24=""),"",'MPTO_working_2-way'!E23)</f>
        <v>2.2905569007263922</v>
      </c>
      <c r="H24" s="30">
        <f>IF(OR($A24="",$B24=""),"",'OddsRatio_working_2-way'!M23)</f>
        <v>1.7745966692414832</v>
      </c>
      <c r="I24" s="30">
        <f>IF(OR($A24="",$B24=""),"",'OddsRatio_working_2-way'!N23)</f>
        <v>2.2909944487358058</v>
      </c>
      <c r="J24" s="30">
        <f>IF('Log_working_2-way'!$D23="","",A24^('Log_working_2-way'!$D23))</f>
        <v>1.7714329684655428</v>
      </c>
      <c r="K24" s="32">
        <f>IF('Log_working_2-way'!$D23="","",B24^('Log_working_2-way'!$D23))</f>
        <v>2.2962889076273294</v>
      </c>
      <c r="L24" s="37">
        <f t="shared" si="9"/>
        <v>0.56122448979591844</v>
      </c>
      <c r="M24" s="37">
        <f t="shared" si="10"/>
        <v>0.43877551020408162</v>
      </c>
      <c r="N24" s="38">
        <v>120</v>
      </c>
      <c r="O24" s="38">
        <f t="shared" si="11"/>
        <v>50.232558139534888</v>
      </c>
      <c r="P24" s="38">
        <f t="shared" si="12"/>
        <v>65.454545454545453</v>
      </c>
      <c r="Q24" s="38">
        <f t="shared" si="13"/>
        <v>54.545454545454547</v>
      </c>
      <c r="R24" s="38">
        <f t="shared" si="14"/>
        <v>69.767441860465127</v>
      </c>
      <c r="S24" s="39">
        <f t="shared" si="15"/>
        <v>-4.3128964059196591</v>
      </c>
      <c r="T24" s="39">
        <f t="shared" si="16"/>
        <v>-4.3128964059196733</v>
      </c>
      <c r="U24" t="s">
        <v>235</v>
      </c>
      <c r="V24" t="s">
        <v>232</v>
      </c>
      <c r="W24" t="s">
        <v>452</v>
      </c>
      <c r="X24" s="48" t="s">
        <v>475</v>
      </c>
      <c r="Y24" s="41"/>
    </row>
    <row r="25" spans="1:25" ht="15" x14ac:dyDescent="0.25">
      <c r="A25">
        <v>1.86</v>
      </c>
      <c r="B25">
        <v>2.04</v>
      </c>
      <c r="C25" s="29">
        <f t="shared" si="0"/>
        <v>2.7830487033523088E-2</v>
      </c>
      <c r="D25" s="30">
        <f>IF(OR($A25="",$B25=""),"",A25*'MPTO_working_2-way'!$G24)</f>
        <v>1.911764705882353</v>
      </c>
      <c r="E25" s="32">
        <f>IF(OR($A25="",$B25=""),"",B25*'MPTO_working_2-way'!$G24)</f>
        <v>2.096774193548387</v>
      </c>
      <c r="F25" s="30">
        <f>IF(OR($A25="",$B25=""),"",'MPTO_working_2-way'!D24)</f>
        <v>1.9094202898550725</v>
      </c>
      <c r="G25" s="32">
        <f>IF(OR($A25="",$B25=""),"",'MPTO_working_2-way'!E24)</f>
        <v>2.0996015936254984</v>
      </c>
      <c r="H25" s="30">
        <f>IF(OR($A25="",$B25=""),"",'OddsRatio_working_2-way'!M24)</f>
        <v>1.9093531090412992</v>
      </c>
      <c r="I25" s="30">
        <f>IF(OR($A25="",$B25=""),"",'OddsRatio_working_2-way'!N24)</f>
        <v>2.0996828295383159</v>
      </c>
      <c r="J25" s="30">
        <f>IF('Log_working_2-way'!$D24="","",A25^('Log_working_2-way'!$D24))</f>
        <v>1.9082925809304243</v>
      </c>
      <c r="K25" s="32">
        <f>IF('Log_working_2-way'!$D24="","",B25^('Log_working_2-way'!$D24))</f>
        <v>2.1009668261031296</v>
      </c>
      <c r="L25" s="37">
        <f t="shared" si="9"/>
        <v>0.52307692307692311</v>
      </c>
      <c r="M25" s="37">
        <f t="shared" si="10"/>
        <v>0.47692307692307695</v>
      </c>
      <c r="N25" s="38">
        <v>121</v>
      </c>
      <c r="O25" s="38">
        <f t="shared" si="11"/>
        <v>55.946236559139784</v>
      </c>
      <c r="P25" s="38">
        <f t="shared" si="12"/>
        <v>61.686274509803923</v>
      </c>
      <c r="Q25" s="38">
        <f t="shared" si="13"/>
        <v>59.313725490196077</v>
      </c>
      <c r="R25" s="38">
        <f t="shared" si="14"/>
        <v>65.053763440860209</v>
      </c>
      <c r="S25" s="39">
        <f t="shared" si="15"/>
        <v>-3.3674889310562932</v>
      </c>
      <c r="T25" s="39">
        <f t="shared" si="16"/>
        <v>-3.3674889310562861</v>
      </c>
      <c r="U25" t="s">
        <v>230</v>
      </c>
      <c r="V25" t="s">
        <v>228</v>
      </c>
      <c r="W25" t="s">
        <v>452</v>
      </c>
      <c r="X25" s="48" t="s">
        <v>475</v>
      </c>
      <c r="Y25" s="41"/>
    </row>
    <row r="26" spans="1:25" ht="15" x14ac:dyDescent="0.25">
      <c r="A26">
        <v>1.99</v>
      </c>
      <c r="B26">
        <v>1.9</v>
      </c>
      <c r="C26" s="29">
        <f t="shared" si="0"/>
        <v>2.8828352287754377E-2</v>
      </c>
      <c r="D26" s="30">
        <f>IF(OR($A26="",$B26=""),"",A26*'MPTO_working_2-way'!$G25)</f>
        <v>2.0473684210526311</v>
      </c>
      <c r="E26" s="32">
        <f>IF(OR($A26="",$B26=""),"",B26*'MPTO_working_2-way'!$G25)</f>
        <v>1.9547738693467331</v>
      </c>
      <c r="F26" s="30">
        <f>IF(OR($A26="",$B26=""),"",'MPTO_working_2-way'!D25)</f>
        <v>2.0487672717420748</v>
      </c>
      <c r="G26" s="32">
        <f>IF(OR($A26="",$B26=""),"",'MPTO_working_2-way'!E25)</f>
        <v>1.9535003874967702</v>
      </c>
      <c r="H26" s="30">
        <f>IF(OR($A26="",$B26=""),"",'OddsRatio_working_2-way'!M25)</f>
        <v>2.0488088481701512</v>
      </c>
      <c r="I26" s="30">
        <f>IF(OR($A26="",$B26=""),"",'OddsRatio_working_2-way'!N25)</f>
        <v>1.9534625892455926</v>
      </c>
      <c r="J26" s="30">
        <f>IF('Log_working_2-way'!$D25="","",A26^('Log_working_2-way'!$D25))</f>
        <v>2.0494438264048878</v>
      </c>
      <c r="K26" s="32">
        <f>IF('Log_working_2-way'!$D25="","",B26^('Log_working_2-way'!$D25))</f>
        <v>1.9528856855785393</v>
      </c>
      <c r="L26" s="37">
        <f t="shared" si="9"/>
        <v>0.48843187660668391</v>
      </c>
      <c r="M26" s="37">
        <f t="shared" si="10"/>
        <v>0.51156812339331637</v>
      </c>
      <c r="N26" s="38">
        <v>122</v>
      </c>
      <c r="O26" s="38">
        <f t="shared" si="11"/>
        <v>60.693467336683412</v>
      </c>
      <c r="P26" s="38">
        <f t="shared" si="12"/>
        <v>57.789473684210513</v>
      </c>
      <c r="Q26" s="38">
        <f t="shared" si="13"/>
        <v>64.210526315789465</v>
      </c>
      <c r="R26" s="38">
        <f t="shared" si="14"/>
        <v>61.306532663316574</v>
      </c>
      <c r="S26" s="39">
        <f t="shared" si="15"/>
        <v>-3.5170589791060536</v>
      </c>
      <c r="T26" s="39">
        <f t="shared" si="16"/>
        <v>-3.5170589791060607</v>
      </c>
      <c r="U26" t="s">
        <v>237</v>
      </c>
      <c r="V26" t="s">
        <v>227</v>
      </c>
      <c r="W26" t="s">
        <v>452</v>
      </c>
      <c r="X26" s="48" t="s">
        <v>475</v>
      </c>
      <c r="Y26" s="41"/>
    </row>
    <row r="27" spans="1:25" ht="15" x14ac:dyDescent="0.25">
      <c r="A27">
        <v>1.6</v>
      </c>
      <c r="B27">
        <v>2.44</v>
      </c>
      <c r="C27" s="29">
        <f t="shared" si="0"/>
        <v>3.4836065573770503E-2</v>
      </c>
      <c r="D27" s="30">
        <f>IF(OR($A27="",$B27=""),"",A27*'MPTO_working_2-way'!$G26)</f>
        <v>1.6557377049180328</v>
      </c>
      <c r="E27" s="32">
        <f>IF(OR($A27="",$B27=""),"",B27*'MPTO_working_2-way'!$G26)</f>
        <v>2.5249999999999999</v>
      </c>
      <c r="F27" s="30">
        <f>IF(OR($A27="",$B27=""),"",'MPTO_working_2-way'!D26)</f>
        <v>1.6458684654300169</v>
      </c>
      <c r="G27" s="32">
        <f>IF(OR($A27="",$B27=""),"",'MPTO_working_2-way'!E26)</f>
        <v>2.548302872062663</v>
      </c>
      <c r="H27" s="30">
        <f>IF(OR($A27="",$B27=""),"",'OddsRatio_working_2-way'!M26)</f>
        <v>1.6454972243679031</v>
      </c>
      <c r="I27" s="30">
        <f>IF(OR($A27="",$B27=""),"",'OddsRatio_working_2-way'!N26)</f>
        <v>2.5491933384829668</v>
      </c>
      <c r="J27" s="30">
        <f>IF('Log_working_2-way'!$D26="","",A27^('Log_working_2-way'!$D26))</f>
        <v>1.6410065291696188</v>
      </c>
      <c r="K27" s="32">
        <f>IF('Log_working_2-way'!$D26="","",B27^('Log_working_2-way'!$D26))</f>
        <v>2.5600465119993632</v>
      </c>
      <c r="L27" s="37">
        <f t="shared" si="9"/>
        <v>0.60396039603960394</v>
      </c>
      <c r="M27" s="37">
        <f t="shared" si="10"/>
        <v>0.39603960396039606</v>
      </c>
      <c r="N27" s="38">
        <v>123</v>
      </c>
      <c r="O27" s="38">
        <f t="shared" si="11"/>
        <v>46.125000000000007</v>
      </c>
      <c r="P27" s="38">
        <f t="shared" si="12"/>
        <v>72.590163934426229</v>
      </c>
      <c r="Q27" s="38">
        <f t="shared" si="13"/>
        <v>50.409836065573771</v>
      </c>
      <c r="R27" s="38">
        <f t="shared" si="14"/>
        <v>76.875</v>
      </c>
      <c r="S27" s="39">
        <f t="shared" si="15"/>
        <v>-4.2848360655737636</v>
      </c>
      <c r="T27" s="39">
        <f t="shared" si="16"/>
        <v>-4.2848360655737707</v>
      </c>
      <c r="U27" t="s">
        <v>231</v>
      </c>
      <c r="V27" t="s">
        <v>226</v>
      </c>
      <c r="W27" t="s">
        <v>452</v>
      </c>
      <c r="X27" s="48" t="s">
        <v>475</v>
      </c>
      <c r="Y27" s="41"/>
    </row>
    <row r="28" spans="1:25" ht="15" x14ac:dyDescent="0.25">
      <c r="A28">
        <v>1.63</v>
      </c>
      <c r="B28">
        <v>2.37</v>
      </c>
      <c r="C28" s="29">
        <f t="shared" si="0"/>
        <v>3.5437860785379582E-2</v>
      </c>
      <c r="D28" s="30">
        <f>IF(OR($A28="",$B28=""),"",A28*'MPTO_working_2-way'!$G27)</f>
        <v>1.6877637130801686</v>
      </c>
      <c r="E28" s="32">
        <f>IF(OR($A28="",$B28=""),"",B28*'MPTO_working_2-way'!$G27)</f>
        <v>2.4539877300613497</v>
      </c>
      <c r="F28" s="30">
        <f>IF(OR($A28="",$B28=""),"",'MPTO_working_2-way'!D27)</f>
        <v>1.6784775477395666</v>
      </c>
      <c r="G28" s="32">
        <f>IF(OR($A28="",$B28=""),"",'MPTO_working_2-way'!E27)</f>
        <v>2.4738881239793793</v>
      </c>
      <c r="H28" s="30">
        <f>IF(OR($A28="",$B28=""),"",'OddsRatio_working_2-way'!M27)</f>
        <v>1.6781253679066579</v>
      </c>
      <c r="I28" s="30">
        <f>IF(OR($A28="",$B28=""),"",'OddsRatio_working_2-way'!N27)</f>
        <v>2.4746535778287639</v>
      </c>
      <c r="J28" s="30">
        <f>IF('Log_working_2-way'!$D27="","",A28^('Log_working_2-way'!$D27))</f>
        <v>1.6739015902867895</v>
      </c>
      <c r="K28" s="32">
        <f>IF('Log_working_2-way'!$D27="","",B28^('Log_working_2-way'!$D27))</f>
        <v>2.4838961866439853</v>
      </c>
      <c r="L28" s="37">
        <f t="shared" si="9"/>
        <v>0.59250000000000003</v>
      </c>
      <c r="M28" s="37">
        <f t="shared" si="10"/>
        <v>0.40749999999999997</v>
      </c>
      <c r="N28" s="38">
        <v>124</v>
      </c>
      <c r="O28" s="38">
        <f t="shared" si="11"/>
        <v>47.926380368098144</v>
      </c>
      <c r="P28" s="38">
        <f t="shared" si="12"/>
        <v>71.679324894514764</v>
      </c>
      <c r="Q28" s="38">
        <f t="shared" si="13"/>
        <v>52.320675105485229</v>
      </c>
      <c r="R28" s="38">
        <f t="shared" si="14"/>
        <v>76.073619631901835</v>
      </c>
      <c r="S28" s="39">
        <f t="shared" si="15"/>
        <v>-4.3942947373870851</v>
      </c>
      <c r="T28" s="39">
        <f t="shared" si="16"/>
        <v>-4.3942947373870709</v>
      </c>
      <c r="U28" t="s">
        <v>241</v>
      </c>
      <c r="V28" t="s">
        <v>374</v>
      </c>
      <c r="W28" t="s">
        <v>453</v>
      </c>
      <c r="X28" s="48" t="s">
        <v>475</v>
      </c>
      <c r="Y28" s="41"/>
    </row>
    <row r="29" spans="1:25" ht="15" x14ac:dyDescent="0.25">
      <c r="A29">
        <v>1.55</v>
      </c>
      <c r="B29">
        <v>2.58</v>
      </c>
      <c r="C29" s="29">
        <f t="shared" si="0"/>
        <v>3.275818954738674E-2</v>
      </c>
      <c r="D29" s="30">
        <f>IF(OR($A29="",$B29=""),"",A29*'MPTO_working_2-way'!$G28)</f>
        <v>1.6007751937984496</v>
      </c>
      <c r="E29" s="32">
        <f>IF(OR($A29="",$B29=""),"",B29*'MPTO_working_2-way'!$G28)</f>
        <v>2.6645161290322577</v>
      </c>
      <c r="F29" s="30">
        <f>IF(OR($A29="",$B29=""),"",'MPTO_working_2-way'!D28)</f>
        <v>1.5903758202425928</v>
      </c>
      <c r="G29" s="32">
        <f>IF(OR($A29="",$B29=""),"",'MPTO_working_2-way'!E28)</f>
        <v>2.6938363085213872</v>
      </c>
      <c r="H29" s="30">
        <f>IF(OR($A29="",$B29=""),"",'OddsRatio_working_2-way'!M28)</f>
        <v>1.5900010727301979</v>
      </c>
      <c r="I29" s="30">
        <f>IF(OR($A29="",$B29=""),"",'OddsRatio_working_2-way'!N28)</f>
        <v>2.6949121725703877</v>
      </c>
      <c r="J29" s="30">
        <f>IF('Log_working_2-way'!$D28="","",A29^('Log_working_2-way'!$D28))</f>
        <v>1.5852651940897229</v>
      </c>
      <c r="K29" s="32">
        <f>IF('Log_working_2-way'!$D28="","",B29^('Log_working_2-way'!$D28))</f>
        <v>2.7086271490229712</v>
      </c>
      <c r="L29" s="37">
        <f t="shared" si="9"/>
        <v>0.62469733656174331</v>
      </c>
      <c r="M29" s="37">
        <f t="shared" si="10"/>
        <v>0.37530266343825669</v>
      </c>
      <c r="N29" s="38">
        <v>125</v>
      </c>
      <c r="O29" s="38">
        <f t="shared" si="11"/>
        <v>44.354838709677416</v>
      </c>
      <c r="P29" s="38">
        <f t="shared" si="12"/>
        <v>76.550387596899213</v>
      </c>
      <c r="Q29" s="38">
        <f t="shared" si="13"/>
        <v>48.449612403100772</v>
      </c>
      <c r="R29" s="38">
        <f t="shared" si="14"/>
        <v>80.645161290322577</v>
      </c>
      <c r="S29" s="39">
        <f t="shared" si="15"/>
        <v>-4.0947736934233561</v>
      </c>
      <c r="T29" s="39">
        <f t="shared" si="16"/>
        <v>-4.0947736934233632</v>
      </c>
      <c r="U29" t="s">
        <v>245</v>
      </c>
      <c r="V29" t="s">
        <v>238</v>
      </c>
      <c r="W29" t="s">
        <v>453</v>
      </c>
      <c r="X29" s="48" t="s">
        <v>475</v>
      </c>
      <c r="Y29" s="41"/>
    </row>
    <row r="30" spans="1:25" s="35" customFormat="1" ht="15" x14ac:dyDescent="0.25">
      <c r="A30">
        <v>1.9</v>
      </c>
      <c r="B30">
        <v>1.99</v>
      </c>
      <c r="C30" s="29">
        <f t="shared" si="0"/>
        <v>2.8828352287754377E-2</v>
      </c>
      <c r="D30" s="30">
        <f>IF(OR($A30="",$B30=""),"",A30*'MPTO_working_2-way'!$G29)</f>
        <v>1.9547738693467331</v>
      </c>
      <c r="E30" s="32">
        <f>IF(OR($A30="",$B30=""),"",B30*'MPTO_working_2-way'!$G29)</f>
        <v>2.0473684210526311</v>
      </c>
      <c r="F30" s="30">
        <f>IF(OR($A30="",$B30=""),"",'MPTO_working_2-way'!D29)</f>
        <v>1.9535003874967702</v>
      </c>
      <c r="G30" s="32">
        <f>IF(OR($A30="",$B30=""),"",'MPTO_working_2-way'!E29)</f>
        <v>2.0487672717420748</v>
      </c>
      <c r="H30" s="30">
        <f>IF(OR($A30="",$B30=""),"",'OddsRatio_working_2-way'!M29)</f>
        <v>1.9534625892455926</v>
      </c>
      <c r="I30" s="30">
        <f>IF(OR($A30="",$B30=""),"",'OddsRatio_working_2-way'!N29)</f>
        <v>2.0488088481701512</v>
      </c>
      <c r="J30" s="30">
        <f>IF('Log_working_2-way'!$D29="","",A30^('Log_working_2-way'!$D29))</f>
        <v>1.9528856855785393</v>
      </c>
      <c r="K30" s="32">
        <f>IF('Log_working_2-way'!$D29="","",B30^('Log_working_2-way'!$D29))</f>
        <v>2.0494438264048878</v>
      </c>
      <c r="L30" s="37">
        <f t="shared" si="9"/>
        <v>0.51156812339331637</v>
      </c>
      <c r="M30" s="37">
        <f t="shared" si="10"/>
        <v>0.48843187660668391</v>
      </c>
      <c r="N30" s="38">
        <v>126</v>
      </c>
      <c r="O30" s="38">
        <f t="shared" si="11"/>
        <v>59.684210526315773</v>
      </c>
      <c r="P30" s="38">
        <f t="shared" si="12"/>
        <v>62.683417085427138</v>
      </c>
      <c r="Q30" s="38">
        <f t="shared" si="13"/>
        <v>63.316582914572862</v>
      </c>
      <c r="R30" s="38">
        <f t="shared" si="14"/>
        <v>66.315789473684205</v>
      </c>
      <c r="S30" s="39">
        <f t="shared" si="15"/>
        <v>-3.6323723882570889</v>
      </c>
      <c r="T30" s="39">
        <f t="shared" si="16"/>
        <v>-3.6323723882570675</v>
      </c>
      <c r="U30" t="s">
        <v>200</v>
      </c>
      <c r="V30" t="s">
        <v>239</v>
      </c>
      <c r="W30" t="s">
        <v>453</v>
      </c>
      <c r="X30" s="48" t="s">
        <v>475</v>
      </c>
      <c r="Y30" s="41"/>
    </row>
    <row r="31" spans="1:25" ht="15" x14ac:dyDescent="0.25">
      <c r="A31">
        <v>1.94</v>
      </c>
      <c r="B31">
        <v>1.94</v>
      </c>
      <c r="C31" s="29">
        <f t="shared" si="0"/>
        <v>3.0927835051546504E-2</v>
      </c>
      <c r="D31" s="30">
        <f>IF(OR($A31="",$B31=""),"",A31*'MPTO_working_2-way'!$G30)</f>
        <v>2</v>
      </c>
      <c r="E31" s="32">
        <f>IF(OR($A31="",$B31=""),"",B31*'MPTO_working_2-way'!$G30)</f>
        <v>2</v>
      </c>
      <c r="F31" s="30">
        <f>IF(OR($A31="",$B31=""),"",'MPTO_working_2-way'!D30)</f>
        <v>2.0000000000000004</v>
      </c>
      <c r="G31" s="32">
        <f>IF(OR($A31="",$B31=""),"",'MPTO_working_2-way'!E30)</f>
        <v>2.0000000000000004</v>
      </c>
      <c r="H31" s="30">
        <f>IF(OR($A31="",$B31=""),"",'OddsRatio_working_2-way'!M30)</f>
        <v>2.0000000000000004</v>
      </c>
      <c r="I31" s="30">
        <f>IF(OR($A31="",$B31=""),"",'OddsRatio_working_2-way'!N30)</f>
        <v>2.0000000000000004</v>
      </c>
      <c r="J31" s="30">
        <f>IF('Log_working_2-way'!$D30="","",A31^('Log_working_2-way'!$D30))</f>
        <v>1.9999999999999891</v>
      </c>
      <c r="K31" s="32">
        <f>IF('Log_working_2-way'!$D30="","",B31^('Log_working_2-way'!$D30))</f>
        <v>1.9999999999999891</v>
      </c>
      <c r="L31" s="37">
        <f t="shared" si="9"/>
        <v>0.5</v>
      </c>
      <c r="M31" s="37">
        <f t="shared" si="10"/>
        <v>0.5</v>
      </c>
      <c r="N31" s="38">
        <v>127</v>
      </c>
      <c r="O31" s="38">
        <f t="shared" si="11"/>
        <v>61.536082474226809</v>
      </c>
      <c r="P31" s="38">
        <f t="shared" si="12"/>
        <v>61.536082474226809</v>
      </c>
      <c r="Q31" s="38">
        <f t="shared" si="13"/>
        <v>65.463917525773198</v>
      </c>
      <c r="R31" s="38">
        <f t="shared" si="14"/>
        <v>65.463917525773198</v>
      </c>
      <c r="S31" s="39">
        <f t="shared" si="15"/>
        <v>-3.9278350515463885</v>
      </c>
      <c r="T31" s="39">
        <f t="shared" si="16"/>
        <v>-3.9278350515463885</v>
      </c>
      <c r="U31" t="s">
        <v>244</v>
      </c>
      <c r="V31" t="s">
        <v>240</v>
      </c>
      <c r="W31" t="s">
        <v>453</v>
      </c>
      <c r="X31" s="48" t="s">
        <v>475</v>
      </c>
      <c r="Y31" s="41"/>
    </row>
    <row r="32" spans="1:25" ht="15" x14ac:dyDescent="0.25">
      <c r="A32">
        <v>1.95</v>
      </c>
      <c r="B32">
        <v>1.93</v>
      </c>
      <c r="C32" s="29">
        <f t="shared" si="0"/>
        <v>3.0955227846419575E-2</v>
      </c>
      <c r="D32" s="30">
        <f>IF(OR($A32="",$B32=""),"",A32*'MPTO_working_2-way'!$G31)</f>
        <v>2.0103626943005182</v>
      </c>
      <c r="E32" s="32">
        <f>IF(OR($A32="",$B32=""),"",B32*'MPTO_working_2-way'!$G31)</f>
        <v>1.9897435897435898</v>
      </c>
      <c r="F32" s="30">
        <f>IF(OR($A32="",$B32=""),"",'MPTO_working_2-way'!D31)</f>
        <v>2.0106851876586083</v>
      </c>
      <c r="G32" s="32">
        <f>IF(OR($A32="",$B32=""),"",'MPTO_working_2-way'!E31)</f>
        <v>1.9894277785119598</v>
      </c>
      <c r="H32" s="30">
        <f>IF(OR($A32="",$B32=""),"",'OddsRatio_working_2-way'!M31)</f>
        <v>2.0106954914038573</v>
      </c>
      <c r="I32" s="30">
        <f>IF(OR($A32="",$B32=""),"",'OddsRatio_working_2-way'!N31)</f>
        <v>1.9894176915848294</v>
      </c>
      <c r="J32" s="30">
        <f>IF('Log_working_2-way'!$D31="","",A32^('Log_working_2-way'!$D31))</f>
        <v>2.0108420160403986</v>
      </c>
      <c r="K32" s="32">
        <f>IF('Log_working_2-way'!$D31="","",B32^('Log_working_2-way'!$D31))</f>
        <v>1.9892742724695103</v>
      </c>
      <c r="L32" s="37">
        <f t="shared" si="9"/>
        <v>0.49742268041237114</v>
      </c>
      <c r="M32" s="37">
        <f t="shared" si="10"/>
        <v>0.50257731958762886</v>
      </c>
      <c r="N32" s="38">
        <v>128</v>
      </c>
      <c r="O32" s="38">
        <f t="shared" si="11"/>
        <v>62.358974358974365</v>
      </c>
      <c r="P32" s="38">
        <f t="shared" si="12"/>
        <v>61.678756476683944</v>
      </c>
      <c r="Q32" s="38">
        <f t="shared" si="13"/>
        <v>66.32124352331607</v>
      </c>
      <c r="R32" s="38">
        <f t="shared" si="14"/>
        <v>65.641025641025649</v>
      </c>
      <c r="S32" s="39">
        <f t="shared" si="15"/>
        <v>-3.9622691643417056</v>
      </c>
      <c r="T32" s="39">
        <f t="shared" si="16"/>
        <v>-3.9622691643417056</v>
      </c>
      <c r="U32" t="s">
        <v>246</v>
      </c>
      <c r="V32" t="s">
        <v>251</v>
      </c>
      <c r="W32" t="s">
        <v>175</v>
      </c>
      <c r="X32" s="48" t="s">
        <v>475</v>
      </c>
      <c r="Y32" s="41"/>
    </row>
    <row r="33" spans="1:25" ht="15" x14ac:dyDescent="0.25">
      <c r="A33">
        <v>1.85</v>
      </c>
      <c r="B33">
        <v>2.04</v>
      </c>
      <c r="C33" s="29">
        <f t="shared" si="0"/>
        <v>3.0736618971912932E-2</v>
      </c>
      <c r="D33" s="30">
        <f>IF(OR($A33="",$B33=""),"",A33*'MPTO_working_2-way'!$G32)</f>
        <v>1.9068627450980391</v>
      </c>
      <c r="E33" s="32">
        <f>IF(OR($A33="",$B33=""),"",B33*'MPTO_working_2-way'!$G32)</f>
        <v>2.1027027027027025</v>
      </c>
      <c r="F33" s="30">
        <f>IF(OR($A33="",$B33=""),"",'MPTO_working_2-way'!D32)</f>
        <v>1.9041372351160444</v>
      </c>
      <c r="G33" s="32">
        <f>IF(OR($A33="",$B33=""),"",'MPTO_working_2-way'!E32)</f>
        <v>2.1060267857142851</v>
      </c>
      <c r="H33" s="30">
        <f>IF(OR($A33="",$B33=""),"",'OddsRatio_working_2-way'!M32)</f>
        <v>1.904050713349474</v>
      </c>
      <c r="I33" s="30">
        <f>IF(OR($A33="",$B33=""),"",'OddsRatio_working_2-way'!N32)</f>
        <v>2.1061326375099441</v>
      </c>
      <c r="J33" s="30">
        <f>IF('Log_working_2-way'!$D32="","",A33^('Log_working_2-way'!$D32))</f>
        <v>1.9028150891340896</v>
      </c>
      <c r="K33" s="32">
        <f>IF('Log_working_2-way'!$D32="","",B33^('Log_working_2-way'!$D32))</f>
        <v>2.1076465292124213</v>
      </c>
      <c r="L33" s="37">
        <f t="shared" si="9"/>
        <v>0.52442159383033427</v>
      </c>
      <c r="M33" s="37">
        <f t="shared" si="10"/>
        <v>0.47557840616966585</v>
      </c>
      <c r="N33" s="38">
        <v>129</v>
      </c>
      <c r="O33" s="38">
        <f t="shared" si="11"/>
        <v>59.270270270270267</v>
      </c>
      <c r="P33" s="38">
        <f t="shared" si="12"/>
        <v>65.764705882352956</v>
      </c>
      <c r="Q33" s="38">
        <f t="shared" si="13"/>
        <v>63.235294117647058</v>
      </c>
      <c r="R33" s="38">
        <f t="shared" si="14"/>
        <v>69.729729729729726</v>
      </c>
      <c r="S33" s="39">
        <f t="shared" si="15"/>
        <v>-3.9650238473767914</v>
      </c>
      <c r="T33" s="39">
        <f t="shared" si="16"/>
        <v>-3.96502384737677</v>
      </c>
      <c r="U33" t="s">
        <v>462</v>
      </c>
      <c r="V33" t="s">
        <v>249</v>
      </c>
      <c r="W33" t="s">
        <v>175</v>
      </c>
      <c r="X33" s="48" t="s">
        <v>475</v>
      </c>
      <c r="Y33" s="41"/>
    </row>
    <row r="34" spans="1:25" ht="15" x14ac:dyDescent="0.25">
      <c r="A34">
        <v>2.02</v>
      </c>
      <c r="B34">
        <v>1.87</v>
      </c>
      <c r="C34" s="29">
        <f t="shared" si="0"/>
        <v>2.9808863239265015E-2</v>
      </c>
      <c r="D34" s="30">
        <f>IF(OR($A34="",$B34=""),"",A34*'MPTO_working_2-way'!$G33)</f>
        <v>2.0802139037433154</v>
      </c>
      <c r="E34" s="32">
        <f>IF(OR($A34="",$B34=""),"",B34*'MPTO_working_2-way'!$G33)</f>
        <v>1.9257425742574257</v>
      </c>
      <c r="F34" s="30">
        <f>IF(OR($A34="",$B34=""),"",'MPTO_working_2-way'!D33)</f>
        <v>2.082703865027292</v>
      </c>
      <c r="G34" s="32">
        <f>IF(OR($A34="",$B34=""),"",'MPTO_working_2-way'!E33)</f>
        <v>1.9236135865967305</v>
      </c>
      <c r="H34" s="30">
        <f>IF(OR($A34="",$B34=""),"",'OddsRatio_working_2-way'!M33)</f>
        <v>2.0827805840074194</v>
      </c>
      <c r="I34" s="30">
        <f>IF(OR($A34="",$B34=""),"",'OddsRatio_working_2-way'!N33)</f>
        <v>1.9235481451827992</v>
      </c>
      <c r="J34" s="30">
        <f>IF('Log_working_2-way'!$D33="","",A34^('Log_working_2-way'!$D33))</f>
        <v>2.0839128581602959</v>
      </c>
      <c r="K34" s="32">
        <f>IF('Log_working_2-way'!$D33="","",B34^('Log_working_2-way'!$D33))</f>
        <v>1.9225833907877643</v>
      </c>
      <c r="L34" s="37">
        <f t="shared" si="9"/>
        <v>0.48071979434447304</v>
      </c>
      <c r="M34" s="37">
        <f t="shared" si="10"/>
        <v>0.51928020565552702</v>
      </c>
      <c r="N34" s="38">
        <v>130</v>
      </c>
      <c r="O34" s="38">
        <f t="shared" si="11"/>
        <v>65.643564356435661</v>
      </c>
      <c r="P34" s="38">
        <f t="shared" si="12"/>
        <v>60.481283422459896</v>
      </c>
      <c r="Q34" s="38">
        <f t="shared" si="13"/>
        <v>69.51871657754009</v>
      </c>
      <c r="R34" s="38">
        <f t="shared" si="14"/>
        <v>64.356435643564353</v>
      </c>
      <c r="S34" s="39">
        <f t="shared" si="15"/>
        <v>-3.8751522211044289</v>
      </c>
      <c r="T34" s="39">
        <f t="shared" si="16"/>
        <v>-3.8751522211044573</v>
      </c>
      <c r="U34" t="s">
        <v>248</v>
      </c>
      <c r="V34" t="s">
        <v>377</v>
      </c>
      <c r="W34" t="s">
        <v>175</v>
      </c>
      <c r="X34" s="48" t="s">
        <v>475</v>
      </c>
      <c r="Y34" s="41"/>
    </row>
    <row r="35" spans="1:25" ht="15" x14ac:dyDescent="0.25">
      <c r="A35">
        <v>2.29</v>
      </c>
      <c r="B35">
        <v>1.68</v>
      </c>
      <c r="C35" s="29">
        <f t="shared" si="0"/>
        <v>3.1919317945518833E-2</v>
      </c>
      <c r="D35" s="30">
        <f>IF(OR($A35="",$B35=""),"",A35*'MPTO_working_2-way'!$G34)</f>
        <v>2.3630952380952381</v>
      </c>
      <c r="E35" s="32">
        <f>IF(OR($A35="",$B35=""),"",B35*'MPTO_working_2-way'!$G34)</f>
        <v>1.7336244541484715</v>
      </c>
      <c r="F35" s="30">
        <f>IF(OR($A35="",$B35=""),"",'MPTO_working_2-way'!D34)</f>
        <v>2.3768688990485605</v>
      </c>
      <c r="G35" s="32">
        <f>IF(OR($A35="",$B35=""),"",'MPTO_working_2-way'!E34)</f>
        <v>1.7262855604415328</v>
      </c>
      <c r="H35" s="30">
        <f>IF(OR($A35="",$B35=""),"",'OddsRatio_working_2-way'!M34)</f>
        <v>2.3773375851727168</v>
      </c>
      <c r="I35" s="30">
        <f>IF(OR($A35="",$B35=""),"",'OddsRatio_working_2-way'!N34)</f>
        <v>1.7260384169902692</v>
      </c>
      <c r="J35" s="30">
        <f>IF('Log_working_2-way'!$D34="","",A35^('Log_working_2-way'!$D34))</f>
        <v>2.3836811049586637</v>
      </c>
      <c r="K35" s="32">
        <f>IF('Log_working_2-way'!$D34="","",B35^('Log_working_2-way'!$D34))</f>
        <v>1.7227098761530257</v>
      </c>
      <c r="L35" s="37">
        <f t="shared" si="9"/>
        <v>0.42317380352644834</v>
      </c>
      <c r="M35" s="37">
        <f t="shared" si="10"/>
        <v>0.57682619647355171</v>
      </c>
      <c r="N35" s="38">
        <v>131</v>
      </c>
      <c r="O35" s="38">
        <f t="shared" si="11"/>
        <v>73.794759825327517</v>
      </c>
      <c r="P35" s="38">
        <f t="shared" si="12"/>
        <v>53.023809523809511</v>
      </c>
      <c r="Q35" s="38">
        <f t="shared" si="13"/>
        <v>77.976190476190482</v>
      </c>
      <c r="R35" s="38">
        <f t="shared" si="14"/>
        <v>57.20524017467249</v>
      </c>
      <c r="S35" s="39">
        <f t="shared" si="15"/>
        <v>-4.1814306508629642</v>
      </c>
      <c r="T35" s="39">
        <f t="shared" si="16"/>
        <v>-4.1814306508629784</v>
      </c>
      <c r="U35" t="s">
        <v>201</v>
      </c>
      <c r="V35" t="s">
        <v>247</v>
      </c>
      <c r="W35" t="s">
        <v>175</v>
      </c>
      <c r="X35" s="48" t="s">
        <v>475</v>
      </c>
      <c r="Y35" s="41"/>
    </row>
    <row r="36" spans="1:25" ht="15" x14ac:dyDescent="0.25">
      <c r="A36">
        <v>2.12</v>
      </c>
      <c r="B36">
        <v>1.78</v>
      </c>
      <c r="C36" s="29">
        <f t="shared" si="0"/>
        <v>3.3495866016535869E-2</v>
      </c>
      <c r="D36" s="30">
        <f>IF(OR($A36="",$B36=""),"",A36*'MPTO_working_2-way'!$G35)</f>
        <v>2.191011235955056</v>
      </c>
      <c r="E36" s="32">
        <f>IF(OR($A36="",$B36=""),"",B36*'MPTO_working_2-way'!$G35)</f>
        <v>1.8396226415094339</v>
      </c>
      <c r="F36" s="30">
        <f>IF(OR($A36="",$B36=""),"",'MPTO_working_2-way'!D35)</f>
        <v>2.1980428704566637</v>
      </c>
      <c r="G36" s="32">
        <f>IF(OR($A36="",$B36=""),"",'MPTO_working_2-way'!E35)</f>
        <v>1.8346946713341112</v>
      </c>
      <c r="H36" s="30">
        <f>IF(OR($A36="",$B36=""),"",'OddsRatio_working_2-way'!M35)</f>
        <v>2.1982893790305562</v>
      </c>
      <c r="I36" s="30">
        <f>IF(OR($A36="",$B36=""),"",'OddsRatio_working_2-way'!N35)</f>
        <v>1.83452296039628</v>
      </c>
      <c r="J36" s="30">
        <f>IF('Log_working_2-way'!$D35="","",A36^('Log_working_2-way'!$D35))</f>
        <v>2.2015102621380289</v>
      </c>
      <c r="K36" s="32">
        <f>IF('Log_working_2-way'!$D35="","",B36^('Log_working_2-way'!$D35))</f>
        <v>1.8322858584832242</v>
      </c>
      <c r="L36" s="37">
        <f t="shared" si="9"/>
        <v>0.45641025641025645</v>
      </c>
      <c r="M36" s="37">
        <f t="shared" si="10"/>
        <v>0.54358974358974366</v>
      </c>
      <c r="N36" s="38">
        <v>132</v>
      </c>
      <c r="O36" s="38">
        <f t="shared" si="11"/>
        <v>69.735849056603783</v>
      </c>
      <c r="P36" s="38">
        <f t="shared" si="12"/>
        <v>57.842696629213492</v>
      </c>
      <c r="Q36" s="38">
        <f t="shared" si="13"/>
        <v>74.157303370786522</v>
      </c>
      <c r="R36" s="38">
        <f t="shared" si="14"/>
        <v>62.264150943396217</v>
      </c>
      <c r="S36" s="39">
        <f t="shared" si="15"/>
        <v>-4.4214543141827392</v>
      </c>
      <c r="T36" s="39">
        <f t="shared" si="16"/>
        <v>-4.4214543141827249</v>
      </c>
      <c r="U36" t="s">
        <v>378</v>
      </c>
      <c r="V36" t="s">
        <v>152</v>
      </c>
      <c r="W36" t="s">
        <v>175</v>
      </c>
      <c r="X36" s="48" t="s">
        <v>475</v>
      </c>
      <c r="Y36" s="41"/>
    </row>
    <row r="37" spans="1:25" ht="15" x14ac:dyDescent="0.25">
      <c r="A37">
        <v>2.15</v>
      </c>
      <c r="B37">
        <v>1.76</v>
      </c>
      <c r="C37" s="29">
        <f t="shared" si="0"/>
        <v>3.3298097251585723E-2</v>
      </c>
      <c r="D37" s="30">
        <f>IF(OR($A37="",$B37=""),"",A37*'MPTO_working_2-way'!$G36)</f>
        <v>2.2215909090909092</v>
      </c>
      <c r="E37" s="32">
        <f>IF(OR($A37="",$B37=""),"",B37*'MPTO_working_2-way'!$G36)</f>
        <v>1.8186046511627909</v>
      </c>
      <c r="F37" s="30">
        <f>IF(OR($A37="",$B37=""),"",'MPTO_working_2-way'!D36)</f>
        <v>2.2298173246906305</v>
      </c>
      <c r="G37" s="32">
        <f>IF(OR($A37="",$B37=""),"",'MPTO_working_2-way'!E36)</f>
        <v>1.8131288931480596</v>
      </c>
      <c r="H37" s="30">
        <f>IF(OR($A37="",$B37=""),"",'OddsRatio_working_2-way'!M36)</f>
        <v>2.2301048307916052</v>
      </c>
      <c r="I37" s="30">
        <f>IF(OR($A37="",$B37=""),"",'OddsRatio_working_2-way'!N36)</f>
        <v>1.8129388446970602</v>
      </c>
      <c r="J37" s="30">
        <f>IF('Log_working_2-way'!$D36="","",A37^('Log_working_2-way'!$D36))</f>
        <v>2.2338767288490446</v>
      </c>
      <c r="K37" s="32">
        <f>IF('Log_working_2-way'!$D36="","",B37^('Log_working_2-way'!$D36))</f>
        <v>1.8104537322239227</v>
      </c>
      <c r="L37" s="37">
        <f t="shared" si="9"/>
        <v>0.45012787723785164</v>
      </c>
      <c r="M37" s="37">
        <f t="shared" si="10"/>
        <v>0.54987212276214825</v>
      </c>
      <c r="N37" s="38">
        <v>133</v>
      </c>
      <c r="O37" s="38">
        <f t="shared" si="11"/>
        <v>71.139534883720927</v>
      </c>
      <c r="P37" s="38">
        <f t="shared" si="12"/>
        <v>57.431818181818194</v>
      </c>
      <c r="Q37" s="38">
        <f t="shared" si="13"/>
        <v>75.568181818181827</v>
      </c>
      <c r="R37" s="38">
        <f t="shared" si="14"/>
        <v>61.860465116279066</v>
      </c>
      <c r="S37" s="39">
        <f t="shared" si="15"/>
        <v>-4.4286469344609003</v>
      </c>
      <c r="T37" s="39">
        <f t="shared" si="16"/>
        <v>-4.4286469344608719</v>
      </c>
      <c r="U37" t="s">
        <v>93</v>
      </c>
      <c r="V37" t="s">
        <v>99</v>
      </c>
      <c r="W37" t="s">
        <v>78</v>
      </c>
      <c r="X37" s="48" t="s">
        <v>475</v>
      </c>
      <c r="Y37" s="41"/>
    </row>
    <row r="38" spans="1:25" ht="15" x14ac:dyDescent="0.25">
      <c r="A38">
        <v>2.04</v>
      </c>
      <c r="B38">
        <v>1.86</v>
      </c>
      <c r="C38" s="29">
        <f t="shared" si="0"/>
        <v>2.7830487033523088E-2</v>
      </c>
      <c r="D38" s="30">
        <f>IF(OR($A38="",$B38=""),"",A38*'MPTO_working_2-way'!$G37)</f>
        <v>2.096774193548387</v>
      </c>
      <c r="E38" s="32">
        <f>IF(OR($A38="",$B38=""),"",B38*'MPTO_working_2-way'!$G37)</f>
        <v>1.911764705882353</v>
      </c>
      <c r="F38" s="30">
        <f>IF(OR($A38="",$B38=""),"",'MPTO_working_2-way'!D37)</f>
        <v>2.0996015936254984</v>
      </c>
      <c r="G38" s="32">
        <f>IF(OR($A38="",$B38=""),"",'MPTO_working_2-way'!E37)</f>
        <v>1.9094202898550725</v>
      </c>
      <c r="H38" s="30">
        <f>IF(OR($A38="",$B38=""),"",'OddsRatio_working_2-way'!M37)</f>
        <v>2.0996828295383159</v>
      </c>
      <c r="I38" s="30">
        <f>IF(OR($A38="",$B38=""),"",'OddsRatio_working_2-way'!N37)</f>
        <v>1.9093531090412992</v>
      </c>
      <c r="J38" s="30">
        <f>IF('Log_working_2-way'!$D37="","",A38^('Log_working_2-way'!$D37))</f>
        <v>2.1009668261031296</v>
      </c>
      <c r="K38" s="32">
        <f>IF('Log_working_2-way'!$D37="","",B38^('Log_working_2-way'!$D37))</f>
        <v>1.9082925809304243</v>
      </c>
      <c r="L38" s="37">
        <f t="shared" si="9"/>
        <v>0.47692307692307695</v>
      </c>
      <c r="M38" s="37">
        <f t="shared" si="10"/>
        <v>0.52307692307692311</v>
      </c>
      <c r="N38" s="38">
        <v>134</v>
      </c>
      <c r="O38" s="38">
        <f t="shared" si="11"/>
        <v>68.313725490196077</v>
      </c>
      <c r="P38" s="38">
        <f t="shared" si="12"/>
        <v>61.956989247311832</v>
      </c>
      <c r="Q38" s="38">
        <f t="shared" si="13"/>
        <v>72.043010752688161</v>
      </c>
      <c r="R38" s="38">
        <f t="shared" si="14"/>
        <v>65.686274509803923</v>
      </c>
      <c r="S38" s="39">
        <f t="shared" si="15"/>
        <v>-3.729285262492084</v>
      </c>
      <c r="T38" s="39">
        <f t="shared" si="16"/>
        <v>-3.7292852624920911</v>
      </c>
      <c r="U38" t="s">
        <v>98</v>
      </c>
      <c r="V38" t="s">
        <v>97</v>
      </c>
      <c r="W38" t="s">
        <v>78</v>
      </c>
      <c r="X38" s="48" t="s">
        <v>475</v>
      </c>
      <c r="Y38" s="41"/>
    </row>
    <row r="39" spans="1:25" ht="15" x14ac:dyDescent="0.25">
      <c r="A39">
        <v>2.3199999999999998</v>
      </c>
      <c r="B39">
        <v>1.66</v>
      </c>
      <c r="C39" s="29">
        <f t="shared" si="0"/>
        <v>3.3444121312837582E-2</v>
      </c>
      <c r="D39" s="30">
        <f>IF(OR($A39="",$B39=""),"",A39*'MPTO_working_2-way'!$G38)</f>
        <v>2.3975903614457832</v>
      </c>
      <c r="E39" s="32">
        <f>IF(OR($A39="",$B39=""),"",B39*'MPTO_working_2-way'!$G38)</f>
        <v>1.7155172413793103</v>
      </c>
      <c r="F39" s="30">
        <f>IF(OR($A39="",$B39=""),"",'MPTO_working_2-way'!D38)</f>
        <v>2.4136375031336175</v>
      </c>
      <c r="G39" s="32">
        <f>IF(OR($A39="",$B39=""),"",'MPTO_working_2-way'!E38)</f>
        <v>1.707394928178755</v>
      </c>
      <c r="H39" s="30">
        <f>IF(OR($A39="",$B39=""),"",'OddsRatio_working_2-way'!M38)</f>
        <v>2.4142135623730954</v>
      </c>
      <c r="I39" s="30">
        <f>IF(OR($A39="",$B39=""),"",'OddsRatio_working_2-way'!N38)</f>
        <v>1.7071067811865479</v>
      </c>
      <c r="J39" s="30">
        <f>IF('Log_working_2-way'!$D38="","",A39^('Log_working_2-way'!$D38))</f>
        <v>2.4216287324780335</v>
      </c>
      <c r="K39" s="32">
        <f>IF('Log_working_2-way'!$D38="","",B39^('Log_working_2-way'!$D38))</f>
        <v>1.7034185347793582</v>
      </c>
      <c r="L39" s="37">
        <f t="shared" si="9"/>
        <v>0.41708542713567837</v>
      </c>
      <c r="M39" s="37">
        <f t="shared" si="10"/>
        <v>0.58291457286432158</v>
      </c>
      <c r="N39" s="38">
        <v>135</v>
      </c>
      <c r="O39" s="38">
        <f t="shared" si="11"/>
        <v>76.810344827586206</v>
      </c>
      <c r="P39" s="38">
        <f t="shared" si="12"/>
        <v>53.674698795180724</v>
      </c>
      <c r="Q39" s="38">
        <f t="shared" si="13"/>
        <v>81.325301204819283</v>
      </c>
      <c r="R39" s="38">
        <f t="shared" si="14"/>
        <v>58.189655172413794</v>
      </c>
      <c r="S39" s="39">
        <f t="shared" si="15"/>
        <v>-4.5149563772330765</v>
      </c>
      <c r="T39" s="39">
        <f t="shared" si="16"/>
        <v>-4.5149563772330694</v>
      </c>
      <c r="U39" t="s">
        <v>101</v>
      </c>
      <c r="V39" t="s">
        <v>109</v>
      </c>
      <c r="W39" t="s">
        <v>78</v>
      </c>
      <c r="X39" s="48" t="s">
        <v>475</v>
      </c>
      <c r="Y39" s="41"/>
    </row>
    <row r="40" spans="1:25" ht="15" x14ac:dyDescent="0.25">
      <c r="A40">
        <v>2.33</v>
      </c>
      <c r="B40">
        <v>1.65</v>
      </c>
      <c r="C40" s="29">
        <f t="shared" si="0"/>
        <v>3.5245155416829377E-2</v>
      </c>
      <c r="D40" s="30">
        <f>IF(OR($A40="",$B40=""),"",A40*'MPTO_working_2-way'!$G39)</f>
        <v>2.4121212121212126</v>
      </c>
      <c r="E40" s="32">
        <f>IF(OR($A40="",$B40=""),"",B40*'MPTO_working_2-way'!$G39)</f>
        <v>1.7081545064377683</v>
      </c>
      <c r="F40" s="30">
        <f>IF(OR($A40="",$B40=""),"",'MPTO_working_2-way'!D39)</f>
        <v>2.4297677358192451</v>
      </c>
      <c r="G40" s="32">
        <f>IF(OR($A40="",$B40=""),"",'MPTO_working_2-way'!E39)</f>
        <v>1.6994142999226434</v>
      </c>
      <c r="H40" s="30">
        <f>IF(OR($A40="",$B40=""),"",'OddsRatio_working_2-way'!M39)</f>
        <v>2.4304383405634256</v>
      </c>
      <c r="I40" s="30">
        <f>IF(OR($A40="",$B40=""),"",'OddsRatio_working_2-way'!N39)</f>
        <v>1.6990864070422753</v>
      </c>
      <c r="J40" s="30">
        <f>IF('Log_working_2-way'!$D39="","",A40^('Log_working_2-way'!$D39))</f>
        <v>2.4386155296037653</v>
      </c>
      <c r="K40" s="32">
        <f>IF('Log_working_2-way'!$D39="","",B40^('Log_working_2-way'!$D39))</f>
        <v>1.6951127521022427</v>
      </c>
      <c r="L40" s="37">
        <f t="shared" si="9"/>
        <v>0.41457286432160795</v>
      </c>
      <c r="M40" s="37">
        <f t="shared" si="10"/>
        <v>0.58542713567839189</v>
      </c>
      <c r="N40" s="38">
        <v>136</v>
      </c>
      <c r="O40" s="38">
        <f t="shared" si="11"/>
        <v>77.630901287553655</v>
      </c>
      <c r="P40" s="38">
        <f t="shared" si="12"/>
        <v>53.575757575757564</v>
      </c>
      <c r="Q40" s="38">
        <f t="shared" si="13"/>
        <v>82.424242424242422</v>
      </c>
      <c r="R40" s="38">
        <f t="shared" si="14"/>
        <v>58.369098712446352</v>
      </c>
      <c r="S40" s="39">
        <f t="shared" si="15"/>
        <v>-4.7933411366887668</v>
      </c>
      <c r="T40" s="39">
        <f t="shared" si="16"/>
        <v>-4.7933411366887881</v>
      </c>
      <c r="U40" t="s">
        <v>100</v>
      </c>
      <c r="V40" t="s">
        <v>91</v>
      </c>
      <c r="W40" t="s">
        <v>78</v>
      </c>
      <c r="X40" s="48" t="s">
        <v>475</v>
      </c>
      <c r="Y40" s="41"/>
    </row>
    <row r="41" spans="1:25" s="35" customFormat="1" ht="15" x14ac:dyDescent="0.25">
      <c r="A41">
        <v>2.4</v>
      </c>
      <c r="B41">
        <v>1.62</v>
      </c>
      <c r="C41" s="29">
        <f t="shared" si="0"/>
        <v>3.3950617283950546E-2</v>
      </c>
      <c r="D41" s="30">
        <f>IF(OR($A41="",$B41=""),"",A41*'MPTO_working_2-way'!$G40)</f>
        <v>2.4814814814814814</v>
      </c>
      <c r="E41" s="32">
        <f>IF(OR($A41="",$B41=""),"",B41*'MPTO_working_2-way'!$G40)</f>
        <v>1.675</v>
      </c>
      <c r="F41" s="30">
        <f>IF(OR($A41="",$B41=""),"",'MPTO_working_2-way'!D40)</f>
        <v>2.5019305019305014</v>
      </c>
      <c r="G41" s="32">
        <f>IF(OR($A41="",$B41=""),"",'MPTO_working_2-way'!E40)</f>
        <v>1.6658097686375322</v>
      </c>
      <c r="H41" s="30">
        <f>IF(OR($A41="",$B41=""),"",'OddsRatio_working_2-way'!M40)</f>
        <v>2.502685767593821</v>
      </c>
      <c r="I41" s="30">
        <f>IF(OR($A41="",$B41=""),"",'OddsRatio_working_2-way'!N40)</f>
        <v>1.6654751256486924</v>
      </c>
      <c r="J41" s="30">
        <f>IF('Log_working_2-way'!$D40="","",A41^('Log_working_2-way'!$D40))</f>
        <v>2.5121786003771214</v>
      </c>
      <c r="K41" s="32">
        <f>IF('Log_working_2-way'!$D40="","",B41^('Log_working_2-way'!$D40))</f>
        <v>1.6612975476246807</v>
      </c>
      <c r="L41" s="37">
        <f t="shared" si="9"/>
        <v>0.40298507462686567</v>
      </c>
      <c r="M41" s="37">
        <f t="shared" si="10"/>
        <v>0.59701492537313428</v>
      </c>
      <c r="N41" s="38">
        <v>137</v>
      </c>
      <c r="O41" s="38">
        <f t="shared" si="11"/>
        <v>79.916666666666671</v>
      </c>
      <c r="P41" s="38">
        <f t="shared" si="12"/>
        <v>52.432098765432109</v>
      </c>
      <c r="Q41" s="38">
        <f t="shared" si="13"/>
        <v>84.567901234567898</v>
      </c>
      <c r="R41" s="38">
        <f t="shared" si="14"/>
        <v>57.083333333333336</v>
      </c>
      <c r="S41" s="39">
        <f t="shared" si="15"/>
        <v>-4.651234567901227</v>
      </c>
      <c r="T41" s="39">
        <f t="shared" si="16"/>
        <v>-4.651234567901227</v>
      </c>
      <c r="U41" t="s">
        <v>106</v>
      </c>
      <c r="V41" t="s">
        <v>104</v>
      </c>
      <c r="W41" t="s">
        <v>78</v>
      </c>
      <c r="X41" s="48" t="s">
        <v>475</v>
      </c>
      <c r="Y41" s="41"/>
    </row>
    <row r="42" spans="1:25" ht="15" x14ac:dyDescent="0.25">
      <c r="A42">
        <v>2.41</v>
      </c>
      <c r="B42">
        <v>1.62</v>
      </c>
      <c r="C42" s="29">
        <f t="shared" si="0"/>
        <v>3.2221709953383471E-2</v>
      </c>
      <c r="D42" s="30">
        <f>IF(OR($A42="",$B42=""),"",A42*'MPTO_working_2-way'!$G41)</f>
        <v>2.4876543209876543</v>
      </c>
      <c r="E42" s="32">
        <f>IF(OR($A42="",$B42=""),"",B42*'MPTO_working_2-way'!$G41)</f>
        <v>1.6721991701244814</v>
      </c>
      <c r="F42" s="30">
        <f>IF(OR($A42="",$B42=""),"",'MPTO_working_2-way'!D41)</f>
        <v>2.5073534133966988</v>
      </c>
      <c r="G42" s="32">
        <f>IF(OR($A42="",$B42=""),"",'MPTO_working_2-way'!E41)</f>
        <v>1.6634144263133228</v>
      </c>
      <c r="H42" s="30">
        <f>IF(OR($A42="",$B42=""),"",'OddsRatio_working_2-way'!M41)</f>
        <v>2.5080429530975232</v>
      </c>
      <c r="I42" s="30">
        <f>IF(OR($A42="",$B42=""),"",'OddsRatio_working_2-way'!N41)</f>
        <v>1.6631110857591944</v>
      </c>
      <c r="J42" s="30">
        <f>IF('Log_working_2-way'!$D41="","",A42^('Log_working_2-way'!$D41))</f>
        <v>2.5171707535955181</v>
      </c>
      <c r="K42" s="32">
        <f>IF('Log_working_2-way'!$D41="","",B42^('Log_working_2-way'!$D41))</f>
        <v>1.6591215903879362</v>
      </c>
      <c r="L42" s="37">
        <f t="shared" si="9"/>
        <v>0.40198511166253104</v>
      </c>
      <c r="M42" s="37">
        <f t="shared" si="10"/>
        <v>0.59801488833746896</v>
      </c>
      <c r="N42" s="38">
        <v>138</v>
      </c>
      <c r="O42" s="38">
        <f t="shared" si="11"/>
        <v>80.738589211618262</v>
      </c>
      <c r="P42" s="38">
        <f t="shared" si="12"/>
        <v>52.814814814814817</v>
      </c>
      <c r="Q42" s="38">
        <f t="shared" si="13"/>
        <v>85.185185185185176</v>
      </c>
      <c r="R42" s="38">
        <f t="shared" si="14"/>
        <v>57.261410788381738</v>
      </c>
      <c r="S42" s="39">
        <f t="shared" si="15"/>
        <v>-4.4465959735669145</v>
      </c>
      <c r="T42" s="39">
        <f t="shared" si="16"/>
        <v>-4.4465959735669216</v>
      </c>
      <c r="U42" t="s">
        <v>94</v>
      </c>
      <c r="V42" t="s">
        <v>87</v>
      </c>
      <c r="W42" t="s">
        <v>78</v>
      </c>
      <c r="X42" s="48" t="s">
        <v>475</v>
      </c>
      <c r="Y42" s="41"/>
    </row>
    <row r="43" spans="1:25" ht="15" x14ac:dyDescent="0.25">
      <c r="A43">
        <v>2.09</v>
      </c>
      <c r="B43">
        <v>1.8</v>
      </c>
      <c r="C43" s="29">
        <f t="shared" si="0"/>
        <v>3.4024455077086735E-2</v>
      </c>
      <c r="D43" s="30">
        <f>IF(OR($A43="",$B43=""),"",A43*'MPTO_working_2-way'!$G42)</f>
        <v>2.161111111111111</v>
      </c>
      <c r="E43" s="32">
        <f>IF(OR($A43="",$B43=""),"",B43*'MPTO_working_2-way'!$G42)</f>
        <v>1.8612440191387563</v>
      </c>
      <c r="F43" s="30">
        <f>IF(OR($A43="",$B43=""),"",'MPTO_working_2-way'!D42)</f>
        <v>2.1670506912442398</v>
      </c>
      <c r="G43" s="32">
        <f>IF(OR($A43="",$B43=""),"",'MPTO_working_2-way'!E42)</f>
        <v>1.8568608094768018</v>
      </c>
      <c r="H43" s="30">
        <f>IF(OR($A43="",$B43=""),"",'OddsRatio_working_2-way'!M42)</f>
        <v>2.1672617529928755</v>
      </c>
      <c r="I43" s="30">
        <f>IF(OR($A43="",$B43=""),"",'OddsRatio_working_2-way'!N42)</f>
        <v>1.8567058737562385</v>
      </c>
      <c r="J43" s="30">
        <f>IF('Log_working_2-way'!$D42="","",A43^('Log_working_2-way'!$D42))</f>
        <v>2.1699807722915003</v>
      </c>
      <c r="K43" s="32">
        <f>IF('Log_working_2-way'!$D42="","",B43^('Log_working_2-way'!$D42))</f>
        <v>1.8547149010332622</v>
      </c>
      <c r="L43" s="37">
        <f t="shared" si="9"/>
        <v>0.46272493573264784</v>
      </c>
      <c r="M43" s="37">
        <f t="shared" si="10"/>
        <v>0.53727506426735205</v>
      </c>
      <c r="N43" s="38">
        <v>139</v>
      </c>
      <c r="O43" s="38">
        <f t="shared" si="11"/>
        <v>72.492822966507177</v>
      </c>
      <c r="P43" s="38">
        <f t="shared" si="12"/>
        <v>61.777777777777793</v>
      </c>
      <c r="Q43" s="38">
        <f t="shared" si="13"/>
        <v>77.222222222222229</v>
      </c>
      <c r="R43" s="38">
        <f t="shared" si="14"/>
        <v>66.507177033492837</v>
      </c>
      <c r="S43" s="39">
        <f t="shared" si="15"/>
        <v>-4.7293992557150517</v>
      </c>
      <c r="T43" s="39">
        <f t="shared" si="16"/>
        <v>-4.7293992557150446</v>
      </c>
      <c r="U43" t="s">
        <v>103</v>
      </c>
      <c r="V43" t="s">
        <v>96</v>
      </c>
      <c r="W43" t="s">
        <v>78</v>
      </c>
      <c r="X43" s="48" t="s">
        <v>475</v>
      </c>
      <c r="Y43" s="41"/>
    </row>
    <row r="44" spans="1:25" ht="15" x14ac:dyDescent="0.25">
      <c r="A44">
        <v>2.2599999999999998</v>
      </c>
      <c r="B44">
        <v>1.69</v>
      </c>
      <c r="C44" s="29">
        <f t="shared" si="0"/>
        <v>3.4193852437555794E-2</v>
      </c>
      <c r="D44" s="30">
        <f>IF(OR($A44="",$B44=""),"",A44*'MPTO_working_2-way'!$G43)</f>
        <v>2.3372781065088759</v>
      </c>
      <c r="E44" s="32">
        <f>IF(OR($A44="",$B44=""),"",B44*'MPTO_working_2-way'!$G43)</f>
        <v>1.7477876106194692</v>
      </c>
      <c r="F44" s="30">
        <f>IF(OR($A44="",$B44=""),"",'MPTO_working_2-way'!D43)</f>
        <v>2.3508340001231001</v>
      </c>
      <c r="G44" s="32">
        <f>IF(OR($A44="",$B44=""),"",'MPTO_working_2-way'!E43)</f>
        <v>1.740283410033262</v>
      </c>
      <c r="H44" s="30">
        <f>IF(OR($A44="",$B44=""),"",'OddsRatio_working_2-way'!M43)</f>
        <v>2.351327849384353</v>
      </c>
      <c r="I44" s="30">
        <f>IF(OR($A44="",$B44=""),"",'OddsRatio_working_2-way'!N43)</f>
        <v>1.7400128699009547</v>
      </c>
      <c r="J44" s="30">
        <f>IF('Log_working_2-way'!$D43="","",A44^('Log_working_2-way'!$D43))</f>
        <v>2.3575800032398484</v>
      </c>
      <c r="K44" s="32">
        <f>IF('Log_working_2-way'!$D43="","",B44^('Log_working_2-way'!$D43))</f>
        <v>1.7366048392090647</v>
      </c>
      <c r="L44" s="37">
        <f t="shared" si="9"/>
        <v>0.42784810126582273</v>
      </c>
      <c r="M44" s="37">
        <f t="shared" si="10"/>
        <v>0.57215189873417716</v>
      </c>
      <c r="N44" s="38">
        <v>140</v>
      </c>
      <c r="O44" s="38">
        <f t="shared" si="11"/>
        <v>78.053097345132741</v>
      </c>
      <c r="P44" s="38">
        <f t="shared" si="12"/>
        <v>57.159763313609467</v>
      </c>
      <c r="Q44" s="38">
        <f t="shared" si="13"/>
        <v>82.84023668639054</v>
      </c>
      <c r="R44" s="38">
        <f t="shared" si="14"/>
        <v>61.946902654867259</v>
      </c>
      <c r="S44" s="39">
        <f t="shared" si="15"/>
        <v>-4.7871393412577987</v>
      </c>
      <c r="T44" s="39">
        <f t="shared" si="16"/>
        <v>-4.7871393412577916</v>
      </c>
      <c r="U44" t="s">
        <v>105</v>
      </c>
      <c r="V44" t="s">
        <v>86</v>
      </c>
      <c r="W44" t="s">
        <v>78</v>
      </c>
      <c r="X44" s="48" t="s">
        <v>475</v>
      </c>
      <c r="Y44" s="41"/>
    </row>
    <row r="45" spans="1:25" ht="15" x14ac:dyDescent="0.25">
      <c r="A45">
        <v>2.2000000000000002</v>
      </c>
      <c r="B45">
        <v>1.72</v>
      </c>
      <c r="C45" s="29">
        <f t="shared" si="0"/>
        <v>3.5940803382663811E-2</v>
      </c>
      <c r="D45" s="30">
        <f>IF(OR($A45="",$B45=""),"",A45*'MPTO_working_2-way'!$G44)</f>
        <v>2.2790697674418605</v>
      </c>
      <c r="E45" s="32">
        <f>IF(OR($A45="",$B45=""),"",B45*'MPTO_working_2-way'!$G44)</f>
        <v>1.7818181818181817</v>
      </c>
      <c r="F45" s="30">
        <f>IF(OR($A45="",$B45=""),"",'MPTO_working_2-way'!D44)</f>
        <v>2.2905569007263922</v>
      </c>
      <c r="G45" s="32">
        <f>IF(OR($A45="",$B45=""),"",'MPTO_working_2-way'!E44)</f>
        <v>1.7748592870544089</v>
      </c>
      <c r="H45" s="30">
        <f>IF(OR($A45="",$B45=""),"",'OddsRatio_working_2-way'!M44)</f>
        <v>2.2909944487358058</v>
      </c>
      <c r="I45" s="30">
        <f>IF(OR($A45="",$B45=""),"",'OddsRatio_working_2-way'!N44)</f>
        <v>1.7745966692414832</v>
      </c>
      <c r="J45" s="30">
        <f>IF('Log_working_2-way'!$D44="","",A45^('Log_working_2-way'!$D44))</f>
        <v>2.2962889076273294</v>
      </c>
      <c r="K45" s="32">
        <f>IF('Log_working_2-way'!$D44="","",B45^('Log_working_2-way'!$D44))</f>
        <v>1.7714329684655428</v>
      </c>
      <c r="L45" s="37">
        <f t="shared" si="9"/>
        <v>0.43877551020408162</v>
      </c>
      <c r="M45" s="37">
        <f t="shared" si="10"/>
        <v>0.56122448979591844</v>
      </c>
      <c r="N45" s="38">
        <v>141</v>
      </c>
      <c r="O45" s="38">
        <f t="shared" si="11"/>
        <v>76.909090909090921</v>
      </c>
      <c r="P45" s="38">
        <f t="shared" si="12"/>
        <v>59.023255813953497</v>
      </c>
      <c r="Q45" s="38">
        <f t="shared" si="13"/>
        <v>81.976744186046517</v>
      </c>
      <c r="R45" s="38">
        <f t="shared" si="14"/>
        <v>64.090909090909093</v>
      </c>
      <c r="S45" s="39">
        <f t="shared" si="15"/>
        <v>-5.0676532769555962</v>
      </c>
      <c r="T45" s="39">
        <f t="shared" si="16"/>
        <v>-5.0676532769555962</v>
      </c>
      <c r="U45" t="s">
        <v>107</v>
      </c>
      <c r="V45" t="s">
        <v>108</v>
      </c>
      <c r="W45" t="s">
        <v>78</v>
      </c>
      <c r="X45" s="48" t="s">
        <v>475</v>
      </c>
      <c r="Y45" s="41"/>
    </row>
    <row r="46" spans="1:25" s="35" customFormat="1" ht="15" x14ac:dyDescent="0.25">
      <c r="A46">
        <v>2.09</v>
      </c>
      <c r="B46">
        <v>1.79</v>
      </c>
      <c r="C46" s="29">
        <f t="shared" si="0"/>
        <v>3.7128117398625982E-2</v>
      </c>
      <c r="D46" s="30">
        <f>IF(OR($A46="",$B46=""),"",A46*'MPTO_working_2-way'!$G45)</f>
        <v>2.1675977653631282</v>
      </c>
      <c r="E46" s="32">
        <f>IF(OR($A46="",$B46=""),"",B46*'MPTO_working_2-way'!$G45)</f>
        <v>1.8564593301435406</v>
      </c>
      <c r="F46" s="30">
        <f>IF(OR($A46="",$B46=""),"",'MPTO_working_2-way'!D45)</f>
        <v>2.1743628490889537</v>
      </c>
      <c r="G46" s="32">
        <f>IF(OR($A46="",$B46=""),"",'MPTO_working_2-way'!E45)</f>
        <v>1.8515255747197545</v>
      </c>
      <c r="H46" s="30">
        <f>IF(OR($A46="",$B46=""),"",'OddsRatio_working_2-way'!M45)</f>
        <v>2.1746262535134471</v>
      </c>
      <c r="I46" s="30">
        <f>IF(OR($A46="",$B46=""),"",'OddsRatio_working_2-way'!N45)</f>
        <v>1.8513346241060764</v>
      </c>
      <c r="J46" s="30">
        <f>IF('Log_working_2-way'!$D45="","",A46^('Log_working_2-way'!$D45))</f>
        <v>2.177733465070919</v>
      </c>
      <c r="K46" s="32">
        <f>IF('Log_working_2-way'!$D45="","",B46^('Log_working_2-way'!$D45))</f>
        <v>1.8490885498780329</v>
      </c>
      <c r="L46" s="37">
        <f t="shared" si="9"/>
        <v>0.46134020618556709</v>
      </c>
      <c r="M46" s="37">
        <f t="shared" si="10"/>
        <v>0.53865979381443296</v>
      </c>
      <c r="N46" s="38">
        <v>142</v>
      </c>
      <c r="O46" s="38">
        <f t="shared" si="11"/>
        <v>74.057416267942585</v>
      </c>
      <c r="P46" s="38">
        <f t="shared" si="12"/>
        <v>62.670391061452513</v>
      </c>
      <c r="Q46" s="38">
        <f t="shared" si="13"/>
        <v>79.32960893854748</v>
      </c>
      <c r="R46" s="38">
        <f t="shared" si="14"/>
        <v>67.942583732057429</v>
      </c>
      <c r="S46" s="39">
        <f t="shared" si="15"/>
        <v>-5.2721926706048947</v>
      </c>
      <c r="T46" s="39">
        <f t="shared" si="16"/>
        <v>-5.272192670604916</v>
      </c>
      <c r="U46" t="s">
        <v>119</v>
      </c>
      <c r="V46" t="s">
        <v>124</v>
      </c>
      <c r="W46" t="s">
        <v>82</v>
      </c>
      <c r="X46" s="48" t="s">
        <v>475</v>
      </c>
      <c r="Y46" s="41"/>
    </row>
    <row r="47" spans="1:25" ht="15" x14ac:dyDescent="0.25">
      <c r="A47">
        <v>2.2400000000000002</v>
      </c>
      <c r="B47">
        <v>1.69</v>
      </c>
      <c r="C47" s="29">
        <f t="shared" si="0"/>
        <v>3.8144547759932479E-2</v>
      </c>
      <c r="D47" s="30">
        <f>IF(OR($A47="",$B47=""),"",A47*'MPTO_working_2-way'!$G46)</f>
        <v>2.3254437869822491</v>
      </c>
      <c r="E47" s="32">
        <f>IF(OR($A47="",$B47=""),"",B47*'MPTO_working_2-way'!$G46)</f>
        <v>1.7544642857142858</v>
      </c>
      <c r="F47" s="30">
        <f>IF(OR($A47="",$B47=""),"",'MPTO_working_2-way'!D46)</f>
        <v>2.3399678575843743</v>
      </c>
      <c r="G47" s="32">
        <f>IF(OR($A47="",$B47=""),"",'MPTO_working_2-way'!E46)</f>
        <v>1.7462865578005351</v>
      </c>
      <c r="H47" s="30">
        <f>IF(OR($A47="",$B47=""),"",'OddsRatio_working_2-way'!M46)</f>
        <v>2.3405601251996737</v>
      </c>
      <c r="I47" s="30">
        <f>IF(OR($A47="",$B47=""),"",'OddsRatio_working_2-way'!N46)</f>
        <v>1.7459568438611086</v>
      </c>
      <c r="J47" s="30">
        <f>IF('Log_working_2-way'!$D46="","",A47^('Log_working_2-way'!$D46))</f>
        <v>2.347284961783934</v>
      </c>
      <c r="K47" s="32">
        <f>IF('Log_working_2-way'!$D46="","",B47^('Log_working_2-way'!$D46))</f>
        <v>1.7422334757420166</v>
      </c>
      <c r="L47" s="37">
        <f t="shared" si="9"/>
        <v>0.43002544529262077</v>
      </c>
      <c r="M47" s="37">
        <f t="shared" si="10"/>
        <v>0.56997455470737912</v>
      </c>
      <c r="N47" s="38">
        <v>143</v>
      </c>
      <c r="O47" s="38">
        <f t="shared" si="11"/>
        <v>79.160714285714306</v>
      </c>
      <c r="P47" s="38">
        <f t="shared" si="12"/>
        <v>58.38461538461538</v>
      </c>
      <c r="Q47" s="38">
        <f t="shared" si="13"/>
        <v>84.615384615384613</v>
      </c>
      <c r="R47" s="38">
        <f t="shared" si="14"/>
        <v>63.839285714285708</v>
      </c>
      <c r="S47" s="39">
        <f t="shared" si="15"/>
        <v>-5.4546703296703072</v>
      </c>
      <c r="T47" s="39">
        <f t="shared" si="16"/>
        <v>-5.4546703296703285</v>
      </c>
      <c r="U47" t="s">
        <v>116</v>
      </c>
      <c r="V47" t="s">
        <v>121</v>
      </c>
      <c r="W47" t="s">
        <v>82</v>
      </c>
      <c r="X47" s="48" t="s">
        <v>475</v>
      </c>
      <c r="Y47" s="41"/>
    </row>
    <row r="48" spans="1:25" ht="15" x14ac:dyDescent="0.25">
      <c r="A48">
        <v>1.98</v>
      </c>
      <c r="B48">
        <v>1.88</v>
      </c>
      <c r="C48" s="29">
        <f t="shared" si="0"/>
        <v>3.6965398667526461E-2</v>
      </c>
      <c r="D48" s="30">
        <f>IF(OR($A48="",$B48=""),"",A48*'MPTO_working_2-way'!$G47)</f>
        <v>2.0531914893617023</v>
      </c>
      <c r="E48" s="32">
        <f>IF(OR($A48="",$B48=""),"",B48*'MPTO_working_2-way'!$G47)</f>
        <v>1.9494949494949496</v>
      </c>
      <c r="F48" s="30">
        <f>IF(OR($A48="",$B48=""),"",'MPTO_working_2-way'!D47)</f>
        <v>2.0552120141342756</v>
      </c>
      <c r="G48" s="32">
        <f>IF(OR($A48="",$B48=""),"",'MPTO_working_2-way'!E47)</f>
        <v>1.9476768522394308</v>
      </c>
      <c r="H48" s="30">
        <f>IF(OR($A48="",$B48=""),"",'OddsRatio_working_2-way'!M47)</f>
        <v>2.0552897060221729</v>
      </c>
      <c r="I48" s="30">
        <f>IF(OR($A48="",$B48=""),"",'OddsRatio_working_2-way'!N47)</f>
        <v>1.947607082958686</v>
      </c>
      <c r="J48" s="30">
        <f>IF('Log_working_2-way'!$D47="","",A48^('Log_working_2-way'!$D47))</f>
        <v>2.0562137224842738</v>
      </c>
      <c r="K48" s="32">
        <f>IF('Log_working_2-way'!$D47="","",B48^('Log_working_2-way'!$D47))</f>
        <v>1.9467780797695502</v>
      </c>
      <c r="L48" s="37">
        <f t="shared" si="9"/>
        <v>0.48704663212435229</v>
      </c>
      <c r="M48" s="37">
        <f t="shared" si="10"/>
        <v>0.5129533678756476</v>
      </c>
      <c r="N48" s="38">
        <v>144</v>
      </c>
      <c r="O48" s="38">
        <f t="shared" si="11"/>
        <v>71.27272727272728</v>
      </c>
      <c r="P48" s="38">
        <f t="shared" si="12"/>
        <v>67.404255319148916</v>
      </c>
      <c r="Q48" s="38">
        <f t="shared" si="13"/>
        <v>76.595744680851055</v>
      </c>
      <c r="R48" s="38">
        <f t="shared" si="14"/>
        <v>72.727272727272734</v>
      </c>
      <c r="S48" s="39">
        <f t="shared" si="15"/>
        <v>-5.3230174081237749</v>
      </c>
      <c r="T48" s="39">
        <f t="shared" si="16"/>
        <v>-5.3230174081238175</v>
      </c>
      <c r="U48" t="s">
        <v>120</v>
      </c>
      <c r="V48" t="s">
        <v>127</v>
      </c>
      <c r="W48" t="s">
        <v>82</v>
      </c>
      <c r="X48" s="48" t="s">
        <v>475</v>
      </c>
      <c r="Y48" s="41"/>
    </row>
    <row r="49" spans="1:25" ht="15" x14ac:dyDescent="0.25">
      <c r="A49">
        <v>2.19</v>
      </c>
      <c r="B49">
        <v>1.72</v>
      </c>
      <c r="C49" s="29">
        <f t="shared" si="0"/>
        <v>3.8016353403419467E-2</v>
      </c>
      <c r="D49" s="30">
        <f>IF(OR($A49="",$B49=""),"",A49*'MPTO_working_2-way'!$G48)</f>
        <v>2.2732558139534884</v>
      </c>
      <c r="E49" s="32">
        <f>IF(OR($A49="",$B49=""),"",B49*'MPTO_working_2-way'!$G48)</f>
        <v>1.7853881278538815</v>
      </c>
      <c r="F49" s="30">
        <f>IF(OR($A49="",$B49=""),"",'MPTO_working_2-way'!D48)</f>
        <v>2.2851249696675566</v>
      </c>
      <c r="G49" s="32">
        <f>IF(OR($A49="",$B49=""),"",'MPTO_working_2-way'!E48)</f>
        <v>1.7781344410876134</v>
      </c>
      <c r="H49" s="30">
        <f>IF(OR($A49="",$B49=""),"",'OddsRatio_working_2-way'!M48)</f>
        <v>2.2856040517117928</v>
      </c>
      <c r="I49" s="30">
        <f>IF(OR($A49="",$B49=""),"",'OddsRatio_working_2-way'!N48)</f>
        <v>1.7778444682625973</v>
      </c>
      <c r="J49" s="30">
        <f>IF('Log_working_2-way'!$D48="","",A49^('Log_working_2-way'!$D48))</f>
        <v>2.291085448482058</v>
      </c>
      <c r="K49" s="32">
        <f>IF('Log_working_2-way'!$D48="","",B49^('Log_working_2-way'!$D48))</f>
        <v>1.7745420732419892</v>
      </c>
      <c r="L49" s="37">
        <f t="shared" si="9"/>
        <v>0.43989769820971864</v>
      </c>
      <c r="M49" s="37">
        <f t="shared" si="10"/>
        <v>0.56010230179028131</v>
      </c>
      <c r="N49" s="38">
        <v>145</v>
      </c>
      <c r="O49" s="38">
        <f t="shared" si="11"/>
        <v>78.789954337899559</v>
      </c>
      <c r="P49" s="38">
        <f t="shared" si="12"/>
        <v>60.697674418604656</v>
      </c>
      <c r="Q49" s="38">
        <f t="shared" si="13"/>
        <v>84.302325581395351</v>
      </c>
      <c r="R49" s="38">
        <f t="shared" si="14"/>
        <v>66.210045662100455</v>
      </c>
      <c r="S49" s="39">
        <f t="shared" si="15"/>
        <v>-5.5123712434957923</v>
      </c>
      <c r="T49" s="39">
        <f t="shared" si="16"/>
        <v>-5.5123712434957994</v>
      </c>
      <c r="U49" t="s">
        <v>110</v>
      </c>
      <c r="V49" t="s">
        <v>113</v>
      </c>
      <c r="W49" t="s">
        <v>82</v>
      </c>
      <c r="X49" s="48" t="s">
        <v>475</v>
      </c>
      <c r="Y49" s="41"/>
    </row>
    <row r="50" spans="1:25" ht="15" x14ac:dyDescent="0.25">
      <c r="A50">
        <v>2.29</v>
      </c>
      <c r="B50">
        <v>1.67</v>
      </c>
      <c r="C50" s="29">
        <f t="shared" si="0"/>
        <v>3.5483617917004384E-2</v>
      </c>
      <c r="D50" s="30">
        <f>IF(OR($A50="",$B50=""),"",A50*'MPTO_working_2-way'!$G49)</f>
        <v>2.3712574850299402</v>
      </c>
      <c r="E50" s="32">
        <f>IF(OR($A50="",$B50=""),"",B50*'MPTO_working_2-way'!$G49)</f>
        <v>1.7292576419213972</v>
      </c>
      <c r="F50" s="30">
        <f>IF(OR($A50="",$B50=""),"",'MPTO_working_2-way'!D49)</f>
        <v>2.3869799956308713</v>
      </c>
      <c r="G50" s="32">
        <f>IF(OR($A50="",$B50=""),"",'MPTO_working_2-way'!E49)</f>
        <v>1.7209909322052965</v>
      </c>
      <c r="H50" s="30">
        <f>IF(OR($A50="",$B50=""),"",'OddsRatio_working_2-way'!M49)</f>
        <v>2.3875781543136072</v>
      </c>
      <c r="I50" s="30">
        <f>IF(OR($A50="",$B50=""),"",'OddsRatio_working_2-way'!N49)</f>
        <v>1.7206801266590057</v>
      </c>
      <c r="J50" s="30">
        <f>IF('Log_working_2-way'!$D49="","",A50^('Log_working_2-way'!$D49))</f>
        <v>2.394851636566246</v>
      </c>
      <c r="K50" s="32">
        <f>IF('Log_working_2-way'!$D49="","",B50^('Log_working_2-way'!$D49))</f>
        <v>1.7169221254682223</v>
      </c>
      <c r="L50" s="37">
        <f t="shared" si="9"/>
        <v>0.42171717171717171</v>
      </c>
      <c r="M50" s="37">
        <f t="shared" si="10"/>
        <v>0.5782828282828284</v>
      </c>
      <c r="N50" s="38">
        <v>146</v>
      </c>
      <c r="O50" s="38">
        <f t="shared" si="11"/>
        <v>82.24454148471618</v>
      </c>
      <c r="P50" s="38">
        <f t="shared" si="12"/>
        <v>58.574850299401199</v>
      </c>
      <c r="Q50" s="38">
        <f t="shared" si="13"/>
        <v>87.425149700598809</v>
      </c>
      <c r="R50" s="38">
        <f t="shared" si="14"/>
        <v>63.755458515283848</v>
      </c>
      <c r="S50" s="39">
        <f t="shared" si="15"/>
        <v>-5.1806082158826285</v>
      </c>
      <c r="T50" s="39">
        <f t="shared" si="16"/>
        <v>-5.1806082158826499</v>
      </c>
      <c r="U50" t="s">
        <v>115</v>
      </c>
      <c r="V50" t="s">
        <v>112</v>
      </c>
      <c r="W50" t="s">
        <v>82</v>
      </c>
      <c r="X50" s="48" t="s">
        <v>475</v>
      </c>
      <c r="Y50" s="41"/>
    </row>
    <row r="51" spans="1:25" ht="15" x14ac:dyDescent="0.25">
      <c r="A51">
        <v>1.92</v>
      </c>
      <c r="B51">
        <v>1.95</v>
      </c>
      <c r="C51" s="29">
        <f t="shared" si="0"/>
        <v>3.3653846153846256E-2</v>
      </c>
      <c r="D51" s="30">
        <f>IF(OR($A51="",$B51=""),"",A51*'MPTO_working_2-way'!$G50)</f>
        <v>1.9846153846153847</v>
      </c>
      <c r="E51" s="32">
        <f>IF(OR($A51="",$B51=""),"",B51*'MPTO_working_2-way'!$G50)</f>
        <v>2.015625</v>
      </c>
      <c r="F51" s="30">
        <f>IF(OR($A51="",$B51=""),"",'MPTO_working_2-way'!D50)</f>
        <v>1.9841017488076311</v>
      </c>
      <c r="G51" s="32">
        <f>IF(OR($A51="",$B51=""),"",'MPTO_working_2-way'!E50)</f>
        <v>2.0161550888529889</v>
      </c>
      <c r="H51" s="30">
        <f>IF(OR($A51="",$B51=""),"",'OddsRatio_working_2-way'!M50)</f>
        <v>1.9840838646332837</v>
      </c>
      <c r="I51" s="30">
        <f>IF(OR($A51="",$B51=""),"",'OddsRatio_working_2-way'!N50)</f>
        <v>2.0161735558713256</v>
      </c>
      <c r="J51" s="30">
        <f>IF('Log_working_2-way'!$D50="","",A51^('Log_working_2-way'!$D50))</f>
        <v>1.9838501055423525</v>
      </c>
      <c r="K51" s="32">
        <f>IF('Log_working_2-way'!$D50="","",B51^('Log_working_2-way'!$D50))</f>
        <v>2.0164149948926431</v>
      </c>
      <c r="L51" s="37">
        <f t="shared" si="9"/>
        <v>0.50387596899224807</v>
      </c>
      <c r="M51" s="37">
        <f t="shared" si="10"/>
        <v>0.49612403100775193</v>
      </c>
      <c r="N51" s="38">
        <v>147</v>
      </c>
      <c r="O51" s="38">
        <f t="shared" si="11"/>
        <v>70.437500000000014</v>
      </c>
      <c r="P51" s="38">
        <f t="shared" si="12"/>
        <v>71.615384615384613</v>
      </c>
      <c r="Q51" s="38">
        <f t="shared" si="13"/>
        <v>75.384615384615401</v>
      </c>
      <c r="R51" s="38">
        <f t="shared" si="14"/>
        <v>76.5625</v>
      </c>
      <c r="S51" s="39">
        <f t="shared" si="15"/>
        <v>-4.9471153846153868</v>
      </c>
      <c r="T51" s="39">
        <f t="shared" si="16"/>
        <v>-4.9471153846153868</v>
      </c>
      <c r="U51" t="s">
        <v>131</v>
      </c>
      <c r="V51" t="s">
        <v>114</v>
      </c>
      <c r="W51" t="s">
        <v>82</v>
      </c>
      <c r="X51" s="48" t="s">
        <v>475</v>
      </c>
      <c r="Y51" s="41"/>
    </row>
    <row r="52" spans="1:25" ht="15" x14ac:dyDescent="0.25">
      <c r="A52">
        <v>2.0299999999999998</v>
      </c>
      <c r="B52">
        <v>1.85</v>
      </c>
      <c r="C52" s="29">
        <f t="shared" si="0"/>
        <v>3.315137797896428E-2</v>
      </c>
      <c r="D52" s="30">
        <f>IF(OR($A52="",$B52=""),"",A52*'MPTO_working_2-way'!$G51)</f>
        <v>2.0972972972972972</v>
      </c>
      <c r="E52" s="32">
        <f>IF(OR($A52="",$B52=""),"",B52*'MPTO_working_2-way'!$G51)</f>
        <v>1.9113300492610841</v>
      </c>
      <c r="F52" s="30">
        <f>IF(OR($A52="",$B52=""),"",'MPTO_working_2-way'!D51)</f>
        <v>2.1006852188505105</v>
      </c>
      <c r="G52" s="32">
        <f>IF(OR($A52="",$B52=""),"",'MPTO_working_2-way'!E51)</f>
        <v>1.9085249650616189</v>
      </c>
      <c r="H52" s="30">
        <f>IF(OR($A52="",$B52=""),"",'OddsRatio_working_2-way'!M51)</f>
        <v>2.1008018467836762</v>
      </c>
      <c r="I52" s="30">
        <f>IF(OR($A52="",$B52=""),"",'OddsRatio_working_2-way'!N51)</f>
        <v>1.9084287085108012</v>
      </c>
      <c r="J52" s="30">
        <f>IF('Log_working_2-way'!$D51="","",A52^('Log_working_2-way'!$D51))</f>
        <v>2.1023480190539692</v>
      </c>
      <c r="K52" s="32">
        <f>IF('Log_working_2-way'!$D51="","",B52^('Log_working_2-way'!$D51))</f>
        <v>1.9071545307970494</v>
      </c>
      <c r="L52" s="37">
        <f t="shared" si="9"/>
        <v>0.47680412371134023</v>
      </c>
      <c r="M52" s="37">
        <f t="shared" si="10"/>
        <v>0.52319587628865971</v>
      </c>
      <c r="N52" s="38">
        <v>148</v>
      </c>
      <c r="O52" s="38">
        <f t="shared" si="11"/>
        <v>75.09359605911331</v>
      </c>
      <c r="P52" s="38">
        <f t="shared" si="12"/>
        <v>68</v>
      </c>
      <c r="Q52" s="38">
        <f t="shared" si="13"/>
        <v>79.999999999999986</v>
      </c>
      <c r="R52" s="38">
        <f t="shared" si="14"/>
        <v>72.906403940886705</v>
      </c>
      <c r="S52" s="39">
        <f t="shared" si="15"/>
        <v>-4.9064039408866762</v>
      </c>
      <c r="T52" s="39">
        <f t="shared" si="16"/>
        <v>-4.9064039408867046</v>
      </c>
      <c r="U52" t="s">
        <v>117</v>
      </c>
      <c r="V52" t="s">
        <v>128</v>
      </c>
      <c r="W52" t="s">
        <v>82</v>
      </c>
      <c r="X52" s="48" t="s">
        <v>475</v>
      </c>
      <c r="Y52" s="41"/>
    </row>
    <row r="53" spans="1:25" s="35" customFormat="1" ht="15" x14ac:dyDescent="0.25">
      <c r="A53">
        <v>2.0699999999999998</v>
      </c>
      <c r="B53">
        <v>1.82</v>
      </c>
      <c r="C53" s="29">
        <f t="shared" si="0"/>
        <v>3.2542336890162948E-2</v>
      </c>
      <c r="D53" s="30">
        <f>IF(OR($A53="",$B53=""),"",A53*'MPTO_working_2-way'!$G52)</f>
        <v>2.1373626373626373</v>
      </c>
      <c r="E53" s="32">
        <f>IF(OR($A53="",$B53=""),"",B53*'MPTO_working_2-way'!$G52)</f>
        <v>1.8792270531400965</v>
      </c>
      <c r="F53" s="30">
        <f>IF(OR($A53="",$B53=""),"",'MPTO_working_2-way'!D52)</f>
        <v>2.1421504520384373</v>
      </c>
      <c r="G53" s="32">
        <f>IF(OR($A53="",$B53=""),"",'MPTO_working_2-way'!E52)</f>
        <v>1.8755413949320454</v>
      </c>
      <c r="H53" s="30">
        <f>IF(OR($A53="",$B53=""),"",'OddsRatio_working_2-way'!M52)</f>
        <v>2.1423125880338039</v>
      </c>
      <c r="I53" s="30">
        <f>IF(OR($A53="",$B53=""),"",'OddsRatio_working_2-way'!N52)</f>
        <v>1.8754171235399244</v>
      </c>
      <c r="J53" s="30">
        <f>IF('Log_working_2-way'!$D52="","",A53^('Log_working_2-way'!$D52))</f>
        <v>2.1444993293304022</v>
      </c>
      <c r="K53" s="32">
        <f>IF('Log_working_2-way'!$D52="","",B53^('Log_working_2-way'!$D52))</f>
        <v>1.8737445050186454</v>
      </c>
      <c r="L53" s="37">
        <f t="shared" si="9"/>
        <v>0.46786632390745503</v>
      </c>
      <c r="M53" s="37">
        <f t="shared" si="10"/>
        <v>0.53213367609254503</v>
      </c>
      <c r="N53" s="38">
        <v>149</v>
      </c>
      <c r="O53" s="38">
        <f t="shared" si="11"/>
        <v>77.01932367149756</v>
      </c>
      <c r="P53" s="38">
        <f t="shared" si="12"/>
        <v>67.131868131868131</v>
      </c>
      <c r="Q53" s="38">
        <f t="shared" si="13"/>
        <v>81.868131868131854</v>
      </c>
      <c r="R53" s="38">
        <f t="shared" si="14"/>
        <v>71.980676328502426</v>
      </c>
      <c r="S53" s="39">
        <f t="shared" si="15"/>
        <v>-4.8488081966342946</v>
      </c>
      <c r="T53" s="39">
        <f t="shared" si="16"/>
        <v>-4.8488081966342946</v>
      </c>
      <c r="U53" t="s">
        <v>122</v>
      </c>
      <c r="V53" t="s">
        <v>71</v>
      </c>
      <c r="W53" t="s">
        <v>82</v>
      </c>
      <c r="X53" s="48" t="s">
        <v>475</v>
      </c>
      <c r="Y53" s="41"/>
    </row>
    <row r="54" spans="1:25" ht="15" x14ac:dyDescent="0.25">
      <c r="A54">
        <v>1.65</v>
      </c>
      <c r="B54">
        <v>2.31</v>
      </c>
      <c r="C54" s="29">
        <f t="shared" si="0"/>
        <v>3.8961038961038863E-2</v>
      </c>
      <c r="D54" s="30">
        <f>IF(OR($A54="",$B54=""),"",A54*'MPTO_working_2-way'!$G53)</f>
        <v>1.714285714285714</v>
      </c>
      <c r="E54" s="32">
        <f>IF(OR($A54="",$B54=""),"",B54*'MPTO_working_2-way'!$G53)</f>
        <v>2.4</v>
      </c>
      <c r="F54" s="30">
        <f>IF(OR($A54="",$B54=""),"",'MPTO_working_2-way'!D53)</f>
        <v>1.7047970479704795</v>
      </c>
      <c r="G54" s="32">
        <f>IF(OR($A54="",$B54=""),"",'MPTO_working_2-way'!E53)</f>
        <v>2.418848167539267</v>
      </c>
      <c r="H54" s="30">
        <f>IF(OR($A54="",$B54=""),"",'OddsRatio_working_2-way'!M53)</f>
        <v>1.7044027300535323</v>
      </c>
      <c r="I54" s="30">
        <f>IF(OR($A54="",$B54=""),"",'OddsRatio_working_2-way'!N53)</f>
        <v>2.4196424251848119</v>
      </c>
      <c r="J54" s="30">
        <f>IF('Log_working_2-way'!$D53="","",A54^('Log_working_2-way'!$D53))</f>
        <v>1.7000791913146875</v>
      </c>
      <c r="K54" s="32">
        <f>IF('Log_working_2-way'!$D53="","",B54^('Log_working_2-way'!$D53))</f>
        <v>2.4284098319246836</v>
      </c>
      <c r="L54" s="37">
        <f t="shared" si="9"/>
        <v>0.58333333333333348</v>
      </c>
      <c r="M54" s="37">
        <f t="shared" si="10"/>
        <v>0.41666666666666669</v>
      </c>
      <c r="N54" s="38">
        <v>150</v>
      </c>
      <c r="O54" s="38">
        <f t="shared" si="11"/>
        <v>59.090909090909093</v>
      </c>
      <c r="P54" s="38">
        <f t="shared" si="12"/>
        <v>85.064935064935071</v>
      </c>
      <c r="Q54" s="38">
        <f t="shared" si="13"/>
        <v>64.935064935064929</v>
      </c>
      <c r="R54" s="38">
        <f t="shared" si="14"/>
        <v>90.909090909090907</v>
      </c>
      <c r="S54" s="39">
        <f t="shared" si="15"/>
        <v>-5.8441558441558357</v>
      </c>
      <c r="T54" s="39">
        <f t="shared" si="16"/>
        <v>-5.8441558441558357</v>
      </c>
      <c r="U54" t="s">
        <v>126</v>
      </c>
      <c r="V54" t="s">
        <v>123</v>
      </c>
      <c r="W54" t="s">
        <v>82</v>
      </c>
      <c r="X54" s="48" t="s">
        <v>475</v>
      </c>
      <c r="Y54" s="41"/>
    </row>
    <row r="55" spans="1:25" ht="15" x14ac:dyDescent="0.25">
      <c r="A55">
        <v>2.1800000000000002</v>
      </c>
      <c r="B55">
        <v>1.72</v>
      </c>
      <c r="C55" s="29">
        <f t="shared" si="0"/>
        <v>4.0110945167484591E-2</v>
      </c>
      <c r="D55" s="30">
        <f>IF(OR($A55="",$B55=""),"",A55*'MPTO_working_2-way'!$G54)</f>
        <v>2.2674418604651168</v>
      </c>
      <c r="E55" s="32">
        <f>IF(OR($A55="",$B55=""),"",B55*'MPTO_working_2-way'!$G54)</f>
        <v>1.7889908256880735</v>
      </c>
      <c r="F55" s="30">
        <f>IF(OR($A55="",$B55=""),"",'MPTO_working_2-way'!D54)</f>
        <v>2.2796692607003894</v>
      </c>
      <c r="G55" s="32">
        <f>IF(OR($A55="",$B55=""),"",'MPTO_working_2-way'!E54)</f>
        <v>1.7814519194222731</v>
      </c>
      <c r="H55" s="30">
        <f>IF(OR($A55="",$B55=""),"",'OddsRatio_working_2-way'!M54)</f>
        <v>2.2801909579781015</v>
      </c>
      <c r="I55" s="30">
        <f>IF(OR($A55="",$B55=""),"",'OddsRatio_working_2-way'!N54)</f>
        <v>1.7811334658849434</v>
      </c>
      <c r="J55" s="30">
        <f>IF('Log_working_2-way'!$D54="","",A55^('Log_working_2-way'!$D54))</f>
        <v>2.2858490727693308</v>
      </c>
      <c r="K55" s="32">
        <f>IF('Log_working_2-way'!$D54="","",B55^('Log_working_2-way'!$D54))</f>
        <v>1.7776962484765699</v>
      </c>
      <c r="L55" s="37">
        <f t="shared" si="9"/>
        <v>0.44102564102564096</v>
      </c>
      <c r="M55" s="37">
        <f t="shared" si="10"/>
        <v>0.55897435897435888</v>
      </c>
      <c r="N55" s="38">
        <v>151</v>
      </c>
      <c r="O55" s="38">
        <f t="shared" si="11"/>
        <v>81.733944954128432</v>
      </c>
      <c r="P55" s="38">
        <f t="shared" si="12"/>
        <v>63.209302325581383</v>
      </c>
      <c r="Q55" s="38">
        <f t="shared" si="13"/>
        <v>87.79069767441861</v>
      </c>
      <c r="R55" s="38">
        <f t="shared" si="14"/>
        <v>69.266055045871553</v>
      </c>
      <c r="S55" s="39">
        <f t="shared" si="15"/>
        <v>-6.0567527202901772</v>
      </c>
      <c r="T55" s="39">
        <f t="shared" si="16"/>
        <v>-6.0567527202901701</v>
      </c>
      <c r="U55" t="s">
        <v>129</v>
      </c>
      <c r="V55" t="s">
        <v>111</v>
      </c>
      <c r="W55" t="s">
        <v>82</v>
      </c>
      <c r="X55" s="48" t="s">
        <v>475</v>
      </c>
      <c r="Y55" s="41"/>
    </row>
    <row r="56" spans="1:25" ht="15" x14ac:dyDescent="0.25">
      <c r="A56">
        <v>2.0299999999999998</v>
      </c>
      <c r="B56">
        <v>1.85</v>
      </c>
      <c r="C56" s="29">
        <f t="shared" si="0"/>
        <v>3.315137797896428E-2</v>
      </c>
      <c r="D56" s="30">
        <f>IF(OR($A56="",$B56=""),"",A56*'MPTO_working_2-way'!$G55)</f>
        <v>2.0972972972972972</v>
      </c>
      <c r="E56" s="32">
        <f>IF(OR($A56="",$B56=""),"",B56*'MPTO_working_2-way'!$G55)</f>
        <v>1.9113300492610841</v>
      </c>
      <c r="F56" s="30">
        <f>IF(OR($A56="",$B56=""),"",'MPTO_working_2-way'!D55)</f>
        <v>2.1006852188505105</v>
      </c>
      <c r="G56" s="32">
        <f>IF(OR($A56="",$B56=""),"",'MPTO_working_2-way'!E55)</f>
        <v>1.9085249650616189</v>
      </c>
      <c r="H56" s="30">
        <f>IF(OR($A56="",$B56=""),"",'OddsRatio_working_2-way'!M55)</f>
        <v>2.1008018467836762</v>
      </c>
      <c r="I56" s="30">
        <f>IF(OR($A56="",$B56=""),"",'OddsRatio_working_2-way'!N55)</f>
        <v>1.9084287085108012</v>
      </c>
      <c r="J56" s="30">
        <f>IF('Log_working_2-way'!$D55="","",A56^('Log_working_2-way'!$D55))</f>
        <v>2.1023480190539692</v>
      </c>
      <c r="K56" s="32">
        <f>IF('Log_working_2-way'!$D55="","",B56^('Log_working_2-way'!$D55))</f>
        <v>1.9071545307970494</v>
      </c>
      <c r="L56" s="37">
        <f t="shared" si="9"/>
        <v>0.47680412371134023</v>
      </c>
      <c r="M56" s="37">
        <f t="shared" si="10"/>
        <v>0.52319587628865971</v>
      </c>
      <c r="N56" s="38">
        <v>152</v>
      </c>
      <c r="O56" s="38">
        <f t="shared" si="11"/>
        <v>77.123152709359587</v>
      </c>
      <c r="P56" s="38">
        <f t="shared" si="12"/>
        <v>69.837837837837824</v>
      </c>
      <c r="Q56" s="38">
        <f t="shared" si="13"/>
        <v>82.162162162162147</v>
      </c>
      <c r="R56" s="38">
        <f t="shared" si="14"/>
        <v>74.876847290640399</v>
      </c>
      <c r="S56" s="39">
        <f t="shared" si="15"/>
        <v>-5.03900945280256</v>
      </c>
      <c r="T56" s="39">
        <f t="shared" si="16"/>
        <v>-5.0390094528025742</v>
      </c>
      <c r="U56" t="s">
        <v>130</v>
      </c>
      <c r="V56" t="s">
        <v>85</v>
      </c>
      <c r="W56" t="s">
        <v>82</v>
      </c>
      <c r="X56" s="48" t="s">
        <v>475</v>
      </c>
      <c r="Y56" s="41"/>
    </row>
    <row r="57" spans="1:25" ht="15" x14ac:dyDescent="0.25">
      <c r="A57">
        <v>2.06</v>
      </c>
      <c r="B57">
        <v>1.82</v>
      </c>
      <c r="C57" s="29">
        <f t="shared" si="0"/>
        <v>3.4887442654432999E-2</v>
      </c>
      <c r="D57" s="30">
        <f>IF(OR($A57="",$B57=""),"",A57*'MPTO_working_2-way'!$G56)</f>
        <v>2.1318681318681318</v>
      </c>
      <c r="E57" s="32">
        <f>IF(OR($A57="",$B57=""),"",B57*'MPTO_working_2-way'!$G56)</f>
        <v>1.883495145631068</v>
      </c>
      <c r="F57" s="30">
        <f>IF(OR($A57="",$B57=""),"",'MPTO_working_2-way'!D56)</f>
        <v>2.1367833124358828</v>
      </c>
      <c r="G57" s="32">
        <f>IF(OR($A57="",$B57=""),"",'MPTO_working_2-way'!E56)</f>
        <v>1.8796751228316457</v>
      </c>
      <c r="H57" s="30">
        <f>IF(OR($A57="",$B57=""),"",'OddsRatio_working_2-way'!M56)</f>
        <v>2.1369621483713819</v>
      </c>
      <c r="I57" s="30">
        <f>IF(OR($A57="",$B57=""),"",'OddsRatio_working_2-way'!N56)</f>
        <v>1.8795367562872962</v>
      </c>
      <c r="J57" s="30">
        <f>IF('Log_working_2-way'!$D56="","",A57^('Log_working_2-way'!$D56))</f>
        <v>2.139211690905316</v>
      </c>
      <c r="K57" s="32">
        <f>IF('Log_working_2-way'!$D56="","",B57^('Log_working_2-way'!$D56))</f>
        <v>1.8777999804454721</v>
      </c>
      <c r="L57" s="37">
        <f t="shared" si="9"/>
        <v>0.46907216494845361</v>
      </c>
      <c r="M57" s="37">
        <f t="shared" si="10"/>
        <v>0.53092783505154639</v>
      </c>
      <c r="N57" s="38">
        <v>153</v>
      </c>
      <c r="O57" s="38">
        <f t="shared" si="11"/>
        <v>78.728155339805824</v>
      </c>
      <c r="P57" s="38">
        <f t="shared" si="12"/>
        <v>68.934065934065941</v>
      </c>
      <c r="Q57" s="38">
        <f t="shared" si="13"/>
        <v>84.065934065934059</v>
      </c>
      <c r="R57" s="38">
        <f t="shared" si="14"/>
        <v>74.271844660194176</v>
      </c>
      <c r="S57" s="39">
        <f t="shared" si="15"/>
        <v>-5.337778726128235</v>
      </c>
      <c r="T57" s="39">
        <f t="shared" si="16"/>
        <v>-5.337778726128235</v>
      </c>
      <c r="U57" t="s">
        <v>143</v>
      </c>
      <c r="V57" t="s">
        <v>137</v>
      </c>
      <c r="W57" t="s">
        <v>83</v>
      </c>
      <c r="X57" s="48" t="s">
        <v>475</v>
      </c>
      <c r="Y57" s="41"/>
    </row>
    <row r="58" spans="1:25" ht="15" x14ac:dyDescent="0.25">
      <c r="A58">
        <v>2.0499999999999998</v>
      </c>
      <c r="B58">
        <v>1.83</v>
      </c>
      <c r="C58" s="29">
        <f t="shared" si="0"/>
        <v>3.4252965480474407E-2</v>
      </c>
      <c r="D58" s="30">
        <f>IF(OR($A58="",$B58=""),"",A58*'MPTO_working_2-way'!$G57)</f>
        <v>2.1202185792349724</v>
      </c>
      <c r="E58" s="32">
        <f>IF(OR($A58="",$B58=""),"",B58*'MPTO_working_2-way'!$G57)</f>
        <v>1.8926829268292682</v>
      </c>
      <c r="F58" s="30">
        <f>IF(OR($A58="",$B58=""),"",'MPTO_working_2-way'!D57)</f>
        <v>2.1245929491717397</v>
      </c>
      <c r="G58" s="32">
        <f>IF(OR($A58="",$B58=""),"",'MPTO_working_2-way'!E57)</f>
        <v>1.8892106257081707</v>
      </c>
      <c r="H58" s="30">
        <f>IF(OR($A58="",$B58=""),"",'OddsRatio_working_2-way'!M57)</f>
        <v>2.1247489679763456</v>
      </c>
      <c r="I58" s="30">
        <f>IF(OR($A58="",$B58=""),"",'OddsRatio_working_2-way'!N57)</f>
        <v>1.8890872794479689</v>
      </c>
      <c r="J58" s="30">
        <f>IF('Log_working_2-way'!$D57="","",A58^('Log_working_2-way'!$D57))</f>
        <v>2.1267489530128172</v>
      </c>
      <c r="K58" s="32">
        <f>IF('Log_working_2-way'!$D57="","",B58^('Log_working_2-way'!$D57))</f>
        <v>1.8875091450726849</v>
      </c>
      <c r="L58" s="37">
        <f t="shared" si="9"/>
        <v>0.47164948453608252</v>
      </c>
      <c r="M58" s="37">
        <f t="shared" si="10"/>
        <v>0.52835051546391754</v>
      </c>
      <c r="N58" s="38">
        <v>154</v>
      </c>
      <c r="O58" s="38">
        <f t="shared" si="11"/>
        <v>78.878048780487802</v>
      </c>
      <c r="P58" s="38">
        <f t="shared" si="12"/>
        <v>69.846994535519116</v>
      </c>
      <c r="Q58" s="38">
        <f t="shared" si="13"/>
        <v>84.15300546448087</v>
      </c>
      <c r="R58" s="38">
        <f t="shared" si="14"/>
        <v>75.121951219512198</v>
      </c>
      <c r="S58" s="39">
        <f t="shared" si="15"/>
        <v>-5.2749566839930679</v>
      </c>
      <c r="T58" s="39">
        <f t="shared" si="16"/>
        <v>-5.2749566839930822</v>
      </c>
      <c r="U58" t="s">
        <v>132</v>
      </c>
      <c r="V58" t="s">
        <v>134</v>
      </c>
      <c r="W58" t="s">
        <v>83</v>
      </c>
      <c r="X58" s="48" t="s">
        <v>475</v>
      </c>
      <c r="Y58" s="41"/>
    </row>
    <row r="59" spans="1:25" ht="15" x14ac:dyDescent="0.25">
      <c r="A59">
        <v>2.39</v>
      </c>
      <c r="B59">
        <v>1.61</v>
      </c>
      <c r="C59" s="29">
        <f t="shared" si="0"/>
        <v>3.9528054263364254E-2</v>
      </c>
      <c r="D59" s="30">
        <f>IF(OR($A59="",$B59=""),"",A59*'MPTO_working_2-way'!$G58)</f>
        <v>2.4844720496894408</v>
      </c>
      <c r="E59" s="32">
        <f>IF(OR($A59="",$B59=""),"",B59*'MPTO_working_2-way'!$G58)</f>
        <v>1.6736401673640164</v>
      </c>
      <c r="F59" s="30">
        <f>IF(OR($A59="",$B59=""),"",'MPTO_working_2-way'!D58)</f>
        <v>2.5084911502982492</v>
      </c>
      <c r="G59" s="32">
        <f>IF(OR($A59="",$B59=""),"",'MPTO_working_2-way'!E58)</f>
        <v>1.6629140646945697</v>
      </c>
      <c r="H59" s="30">
        <f>IF(OR($A59="",$B59=""),"",'OddsRatio_working_2-way'!M58)</f>
        <v>2.5095325516828586</v>
      </c>
      <c r="I59" s="30">
        <f>IF(OR($A59="",$B59=""),"",'OddsRatio_working_2-way'!N58)</f>
        <v>1.6624567313140606</v>
      </c>
      <c r="J59" s="30">
        <f>IF('Log_working_2-way'!$D58="","",A59^('Log_working_2-way'!$D58))</f>
        <v>2.5207624560048121</v>
      </c>
      <c r="K59" s="32">
        <f>IF('Log_working_2-way'!$D58="","",B59^('Log_working_2-way'!$D58))</f>
        <v>1.6575648919074468</v>
      </c>
      <c r="L59" s="37">
        <f t="shared" si="9"/>
        <v>0.40250000000000002</v>
      </c>
      <c r="M59" s="37">
        <f t="shared" si="10"/>
        <v>0.59750000000000014</v>
      </c>
      <c r="N59" s="38">
        <v>155</v>
      </c>
      <c r="O59" s="38">
        <f t="shared" si="11"/>
        <v>90.146443514644361</v>
      </c>
      <c r="P59" s="38">
        <f t="shared" si="12"/>
        <v>58.726708074534166</v>
      </c>
      <c r="Q59" s="38">
        <f t="shared" si="13"/>
        <v>96.273291925465827</v>
      </c>
      <c r="R59" s="38">
        <f t="shared" si="14"/>
        <v>64.853556485355639</v>
      </c>
      <c r="S59" s="39">
        <f t="shared" si="15"/>
        <v>-6.1268484108214665</v>
      </c>
      <c r="T59" s="39">
        <f t="shared" si="16"/>
        <v>-6.1268484108214736</v>
      </c>
      <c r="U59" t="s">
        <v>74</v>
      </c>
      <c r="V59" t="s">
        <v>142</v>
      </c>
      <c r="W59" t="s">
        <v>83</v>
      </c>
      <c r="X59" s="48" t="s">
        <v>475</v>
      </c>
      <c r="Y59" s="41"/>
    </row>
    <row r="60" spans="1:25" s="35" customFormat="1" ht="15" x14ac:dyDescent="0.25">
      <c r="A60">
        <v>2.27</v>
      </c>
      <c r="B60">
        <v>1.67</v>
      </c>
      <c r="C60" s="29">
        <f t="shared" si="0"/>
        <v>3.9331029570814469E-2</v>
      </c>
      <c r="D60" s="30">
        <f>IF(OR($A60="",$B60=""),"",A60*'MPTO_working_2-way'!$G59)</f>
        <v>2.3592814371257487</v>
      </c>
      <c r="E60" s="32">
        <f>IF(OR($A60="",$B60=""),"",B60*'MPTO_working_2-way'!$G59)</f>
        <v>1.7356828193832601</v>
      </c>
      <c r="F60" s="30">
        <f>IF(OR($A60="",$B60=""),"",'MPTO_working_2-way'!D59)</f>
        <v>2.3760694474913038</v>
      </c>
      <c r="G60" s="32">
        <f>IF(OR($A60="",$B60=""),"",'MPTO_working_2-way'!E59)</f>
        <v>1.7267075087111983</v>
      </c>
      <c r="H60" s="30">
        <f>IF(OR($A60="",$B60=""),"",'OddsRatio_working_2-way'!M59)</f>
        <v>2.376779716606729</v>
      </c>
      <c r="I60" s="30">
        <f>IF(OR($A60="",$B60=""),"",'OddsRatio_working_2-way'!N59)</f>
        <v>1.7263326063988251</v>
      </c>
      <c r="J60" s="30">
        <f>IF('Log_working_2-way'!$D59="","",A60^('Log_working_2-way'!$D59))</f>
        <v>2.3845761893383783</v>
      </c>
      <c r="K60" s="32">
        <f>IF('Log_working_2-way'!$D59="","",B60^('Log_working_2-way'!$D59))</f>
        <v>1.7222426672508611</v>
      </c>
      <c r="L60" s="37">
        <f t="shared" si="9"/>
        <v>0.42385786802030456</v>
      </c>
      <c r="M60" s="37">
        <f t="shared" si="10"/>
        <v>0.57614213197969533</v>
      </c>
      <c r="N60" s="38">
        <v>156</v>
      </c>
      <c r="O60" s="38">
        <f t="shared" si="11"/>
        <v>87.277533039647579</v>
      </c>
      <c r="P60" s="38">
        <f t="shared" si="12"/>
        <v>62.586826347305383</v>
      </c>
      <c r="Q60" s="38">
        <f t="shared" si="13"/>
        <v>93.413173652694624</v>
      </c>
      <c r="R60" s="38">
        <f t="shared" si="14"/>
        <v>68.722466960352421</v>
      </c>
      <c r="S60" s="39">
        <f t="shared" si="15"/>
        <v>-6.1356406130470447</v>
      </c>
      <c r="T60" s="39">
        <f t="shared" si="16"/>
        <v>-6.1356406130470376</v>
      </c>
      <c r="U60" t="s">
        <v>136</v>
      </c>
      <c r="V60" t="s">
        <v>72</v>
      </c>
      <c r="W60" t="s">
        <v>83</v>
      </c>
      <c r="X60" s="48" t="s">
        <v>475</v>
      </c>
      <c r="Y60" s="41"/>
    </row>
    <row r="61" spans="1:25" ht="15" x14ac:dyDescent="0.25">
      <c r="A61">
        <v>2.39</v>
      </c>
      <c r="B61">
        <v>1.61</v>
      </c>
      <c r="C61" s="29">
        <f t="shared" si="0"/>
        <v>3.9528054263364254E-2</v>
      </c>
      <c r="D61" s="30">
        <f>IF(OR($A61="",$B61=""),"",A61*'MPTO_working_2-way'!$G60)</f>
        <v>2.4844720496894408</v>
      </c>
      <c r="E61" s="32">
        <f>IF(OR($A61="",$B61=""),"",B61*'MPTO_working_2-way'!$G60)</f>
        <v>1.6736401673640164</v>
      </c>
      <c r="F61" s="30">
        <f>IF(OR($A61="",$B61=""),"",'MPTO_working_2-way'!D60)</f>
        <v>2.5084911502982492</v>
      </c>
      <c r="G61" s="32">
        <f>IF(OR($A61="",$B61=""),"",'MPTO_working_2-way'!E60)</f>
        <v>1.6629140646945697</v>
      </c>
      <c r="H61" s="30">
        <f>IF(OR($A61="",$B61=""),"",'OddsRatio_working_2-way'!M60)</f>
        <v>2.5095325516828586</v>
      </c>
      <c r="I61" s="30">
        <f>IF(OR($A61="",$B61=""),"",'OddsRatio_working_2-way'!N60)</f>
        <v>1.6624567313140606</v>
      </c>
      <c r="J61" s="30">
        <f>IF('Log_working_2-way'!$D60="","",A61^('Log_working_2-way'!$D60))</f>
        <v>2.5207624560048121</v>
      </c>
      <c r="K61" s="32">
        <f>IF('Log_working_2-way'!$D60="","",B61^('Log_working_2-way'!$D60))</f>
        <v>1.6575648919074468</v>
      </c>
      <c r="L61" s="37">
        <f t="shared" si="9"/>
        <v>0.40250000000000002</v>
      </c>
      <c r="M61" s="37">
        <f t="shared" si="10"/>
        <v>0.59750000000000014</v>
      </c>
      <c r="N61" s="38">
        <v>157</v>
      </c>
      <c r="O61" s="38">
        <f t="shared" si="11"/>
        <v>91.309623430962347</v>
      </c>
      <c r="P61" s="38">
        <f t="shared" si="12"/>
        <v>59.484472049689444</v>
      </c>
      <c r="Q61" s="38">
        <f t="shared" si="13"/>
        <v>97.515527950310556</v>
      </c>
      <c r="R61" s="38">
        <f t="shared" si="14"/>
        <v>65.690376569037653</v>
      </c>
      <c r="S61" s="39">
        <f t="shared" si="15"/>
        <v>-6.2059045193482092</v>
      </c>
      <c r="T61" s="39">
        <f t="shared" si="16"/>
        <v>-6.2059045193482092</v>
      </c>
      <c r="U61" t="s">
        <v>147</v>
      </c>
      <c r="V61" t="s">
        <v>135</v>
      </c>
      <c r="W61" t="s">
        <v>83</v>
      </c>
      <c r="X61" s="48" t="s">
        <v>475</v>
      </c>
      <c r="Y61" s="41"/>
    </row>
    <row r="62" spans="1:25" ht="15" x14ac:dyDescent="0.25">
      <c r="A62">
        <v>2.06</v>
      </c>
      <c r="B62">
        <v>1.83</v>
      </c>
      <c r="C62" s="29">
        <f t="shared" si="0"/>
        <v>3.1884980635577431E-2</v>
      </c>
      <c r="D62" s="30">
        <f>IF(OR($A62="",$B62=""),"",A62*'MPTO_working_2-way'!$G61)</f>
        <v>2.1256830601092895</v>
      </c>
      <c r="E62" s="32">
        <f>IF(OR($A62="",$B62=""),"",B62*'MPTO_working_2-way'!$G61)</f>
        <v>1.8883495145631068</v>
      </c>
      <c r="F62" s="30">
        <f>IF(OR($A62="",$B62=""),"",'MPTO_working_2-way'!D61)</f>
        <v>2.1299508446804905</v>
      </c>
      <c r="G62" s="32">
        <f>IF(OR($A62="",$B62=""),"",'MPTO_working_2-way'!E61)</f>
        <v>1.8849942497124856</v>
      </c>
      <c r="H62" s="30">
        <f>IF(OR($A62="",$B62=""),"",'OddsRatio_working_2-way'!M61)</f>
        <v>2.1300922235529893</v>
      </c>
      <c r="I62" s="30">
        <f>IF(OR($A62="",$B62=""),"",'OddsRatio_working_2-way'!N61)</f>
        <v>1.8848835335367746</v>
      </c>
      <c r="J62" s="30">
        <f>IF('Log_working_2-way'!$D61="","",A62^('Log_working_2-way'!$D61))</f>
        <v>2.1320394516231058</v>
      </c>
      <c r="K62" s="32">
        <f>IF('Log_working_2-way'!$D61="","",B62^('Log_working_2-way'!$D61))</f>
        <v>1.8833614398916756</v>
      </c>
      <c r="L62" s="37">
        <f t="shared" si="9"/>
        <v>0.47043701799485865</v>
      </c>
      <c r="M62" s="37">
        <f t="shared" si="10"/>
        <v>0.5295629820051414</v>
      </c>
      <c r="N62" s="38">
        <v>158</v>
      </c>
      <c r="O62" s="38">
        <f t="shared" si="11"/>
        <v>81.300970873786412</v>
      </c>
      <c r="P62" s="38">
        <f t="shared" si="12"/>
        <v>71.661202185792334</v>
      </c>
      <c r="Q62" s="38">
        <f t="shared" si="13"/>
        <v>86.338797814207638</v>
      </c>
      <c r="R62" s="38">
        <f t="shared" si="14"/>
        <v>76.699029126213588</v>
      </c>
      <c r="S62" s="39">
        <f t="shared" si="15"/>
        <v>-5.0378269404212261</v>
      </c>
      <c r="T62" s="39">
        <f t="shared" si="16"/>
        <v>-5.0378269404212546</v>
      </c>
      <c r="U62" t="s">
        <v>141</v>
      </c>
      <c r="V62" t="s">
        <v>88</v>
      </c>
      <c r="W62" t="s">
        <v>83</v>
      </c>
      <c r="X62" s="48" t="s">
        <v>475</v>
      </c>
      <c r="Y62" s="41"/>
    </row>
    <row r="63" spans="1:25" s="50" customFormat="1" ht="15" x14ac:dyDescent="0.25">
      <c r="A63">
        <v>2.15</v>
      </c>
      <c r="B63">
        <v>1.74</v>
      </c>
      <c r="C63" s="29">
        <f t="shared" si="0"/>
        <v>3.9828922747928264E-2</v>
      </c>
      <c r="D63" s="30">
        <f>IF(OR($A63="",$B63=""),"",A63*'MPTO_working_2-way'!$G62)</f>
        <v>2.2356321839080455</v>
      </c>
      <c r="E63" s="32">
        <f>IF(OR($A63="",$B63=""),"",B63*'MPTO_working_2-way'!$G62)</f>
        <v>1.8093023255813951</v>
      </c>
      <c r="F63" s="30">
        <f>IF(OR($A63="",$B63=""),"",'MPTO_working_2-way'!D62)</f>
        <v>2.2461723206244368</v>
      </c>
      <c r="G63" s="32">
        <f>IF(OR($A63="",$B63=""),"",'MPTO_working_2-way'!E62)</f>
        <v>1.8024572392194651</v>
      </c>
      <c r="H63" s="30">
        <f>IF(OR($A63="",$B63=""),"",'OddsRatio_working_2-way'!M62)</f>
        <v>2.2466170438647359</v>
      </c>
      <c r="I63" s="30">
        <f>IF(OR($A63="",$B63=""),"",'OddsRatio_working_2-way'!N62)</f>
        <v>1.8021709673564388</v>
      </c>
      <c r="J63" s="30">
        <f>IF('Log_working_2-way'!$D62="","",A63^('Log_working_2-way'!$D62))</f>
        <v>2.2514857299538718</v>
      </c>
      <c r="K63" s="32">
        <f>IF('Log_working_2-way'!$D62="","",B63^('Log_working_2-way'!$D62))</f>
        <v>1.7990502616731108</v>
      </c>
      <c r="L63" s="37">
        <f t="shared" si="9"/>
        <v>0.44730077120822631</v>
      </c>
      <c r="M63" s="37">
        <f t="shared" si="10"/>
        <v>0.5526992287917738</v>
      </c>
      <c r="N63" s="38">
        <v>159</v>
      </c>
      <c r="O63" s="38">
        <f t="shared" si="11"/>
        <v>85.046511627906966</v>
      </c>
      <c r="P63" s="38">
        <f t="shared" si="12"/>
        <v>67.620689655172427</v>
      </c>
      <c r="Q63" s="38">
        <f t="shared" si="13"/>
        <v>91.379310344827587</v>
      </c>
      <c r="R63" s="38">
        <f t="shared" si="14"/>
        <v>73.95348837209302</v>
      </c>
      <c r="S63" s="39">
        <f t="shared" si="15"/>
        <v>-6.332798716920621</v>
      </c>
      <c r="T63" s="39">
        <f t="shared" si="16"/>
        <v>-6.3327987169205926</v>
      </c>
      <c r="U63" t="s">
        <v>140</v>
      </c>
      <c r="V63" t="s">
        <v>144</v>
      </c>
      <c r="W63" t="s">
        <v>83</v>
      </c>
      <c r="X63" s="48" t="s">
        <v>475</v>
      </c>
      <c r="Y63" s="51"/>
    </row>
    <row r="64" spans="1:25" ht="15" x14ac:dyDescent="0.25">
      <c r="A64">
        <v>2.0499999999999998</v>
      </c>
      <c r="B64">
        <v>1.83</v>
      </c>
      <c r="C64" s="29">
        <f t="shared" si="0"/>
        <v>3.4252965480474407E-2</v>
      </c>
      <c r="D64" s="30">
        <f>IF(OR($A64="",$B64=""),"",A64*'MPTO_working_2-way'!$G63)</f>
        <v>2.1202185792349724</v>
      </c>
      <c r="E64" s="32">
        <f>IF(OR($A64="",$B64=""),"",B64*'MPTO_working_2-way'!$G63)</f>
        <v>1.8926829268292682</v>
      </c>
      <c r="F64" s="30">
        <f>IF(OR($A64="",$B64=""),"",'MPTO_working_2-way'!D63)</f>
        <v>2.1245929491717397</v>
      </c>
      <c r="G64" s="32">
        <f>IF(OR($A64="",$B64=""),"",'MPTO_working_2-way'!E63)</f>
        <v>1.8892106257081707</v>
      </c>
      <c r="H64" s="30">
        <f>IF(OR($A64="",$B64=""),"",'OddsRatio_working_2-way'!M63)</f>
        <v>2.1247489679763456</v>
      </c>
      <c r="I64" s="30">
        <f>IF(OR($A64="",$B64=""),"",'OddsRatio_working_2-way'!N63)</f>
        <v>1.8890872794479689</v>
      </c>
      <c r="J64" s="30">
        <f>IF('Log_working_2-way'!$D63="","",A64^('Log_working_2-way'!$D63))</f>
        <v>2.1267489530128172</v>
      </c>
      <c r="K64" s="32">
        <f>IF('Log_working_2-way'!$D63="","",B64^('Log_working_2-way'!$D63))</f>
        <v>1.8875091450726849</v>
      </c>
      <c r="L64" s="37">
        <f t="shared" si="9"/>
        <v>0.47164948453608252</v>
      </c>
      <c r="M64" s="37">
        <f t="shared" si="10"/>
        <v>0.52835051546391754</v>
      </c>
      <c r="N64" s="38">
        <v>160</v>
      </c>
      <c r="O64" s="38">
        <f t="shared" si="11"/>
        <v>81.951219512195124</v>
      </c>
      <c r="P64" s="38">
        <f t="shared" si="12"/>
        <v>72.568306010928964</v>
      </c>
      <c r="Q64" s="38">
        <f t="shared" si="13"/>
        <v>87.431693989071022</v>
      </c>
      <c r="R64" s="38">
        <f t="shared" si="14"/>
        <v>78.048780487804891</v>
      </c>
      <c r="S64" s="39">
        <f t="shared" si="15"/>
        <v>-5.4804744768758979</v>
      </c>
      <c r="T64" s="39">
        <f t="shared" si="16"/>
        <v>-5.4804744768759264</v>
      </c>
      <c r="U64" t="s">
        <v>73</v>
      </c>
      <c r="V64" t="s">
        <v>145</v>
      </c>
      <c r="W64" t="s">
        <v>83</v>
      </c>
      <c r="X64" s="48" t="s">
        <v>475</v>
      </c>
      <c r="Y64" s="41"/>
    </row>
    <row r="65" spans="1:25" ht="15" x14ac:dyDescent="0.25">
      <c r="A65">
        <v>2.27</v>
      </c>
      <c r="B65">
        <v>1.68</v>
      </c>
      <c r="C65" s="29">
        <f t="shared" si="0"/>
        <v>3.5766729599328695E-2</v>
      </c>
      <c r="D65" s="30">
        <f>IF(OR($A65="",$B65=""),"",A65*'MPTO_working_2-way'!$G64)</f>
        <v>2.3511904761904763</v>
      </c>
      <c r="E65" s="32">
        <f>IF(OR($A65="",$B65=""),"",B65*'MPTO_working_2-way'!$G64)</f>
        <v>1.7400881057268722</v>
      </c>
      <c r="F65" s="30">
        <f>IF(OR($A65="",$B65=""),"",'MPTO_working_2-way'!D64)</f>
        <v>2.3660503784588656</v>
      </c>
      <c r="G65" s="32">
        <f>IF(OR($A65="",$B65=""),"",'MPTO_working_2-way'!E64)</f>
        <v>1.7320374239258789</v>
      </c>
      <c r="H65" s="30">
        <f>IF(OR($A65="",$B65=""),"",'OddsRatio_working_2-way'!M64)</f>
        <v>2.3666188418222287</v>
      </c>
      <c r="I65" s="30">
        <f>IF(OR($A65="",$B65=""),"",'OddsRatio_working_2-way'!N64)</f>
        <v>1.7317329231804059</v>
      </c>
      <c r="J65" s="30">
        <f>IF('Log_working_2-way'!$D64="","",A65^('Log_working_2-way'!$D64))</f>
        <v>2.37348902776783</v>
      </c>
      <c r="K65" s="32">
        <f>IF('Log_working_2-way'!$D64="","",B65^('Log_working_2-way'!$D64))</f>
        <v>1.72807279838637</v>
      </c>
      <c r="L65" s="37">
        <f t="shared" si="9"/>
        <v>0.42531645569620252</v>
      </c>
      <c r="M65" s="37">
        <f t="shared" si="10"/>
        <v>0.57468354430379742</v>
      </c>
      <c r="N65" s="38">
        <v>161</v>
      </c>
      <c r="O65" s="38">
        <f t="shared" si="11"/>
        <v>90.074889867841421</v>
      </c>
      <c r="P65" s="38">
        <f t="shared" si="12"/>
        <v>65.166666666666671</v>
      </c>
      <c r="Q65" s="38">
        <f t="shared" si="13"/>
        <v>95.833333333333329</v>
      </c>
      <c r="R65" s="38">
        <f t="shared" si="14"/>
        <v>70.925110132158594</v>
      </c>
      <c r="S65" s="39">
        <f t="shared" si="15"/>
        <v>-5.7584434654919079</v>
      </c>
      <c r="T65" s="39">
        <f t="shared" si="16"/>
        <v>-5.7584434654919221</v>
      </c>
      <c r="U65" t="s">
        <v>75</v>
      </c>
      <c r="V65" t="s">
        <v>138</v>
      </c>
      <c r="W65" t="s">
        <v>83</v>
      </c>
      <c r="X65" s="48" t="s">
        <v>475</v>
      </c>
      <c r="Y65" s="41"/>
    </row>
    <row r="66" spans="1:25" ht="15" x14ac:dyDescent="0.25">
      <c r="A66">
        <v>2.6</v>
      </c>
      <c r="B66">
        <v>1.53</v>
      </c>
      <c r="C66" s="29">
        <f t="shared" si="0"/>
        <v>3.8210155857214545E-2</v>
      </c>
      <c r="D66" s="30">
        <f>IF(OR($A66="",$B66=""),"",A66*'MPTO_working_2-way'!$G65)</f>
        <v>2.6993464052287579</v>
      </c>
      <c r="E66" s="32">
        <f>IF(OR($A66="",$B66=""),"",B66*'MPTO_working_2-way'!$G65)</f>
        <v>1.5884615384615384</v>
      </c>
      <c r="F66" s="30">
        <f>IF(OR($A66="",$B66=""),"",'MPTO_working_2-way'!D65)</f>
        <v>2.7359009628610726</v>
      </c>
      <c r="G66" s="32">
        <f>IF(OR($A66="",$B66=""),"",'MPTO_working_2-way'!E65)</f>
        <v>1.5760697305863707</v>
      </c>
      <c r="H66" s="30">
        <f>IF(OR($A66="",$B66=""),"",'OddsRatio_working_2-way'!M65)</f>
        <v>2.7374889710522772</v>
      </c>
      <c r="I66" s="30">
        <f>IF(OR($A66="",$B66=""),"",'OddsRatio_working_2-way'!N65)</f>
        <v>1.575543221661067</v>
      </c>
      <c r="J66" s="30">
        <f>IF('Log_working_2-way'!$D65="","",A66^('Log_working_2-way'!$D65))</f>
        <v>2.7547522658238996</v>
      </c>
      <c r="K66" s="32">
        <f>IF('Log_working_2-way'!$D65="","",B66^('Log_working_2-way'!$D65))</f>
        <v>1.5698810136769392</v>
      </c>
      <c r="L66" s="37">
        <f t="shared" si="9"/>
        <v>0.37046004842615016</v>
      </c>
      <c r="M66" s="37">
        <f t="shared" si="10"/>
        <v>0.6295399515738499</v>
      </c>
      <c r="N66" s="38">
        <v>162</v>
      </c>
      <c r="O66" s="38">
        <f t="shared" si="11"/>
        <v>99.692307692307679</v>
      </c>
      <c r="P66" s="38">
        <f t="shared" si="12"/>
        <v>56.117647058823536</v>
      </c>
      <c r="Q66" s="38">
        <f t="shared" si="13"/>
        <v>105.88235294117648</v>
      </c>
      <c r="R66" s="38">
        <f t="shared" si="14"/>
        <v>62.307692307692299</v>
      </c>
      <c r="S66" s="39">
        <f t="shared" si="15"/>
        <v>-6.1900452488687989</v>
      </c>
      <c r="T66" s="39">
        <f t="shared" si="16"/>
        <v>-6.1900452488687634</v>
      </c>
      <c r="U66" t="s">
        <v>146</v>
      </c>
      <c r="V66" t="s">
        <v>133</v>
      </c>
      <c r="W66" t="s">
        <v>83</v>
      </c>
      <c r="X66" s="48" t="s">
        <v>475</v>
      </c>
      <c r="Y66" s="41"/>
    </row>
    <row r="67" spans="1:25" ht="15" x14ac:dyDescent="0.25">
      <c r="A67">
        <v>2.73</v>
      </c>
      <c r="B67">
        <v>1.49</v>
      </c>
      <c r="C67" s="29">
        <f t="shared" ref="C67:C130" si="17">IF(OR($A67="",$B67=""),"",(1/A67)+(1/B67)-1)</f>
        <v>3.7441305897681687E-2</v>
      </c>
      <c r="D67" s="30">
        <f>IF(OR($A67="",$B67=""),"",A67*'MPTO_working_2-way'!$G66)</f>
        <v>2.8322147651006708</v>
      </c>
      <c r="E67" s="32">
        <f>IF(OR($A67="",$B67=""),"",B67*'MPTO_working_2-way'!$G66)</f>
        <v>1.5457875457875456</v>
      </c>
      <c r="F67" s="30">
        <f>IF(OR($A67="",$B67=""),"",'MPTO_working_2-way'!D66)</f>
        <v>2.8770378753050179</v>
      </c>
      <c r="G67" s="32">
        <f>IF(OR($A67="",$B67=""),"",'MPTO_working_2-way'!E66)</f>
        <v>1.5327543003560864</v>
      </c>
      <c r="H67" s="30">
        <f>IF(OR($A67="",$B67=""),"",'OddsRatio_working_2-way'!M66)</f>
        <v>2.8789923482808439</v>
      </c>
      <c r="I67" s="30">
        <f>IF(OR($A67="",$B67=""),"",'OddsRatio_working_2-way'!N66)</f>
        <v>1.5322001448887936</v>
      </c>
      <c r="J67" s="30">
        <f>IF('Log_working_2-way'!$D66="","",A67^('Log_working_2-way'!$D66))</f>
        <v>2.9002958559251169</v>
      </c>
      <c r="K67" s="32">
        <f>IF('Log_working_2-way'!$D66="","",B67^('Log_working_2-way'!$D66))</f>
        <v>1.5262338476830128</v>
      </c>
      <c r="L67" s="37">
        <f t="shared" si="9"/>
        <v>0.35308056872037918</v>
      </c>
      <c r="M67" s="37">
        <f t="shared" si="10"/>
        <v>0.64691943127962093</v>
      </c>
      <c r="N67" s="38">
        <v>163</v>
      </c>
      <c r="O67" s="38">
        <f t="shared" si="11"/>
        <v>103.29304029304029</v>
      </c>
      <c r="P67" s="38">
        <f t="shared" si="12"/>
        <v>53.604026845637591</v>
      </c>
      <c r="Q67" s="38">
        <f t="shared" si="13"/>
        <v>109.39597315436242</v>
      </c>
      <c r="R67" s="38">
        <f t="shared" si="14"/>
        <v>59.706959706959701</v>
      </c>
      <c r="S67" s="39">
        <f t="shared" si="15"/>
        <v>-6.102932861322131</v>
      </c>
      <c r="T67" s="39">
        <f t="shared" si="16"/>
        <v>-6.1029328613221097</v>
      </c>
      <c r="U67" t="s">
        <v>89</v>
      </c>
      <c r="V67" t="s">
        <v>139</v>
      </c>
      <c r="W67" t="s">
        <v>83</v>
      </c>
      <c r="X67" s="48" t="s">
        <v>475</v>
      </c>
      <c r="Y67" s="41"/>
    </row>
    <row r="68" spans="1:25" ht="15" x14ac:dyDescent="0.25">
      <c r="A68">
        <v>2.0499999999999998</v>
      </c>
      <c r="B68">
        <v>1.81</v>
      </c>
      <c r="C68" s="29">
        <f t="shared" si="17"/>
        <v>4.0291065894084488E-2</v>
      </c>
      <c r="D68" s="30">
        <f>IF(OR($A68="",$B68=""),"",A68*'MPTO_working_2-way'!$G67)</f>
        <v>2.132596685082873</v>
      </c>
      <c r="E68" s="32">
        <f>IF(OR($A68="",$B68=""),"",B68*'MPTO_working_2-way'!$G67)</f>
        <v>1.882926829268293</v>
      </c>
      <c r="F68" s="30">
        <f>IF(OR($A68="",$B68=""),"",'MPTO_working_2-way'!D67)</f>
        <v>2.1383086010661287</v>
      </c>
      <c r="G68" s="32">
        <f>IF(OR($A68="",$B68=""),"",'MPTO_working_2-way'!E67)</f>
        <v>1.8784963928616634</v>
      </c>
      <c r="H68" s="30">
        <f>IF(OR($A68="",$B68=""),"",'OddsRatio_working_2-way'!M67)</f>
        <v>2.1385500851066221</v>
      </c>
      <c r="I68" s="30">
        <f>IF(OR($A68="",$B68=""),"",'OddsRatio_working_2-way'!N67)</f>
        <v>1.8783100656536802</v>
      </c>
      <c r="J68" s="30">
        <f>IF('Log_working_2-way'!$D67="","",A68^('Log_working_2-way'!$D67))</f>
        <v>2.1411780217081708</v>
      </c>
      <c r="K68" s="32">
        <f>IF('Log_working_2-way'!$D67="","",B68^('Log_working_2-way'!$D67))</f>
        <v>1.8762874687184776</v>
      </c>
      <c r="L68" s="37">
        <f t="shared" si="9"/>
        <v>0.4689119170984456</v>
      </c>
      <c r="M68" s="37">
        <f t="shared" si="10"/>
        <v>0.53108808290155429</v>
      </c>
      <c r="N68" s="38">
        <v>164</v>
      </c>
      <c r="O68" s="38">
        <f t="shared" si="11"/>
        <v>84</v>
      </c>
      <c r="P68" s="38">
        <f t="shared" si="12"/>
        <v>73.392265193370193</v>
      </c>
      <c r="Q68" s="38">
        <f t="shared" si="13"/>
        <v>90.607734806629836</v>
      </c>
      <c r="R68" s="38">
        <f t="shared" si="14"/>
        <v>80.000000000000014</v>
      </c>
      <c r="S68" s="39">
        <f t="shared" si="15"/>
        <v>-6.6077348066298356</v>
      </c>
      <c r="T68" s="39">
        <f t="shared" si="16"/>
        <v>-6.6077348066298214</v>
      </c>
      <c r="U68" t="s">
        <v>90</v>
      </c>
      <c r="V68" t="s">
        <v>150</v>
      </c>
      <c r="W68" t="s">
        <v>68</v>
      </c>
      <c r="X68" s="48" t="s">
        <v>475</v>
      </c>
      <c r="Y68" s="41"/>
    </row>
    <row r="69" spans="1:25" ht="15" x14ac:dyDescent="0.25">
      <c r="A69">
        <v>1.71</v>
      </c>
      <c r="B69">
        <v>2.15</v>
      </c>
      <c r="C69" s="29">
        <f t="shared" si="17"/>
        <v>4.9911600707194248E-2</v>
      </c>
      <c r="D69" s="30">
        <f>IF(OR($A69="",$B69=""),"",A69*'MPTO_working_2-way'!$G68)</f>
        <v>1.7953488372093021</v>
      </c>
      <c r="E69" s="32">
        <f>IF(OR($A69="",$B69=""),"",B69*'MPTO_working_2-way'!$G68)</f>
        <v>2.2573099415204676</v>
      </c>
      <c r="F69" s="30">
        <f>IF(OR($A69="",$B69=""),"",'MPTO_working_2-way'!D68)</f>
        <v>1.7862261630025504</v>
      </c>
      <c r="G69" s="32">
        <f>IF(OR($A69="",$B69=""),"",'MPTO_working_2-way'!E68)</f>
        <v>2.2718986559555074</v>
      </c>
      <c r="H69" s="30">
        <f>IF(OR($A69="",$B69=""),"",'OddsRatio_working_2-way'!M68)</f>
        <v>1.7857425178439978</v>
      </c>
      <c r="I69" s="30">
        <f>IF(OR($A69="",$B69=""),"",'OddsRatio_working_2-way'!N68)</f>
        <v>2.2726815429867573</v>
      </c>
      <c r="J69" s="30">
        <f>IF('Log_working_2-way'!$D68="","",A69^('Log_working_2-way'!$D68))</f>
        <v>1.7815546379563396</v>
      </c>
      <c r="K69" s="32">
        <f>IF('Log_working_2-way'!$D68="","",B69^('Log_working_2-way'!$D68))</f>
        <v>2.2795010757196681</v>
      </c>
      <c r="L69" s="37">
        <f t="shared" ref="L69:L132" si="18">(1/D69)</f>
        <v>0.55699481865284983</v>
      </c>
      <c r="M69" s="37">
        <f t="shared" ref="M69:M132" si="19">(1/E69)</f>
        <v>0.44300518134715028</v>
      </c>
      <c r="N69" s="38">
        <v>165</v>
      </c>
      <c r="O69" s="38">
        <f t="shared" ref="O69:O132" si="20">(1/A69)*((N69*A69)-N69)</f>
        <v>68.508771929824547</v>
      </c>
      <c r="P69" s="38">
        <f t="shared" ref="P69:P132" si="21">(1/B69)*((N69*B69)-N69)</f>
        <v>88.255813953488371</v>
      </c>
      <c r="Q69" s="38">
        <f t="shared" ref="Q69:Q132" si="22">(1/B69)*N69</f>
        <v>76.744186046511629</v>
      </c>
      <c r="R69" s="38">
        <f t="shared" ref="R69:R132" si="23">(1/A69)*N69</f>
        <v>96.491228070175438</v>
      </c>
      <c r="S69" s="39">
        <f t="shared" ref="S69:S132" si="24">O69-Q69</f>
        <v>-8.2354141166870818</v>
      </c>
      <c r="T69" s="39">
        <f t="shared" ref="T69:T132" si="25">P69-R69</f>
        <v>-8.2354141166870676</v>
      </c>
      <c r="U69" t="s">
        <v>182</v>
      </c>
      <c r="V69" t="s">
        <v>77</v>
      </c>
      <c r="W69" t="s">
        <v>68</v>
      </c>
      <c r="X69" s="48" t="s">
        <v>475</v>
      </c>
      <c r="Y69" s="41"/>
    </row>
    <row r="70" spans="1:25" ht="15" x14ac:dyDescent="0.25">
      <c r="A70">
        <v>1.71</v>
      </c>
      <c r="B70">
        <v>2.16</v>
      </c>
      <c r="C70" s="29">
        <f t="shared" si="17"/>
        <v>4.7758284600389889E-2</v>
      </c>
      <c r="D70" s="30">
        <f>IF(OR($A70="",$B70=""),"",A70*'MPTO_working_2-way'!$G69)</f>
        <v>1.7916666666666667</v>
      </c>
      <c r="E70" s="32">
        <f>IF(OR($A70="",$B70=""),"",B70*'MPTO_working_2-way'!$G69)</f>
        <v>2.2631578947368425</v>
      </c>
      <c r="F70" s="30">
        <f>IF(OR($A70="",$B70=""),"",'MPTO_working_2-way'!D69)</f>
        <v>1.7827975673327543</v>
      </c>
      <c r="G70" s="32">
        <f>IF(OR($A70="",$B70=""),"",'MPTO_working_2-way'!E69)</f>
        <v>2.2774694783573808</v>
      </c>
      <c r="H70" s="30">
        <f>IF(OR($A70="",$B70=""),"",'OddsRatio_working_2-way'!M69)</f>
        <v>1.7823483658302366</v>
      </c>
      <c r="I70" s="30">
        <f>IF(OR($A70="",$B70=""),"",'OddsRatio_working_2-way'!N69)</f>
        <v>2.2782029638916539</v>
      </c>
      <c r="J70" s="30">
        <f>IF('Log_working_2-way'!$D69="","",A70^('Log_working_2-way'!$D69))</f>
        <v>1.7782831912785555</v>
      </c>
      <c r="K70" s="32">
        <f>IF('Log_working_2-way'!$D69="","",B70^('Log_working_2-way'!$D69))</f>
        <v>2.2848793488092363</v>
      </c>
      <c r="L70" s="37">
        <f t="shared" si="18"/>
        <v>0.55813953488372092</v>
      </c>
      <c r="M70" s="37">
        <f t="shared" si="19"/>
        <v>0.44186046511627902</v>
      </c>
      <c r="N70" s="38">
        <v>166</v>
      </c>
      <c r="O70" s="38">
        <f t="shared" si="20"/>
        <v>68.923976608187132</v>
      </c>
      <c r="P70" s="38">
        <f t="shared" si="21"/>
        <v>89.148148148148138</v>
      </c>
      <c r="Q70" s="38">
        <f t="shared" si="22"/>
        <v>76.851851851851848</v>
      </c>
      <c r="R70" s="38">
        <f t="shared" si="23"/>
        <v>97.076023391812853</v>
      </c>
      <c r="S70" s="39">
        <f t="shared" si="24"/>
        <v>-7.9278752436647153</v>
      </c>
      <c r="T70" s="39">
        <f t="shared" si="25"/>
        <v>-7.9278752436647153</v>
      </c>
      <c r="U70" t="s">
        <v>180</v>
      </c>
      <c r="V70" t="s">
        <v>149</v>
      </c>
      <c r="W70" t="s">
        <v>68</v>
      </c>
      <c r="X70" s="48" t="s">
        <v>475</v>
      </c>
      <c r="Y70" s="41"/>
    </row>
    <row r="71" spans="1:25" ht="15" x14ac:dyDescent="0.25">
      <c r="A71">
        <v>1.97</v>
      </c>
      <c r="B71">
        <v>1.86</v>
      </c>
      <c r="C71" s="29">
        <f t="shared" si="17"/>
        <v>4.5248621800120015E-2</v>
      </c>
      <c r="D71" s="30">
        <f>IF(OR($A71="",$B71=""),"",A71*'MPTO_working_2-way'!$G70)</f>
        <v>2.0591397849462365</v>
      </c>
      <c r="E71" s="32">
        <f>IF(OR($A71="",$B71=""),"",B71*'MPTO_working_2-way'!$G70)</f>
        <v>1.9441624365482233</v>
      </c>
      <c r="F71" s="30">
        <f>IF(OR($A71="",$B71=""),"",'MPTO_working_2-way'!D70)</f>
        <v>2.0618985988408078</v>
      </c>
      <c r="G71" s="32">
        <f>IF(OR($A71="",$B71=""),"",'MPTO_working_2-way'!E70)</f>
        <v>1.9417095013512797</v>
      </c>
      <c r="H71" s="30">
        <f>IF(OR($A71="",$B71=""),"",'OddsRatio_working_2-way'!M70)</f>
        <v>2.062029649653994</v>
      </c>
      <c r="I71" s="30">
        <f>IF(OR($A71="",$B71=""),"",'OddsRatio_working_2-way'!N70)</f>
        <v>1.9415932976313763</v>
      </c>
      <c r="J71" s="30">
        <f>IF('Log_working_2-way'!$D70="","",A71^('Log_working_2-way'!$D70))</f>
        <v>2.0633011023686705</v>
      </c>
      <c r="K71" s="32">
        <f>IF('Log_working_2-way'!$D70="","",B71^('Log_working_2-way'!$D70))</f>
        <v>1.9404673782166724</v>
      </c>
      <c r="L71" s="37">
        <f t="shared" si="18"/>
        <v>0.48563968668407315</v>
      </c>
      <c r="M71" s="37">
        <f t="shared" si="19"/>
        <v>0.51436031331592691</v>
      </c>
      <c r="N71" s="38">
        <v>167</v>
      </c>
      <c r="O71" s="38">
        <f t="shared" si="20"/>
        <v>82.228426395939081</v>
      </c>
      <c r="P71" s="38">
        <f t="shared" si="21"/>
        <v>77.215053763440864</v>
      </c>
      <c r="Q71" s="38">
        <f t="shared" si="22"/>
        <v>89.784946236559136</v>
      </c>
      <c r="R71" s="38">
        <f t="shared" si="23"/>
        <v>84.771573604060904</v>
      </c>
      <c r="S71" s="39">
        <f t="shared" si="24"/>
        <v>-7.5565198406200551</v>
      </c>
      <c r="T71" s="39">
        <f t="shared" si="25"/>
        <v>-7.5565198406200409</v>
      </c>
      <c r="U71" t="s">
        <v>148</v>
      </c>
      <c r="V71" t="s">
        <v>183</v>
      </c>
      <c r="W71" t="s">
        <v>68</v>
      </c>
      <c r="X71" s="48" t="s">
        <v>475</v>
      </c>
      <c r="Y71" s="41"/>
    </row>
    <row r="72" spans="1:25" ht="15" x14ac:dyDescent="0.25">
      <c r="A72">
        <v>1.92</v>
      </c>
      <c r="B72">
        <v>1.92</v>
      </c>
      <c r="C72" s="29">
        <f t="shared" si="17"/>
        <v>4.1666666666666741E-2</v>
      </c>
      <c r="D72" s="30">
        <f>IF(OR($A72="",$B72=""),"",A72*'MPTO_working_2-way'!$G71)</f>
        <v>2</v>
      </c>
      <c r="E72" s="32">
        <f>IF(OR($A72="",$B72=""),"",B72*'MPTO_working_2-way'!$G71)</f>
        <v>2</v>
      </c>
      <c r="F72" s="30">
        <f>IF(OR($A72="",$B72=""),"",'MPTO_working_2-way'!D71)</f>
        <v>2</v>
      </c>
      <c r="G72" s="32">
        <f>IF(OR($A72="",$B72=""),"",'MPTO_working_2-way'!E71)</f>
        <v>2</v>
      </c>
      <c r="H72" s="30">
        <f>IF(OR($A72="",$B72=""),"",'OddsRatio_working_2-way'!M71)</f>
        <v>1.9999999999999996</v>
      </c>
      <c r="I72" s="30">
        <f>IF(OR($A72="",$B72=""),"",'OddsRatio_working_2-way'!N71)</f>
        <v>1.9999999999999996</v>
      </c>
      <c r="J72" s="30">
        <f>IF('Log_working_2-way'!$D71="","",A72^('Log_working_2-way'!$D71))</f>
        <v>1.9999999999998859</v>
      </c>
      <c r="K72" s="32">
        <f>IF('Log_working_2-way'!$D71="","",B72^('Log_working_2-way'!$D71))</f>
        <v>1.9999999999998859</v>
      </c>
      <c r="L72" s="37">
        <f t="shared" si="18"/>
        <v>0.5</v>
      </c>
      <c r="M72" s="37">
        <f t="shared" si="19"/>
        <v>0.5</v>
      </c>
      <c r="N72" s="38">
        <v>168</v>
      </c>
      <c r="O72" s="38">
        <f t="shared" si="20"/>
        <v>80.5</v>
      </c>
      <c r="P72" s="38">
        <f t="shared" si="21"/>
        <v>80.5</v>
      </c>
      <c r="Q72" s="38">
        <f t="shared" si="22"/>
        <v>87.5</v>
      </c>
      <c r="R72" s="38">
        <f t="shared" si="23"/>
        <v>87.5</v>
      </c>
      <c r="S72" s="39">
        <f t="shared" si="24"/>
        <v>-7</v>
      </c>
      <c r="T72" s="39">
        <f t="shared" si="25"/>
        <v>-7</v>
      </c>
      <c r="U72" t="s">
        <v>181</v>
      </c>
      <c r="V72" t="s">
        <v>179</v>
      </c>
      <c r="W72" t="s">
        <v>68</v>
      </c>
      <c r="X72" s="48" t="s">
        <v>475</v>
      </c>
      <c r="Y72" s="41"/>
    </row>
    <row r="73" spans="1:25" ht="15" x14ac:dyDescent="0.25">
      <c r="A73">
        <v>1.66</v>
      </c>
      <c r="B73">
        <v>2.2400000000000002</v>
      </c>
      <c r="C73" s="29">
        <f t="shared" si="17"/>
        <v>4.8838209982788428E-2</v>
      </c>
      <c r="D73" s="30">
        <f>IF(OR($A73="",$B73=""),"",A73*'MPTO_working_2-way'!$G72)</f>
        <v>1.7410714285714286</v>
      </c>
      <c r="E73" s="32">
        <f>IF(OR($A73="",$B73=""),"",B73*'MPTO_working_2-way'!$G72)</f>
        <v>2.3493975903614461</v>
      </c>
      <c r="F73" s="30">
        <f>IF(OR($A73="",$B73=""),"",'MPTO_working_2-way'!D72)</f>
        <v>1.7301321421924438</v>
      </c>
      <c r="G73" s="32">
        <f>IF(OR($A73="",$B73=""),"",'MPTO_working_2-way'!E72)</f>
        <v>2.3696150904919713</v>
      </c>
      <c r="H73" s="30">
        <f>IF(OR($A73="",$B73=""),"",'OddsRatio_working_2-way'!M72)</f>
        <v>1.7295601856708804</v>
      </c>
      <c r="I73" s="30">
        <f>IF(OR($A73="",$B73=""),"",'OddsRatio_working_2-way'!N72)</f>
        <v>2.3706888336846839</v>
      </c>
      <c r="J73" s="30">
        <f>IF('Log_working_2-way'!$D72="","",A73^('Log_working_2-way'!$D72))</f>
        <v>1.7245446249558118</v>
      </c>
      <c r="K73" s="32">
        <f>IF('Log_working_2-way'!$D72="","",B73^('Log_working_2-way'!$D72))</f>
        <v>2.380177238993153</v>
      </c>
      <c r="L73" s="37">
        <f t="shared" si="18"/>
        <v>0.57435897435897432</v>
      </c>
      <c r="M73" s="37">
        <f t="shared" si="19"/>
        <v>0.42564102564102557</v>
      </c>
      <c r="N73" s="38">
        <v>169</v>
      </c>
      <c r="O73" s="38">
        <f t="shared" si="20"/>
        <v>67.192771084337338</v>
      </c>
      <c r="P73" s="38">
        <f t="shared" si="21"/>
        <v>93.553571428571445</v>
      </c>
      <c r="Q73" s="38">
        <f t="shared" si="22"/>
        <v>75.446428571428569</v>
      </c>
      <c r="R73" s="38">
        <f t="shared" si="23"/>
        <v>101.80722891566266</v>
      </c>
      <c r="S73" s="39">
        <f t="shared" si="24"/>
        <v>-8.2536574870912318</v>
      </c>
      <c r="T73" s="39">
        <f t="shared" si="25"/>
        <v>-8.2536574870912176</v>
      </c>
      <c r="U73" t="s">
        <v>184</v>
      </c>
      <c r="V73" t="s">
        <v>256</v>
      </c>
      <c r="W73" t="s">
        <v>68</v>
      </c>
      <c r="X73" s="48" t="s">
        <v>475</v>
      </c>
      <c r="Y73" s="41"/>
    </row>
    <row r="74" spans="1:25" ht="15" x14ac:dyDescent="0.25">
      <c r="A74">
        <v>2.56</v>
      </c>
      <c r="B74">
        <v>1.52</v>
      </c>
      <c r="C74" s="29">
        <f t="shared" si="17"/>
        <v>4.851973684210531E-2</v>
      </c>
      <c r="D74" s="30">
        <f>IF(OR($A74="",$B74=""),"",A74*'MPTO_working_2-way'!$G73)</f>
        <v>2.6842105263157898</v>
      </c>
      <c r="E74" s="32">
        <f>IF(OR($A74="",$B74=""),"",B74*'MPTO_working_2-way'!$G73)</f>
        <v>1.59375</v>
      </c>
      <c r="F74" s="30">
        <f>IF(OR($A74="",$B74=""),"",'MPTO_working_2-way'!D73)</f>
        <v>2.7295173961840629</v>
      </c>
      <c r="G74" s="32">
        <f>IF(OR($A74="",$B74=""),"",'MPTO_working_2-way'!E73)</f>
        <v>1.5781959766385465</v>
      </c>
      <c r="H74" s="30">
        <f>IF(OR($A74="",$B74=""),"",'OddsRatio_working_2-way'!M73)</f>
        <v>2.7320508075688776</v>
      </c>
      <c r="I74" s="30">
        <f>IF(OR($A74="",$B74=""),"",'OddsRatio_working_2-way'!N73)</f>
        <v>1.577350269189626</v>
      </c>
      <c r="J74" s="30">
        <f>IF('Log_working_2-way'!$D73="","",A74^('Log_working_2-way'!$D73))</f>
        <v>2.7537493354783864</v>
      </c>
      <c r="K74" s="32">
        <f>IF('Log_working_2-way'!$D73="","",B74^('Log_working_2-way'!$D73))</f>
        <v>1.5702069159871477</v>
      </c>
      <c r="L74" s="37">
        <f t="shared" si="18"/>
        <v>0.37254901960784309</v>
      </c>
      <c r="M74" s="37">
        <f t="shared" si="19"/>
        <v>0.62745098039215685</v>
      </c>
      <c r="N74" s="38">
        <v>170</v>
      </c>
      <c r="O74" s="38">
        <f t="shared" si="20"/>
        <v>103.59375</v>
      </c>
      <c r="P74" s="38">
        <f t="shared" si="21"/>
        <v>58.157894736842096</v>
      </c>
      <c r="Q74" s="38">
        <f t="shared" si="22"/>
        <v>111.8421052631579</v>
      </c>
      <c r="R74" s="38">
        <f t="shared" si="23"/>
        <v>66.40625</v>
      </c>
      <c r="S74" s="39">
        <f t="shared" si="24"/>
        <v>-8.2483552631579045</v>
      </c>
      <c r="T74" s="39">
        <f t="shared" si="25"/>
        <v>-8.2483552631579045</v>
      </c>
      <c r="U74" t="s">
        <v>186</v>
      </c>
      <c r="V74" t="s">
        <v>260</v>
      </c>
      <c r="W74" t="s">
        <v>68</v>
      </c>
      <c r="X74" s="48" t="s">
        <v>475</v>
      </c>
      <c r="Y74" s="41"/>
    </row>
    <row r="75" spans="1:25" ht="15" x14ac:dyDescent="0.25">
      <c r="A75">
        <v>1.88</v>
      </c>
      <c r="B75">
        <v>1.96</v>
      </c>
      <c r="C75" s="29">
        <f t="shared" si="17"/>
        <v>4.2118975249674229E-2</v>
      </c>
      <c r="D75" s="30">
        <f>IF(OR($A75="",$B75=""),"",A75*'MPTO_working_2-way'!$G74)</f>
        <v>1.9591836734693875</v>
      </c>
      <c r="E75" s="32">
        <f>IF(OR($A75="",$B75=""),"",B75*'MPTO_working_2-way'!$G74)</f>
        <v>2.0425531914893615</v>
      </c>
      <c r="F75" s="30">
        <f>IF(OR($A75="",$B75=""),"",'MPTO_working_2-way'!D74)</f>
        <v>1.9575010624734379</v>
      </c>
      <c r="G75" s="32">
        <f>IF(OR($A75="",$B75=""),"",'MPTO_working_2-way'!E74)</f>
        <v>2.044385264092321</v>
      </c>
      <c r="H75" s="30">
        <f>IF(OR($A75="",$B75=""),"",'OddsRatio_working_2-way'!M74)</f>
        <v>1.9574271077563381</v>
      </c>
      <c r="I75" s="30">
        <f>IF(OR($A75="",$B75=""),"",'OddsRatio_working_2-way'!N74)</f>
        <v>2.0444659357341863</v>
      </c>
      <c r="J75" s="30">
        <f>IF('Log_working_2-way'!$D74="","",A75^('Log_working_2-way'!$D74))</f>
        <v>1.9566564264322122</v>
      </c>
      <c r="K75" s="32">
        <f>IF('Log_working_2-way'!$D74="","",B75^('Log_working_2-way'!$D74))</f>
        <v>2.0453073562984208</v>
      </c>
      <c r="L75" s="37">
        <f t="shared" si="18"/>
        <v>0.51041666666666674</v>
      </c>
      <c r="M75" s="37">
        <f t="shared" si="19"/>
        <v>0.48958333333333337</v>
      </c>
      <c r="N75" s="38">
        <v>171</v>
      </c>
      <c r="O75" s="38">
        <f t="shared" si="20"/>
        <v>80.042553191489333</v>
      </c>
      <c r="P75" s="38">
        <f t="shared" si="21"/>
        <v>83.755102040816311</v>
      </c>
      <c r="Q75" s="38">
        <f t="shared" si="22"/>
        <v>87.244897959183675</v>
      </c>
      <c r="R75" s="38">
        <f t="shared" si="23"/>
        <v>90.957446808510639</v>
      </c>
      <c r="S75" s="39">
        <f t="shared" si="24"/>
        <v>-7.202344767694342</v>
      </c>
      <c r="T75" s="39">
        <f t="shared" si="25"/>
        <v>-7.2023447676943277</v>
      </c>
      <c r="U75" t="s">
        <v>254</v>
      </c>
      <c r="V75" t="s">
        <v>255</v>
      </c>
      <c r="W75" t="s">
        <v>68</v>
      </c>
      <c r="X75" s="48" t="s">
        <v>475</v>
      </c>
      <c r="Y75" s="41"/>
    </row>
    <row r="76" spans="1:25" ht="15" x14ac:dyDescent="0.25">
      <c r="A76">
        <v>1.9</v>
      </c>
      <c r="B76">
        <v>1.93</v>
      </c>
      <c r="C76" s="29">
        <f t="shared" si="17"/>
        <v>4.445050449959087E-2</v>
      </c>
      <c r="D76" s="30">
        <f>IF(OR($A76="",$B76=""),"",A76*'MPTO_working_2-way'!$G75)</f>
        <v>1.9844559585492225</v>
      </c>
      <c r="E76" s="32">
        <f>IF(OR($A76="",$B76=""),"",B76*'MPTO_working_2-way'!$G75)</f>
        <v>2.0157894736842104</v>
      </c>
      <c r="F76" s="30">
        <f>IF(OR($A76="",$B76=""),"",'MPTO_working_2-way'!D75)</f>
        <v>1.9837706248309437</v>
      </c>
      <c r="G76" s="32">
        <f>IF(OR($A76="",$B76=""),"",'MPTO_working_2-way'!E75)</f>
        <v>2.0164971130052241</v>
      </c>
      <c r="H76" s="30">
        <f>IF(OR($A76="",$B76=""),"",'OddsRatio_working_2-way'!M75)</f>
        <v>1.9837387536759294</v>
      </c>
      <c r="I76" s="30">
        <f>IF(OR($A76="",$B76=""),"",'OddsRatio_working_2-way'!N75)</f>
        <v>2.0165300454651267</v>
      </c>
      <c r="J76" s="30">
        <f>IF('Log_working_2-way'!$D75="","",A76^('Log_working_2-way'!$D75))</f>
        <v>1.9834239894126766</v>
      </c>
      <c r="K76" s="32">
        <f>IF('Log_working_2-way'!$D75="","",B76^('Log_working_2-way'!$D75))</f>
        <v>2.0168554059748378</v>
      </c>
      <c r="L76" s="37">
        <f t="shared" si="18"/>
        <v>0.50391644908616195</v>
      </c>
      <c r="M76" s="37">
        <f t="shared" si="19"/>
        <v>0.49608355091383816</v>
      </c>
      <c r="N76" s="38">
        <v>172</v>
      </c>
      <c r="O76" s="38">
        <f t="shared" si="20"/>
        <v>81.473684210526315</v>
      </c>
      <c r="P76" s="38">
        <f t="shared" si="21"/>
        <v>82.880829015544037</v>
      </c>
      <c r="Q76" s="38">
        <f t="shared" si="22"/>
        <v>89.119170984455963</v>
      </c>
      <c r="R76" s="38">
        <f t="shared" si="23"/>
        <v>90.526315789473685</v>
      </c>
      <c r="S76" s="39">
        <f t="shared" si="24"/>
        <v>-7.6454867739296475</v>
      </c>
      <c r="T76" s="39">
        <f t="shared" si="25"/>
        <v>-7.6454867739296475</v>
      </c>
      <c r="U76" t="s">
        <v>253</v>
      </c>
      <c r="V76" t="s">
        <v>257</v>
      </c>
      <c r="W76" t="s">
        <v>68</v>
      </c>
      <c r="X76" s="48" t="s">
        <v>475</v>
      </c>
      <c r="Y76" s="41"/>
    </row>
    <row r="77" spans="1:25" ht="15" x14ac:dyDescent="0.25">
      <c r="A77">
        <v>2.08</v>
      </c>
      <c r="B77">
        <v>1.76</v>
      </c>
      <c r="C77" s="29">
        <f t="shared" si="17"/>
        <v>4.8951048951048959E-2</v>
      </c>
      <c r="D77" s="30">
        <f>IF(OR($A77="",$B77=""),"",A77*'MPTO_working_2-way'!$G76)</f>
        <v>2.1818181818181821</v>
      </c>
      <c r="E77" s="32">
        <f>IF(OR($A77="",$B77=""),"",B77*'MPTO_working_2-way'!$G76)</f>
        <v>1.8461538461538463</v>
      </c>
      <c r="F77" s="30">
        <f>IF(OR($A77="",$B77=""),"",'MPTO_working_2-way'!D76)</f>
        <v>2.1915708812260539</v>
      </c>
      <c r="G77" s="32">
        <f>IF(OR($A77="",$B77=""),"",'MPTO_working_2-way'!E76)</f>
        <v>1.8392282958199357</v>
      </c>
      <c r="H77" s="30">
        <f>IF(OR($A77="",$B77=""),"",'OddsRatio_working_2-way'!M76)</f>
        <v>2.1920791213585393</v>
      </c>
      <c r="I77" s="30">
        <f>IF(OR($A77="",$B77=""),"",'OddsRatio_working_2-way'!N76)</f>
        <v>1.838870492807861</v>
      </c>
      <c r="J77" s="30">
        <f>IF('Log_working_2-way'!$D76="","",A77^('Log_working_2-way'!$D76))</f>
        <v>2.196615264354977</v>
      </c>
      <c r="K77" s="32">
        <f>IF('Log_working_2-way'!$D76="","",B77^('Log_working_2-way'!$D76))</f>
        <v>1.835690492831995</v>
      </c>
      <c r="L77" s="37">
        <f t="shared" si="18"/>
        <v>0.45833333333333326</v>
      </c>
      <c r="M77" s="37">
        <f t="shared" si="19"/>
        <v>0.54166666666666663</v>
      </c>
      <c r="N77" s="38">
        <v>173</v>
      </c>
      <c r="O77" s="38">
        <f t="shared" si="20"/>
        <v>89.82692307692308</v>
      </c>
      <c r="P77" s="38">
        <f t="shared" si="21"/>
        <v>74.704545454545467</v>
      </c>
      <c r="Q77" s="38">
        <f t="shared" si="22"/>
        <v>98.295454545454561</v>
      </c>
      <c r="R77" s="38">
        <f t="shared" si="23"/>
        <v>83.17307692307692</v>
      </c>
      <c r="S77" s="39">
        <f t="shared" si="24"/>
        <v>-8.4685314685314808</v>
      </c>
      <c r="T77" s="39">
        <f t="shared" si="25"/>
        <v>-8.4685314685314523</v>
      </c>
      <c r="U77" t="s">
        <v>69</v>
      </c>
      <c r="V77" t="s">
        <v>76</v>
      </c>
      <c r="W77" t="s">
        <v>68</v>
      </c>
      <c r="X77" s="48" t="s">
        <v>475</v>
      </c>
      <c r="Y77" s="41"/>
    </row>
    <row r="78" spans="1:25" ht="15" x14ac:dyDescent="0.25">
      <c r="A78">
        <v>1.97</v>
      </c>
      <c r="B78">
        <v>1.87</v>
      </c>
      <c r="C78" s="29">
        <f t="shared" si="17"/>
        <v>4.2373571486739481E-2</v>
      </c>
      <c r="D78" s="30">
        <f>IF(OR($A78="",$B78=""),"",A78*'MPTO_working_2-way'!$G77)</f>
        <v>2.0534759358288768</v>
      </c>
      <c r="E78" s="32">
        <f>IF(OR($A78="",$B78=""),"",B78*'MPTO_working_2-way'!$G77)</f>
        <v>1.9492385786802029</v>
      </c>
      <c r="F78" s="30">
        <f>IF(OR($A78="",$B78=""),"",'MPTO_working_2-way'!D77)</f>
        <v>2.0558051284913081</v>
      </c>
      <c r="G78" s="32">
        <f>IF(OR($A78="",$B78=""),"",'MPTO_working_2-way'!E77)</f>
        <v>1.9471444805623825</v>
      </c>
      <c r="H78" s="30">
        <f>IF(OR($A78="",$B78=""),"",'OddsRatio_working_2-way'!M77)</f>
        <v>2.0559083903140616</v>
      </c>
      <c r="I78" s="30">
        <f>IF(OR($A78="",$B78=""),"",'OddsRatio_working_2-way'!N77)</f>
        <v>1.9470518552301377</v>
      </c>
      <c r="J78" s="30">
        <f>IF('Log_working_2-way'!$D77="","",A78^('Log_working_2-way'!$D77))</f>
        <v>2.0569787979748906</v>
      </c>
      <c r="K78" s="32">
        <f>IF('Log_working_2-way'!$D77="","",B78^('Log_working_2-way'!$D77))</f>
        <v>1.9460927711281228</v>
      </c>
      <c r="L78" s="37">
        <f t="shared" si="18"/>
        <v>0.48697916666666674</v>
      </c>
      <c r="M78" s="37">
        <f t="shared" si="19"/>
        <v>0.51302083333333337</v>
      </c>
      <c r="N78" s="38">
        <v>174</v>
      </c>
      <c r="O78" s="38">
        <f t="shared" si="20"/>
        <v>85.675126903553277</v>
      </c>
      <c r="P78" s="38">
        <f t="shared" si="21"/>
        <v>80.951871657753998</v>
      </c>
      <c r="Q78" s="38">
        <f t="shared" si="22"/>
        <v>93.048128342245974</v>
      </c>
      <c r="R78" s="38">
        <f t="shared" si="23"/>
        <v>88.324873096446694</v>
      </c>
      <c r="S78" s="39">
        <f t="shared" si="24"/>
        <v>-7.3730014386926968</v>
      </c>
      <c r="T78" s="39">
        <f t="shared" si="25"/>
        <v>-7.3730014386926968</v>
      </c>
      <c r="U78" t="s">
        <v>185</v>
      </c>
      <c r="V78" t="s">
        <v>178</v>
      </c>
      <c r="W78" t="s">
        <v>68</v>
      </c>
      <c r="X78" s="48" t="s">
        <v>475</v>
      </c>
      <c r="Y78" s="41"/>
    </row>
    <row r="79" spans="1:25" ht="15" x14ac:dyDescent="0.25">
      <c r="A79">
        <v>1.78</v>
      </c>
      <c r="B79">
        <v>2.06</v>
      </c>
      <c r="C79" s="29">
        <f t="shared" si="17"/>
        <v>4.7234646012872306E-2</v>
      </c>
      <c r="D79" s="30">
        <f>IF(OR($A79="",$B79=""),"",A79*'MPTO_working_2-way'!$G78)</f>
        <v>1.8640776699029127</v>
      </c>
      <c r="E79" s="32">
        <f>IF(OR($A79="",$B79=""),"",B79*'MPTO_working_2-way'!$G78)</f>
        <v>2.1573033707865168</v>
      </c>
      <c r="F79" s="30">
        <f>IF(OR($A79="",$B79=""),"",'MPTO_working_2-way'!D78)</f>
        <v>1.8581129015911626</v>
      </c>
      <c r="G79" s="32">
        <f>IF(OR($A79="",$B79=""),"",'MPTO_working_2-way'!E78)</f>
        <v>2.165347820951931</v>
      </c>
      <c r="H79" s="30">
        <f>IF(OR($A79="",$B79=""),"",'OddsRatio_working_2-way'!M78)</f>
        <v>1.8578164469184384</v>
      </c>
      <c r="I79" s="30">
        <f>IF(OR($A79="",$B79=""),"",'OddsRatio_working_2-way'!N78)</f>
        <v>2.1657505560686463</v>
      </c>
      <c r="J79" s="30">
        <f>IF('Log_working_2-way'!$D78="","",A79^('Log_working_2-way'!$D78))</f>
        <v>1.855080049537273</v>
      </c>
      <c r="K79" s="32">
        <f>IF('Log_working_2-way'!$D78="","",B79^('Log_working_2-way'!$D78))</f>
        <v>2.169481150379414</v>
      </c>
      <c r="L79" s="37">
        <f t="shared" si="18"/>
        <v>0.53645833333333337</v>
      </c>
      <c r="M79" s="37">
        <f t="shared" si="19"/>
        <v>0.46354166666666669</v>
      </c>
      <c r="N79" s="38">
        <v>175</v>
      </c>
      <c r="O79" s="38">
        <f t="shared" si="20"/>
        <v>76.68539325842697</v>
      </c>
      <c r="P79" s="38">
        <f t="shared" si="21"/>
        <v>90.048543689320383</v>
      </c>
      <c r="Q79" s="38">
        <f t="shared" si="22"/>
        <v>84.951456310679617</v>
      </c>
      <c r="R79" s="38">
        <f t="shared" si="23"/>
        <v>98.314606741573044</v>
      </c>
      <c r="S79" s="39">
        <f t="shared" si="24"/>
        <v>-8.2660630522526475</v>
      </c>
      <c r="T79" s="39">
        <f t="shared" si="25"/>
        <v>-8.2660630522526617</v>
      </c>
      <c r="U79" t="s">
        <v>259</v>
      </c>
      <c r="V79" t="s">
        <v>258</v>
      </c>
      <c r="W79" t="s">
        <v>68</v>
      </c>
      <c r="X79" s="48" t="s">
        <v>475</v>
      </c>
      <c r="Y79" s="41"/>
    </row>
    <row r="80" spans="1:25" ht="15" x14ac:dyDescent="0.25">
      <c r="A80">
        <v>1.68</v>
      </c>
      <c r="B80">
        <v>2.27</v>
      </c>
      <c r="C80" s="29">
        <f t="shared" si="17"/>
        <v>3.5766729599328695E-2</v>
      </c>
      <c r="D80" s="30">
        <f>IF(OR($A80="",$B80=""),"",A80*'MPTO_working_2-way'!$G79)</f>
        <v>1.7400881057268722</v>
      </c>
      <c r="E80" s="32">
        <f>IF(OR($A80="",$B80=""),"",B80*'MPTO_working_2-way'!$G79)</f>
        <v>2.3511904761904763</v>
      </c>
      <c r="F80" s="30">
        <f>IF(OR($A80="",$B80=""),"",'MPTO_working_2-way'!D79)</f>
        <v>1.7320374239258789</v>
      </c>
      <c r="G80" s="32">
        <f>IF(OR($A80="",$B80=""),"",'MPTO_working_2-way'!E79)</f>
        <v>2.3660503784588656</v>
      </c>
      <c r="H80" s="30">
        <f>IF(OR($A80="",$B80=""),"",'OddsRatio_working_2-way'!M79)</f>
        <v>1.7317329231804059</v>
      </c>
      <c r="I80" s="30">
        <f>IF(OR($A80="",$B80=""),"",'OddsRatio_working_2-way'!N79)</f>
        <v>2.3666188418222287</v>
      </c>
      <c r="J80" s="30">
        <f>IF('Log_working_2-way'!$D79="","",A80^('Log_working_2-way'!$D79))</f>
        <v>1.72807279838637</v>
      </c>
      <c r="K80" s="32">
        <f>IF('Log_working_2-way'!$D79="","",B80^('Log_working_2-way'!$D79))</f>
        <v>2.37348902776783</v>
      </c>
      <c r="L80" s="37">
        <f t="shared" si="18"/>
        <v>0.57468354430379742</v>
      </c>
      <c r="M80" s="37">
        <f t="shared" si="19"/>
        <v>0.42531645569620252</v>
      </c>
      <c r="N80" s="38">
        <v>176</v>
      </c>
      <c r="O80" s="38">
        <f t="shared" si="20"/>
        <v>71.238095238095241</v>
      </c>
      <c r="P80" s="38">
        <f t="shared" si="21"/>
        <v>98.466960352422902</v>
      </c>
      <c r="Q80" s="38">
        <f t="shared" si="22"/>
        <v>77.533039647577084</v>
      </c>
      <c r="R80" s="38">
        <f t="shared" si="23"/>
        <v>104.76190476190476</v>
      </c>
      <c r="S80" s="39">
        <f t="shared" si="24"/>
        <v>-6.2949444094818432</v>
      </c>
      <c r="T80" s="39">
        <f t="shared" si="25"/>
        <v>-6.2949444094818574</v>
      </c>
      <c r="U80" t="s">
        <v>388</v>
      </c>
      <c r="V80" t="s">
        <v>202</v>
      </c>
      <c r="W80" t="s">
        <v>454</v>
      </c>
      <c r="X80" s="48" t="s">
        <v>475</v>
      </c>
      <c r="Y80" s="41"/>
    </row>
    <row r="81" spans="1:25" ht="15" x14ac:dyDescent="0.25">
      <c r="A81">
        <v>1.62</v>
      </c>
      <c r="B81">
        <v>2.37</v>
      </c>
      <c r="C81" s="29">
        <f t="shared" si="17"/>
        <v>3.9224878887325954E-2</v>
      </c>
      <c r="D81" s="30">
        <f>IF(OR($A81="",$B81=""),"",A81*'MPTO_working_2-way'!$G80)</f>
        <v>1.6835443037974682</v>
      </c>
      <c r="E81" s="32">
        <f>IF(OR($A81="",$B81=""),"",B81*'MPTO_working_2-way'!$G80)</f>
        <v>2.4629629629629628</v>
      </c>
      <c r="F81" s="30">
        <f>IF(OR($A81="",$B81=""),"",'MPTO_working_2-way'!D80)</f>
        <v>1.6731598901817231</v>
      </c>
      <c r="G81" s="32">
        <f>IF(OR($A81="",$B81=""),"",'MPTO_working_2-way'!E80)</f>
        <v>2.4855311711011843</v>
      </c>
      <c r="H81" s="30">
        <f>IF(OR($A81="",$B81=""),"",'OddsRatio_working_2-way'!M80)</f>
        <v>1.672721892408406</v>
      </c>
      <c r="I81" s="30">
        <f>IF(OR($A81="",$B81=""),"",'OddsRatio_working_2-way'!N80)</f>
        <v>2.4864983751605103</v>
      </c>
      <c r="J81" s="30">
        <f>IF('Log_working_2-way'!$D80="","",A81^('Log_working_2-way'!$D80))</f>
        <v>1.6679875530598065</v>
      </c>
      <c r="K81" s="32">
        <f>IF('Log_working_2-way'!$D80="","",B81^('Log_working_2-way'!$D80))</f>
        <v>2.4970338824714675</v>
      </c>
      <c r="L81" s="37">
        <f t="shared" si="18"/>
        <v>0.59398496240601506</v>
      </c>
      <c r="M81" s="37">
        <f t="shared" si="19"/>
        <v>0.406015037593985</v>
      </c>
      <c r="N81" s="38">
        <v>177</v>
      </c>
      <c r="O81" s="38">
        <f t="shared" si="20"/>
        <v>67.740740740740748</v>
      </c>
      <c r="P81" s="38">
        <f t="shared" si="21"/>
        <v>102.31645569620252</v>
      </c>
      <c r="Q81" s="38">
        <f t="shared" si="22"/>
        <v>74.683544303797461</v>
      </c>
      <c r="R81" s="38">
        <f t="shared" si="23"/>
        <v>109.25925925925925</v>
      </c>
      <c r="S81" s="39">
        <f t="shared" si="24"/>
        <v>-6.9428035630567138</v>
      </c>
      <c r="T81" s="39">
        <f t="shared" si="25"/>
        <v>-6.942803563056728</v>
      </c>
      <c r="U81" t="s">
        <v>264</v>
      </c>
      <c r="V81" t="s">
        <v>261</v>
      </c>
      <c r="W81" t="s">
        <v>454</v>
      </c>
      <c r="X81" s="48" t="s">
        <v>475</v>
      </c>
      <c r="Y81" s="41"/>
    </row>
    <row r="82" spans="1:25" ht="15" x14ac:dyDescent="0.25">
      <c r="A82">
        <v>2.4</v>
      </c>
      <c r="B82">
        <v>1.61</v>
      </c>
      <c r="C82" s="29">
        <f t="shared" si="17"/>
        <v>3.7784679089026829E-2</v>
      </c>
      <c r="D82" s="30">
        <f>IF(OR($A82="",$B82=""),"",A82*'MPTO_working_2-way'!$G81)</f>
        <v>2.4906832298136643</v>
      </c>
      <c r="E82" s="32">
        <f>IF(OR($A82="",$B82=""),"",B82*'MPTO_working_2-way'!$G81)</f>
        <v>1.6708333333333334</v>
      </c>
      <c r="F82" s="30">
        <f>IF(OR($A82="",$B82=""),"",'MPTO_working_2-way'!D81)</f>
        <v>2.5139882888744305</v>
      </c>
      <c r="G82" s="32">
        <f>IF(OR($A82="",$B82=""),"",'MPTO_working_2-way'!E81)</f>
        <v>1.6605070906746886</v>
      </c>
      <c r="H82" s="30">
        <f>IF(OR($A82="",$B82=""),"",'OddsRatio_working_2-way'!M81)</f>
        <v>2.5149527937243179</v>
      </c>
      <c r="I82" s="30">
        <f>IF(OR($A82="",$B82=""),"",'OddsRatio_working_2-way'!N81)</f>
        <v>1.660086574408453</v>
      </c>
      <c r="J82" s="30">
        <f>IF('Log_working_2-way'!$D81="","",A82^('Log_working_2-way'!$D81))</f>
        <v>2.5258285211487945</v>
      </c>
      <c r="K82" s="32">
        <f>IF('Log_working_2-way'!$D81="","",B82^('Log_working_2-way'!$D81))</f>
        <v>1.6553816409506441</v>
      </c>
      <c r="L82" s="37">
        <f t="shared" si="18"/>
        <v>0.40149625935162098</v>
      </c>
      <c r="M82" s="37">
        <f t="shared" si="19"/>
        <v>0.59850374064837908</v>
      </c>
      <c r="N82" s="38">
        <v>178</v>
      </c>
      <c r="O82" s="38">
        <f t="shared" si="20"/>
        <v>103.83333333333333</v>
      </c>
      <c r="P82" s="38">
        <f t="shared" si="21"/>
        <v>67.440993788819895</v>
      </c>
      <c r="Q82" s="38">
        <f t="shared" si="22"/>
        <v>110.55900621118012</v>
      </c>
      <c r="R82" s="38">
        <f t="shared" si="23"/>
        <v>74.166666666666671</v>
      </c>
      <c r="S82" s="39">
        <f t="shared" si="24"/>
        <v>-6.7256728778467902</v>
      </c>
      <c r="T82" s="39">
        <f t="shared" si="25"/>
        <v>-6.725672877846776</v>
      </c>
      <c r="U82" t="s">
        <v>266</v>
      </c>
      <c r="V82" t="s">
        <v>277</v>
      </c>
      <c r="W82" t="s">
        <v>79</v>
      </c>
      <c r="X82" s="48" t="s">
        <v>475</v>
      </c>
      <c r="Y82" s="41"/>
    </row>
    <row r="83" spans="1:25" ht="15" x14ac:dyDescent="0.25">
      <c r="A83">
        <v>2.16</v>
      </c>
      <c r="B83">
        <v>1.74</v>
      </c>
      <c r="C83" s="29">
        <f t="shared" si="17"/>
        <v>3.7675606641123682E-2</v>
      </c>
      <c r="D83" s="30">
        <f>IF(OR($A83="",$B83=""),"",A83*'MPTO_working_2-way'!$G82)</f>
        <v>2.2413793103448274</v>
      </c>
      <c r="E83" s="32">
        <f>IF(OR($A83="",$B83=""),"",B83*'MPTO_working_2-way'!$G82)</f>
        <v>1.8055555555555551</v>
      </c>
      <c r="F83" s="30">
        <f>IF(OR($A83="",$B83=""),"",'MPTO_working_2-way'!D82)</f>
        <v>2.2516175413371671</v>
      </c>
      <c r="G83" s="32">
        <f>IF(OR($A83="",$B83=""),"",'MPTO_working_2-way'!E82)</f>
        <v>1.7989661114302122</v>
      </c>
      <c r="H83" s="30">
        <f>IF(OR($A83="",$B83=""),"",'OddsRatio_working_2-way'!M82)</f>
        <v>2.2520253861514017</v>
      </c>
      <c r="I83" s="30">
        <f>IF(OR($A83="",$B83=""),"",'OddsRatio_working_2-way'!N82)</f>
        <v>1.7987058497862392</v>
      </c>
      <c r="J83" s="30">
        <f>IF('Log_working_2-way'!$D82="","",A83^('Log_working_2-way'!$D82))</f>
        <v>2.2567451068476951</v>
      </c>
      <c r="K83" s="32">
        <f>IF('Log_working_2-way'!$D82="","",B83^('Log_working_2-way'!$D82))</f>
        <v>1.7957063007853538</v>
      </c>
      <c r="L83" s="37">
        <f t="shared" si="18"/>
        <v>0.44615384615384618</v>
      </c>
      <c r="M83" s="37">
        <f t="shared" si="19"/>
        <v>0.55384615384615399</v>
      </c>
      <c r="N83" s="38">
        <v>179</v>
      </c>
      <c r="O83" s="38">
        <f t="shared" si="20"/>
        <v>96.129629629629633</v>
      </c>
      <c r="P83" s="38">
        <f t="shared" si="21"/>
        <v>76.126436781609172</v>
      </c>
      <c r="Q83" s="38">
        <f t="shared" si="22"/>
        <v>102.8735632183908</v>
      </c>
      <c r="R83" s="38">
        <f t="shared" si="23"/>
        <v>82.870370370370367</v>
      </c>
      <c r="S83" s="39">
        <f t="shared" si="24"/>
        <v>-6.7439335887611662</v>
      </c>
      <c r="T83" s="39">
        <f t="shared" si="25"/>
        <v>-6.7439335887611946</v>
      </c>
      <c r="U83" t="s">
        <v>437</v>
      </c>
      <c r="V83" t="s">
        <v>273</v>
      </c>
      <c r="W83" t="s">
        <v>79</v>
      </c>
      <c r="X83" s="48" t="s">
        <v>475</v>
      </c>
      <c r="Y83" s="41"/>
    </row>
    <row r="84" spans="1:25" ht="15" x14ac:dyDescent="0.25">
      <c r="A84">
        <v>2.2599999999999998</v>
      </c>
      <c r="B84">
        <v>1.68</v>
      </c>
      <c r="C84" s="29">
        <f t="shared" si="17"/>
        <v>3.7715971344289834E-2</v>
      </c>
      <c r="D84" s="30">
        <f>IF(OR($A84="",$B84=""),"",A84*'MPTO_working_2-way'!$G83)</f>
        <v>2.3452380952380949</v>
      </c>
      <c r="E84" s="32">
        <f>IF(OR($A84="",$B84=""),"",B84*'MPTO_working_2-way'!$G83)</f>
        <v>1.7433628318584069</v>
      </c>
      <c r="F84" s="30">
        <f>IF(OR($A84="",$B84=""),"",'MPTO_working_2-way'!D83)</f>
        <v>2.3606068142253167</v>
      </c>
      <c r="G84" s="32">
        <f>IF(OR($A84="",$B84=""),"",'MPTO_working_2-way'!E83)</f>
        <v>1.7349661853408882</v>
      </c>
      <c r="H84" s="30">
        <f>IF(OR($A84="",$B84=""),"",'OddsRatio_working_2-way'!M83)</f>
        <v>2.3612278194595446</v>
      </c>
      <c r="I84" s="30">
        <f>IF(OR($A84="",$B84=""),"",'OddsRatio_working_2-way'!N83)</f>
        <v>1.7346308866924531</v>
      </c>
      <c r="J84" s="30">
        <f>IF('Log_working_2-way'!$D83="","",A84^('Log_working_2-way'!$D83))</f>
        <v>2.3683470446740844</v>
      </c>
      <c r="K84" s="32">
        <f>IF('Log_working_2-way'!$D83="","",B84^('Log_working_2-way'!$D83))</f>
        <v>1.7308087549076629</v>
      </c>
      <c r="L84" s="37">
        <f t="shared" si="18"/>
        <v>0.42639593908629447</v>
      </c>
      <c r="M84" s="37">
        <f t="shared" si="19"/>
        <v>0.57360406091370564</v>
      </c>
      <c r="N84" s="38">
        <v>180</v>
      </c>
      <c r="O84" s="38">
        <f t="shared" si="20"/>
        <v>100.35398230088494</v>
      </c>
      <c r="P84" s="38">
        <f t="shared" si="21"/>
        <v>72.857142857142847</v>
      </c>
      <c r="Q84" s="38">
        <f t="shared" si="22"/>
        <v>107.14285714285714</v>
      </c>
      <c r="R84" s="38">
        <f t="shared" si="23"/>
        <v>79.646017699115049</v>
      </c>
      <c r="S84" s="39">
        <f t="shared" si="24"/>
        <v>-6.788874841972202</v>
      </c>
      <c r="T84" s="39">
        <f t="shared" si="25"/>
        <v>-6.788874841972202</v>
      </c>
      <c r="U84" t="s">
        <v>276</v>
      </c>
      <c r="V84" t="s">
        <v>267</v>
      </c>
      <c r="W84" t="s">
        <v>79</v>
      </c>
      <c r="X84" s="48" t="s">
        <v>475</v>
      </c>
      <c r="Y84" s="41"/>
    </row>
    <row r="85" spans="1:25" ht="15" x14ac:dyDescent="0.25">
      <c r="A85">
        <v>2</v>
      </c>
      <c r="B85">
        <v>1.88</v>
      </c>
      <c r="C85" s="29">
        <f t="shared" si="17"/>
        <v>3.1914893617021267E-2</v>
      </c>
      <c r="D85" s="30">
        <f>IF(OR($A85="",$B85=""),"",A85*'MPTO_working_2-way'!$G84)</f>
        <v>2.0638297872340425</v>
      </c>
      <c r="E85" s="32">
        <f>IF(OR($A85="",$B85=""),"",B85*'MPTO_working_2-way'!$G84)</f>
        <v>1.94</v>
      </c>
      <c r="F85" s="30">
        <f>IF(OR($A85="",$B85=""),"",'MPTO_working_2-way'!D84)</f>
        <v>2.0659340659340657</v>
      </c>
      <c r="G85" s="32">
        <f>IF(OR($A85="",$B85=""),"",'MPTO_working_2-way'!E84)</f>
        <v>1.9381443298969072</v>
      </c>
      <c r="H85" s="30">
        <f>IF(OR($A85="",$B85=""),"",'OddsRatio_working_2-way'!M84)</f>
        <v>2.0660035817780522</v>
      </c>
      <c r="I85" s="30">
        <f>IF(OR($A85="",$B85=""),"",'OddsRatio_working_2-way'!N84)</f>
        <v>1.9380831519646857</v>
      </c>
      <c r="J85" s="30">
        <f>IF('Log_working_2-way'!$D84="","",A85^('Log_working_2-way'!$D84))</f>
        <v>2.0669618454035223</v>
      </c>
      <c r="K85" s="32">
        <f>IF('Log_working_2-way'!$D84="","",B85^('Log_working_2-way'!$D84))</f>
        <v>1.9372406373367297</v>
      </c>
      <c r="L85" s="37">
        <f t="shared" si="18"/>
        <v>0.4845360824742268</v>
      </c>
      <c r="M85" s="37">
        <f t="shared" si="19"/>
        <v>0.51546391752577325</v>
      </c>
      <c r="N85" s="38">
        <v>181</v>
      </c>
      <c r="O85" s="38">
        <f t="shared" si="20"/>
        <v>90.5</v>
      </c>
      <c r="P85" s="38">
        <f t="shared" si="21"/>
        <v>84.723404255319139</v>
      </c>
      <c r="Q85" s="38">
        <f t="shared" si="22"/>
        <v>96.276595744680847</v>
      </c>
      <c r="R85" s="38">
        <f t="shared" si="23"/>
        <v>90.5</v>
      </c>
      <c r="S85" s="39">
        <f t="shared" si="24"/>
        <v>-5.7765957446808471</v>
      </c>
      <c r="T85" s="39">
        <f t="shared" si="25"/>
        <v>-5.7765957446808613</v>
      </c>
      <c r="U85" t="s">
        <v>438</v>
      </c>
      <c r="V85" t="s">
        <v>270</v>
      </c>
      <c r="W85" t="s">
        <v>79</v>
      </c>
      <c r="X85" s="48" t="s">
        <v>475</v>
      </c>
      <c r="Y85" s="41"/>
    </row>
    <row r="86" spans="1:25" ht="15" x14ac:dyDescent="0.25">
      <c r="A86">
        <v>2.2599999999999998</v>
      </c>
      <c r="B86">
        <v>1.65</v>
      </c>
      <c r="C86" s="29">
        <f t="shared" si="17"/>
        <v>4.85384821668009E-2</v>
      </c>
      <c r="D86" s="30">
        <f>IF(OR($A86="",$B86=""),"",A86*'MPTO_working_2-way'!$G85)</f>
        <v>2.3696969696969696</v>
      </c>
      <c r="E86" s="32">
        <f>IF(OR($A86="",$B86=""),"",B86*'MPTO_working_2-way'!$G85)</f>
        <v>1.7300884955752214</v>
      </c>
      <c r="F86" s="30">
        <f>IF(OR($A86="",$B86=""),"",'MPTO_working_2-way'!D85)</f>
        <v>2.3911510099390831</v>
      </c>
      <c r="G86" s="32">
        <f>IF(OR($A86="",$B86=""),"",'MPTO_working_2-way'!E85)</f>
        <v>1.7188292233233464</v>
      </c>
      <c r="H86" s="30">
        <f>IF(OR($A86="",$B86=""),"",'OddsRatio_working_2-way'!M85)</f>
        <v>2.3922864426767716</v>
      </c>
      <c r="I86" s="30">
        <f>IF(OR($A86="",$B86=""),"",'OddsRatio_working_2-way'!N85)</f>
        <v>1.7182430061427794</v>
      </c>
      <c r="J86" s="30">
        <f>IF('Log_working_2-way'!$D85="","",A86^('Log_working_2-way'!$D85))</f>
        <v>2.4023634444146</v>
      </c>
      <c r="K86" s="32">
        <f>IF('Log_working_2-way'!$D85="","",B86^('Log_working_2-way'!$D85))</f>
        <v>1.7130819075338126</v>
      </c>
      <c r="L86" s="37">
        <f t="shared" si="18"/>
        <v>0.42199488491048592</v>
      </c>
      <c r="M86" s="37">
        <f t="shared" si="19"/>
        <v>0.57800511508951402</v>
      </c>
      <c r="N86" s="38">
        <v>182</v>
      </c>
      <c r="O86" s="38">
        <f t="shared" si="20"/>
        <v>101.46902654867255</v>
      </c>
      <c r="P86" s="38">
        <f t="shared" si="21"/>
        <v>71.696969696969703</v>
      </c>
      <c r="Q86" s="38">
        <f t="shared" si="22"/>
        <v>110.30303030303031</v>
      </c>
      <c r="R86" s="38">
        <f t="shared" si="23"/>
        <v>80.530973451327441</v>
      </c>
      <c r="S86" s="39">
        <f t="shared" si="24"/>
        <v>-8.8340037543577665</v>
      </c>
      <c r="T86" s="39">
        <f t="shared" si="25"/>
        <v>-8.8340037543577381</v>
      </c>
      <c r="U86" t="s">
        <v>70</v>
      </c>
      <c r="V86" t="s">
        <v>279</v>
      </c>
      <c r="W86" t="s">
        <v>79</v>
      </c>
      <c r="X86" s="48" t="s">
        <v>475</v>
      </c>
      <c r="Y86" s="41"/>
    </row>
    <row r="87" spans="1:25" ht="15" x14ac:dyDescent="0.25">
      <c r="A87">
        <v>2.4500000000000002</v>
      </c>
      <c r="B87">
        <v>1.59</v>
      </c>
      <c r="C87" s="29">
        <f t="shared" si="17"/>
        <v>3.7094082916185211E-2</v>
      </c>
      <c r="D87" s="30">
        <f>IF(OR($A87="",$B87=""),"",A87*'MPTO_working_2-way'!$G86)</f>
        <v>2.540880503144654</v>
      </c>
      <c r="E87" s="32">
        <f>IF(OR($A87="",$B87=""),"",B87*'MPTO_working_2-way'!$G86)</f>
        <v>1.6489795918367345</v>
      </c>
      <c r="F87" s="30">
        <f>IF(OR($A87="",$B87=""),"",'MPTO_working_2-way'!D86)</f>
        <v>2.5666282325811234</v>
      </c>
      <c r="G87" s="32">
        <f>IF(OR($A87="",$B87=""),"",'MPTO_working_2-way'!E86)</f>
        <v>1.6383135317001365</v>
      </c>
      <c r="H87" s="30">
        <f>IF(OR($A87="",$B87=""),"",'OddsRatio_working_2-way'!M86)</f>
        <v>2.5676820846855613</v>
      </c>
      <c r="I87" s="30">
        <f>IF(OR($A87="",$B87=""),"",'OddsRatio_working_2-way'!N86)</f>
        <v>1.6378844344582628</v>
      </c>
      <c r="J87" s="30">
        <f>IF('Log_working_2-way'!$D86="","",A87^('Log_working_2-way'!$D86))</f>
        <v>2.5797187686790384</v>
      </c>
      <c r="K87" s="32">
        <f>IF('Log_working_2-way'!$D86="","",B87^('Log_working_2-way'!$D86))</f>
        <v>1.6330240672116592</v>
      </c>
      <c r="L87" s="37">
        <f t="shared" si="18"/>
        <v>0.39356435643564358</v>
      </c>
      <c r="M87" s="37">
        <f t="shared" si="19"/>
        <v>0.60643564356435653</v>
      </c>
      <c r="N87" s="38">
        <v>183</v>
      </c>
      <c r="O87" s="38">
        <f t="shared" si="20"/>
        <v>108.30612244897959</v>
      </c>
      <c r="P87" s="38">
        <f t="shared" si="21"/>
        <v>67.905660377358501</v>
      </c>
      <c r="Q87" s="38">
        <f t="shared" si="22"/>
        <v>115.0943396226415</v>
      </c>
      <c r="R87" s="38">
        <f t="shared" si="23"/>
        <v>74.693877551020407</v>
      </c>
      <c r="S87" s="39">
        <f t="shared" si="24"/>
        <v>-6.7882171736619057</v>
      </c>
      <c r="T87" s="39">
        <f t="shared" si="25"/>
        <v>-6.7882171736619057</v>
      </c>
      <c r="U87" t="s">
        <v>280</v>
      </c>
      <c r="V87" t="s">
        <v>278</v>
      </c>
      <c r="W87" t="s">
        <v>79</v>
      </c>
      <c r="X87" s="48" t="s">
        <v>475</v>
      </c>
      <c r="Y87" s="41"/>
    </row>
    <row r="88" spans="1:25" ht="15" x14ac:dyDescent="0.25">
      <c r="A88">
        <v>2.37</v>
      </c>
      <c r="B88">
        <v>1.63</v>
      </c>
      <c r="C88" s="29">
        <f t="shared" si="17"/>
        <v>3.5437860785379582E-2</v>
      </c>
      <c r="D88" s="30">
        <f>IF(OR($A88="",$B88=""),"",A88*'MPTO_working_2-way'!$G87)</f>
        <v>2.4539877300613497</v>
      </c>
      <c r="E88" s="32">
        <f>IF(OR($A88="",$B88=""),"",B88*'MPTO_working_2-way'!$G87)</f>
        <v>1.6877637130801686</v>
      </c>
      <c r="F88" s="30">
        <f>IF(OR($A88="",$B88=""),"",'MPTO_working_2-way'!D87)</f>
        <v>2.4738881239793793</v>
      </c>
      <c r="G88" s="32">
        <f>IF(OR($A88="",$B88=""),"",'MPTO_working_2-way'!E87)</f>
        <v>1.6784775477395666</v>
      </c>
      <c r="H88" s="30">
        <f>IF(OR($A88="",$B88=""),"",'OddsRatio_working_2-way'!M87)</f>
        <v>2.4746535778287639</v>
      </c>
      <c r="I88" s="30">
        <f>IF(OR($A88="",$B88=""),"",'OddsRatio_working_2-way'!N87)</f>
        <v>1.6781253679066579</v>
      </c>
      <c r="J88" s="30">
        <f>IF('Log_working_2-way'!$D87="","",A88^('Log_working_2-way'!$D87))</f>
        <v>2.4838961866439853</v>
      </c>
      <c r="K88" s="32">
        <f>IF('Log_working_2-way'!$D87="","",B88^('Log_working_2-way'!$D87))</f>
        <v>1.6739015902867895</v>
      </c>
      <c r="L88" s="37">
        <f t="shared" si="18"/>
        <v>0.40749999999999997</v>
      </c>
      <c r="M88" s="37">
        <f t="shared" si="19"/>
        <v>0.59250000000000003</v>
      </c>
      <c r="N88" s="38">
        <v>184</v>
      </c>
      <c r="O88" s="38">
        <f t="shared" si="20"/>
        <v>106.36286919831224</v>
      </c>
      <c r="P88" s="38">
        <f t="shared" si="21"/>
        <v>71.116564417177884</v>
      </c>
      <c r="Q88" s="38">
        <f t="shared" si="22"/>
        <v>112.88343558282209</v>
      </c>
      <c r="R88" s="38">
        <f t="shared" si="23"/>
        <v>77.637130801687761</v>
      </c>
      <c r="S88" s="39">
        <f t="shared" si="24"/>
        <v>-6.5205663845098485</v>
      </c>
      <c r="T88" s="39">
        <f t="shared" si="25"/>
        <v>-6.5205663845098769</v>
      </c>
      <c r="U88" t="s">
        <v>272</v>
      </c>
      <c r="V88" t="s">
        <v>268</v>
      </c>
      <c r="W88" t="s">
        <v>79</v>
      </c>
      <c r="X88" s="48" t="s">
        <v>475</v>
      </c>
      <c r="Y88" s="41"/>
    </row>
    <row r="89" spans="1:25" ht="15" x14ac:dyDescent="0.25">
      <c r="A89">
        <v>2.4900000000000002</v>
      </c>
      <c r="B89">
        <v>1.57</v>
      </c>
      <c r="C89" s="29">
        <f t="shared" si="17"/>
        <v>3.8549100862046881E-2</v>
      </c>
      <c r="D89" s="30">
        <f>IF(OR($A89="",$B89=""),"",A89*'MPTO_working_2-way'!$G88)</f>
        <v>2.5859872611464971</v>
      </c>
      <c r="E89" s="32">
        <f>IF(OR($A89="",$B89=""),"",B89*'MPTO_working_2-way'!$G88)</f>
        <v>1.6305220883534137</v>
      </c>
      <c r="F89" s="30">
        <f>IF(OR($A89="",$B89=""),"",'MPTO_working_2-way'!D88)</f>
        <v>2.6155287190981165</v>
      </c>
      <c r="G89" s="32">
        <f>IF(OR($A89="",$B89=""),"",'MPTO_working_2-way'!E88)</f>
        <v>1.6189924005549459</v>
      </c>
      <c r="H89" s="30">
        <f>IF(OR($A89="",$B89=""),"",'OddsRatio_working_2-way'!M88)</f>
        <v>2.6167977881353308</v>
      </c>
      <c r="I89" s="30">
        <f>IF(OR($A89="",$B89=""),"",'OddsRatio_working_2-way'!N88)</f>
        <v>1.6185065364007643</v>
      </c>
      <c r="J89" s="30">
        <f>IF('Log_working_2-way'!$D88="","",A89^('Log_working_2-way'!$D88))</f>
        <v>2.6306681131242473</v>
      </c>
      <c r="K89" s="32">
        <f>IF('Log_working_2-way'!$D88="","",B89^('Log_working_2-way'!$D88))</f>
        <v>1.6132455721377705</v>
      </c>
      <c r="L89" s="37">
        <f t="shared" si="18"/>
        <v>0.38669950738916253</v>
      </c>
      <c r="M89" s="37">
        <f t="shared" si="19"/>
        <v>0.61330049261083741</v>
      </c>
      <c r="N89" s="38">
        <v>185</v>
      </c>
      <c r="O89" s="38">
        <f t="shared" si="20"/>
        <v>110.70281124497991</v>
      </c>
      <c r="P89" s="38">
        <f t="shared" si="21"/>
        <v>67.165605095541395</v>
      </c>
      <c r="Q89" s="38">
        <f t="shared" si="22"/>
        <v>117.83439490445859</v>
      </c>
      <c r="R89" s="38">
        <f t="shared" si="23"/>
        <v>74.297188755020073</v>
      </c>
      <c r="S89" s="39">
        <f t="shared" si="24"/>
        <v>-7.1315836594786788</v>
      </c>
      <c r="T89" s="39">
        <f t="shared" si="25"/>
        <v>-7.1315836594786788</v>
      </c>
      <c r="U89" t="s">
        <v>271</v>
      </c>
      <c r="V89" t="s">
        <v>274</v>
      </c>
      <c r="W89" t="s">
        <v>79</v>
      </c>
      <c r="X89" s="48" t="s">
        <v>475</v>
      </c>
      <c r="Y89" s="41"/>
    </row>
    <row r="90" spans="1:25" ht="15" x14ac:dyDescent="0.25">
      <c r="A90">
        <v>2.61</v>
      </c>
      <c r="B90">
        <v>1.53</v>
      </c>
      <c r="C90" s="29">
        <f t="shared" si="17"/>
        <v>3.6736533693937368E-2</v>
      </c>
      <c r="D90" s="30">
        <f>IF(OR($A90="",$B90=""),"",A90*'MPTO_working_2-way'!$G89)</f>
        <v>2.7058823529411762</v>
      </c>
      <c r="E90" s="32">
        <f>IF(OR($A90="",$B90=""),"",B90*'MPTO_working_2-way'!$G89)</f>
        <v>1.5862068965517242</v>
      </c>
      <c r="F90" s="30">
        <f>IF(OR($A90="",$B90=""),"",'MPTO_working_2-way'!D89)</f>
        <v>2.7414272474513437</v>
      </c>
      <c r="G90" s="32">
        <f>IF(OR($A90="",$B90=""),"",'MPTO_working_2-way'!E89)</f>
        <v>1.5742416178818521</v>
      </c>
      <c r="H90" s="30">
        <f>IF(OR($A90="",$B90=""),"",'OddsRatio_working_2-way'!M89)</f>
        <v>2.7429101666628148</v>
      </c>
      <c r="I90" s="30">
        <f>IF(OR($A90="",$B90=""),"",'OddsRatio_working_2-way'!N89)</f>
        <v>1.5737530362306167</v>
      </c>
      <c r="J90" s="30">
        <f>IF('Log_working_2-way'!$D89="","",A90^('Log_working_2-way'!$D89))</f>
        <v>2.7596672442217889</v>
      </c>
      <c r="K90" s="32">
        <f>IF('Log_working_2-way'!$D89="","",B90^('Log_working_2-way'!$D89))</f>
        <v>1.5682892622360389</v>
      </c>
      <c r="L90" s="37">
        <f t="shared" si="18"/>
        <v>0.36956521739130438</v>
      </c>
      <c r="M90" s="37">
        <f t="shared" si="19"/>
        <v>0.63043478260869568</v>
      </c>
      <c r="N90" s="38">
        <v>186</v>
      </c>
      <c r="O90" s="38">
        <f t="shared" si="20"/>
        <v>114.73563218390804</v>
      </c>
      <c r="P90" s="38">
        <f t="shared" si="21"/>
        <v>64.431372549019599</v>
      </c>
      <c r="Q90" s="38">
        <f t="shared" si="22"/>
        <v>121.5686274509804</v>
      </c>
      <c r="R90" s="38">
        <f t="shared" si="23"/>
        <v>71.264367816091962</v>
      </c>
      <c r="S90" s="39">
        <f t="shared" si="24"/>
        <v>-6.8329952670723628</v>
      </c>
      <c r="T90" s="39">
        <f t="shared" si="25"/>
        <v>-6.8329952670723628</v>
      </c>
      <c r="U90" t="s">
        <v>269</v>
      </c>
      <c r="V90" t="s">
        <v>84</v>
      </c>
      <c r="W90" t="s">
        <v>79</v>
      </c>
      <c r="X90" s="48" t="s">
        <v>475</v>
      </c>
      <c r="Y90" s="41"/>
    </row>
    <row r="91" spans="1:25" ht="15" x14ac:dyDescent="0.25">
      <c r="A91">
        <v>2.29</v>
      </c>
      <c r="B91">
        <v>1.66</v>
      </c>
      <c r="C91" s="29">
        <f t="shared" si="17"/>
        <v>3.9090861261640519E-2</v>
      </c>
      <c r="D91" s="30">
        <f>IF(OR($A91="",$B91=""),"",A91*'MPTO_working_2-way'!$G90)</f>
        <v>2.3795180722891569</v>
      </c>
      <c r="E91" s="32">
        <f>IF(OR($A91="",$B91=""),"",B91*'MPTO_working_2-way'!$G90)</f>
        <v>1.7248908296943233</v>
      </c>
      <c r="F91" s="30">
        <f>IF(OR($A91="",$B91=""),"",'MPTO_working_2-way'!D90)</f>
        <v>2.3973008765844739</v>
      </c>
      <c r="G91" s="32">
        <f>IF(OR($A91="",$B91=""),"",'MPTO_working_2-way'!E90)</f>
        <v>1.7156654781784539</v>
      </c>
      <c r="H91" s="30">
        <f>IF(OR($A91="",$B91=""),"",'OddsRatio_working_2-way'!M90)</f>
        <v>2.3980505908390635</v>
      </c>
      <c r="I91" s="30">
        <f>IF(OR($A91="",$B91=""),"",'OddsRatio_working_2-way'!N90)</f>
        <v>1.7152816976385905</v>
      </c>
      <c r="J91" s="30">
        <f>IF('Log_working_2-way'!$D90="","",A91^('Log_working_2-way'!$D90))</f>
        <v>2.4063151286043962</v>
      </c>
      <c r="K91" s="32">
        <f>IF('Log_working_2-way'!$D90="","",B91^('Log_working_2-way'!$D90))</f>
        <v>1.7110781784678428</v>
      </c>
      <c r="L91" s="37">
        <f t="shared" si="18"/>
        <v>0.42025316455696199</v>
      </c>
      <c r="M91" s="37">
        <f t="shared" si="19"/>
        <v>0.57974683544303796</v>
      </c>
      <c r="N91" s="38">
        <v>187</v>
      </c>
      <c r="O91" s="38">
        <f t="shared" si="20"/>
        <v>105.34061135371181</v>
      </c>
      <c r="P91" s="38">
        <f t="shared" si="21"/>
        <v>74.349397590361434</v>
      </c>
      <c r="Q91" s="38">
        <f t="shared" si="22"/>
        <v>112.65060240963857</v>
      </c>
      <c r="R91" s="38">
        <f t="shared" si="23"/>
        <v>81.659388646288207</v>
      </c>
      <c r="S91" s="39">
        <f t="shared" si="24"/>
        <v>-7.3099910559267585</v>
      </c>
      <c r="T91" s="39">
        <f t="shared" si="25"/>
        <v>-7.3099910559267727</v>
      </c>
      <c r="U91" t="s">
        <v>275</v>
      </c>
      <c r="V91" t="s">
        <v>265</v>
      </c>
      <c r="W91" t="s">
        <v>79</v>
      </c>
      <c r="X91" s="48" t="s">
        <v>475</v>
      </c>
      <c r="Y91" s="41"/>
    </row>
    <row r="92" spans="1:25" ht="15" x14ac:dyDescent="0.25">
      <c r="A92">
        <v>2.52</v>
      </c>
      <c r="B92">
        <v>1.54</v>
      </c>
      <c r="C92" s="29">
        <f t="shared" si="17"/>
        <v>4.6176046176046093E-2</v>
      </c>
      <c r="D92" s="30">
        <f>IF(OR($A92="",$B92=""),"",A92*'MPTO_working_2-way'!$G91)</f>
        <v>2.6363636363636362</v>
      </c>
      <c r="E92" s="32">
        <f>IF(OR($A92="",$B92=""),"",B92*'MPTO_working_2-way'!$G91)</f>
        <v>1.6111111111111109</v>
      </c>
      <c r="F92" s="30">
        <f>IF(OR($A92="",$B92=""),"",'MPTO_working_2-way'!D91)</f>
        <v>2.6756756756756754</v>
      </c>
      <c r="G92" s="32">
        <f>IF(OR($A92="",$B92=""),"",'MPTO_working_2-way'!E91)</f>
        <v>1.596774193548387</v>
      </c>
      <c r="H92" s="30">
        <f>IF(OR($A92="",$B92=""),"",'OddsRatio_working_2-way'!M91)</f>
        <v>2.6777409856157215</v>
      </c>
      <c r="I92" s="30">
        <f>IF(OR($A92="",$B92=""),"",'OddsRatio_working_2-way'!N91)</f>
        <v>1.5960395606792694</v>
      </c>
      <c r="J92" s="30">
        <f>IF('Log_working_2-way'!$D91="","",A92^('Log_working_2-way'!$D91))</f>
        <v>2.6964483549666576</v>
      </c>
      <c r="K92" s="32">
        <f>IF('Log_working_2-way'!$D91="","",B92^('Log_working_2-way'!$D91))</f>
        <v>1.5894668099213889</v>
      </c>
      <c r="L92" s="37">
        <f t="shared" si="18"/>
        <v>0.37931034482758624</v>
      </c>
      <c r="M92" s="37">
        <f t="shared" si="19"/>
        <v>0.62068965517241381</v>
      </c>
      <c r="N92" s="38">
        <v>188</v>
      </c>
      <c r="O92" s="38">
        <f t="shared" si="20"/>
        <v>113.39682539682539</v>
      </c>
      <c r="P92" s="38">
        <f t="shared" si="21"/>
        <v>65.922077922077904</v>
      </c>
      <c r="Q92" s="38">
        <f t="shared" si="22"/>
        <v>122.07792207792208</v>
      </c>
      <c r="R92" s="38">
        <f t="shared" si="23"/>
        <v>74.603174603174594</v>
      </c>
      <c r="S92" s="39">
        <f t="shared" si="24"/>
        <v>-8.6810966810966903</v>
      </c>
      <c r="T92" s="39">
        <f t="shared" si="25"/>
        <v>-8.6810966810966903</v>
      </c>
      <c r="U92" t="s">
        <v>155</v>
      </c>
      <c r="V92" t="s">
        <v>160</v>
      </c>
      <c r="W92" t="s">
        <v>176</v>
      </c>
      <c r="X92" s="48" t="s">
        <v>475</v>
      </c>
      <c r="Y92" s="41"/>
    </row>
    <row r="93" spans="1:25" ht="15" x14ac:dyDescent="0.25">
      <c r="A93">
        <v>2.38</v>
      </c>
      <c r="B93">
        <v>1.6</v>
      </c>
      <c r="C93" s="29">
        <f t="shared" si="17"/>
        <v>4.5168067226890818E-2</v>
      </c>
      <c r="D93" s="30">
        <f>IF(OR($A93="",$B93=""),"",A93*'MPTO_working_2-way'!$G92)</f>
        <v>2.4874999999999998</v>
      </c>
      <c r="E93" s="32">
        <f>IF(OR($A93="",$B93=""),"",B93*'MPTO_working_2-way'!$G92)</f>
        <v>1.6722689075630255</v>
      </c>
      <c r="F93" s="30">
        <f>IF(OR($A93="",$B93=""),"",'MPTO_working_2-way'!D92)</f>
        <v>2.5151915455746368</v>
      </c>
      <c r="G93" s="32">
        <f>IF(OR($A93="",$B93=""),"",'MPTO_working_2-way'!E92)</f>
        <v>1.65998256320837</v>
      </c>
      <c r="H93" s="30">
        <f>IF(OR($A93="",$B93=""),"",'OddsRatio_working_2-way'!M92)</f>
        <v>2.5165750888103107</v>
      </c>
      <c r="I93" s="30">
        <f>IF(OR($A93="",$B93=""),"",'OddsRatio_working_2-way'!N92)</f>
        <v>1.6593804733957871</v>
      </c>
      <c r="J93" s="30">
        <f>IF('Log_working_2-way'!$D92="","",A93^('Log_working_2-way'!$D92))</f>
        <v>2.5296171842695241</v>
      </c>
      <c r="K93" s="32">
        <f>IF('Log_working_2-way'!$D92="","",B93^('Log_working_2-way'!$D92))</f>
        <v>1.6537583457371505</v>
      </c>
      <c r="L93" s="37">
        <f t="shared" si="18"/>
        <v>0.4020100502512563</v>
      </c>
      <c r="M93" s="37">
        <f t="shared" si="19"/>
        <v>0.59798994974874364</v>
      </c>
      <c r="N93" s="38">
        <v>189</v>
      </c>
      <c r="O93" s="38">
        <f t="shared" si="20"/>
        <v>109.58823529411765</v>
      </c>
      <c r="P93" s="38">
        <f t="shared" si="21"/>
        <v>70.875000000000028</v>
      </c>
      <c r="Q93" s="38">
        <f t="shared" si="22"/>
        <v>118.125</v>
      </c>
      <c r="R93" s="38">
        <f t="shared" si="23"/>
        <v>79.411764705882348</v>
      </c>
      <c r="S93" s="39">
        <f t="shared" si="24"/>
        <v>-8.5367647058823479</v>
      </c>
      <c r="T93" s="39">
        <f t="shared" si="25"/>
        <v>-8.5367647058823195</v>
      </c>
      <c r="U93" t="s">
        <v>154</v>
      </c>
      <c r="V93" t="s">
        <v>158</v>
      </c>
      <c r="W93" t="s">
        <v>176</v>
      </c>
      <c r="X93" s="48" t="s">
        <v>475</v>
      </c>
      <c r="Y93" s="41"/>
    </row>
    <row r="94" spans="1:25" ht="15" x14ac:dyDescent="0.25">
      <c r="A94">
        <v>2.31</v>
      </c>
      <c r="B94">
        <v>1.57</v>
      </c>
      <c r="C94" s="29">
        <f t="shared" si="17"/>
        <v>6.9843108059668424E-2</v>
      </c>
      <c r="D94" s="30">
        <f>IF(OR($A94="",$B94=""),"",A94*'MPTO_working_2-way'!$G93)</f>
        <v>2.4713375796178343</v>
      </c>
      <c r="E94" s="32">
        <f>IF(OR($A94="",$B94=""),"",B94*'MPTO_working_2-way'!$G93)</f>
        <v>1.6796536796536794</v>
      </c>
      <c r="F94" s="30">
        <f>IF(OR($A94="",$B94=""),"",'MPTO_working_2-way'!D93)</f>
        <v>2.5126961582429761</v>
      </c>
      <c r="G94" s="32">
        <f>IF(OR($A94="",$B94=""),"",'MPTO_working_2-way'!E93)</f>
        <v>1.6610712895321407</v>
      </c>
      <c r="H94" s="30">
        <f>IF(OR($A94="",$B94=""),"",'OddsRatio_working_2-way'!M93)</f>
        <v>2.51599657454596</v>
      </c>
      <c r="I94" s="30">
        <f>IF(OR($A94="",$B94=""),"",'OddsRatio_working_2-way'!N93)</f>
        <v>1.6596320973215251</v>
      </c>
      <c r="J94" s="30">
        <f>IF('Log_working_2-way'!$D93="","",A94^('Log_working_2-way'!$D93))</f>
        <v>2.5360908715285455</v>
      </c>
      <c r="K94" s="32">
        <f>IF('Log_working_2-way'!$D93="","",B94^('Log_working_2-way'!$D93))</f>
        <v>1.6510031525547659</v>
      </c>
      <c r="L94" s="37">
        <f t="shared" si="18"/>
        <v>0.40463917525773196</v>
      </c>
      <c r="M94" s="37">
        <f t="shared" si="19"/>
        <v>0.59536082474226815</v>
      </c>
      <c r="N94" s="38">
        <v>190</v>
      </c>
      <c r="O94" s="38">
        <f t="shared" si="20"/>
        <v>107.74891774891776</v>
      </c>
      <c r="P94" s="38">
        <f t="shared" si="21"/>
        <v>68.98089171974523</v>
      </c>
      <c r="Q94" s="38">
        <f t="shared" si="22"/>
        <v>121.01910828025477</v>
      </c>
      <c r="R94" s="38">
        <f t="shared" si="23"/>
        <v>82.251082251082252</v>
      </c>
      <c r="S94" s="39">
        <f t="shared" si="24"/>
        <v>-13.270190531337008</v>
      </c>
      <c r="T94" s="39">
        <f t="shared" si="25"/>
        <v>-13.270190531337022</v>
      </c>
      <c r="U94" t="s">
        <v>395</v>
      </c>
      <c r="V94" t="s">
        <v>393</v>
      </c>
      <c r="W94" t="s">
        <v>176</v>
      </c>
      <c r="X94" s="48" t="s">
        <v>475</v>
      </c>
      <c r="Y94" s="41"/>
    </row>
    <row r="95" spans="1:25" ht="15" x14ac:dyDescent="0.25">
      <c r="A95">
        <v>2.72</v>
      </c>
      <c r="B95">
        <v>1.47</v>
      </c>
      <c r="C95" s="29">
        <f t="shared" si="17"/>
        <v>4.791916766706672E-2</v>
      </c>
      <c r="D95" s="30">
        <f>IF(OR($A95="",$B95=""),"",A95*'MPTO_working_2-way'!$G94)</f>
        <v>2.8503401360544216</v>
      </c>
      <c r="E95" s="32">
        <f>IF(OR($A95="",$B95=""),"",B95*'MPTO_working_2-way'!$G94)</f>
        <v>1.5404411764705881</v>
      </c>
      <c r="F95" s="30">
        <f>IF(OR($A95="",$B95=""),"",'MPTO_working_2-way'!D94)</f>
        <v>2.9096201426284378</v>
      </c>
      <c r="G95" s="32">
        <f>IF(OR($A95="",$B95=""),"",'MPTO_working_2-way'!E94)</f>
        <v>1.523664354851002</v>
      </c>
      <c r="H95" s="30">
        <f>IF(OR($A95="",$B95=""),"",'OddsRatio_working_2-way'!M94)</f>
        <v>2.913001429190555</v>
      </c>
      <c r="I95" s="30">
        <f>IF(OR($A95="",$B95=""),"",'OddsRatio_working_2-way'!N94)</f>
        <v>1.5227387626276516</v>
      </c>
      <c r="J95" s="30">
        <f>IF('Log_working_2-way'!$D94="","",A95^('Log_working_2-way'!$D94))</f>
        <v>2.9416767921406897</v>
      </c>
      <c r="K95" s="32">
        <f>IF('Log_working_2-way'!$D94="","",B95^('Log_working_2-way'!$D94))</f>
        <v>1.5150187734871223</v>
      </c>
      <c r="L95" s="37">
        <f t="shared" si="18"/>
        <v>0.35083532219570407</v>
      </c>
      <c r="M95" s="37">
        <f t="shared" si="19"/>
        <v>0.64916467780429599</v>
      </c>
      <c r="N95" s="38">
        <v>191</v>
      </c>
      <c r="O95" s="38">
        <f t="shared" si="20"/>
        <v>120.77941176470587</v>
      </c>
      <c r="P95" s="38">
        <f t="shared" si="21"/>
        <v>61.068027210884338</v>
      </c>
      <c r="Q95" s="38">
        <f t="shared" si="22"/>
        <v>129.93197278911563</v>
      </c>
      <c r="R95" s="38">
        <f t="shared" si="23"/>
        <v>70.220588235294116</v>
      </c>
      <c r="S95" s="39">
        <f t="shared" si="24"/>
        <v>-9.1525610244097635</v>
      </c>
      <c r="T95" s="39">
        <f t="shared" si="25"/>
        <v>-9.1525610244097777</v>
      </c>
      <c r="U95" t="s">
        <v>153</v>
      </c>
      <c r="V95" t="s">
        <v>281</v>
      </c>
      <c r="W95" t="s">
        <v>176</v>
      </c>
      <c r="X95" s="48" t="s">
        <v>475</v>
      </c>
      <c r="Y95" s="41"/>
    </row>
    <row r="96" spans="1:25" ht="15" x14ac:dyDescent="0.25">
      <c r="A96">
        <v>2.09</v>
      </c>
      <c r="B96">
        <v>1.81</v>
      </c>
      <c r="C96" s="29">
        <f t="shared" si="17"/>
        <v>3.0955087366835166E-2</v>
      </c>
      <c r="D96" s="30">
        <f>IF(OR($A96="",$B96=""),"",A96*'MPTO_working_2-way'!$G95)</f>
        <v>2.1546961325966851</v>
      </c>
      <c r="E96" s="32">
        <f>IF(OR($A96="",$B96=""),"",B96*'MPTO_working_2-way'!$G95)</f>
        <v>1.8660287081339717</v>
      </c>
      <c r="F96" s="30">
        <f>IF(OR($A96="",$B96=""),"",'MPTO_working_2-way'!D95)</f>
        <v>2.159867538325388</v>
      </c>
      <c r="G96" s="32">
        <f>IF(OR($A96="",$B96=""),"",'MPTO_working_2-way'!E95)</f>
        <v>1.8621674173619833</v>
      </c>
      <c r="H96" s="30">
        <f>IF(OR($A96="",$B96=""),"",'OddsRatio_working_2-way'!M95)</f>
        <v>2.1600340565456171</v>
      </c>
      <c r="I96" s="30">
        <f>IF(OR($A96="",$B96=""),"",'OddsRatio_working_2-way'!N95)</f>
        <v>1.8620436566990362</v>
      </c>
      <c r="J96" s="30">
        <f>IF('Log_working_2-way'!$D95="","",A96^('Log_working_2-way'!$D95))</f>
        <v>2.1623937828196005</v>
      </c>
      <c r="K96" s="32">
        <f>IF('Log_working_2-way'!$D95="","",B96^('Log_working_2-way'!$D95))</f>
        <v>1.8602936584659731</v>
      </c>
      <c r="L96" s="37">
        <f t="shared" si="18"/>
        <v>0.46410256410256412</v>
      </c>
      <c r="M96" s="37">
        <f t="shared" si="19"/>
        <v>0.53589743589743577</v>
      </c>
      <c r="N96" s="38">
        <v>192</v>
      </c>
      <c r="O96" s="38">
        <f t="shared" si="20"/>
        <v>100.13397129186603</v>
      </c>
      <c r="P96" s="38">
        <f t="shared" si="21"/>
        <v>85.922651933701658</v>
      </c>
      <c r="Q96" s="38">
        <f t="shared" si="22"/>
        <v>106.07734806629836</v>
      </c>
      <c r="R96" s="38">
        <f t="shared" si="23"/>
        <v>91.866028708133982</v>
      </c>
      <c r="S96" s="39">
        <f t="shared" si="24"/>
        <v>-5.9433767744323234</v>
      </c>
      <c r="T96" s="39">
        <f t="shared" si="25"/>
        <v>-5.9433767744323234</v>
      </c>
      <c r="U96" t="s">
        <v>397</v>
      </c>
      <c r="V96" t="s">
        <v>447</v>
      </c>
      <c r="W96" t="s">
        <v>173</v>
      </c>
      <c r="X96" s="48" t="s">
        <v>475</v>
      </c>
      <c r="Y96" s="41"/>
    </row>
    <row r="97" spans="1:25" ht="15" x14ac:dyDescent="0.25">
      <c r="A97">
        <v>2.2400000000000002</v>
      </c>
      <c r="B97">
        <v>1.7</v>
      </c>
      <c r="C97" s="29">
        <f t="shared" si="17"/>
        <v>3.4663865546218364E-2</v>
      </c>
      <c r="D97" s="30">
        <f>IF(OR($A97="",$B97=""),"",A97*'MPTO_working_2-way'!$G96)</f>
        <v>2.3176470588235292</v>
      </c>
      <c r="E97" s="32">
        <f>IF(OR($A97="",$B97=""),"",B97*'MPTO_working_2-way'!$G96)</f>
        <v>1.7589285714285712</v>
      </c>
      <c r="F97" s="30">
        <f>IF(OR($A97="",$B97=""),"",'MPTO_working_2-way'!D96)</f>
        <v>2.3304773561811505</v>
      </c>
      <c r="G97" s="32">
        <f>IF(OR($A97="",$B97=""),"",'MPTO_working_2-way'!E96)</f>
        <v>1.7516099356025756</v>
      </c>
      <c r="H97" s="30">
        <f>IF(OR($A97="",$B97=""),"",'OddsRatio_working_2-way'!M96)</f>
        <v>2.3309502512973848</v>
      </c>
      <c r="I97" s="30">
        <f>IF(OR($A97="",$B97=""),"",'OddsRatio_working_2-way'!N96)</f>
        <v>1.7513428837969105</v>
      </c>
      <c r="J97" s="30">
        <f>IF('Log_working_2-way'!$D96="","",A97^('Log_working_2-way'!$D96))</f>
        <v>2.3368656510313084</v>
      </c>
      <c r="K97" s="32">
        <f>IF('Log_working_2-way'!$D96="","",B97^('Log_working_2-way'!$D96))</f>
        <v>1.7480183212340654</v>
      </c>
      <c r="L97" s="37">
        <f t="shared" si="18"/>
        <v>0.43147208121827418</v>
      </c>
      <c r="M97" s="37">
        <f t="shared" si="19"/>
        <v>0.56852791878172593</v>
      </c>
      <c r="N97" s="38">
        <v>193</v>
      </c>
      <c r="O97" s="38">
        <f t="shared" si="20"/>
        <v>106.83928571428572</v>
      </c>
      <c r="P97" s="38">
        <f t="shared" si="21"/>
        <v>79.470588235294102</v>
      </c>
      <c r="Q97" s="38">
        <f t="shared" si="22"/>
        <v>113.52941176470588</v>
      </c>
      <c r="R97" s="38">
        <f t="shared" si="23"/>
        <v>86.160714285714278</v>
      </c>
      <c r="S97" s="39">
        <f t="shared" si="24"/>
        <v>-6.6901260504201616</v>
      </c>
      <c r="T97" s="39">
        <f t="shared" si="25"/>
        <v>-6.6901260504201758</v>
      </c>
      <c r="U97" t="s">
        <v>162</v>
      </c>
      <c r="V97" t="s">
        <v>396</v>
      </c>
      <c r="W97" t="s">
        <v>173</v>
      </c>
      <c r="X97" s="48" t="s">
        <v>475</v>
      </c>
      <c r="Y97" s="41"/>
    </row>
    <row r="98" spans="1:25" ht="15" x14ac:dyDescent="0.25">
      <c r="A98">
        <v>2.0099999999999998</v>
      </c>
      <c r="B98">
        <v>1.88</v>
      </c>
      <c r="C98" s="29">
        <f t="shared" si="17"/>
        <v>2.9427331427966497E-2</v>
      </c>
      <c r="D98" s="30">
        <f>IF(OR($A98="",$B98=""),"",A98*'MPTO_working_2-way'!$G97)</f>
        <v>2.0691489361702122</v>
      </c>
      <c r="E98" s="32">
        <f>IF(OR($A98="",$B98=""),"",B98*'MPTO_working_2-way'!$G97)</f>
        <v>1.9353233830845769</v>
      </c>
      <c r="F98" s="30">
        <f>IF(OR($A98="",$B98=""),"",'MPTO_working_2-way'!D97)</f>
        <v>2.0712563034422273</v>
      </c>
      <c r="G98" s="32">
        <f>IF(OR($A98="",$B98=""),"",'MPTO_working_2-way'!E97)</f>
        <v>1.9334834220221038</v>
      </c>
      <c r="H98" s="30">
        <f>IF(OR($A98="",$B98=""),"",'OddsRatio_working_2-way'!M97)</f>
        <v>2.0713203408538785</v>
      </c>
      <c r="I98" s="30">
        <f>IF(OR($A98="",$B98=""),"",'OddsRatio_working_2-way'!N97)</f>
        <v>1.9334276237142709</v>
      </c>
      <c r="J98" s="30">
        <f>IF('Log_working_2-way'!$D97="","",A98^('Log_working_2-way'!$D97))</f>
        <v>2.0722780043286777</v>
      </c>
      <c r="K98" s="32">
        <f>IF('Log_working_2-way'!$D97="","",B98^('Log_working_2-way'!$D97))</f>
        <v>1.9325939690668699</v>
      </c>
      <c r="L98" s="37">
        <f t="shared" si="18"/>
        <v>0.48329048843187672</v>
      </c>
      <c r="M98" s="37">
        <f t="shared" si="19"/>
        <v>0.5167095115681235</v>
      </c>
      <c r="N98" s="38">
        <v>194</v>
      </c>
      <c r="O98" s="38">
        <f t="shared" si="20"/>
        <v>97.482587064676594</v>
      </c>
      <c r="P98" s="38">
        <f t="shared" si="21"/>
        <v>90.808510638297861</v>
      </c>
      <c r="Q98" s="38">
        <f t="shared" si="22"/>
        <v>103.19148936170212</v>
      </c>
      <c r="R98" s="38">
        <f t="shared" si="23"/>
        <v>96.517412935323392</v>
      </c>
      <c r="S98" s="39">
        <f t="shared" si="24"/>
        <v>-5.7089022970255314</v>
      </c>
      <c r="T98" s="39">
        <f t="shared" si="25"/>
        <v>-5.7089022970255314</v>
      </c>
      <c r="U98" t="s">
        <v>398</v>
      </c>
      <c r="V98" t="s">
        <v>400</v>
      </c>
      <c r="W98" t="s">
        <v>173</v>
      </c>
      <c r="X98" s="48" t="s">
        <v>475</v>
      </c>
      <c r="Y98" s="41"/>
    </row>
    <row r="99" spans="1:25" ht="15" x14ac:dyDescent="0.25">
      <c r="A99">
        <v>2.61</v>
      </c>
      <c r="B99">
        <v>1.54</v>
      </c>
      <c r="C99" s="29">
        <f t="shared" si="17"/>
        <v>3.2492411802756749E-2</v>
      </c>
      <c r="D99" s="30">
        <f>IF(OR($A99="",$B99=""),"",A99*'MPTO_working_2-way'!$G98)</f>
        <v>2.6948051948051952</v>
      </c>
      <c r="E99" s="32">
        <f>IF(OR($A99="",$B99=""),"",B99*'MPTO_working_2-way'!$G98)</f>
        <v>1.5900383141762455</v>
      </c>
      <c r="F99" s="30">
        <f>IF(OR($A99="",$B99=""),"",'MPTO_working_2-way'!D98)</f>
        <v>2.725571302637825</v>
      </c>
      <c r="G99" s="32">
        <f>IF(OR($A99="",$B99=""),"",'MPTO_working_2-way'!E98)</f>
        <v>1.5795182143278188</v>
      </c>
      <c r="H99" s="30">
        <f>IF(OR($A99="",$B99=""),"",'OddsRatio_working_2-way'!M98)</f>
        <v>2.7266966964355612</v>
      </c>
      <c r="I99" s="30">
        <f>IF(OR($A99="",$B99=""),"",'OddsRatio_working_2-way'!N98)</f>
        <v>1.5791405068790083</v>
      </c>
      <c r="J99" s="30">
        <f>IF('Log_working_2-way'!$D98="","",A99^('Log_working_2-way'!$D98))</f>
        <v>2.7411050265020145</v>
      </c>
      <c r="K99" s="32">
        <f>IF('Log_working_2-way'!$D98="","",B99^('Log_working_2-way'!$D98))</f>
        <v>1.5743478910108941</v>
      </c>
      <c r="L99" s="37">
        <f t="shared" si="18"/>
        <v>0.37108433734939755</v>
      </c>
      <c r="M99" s="37">
        <f t="shared" si="19"/>
        <v>0.62891566265060228</v>
      </c>
      <c r="N99" s="38">
        <v>195</v>
      </c>
      <c r="O99" s="38">
        <f t="shared" si="20"/>
        <v>120.28735632183908</v>
      </c>
      <c r="P99" s="38">
        <f t="shared" si="21"/>
        <v>68.376623376623385</v>
      </c>
      <c r="Q99" s="38">
        <f t="shared" si="22"/>
        <v>126.62337662337663</v>
      </c>
      <c r="R99" s="38">
        <f t="shared" si="23"/>
        <v>74.712643678160916</v>
      </c>
      <c r="S99" s="39">
        <f t="shared" si="24"/>
        <v>-6.3360203015375447</v>
      </c>
      <c r="T99" s="39">
        <f t="shared" si="25"/>
        <v>-6.3360203015375305</v>
      </c>
      <c r="U99" t="s">
        <v>402</v>
      </c>
      <c r="V99" t="s">
        <v>297</v>
      </c>
      <c r="W99" t="s">
        <v>455</v>
      </c>
      <c r="X99" s="48" t="s">
        <v>475</v>
      </c>
      <c r="Y99" s="41"/>
    </row>
    <row r="100" spans="1:25" ht="15" x14ac:dyDescent="0.25">
      <c r="A100">
        <v>2.64</v>
      </c>
      <c r="B100">
        <v>1.53</v>
      </c>
      <c r="C100" s="29">
        <f t="shared" si="17"/>
        <v>3.2382650029708859E-2</v>
      </c>
      <c r="D100" s="30">
        <f>IF(OR($A100="",$B100=""),"",A100*'MPTO_working_2-way'!$G99)</f>
        <v>2.7254901960784315</v>
      </c>
      <c r="E100" s="32">
        <f>IF(OR($A100="",$B100=""),"",B100*'MPTO_working_2-way'!$G99)</f>
        <v>1.5795454545454546</v>
      </c>
      <c r="F100" s="30">
        <f>IF(OR($A100="",$B100=""),"",'MPTO_working_2-way'!D99)</f>
        <v>2.7578861122490785</v>
      </c>
      <c r="G100" s="32">
        <f>IF(OR($A100="",$B100=""),"",'MPTO_working_2-way'!E99)</f>
        <v>1.5688650664180843</v>
      </c>
      <c r="H100" s="30">
        <f>IF(OR($A100="",$B100=""),"",'OddsRatio_working_2-way'!M99)</f>
        <v>2.7590735125745902</v>
      </c>
      <c r="I100" s="30">
        <f>IF(OR($A100="",$B100=""),"",'OddsRatio_working_2-way'!N99)</f>
        <v>1.5684810741856909</v>
      </c>
      <c r="J100" s="30">
        <f>IF('Log_working_2-way'!$D99="","",A100^('Log_working_2-way'!$D99))</f>
        <v>2.774266722923675</v>
      </c>
      <c r="K100" s="32">
        <f>IF('Log_working_2-way'!$D99="","",B100^('Log_working_2-way'!$D99))</f>
        <v>1.5636131180728405</v>
      </c>
      <c r="L100" s="37">
        <f t="shared" si="18"/>
        <v>0.36690647482014388</v>
      </c>
      <c r="M100" s="37">
        <f t="shared" si="19"/>
        <v>0.63309352517985606</v>
      </c>
      <c r="N100" s="38">
        <v>196</v>
      </c>
      <c r="O100" s="38">
        <f t="shared" si="20"/>
        <v>121.75757575757578</v>
      </c>
      <c r="P100" s="38">
        <f t="shared" si="21"/>
        <v>67.895424836601308</v>
      </c>
      <c r="Q100" s="38">
        <f t="shared" si="22"/>
        <v>128.10457516339869</v>
      </c>
      <c r="R100" s="38">
        <f t="shared" si="23"/>
        <v>74.242424242424235</v>
      </c>
      <c r="S100" s="39">
        <f t="shared" si="24"/>
        <v>-6.3469994058229133</v>
      </c>
      <c r="T100" s="39">
        <f t="shared" si="25"/>
        <v>-6.3469994058229275</v>
      </c>
      <c r="U100" t="s">
        <v>287</v>
      </c>
      <c r="V100" t="s">
        <v>299</v>
      </c>
      <c r="W100" t="s">
        <v>455</v>
      </c>
      <c r="X100" s="48" t="s">
        <v>475</v>
      </c>
      <c r="Y100" s="41"/>
    </row>
    <row r="101" spans="1:25" s="35" customFormat="1" ht="15" x14ac:dyDescent="0.25">
      <c r="A101">
        <v>2.64</v>
      </c>
      <c r="B101">
        <v>1.53</v>
      </c>
      <c r="C101" s="29">
        <f t="shared" si="17"/>
        <v>3.2382650029708859E-2</v>
      </c>
      <c r="D101" s="30">
        <f>IF(OR($A101="",$B101=""),"",A101*'MPTO_working_2-way'!$G100)</f>
        <v>2.7254901960784315</v>
      </c>
      <c r="E101" s="32">
        <f>IF(OR($A101="",$B101=""),"",B101*'MPTO_working_2-way'!$G100)</f>
        <v>1.5795454545454546</v>
      </c>
      <c r="F101" s="30">
        <f>IF(OR($A101="",$B101=""),"",'MPTO_working_2-way'!D100)</f>
        <v>2.7578861122490785</v>
      </c>
      <c r="G101" s="32">
        <f>IF(OR($A101="",$B101=""),"",'MPTO_working_2-way'!E100)</f>
        <v>1.5688650664180843</v>
      </c>
      <c r="H101" s="30">
        <f>IF(OR($A101="",$B101=""),"",'OddsRatio_working_2-way'!M100)</f>
        <v>2.7590735125745902</v>
      </c>
      <c r="I101" s="30">
        <f>IF(OR($A101="",$B101=""),"",'OddsRatio_working_2-way'!N100)</f>
        <v>1.5684810741856909</v>
      </c>
      <c r="J101" s="30">
        <f>IF('Log_working_2-way'!$D100="","",A101^('Log_working_2-way'!$D100))</f>
        <v>2.774266722923675</v>
      </c>
      <c r="K101" s="32">
        <f>IF('Log_working_2-way'!$D100="","",B101^('Log_working_2-way'!$D100))</f>
        <v>1.5636131180728405</v>
      </c>
      <c r="L101" s="37">
        <f t="shared" si="18"/>
        <v>0.36690647482014388</v>
      </c>
      <c r="M101" s="37">
        <f t="shared" si="19"/>
        <v>0.63309352517985606</v>
      </c>
      <c r="N101" s="38">
        <v>197</v>
      </c>
      <c r="O101" s="38">
        <f t="shared" si="20"/>
        <v>122.37878787878789</v>
      </c>
      <c r="P101" s="38">
        <f t="shared" si="21"/>
        <v>68.241830065359494</v>
      </c>
      <c r="Q101" s="38">
        <f t="shared" si="22"/>
        <v>128.75816993464053</v>
      </c>
      <c r="R101" s="38">
        <f t="shared" si="23"/>
        <v>74.621212121212125</v>
      </c>
      <c r="S101" s="39">
        <f t="shared" si="24"/>
        <v>-6.3793820558526448</v>
      </c>
      <c r="T101" s="39">
        <f t="shared" si="25"/>
        <v>-6.3793820558526306</v>
      </c>
      <c r="U101" t="s">
        <v>296</v>
      </c>
      <c r="V101" t="s">
        <v>208</v>
      </c>
      <c r="W101" t="s">
        <v>455</v>
      </c>
      <c r="X101" s="48" t="s">
        <v>475</v>
      </c>
      <c r="Y101" s="41"/>
    </row>
    <row r="102" spans="1:25" ht="15" x14ac:dyDescent="0.25">
      <c r="A102">
        <v>2.33</v>
      </c>
      <c r="B102">
        <v>1.65</v>
      </c>
      <c r="C102" s="29">
        <f t="shared" si="17"/>
        <v>3.5245155416829377E-2</v>
      </c>
      <c r="D102" s="30">
        <f>IF(OR($A102="",$B102=""),"",A102*'MPTO_working_2-way'!$G101)</f>
        <v>2.4121212121212126</v>
      </c>
      <c r="E102" s="32">
        <f>IF(OR($A102="",$B102=""),"",B102*'MPTO_working_2-way'!$G101)</f>
        <v>1.7081545064377683</v>
      </c>
      <c r="F102" s="30">
        <f>IF(OR($A102="",$B102=""),"",'MPTO_working_2-way'!D101)</f>
        <v>2.4297677358192451</v>
      </c>
      <c r="G102" s="32">
        <f>IF(OR($A102="",$B102=""),"",'MPTO_working_2-way'!E101)</f>
        <v>1.6994142999226434</v>
      </c>
      <c r="H102" s="30">
        <f>IF(OR($A102="",$B102=""),"",'OddsRatio_working_2-way'!M101)</f>
        <v>2.4304383405634256</v>
      </c>
      <c r="I102" s="30">
        <f>IF(OR($A102="",$B102=""),"",'OddsRatio_working_2-way'!N101)</f>
        <v>1.6990864070422753</v>
      </c>
      <c r="J102" s="30">
        <f>IF('Log_working_2-way'!$D101="","",A102^('Log_working_2-way'!$D101))</f>
        <v>2.4386155296037653</v>
      </c>
      <c r="K102" s="32">
        <f>IF('Log_working_2-way'!$D101="","",B102^('Log_working_2-way'!$D101))</f>
        <v>1.6951127521022427</v>
      </c>
      <c r="L102" s="37">
        <f t="shared" si="18"/>
        <v>0.41457286432160795</v>
      </c>
      <c r="M102" s="37">
        <f t="shared" si="19"/>
        <v>0.58542713567839189</v>
      </c>
      <c r="N102" s="38">
        <v>198</v>
      </c>
      <c r="O102" s="38">
        <f t="shared" si="20"/>
        <v>113.02145922746783</v>
      </c>
      <c r="P102" s="38">
        <f t="shared" si="21"/>
        <v>78</v>
      </c>
      <c r="Q102" s="38">
        <f t="shared" si="22"/>
        <v>120</v>
      </c>
      <c r="R102" s="38">
        <f t="shared" si="23"/>
        <v>84.978540772532185</v>
      </c>
      <c r="S102" s="39">
        <f t="shared" si="24"/>
        <v>-6.9785407725321704</v>
      </c>
      <c r="T102" s="39">
        <f t="shared" si="25"/>
        <v>-6.9785407725321846</v>
      </c>
      <c r="U102" t="s">
        <v>289</v>
      </c>
      <c r="V102" t="s">
        <v>206</v>
      </c>
      <c r="W102" t="s">
        <v>455</v>
      </c>
      <c r="X102" s="48" t="s">
        <v>475</v>
      </c>
      <c r="Y102" s="41"/>
    </row>
    <row r="103" spans="1:25" ht="15" x14ac:dyDescent="0.25">
      <c r="A103">
        <v>2.04</v>
      </c>
      <c r="B103">
        <v>1.85</v>
      </c>
      <c r="C103" s="29">
        <f t="shared" si="17"/>
        <v>3.0736618971912932E-2</v>
      </c>
      <c r="D103" s="30">
        <f>IF(OR($A103="",$B103=""),"",A103*'MPTO_working_2-way'!$G102)</f>
        <v>2.1027027027027025</v>
      </c>
      <c r="E103" s="32">
        <f>IF(OR($A103="",$B103=""),"",B103*'MPTO_working_2-way'!$G102)</f>
        <v>1.9068627450980391</v>
      </c>
      <c r="F103" s="30">
        <f>IF(OR($A103="",$B103=""),"",'MPTO_working_2-way'!D102)</f>
        <v>2.1060267857142851</v>
      </c>
      <c r="G103" s="32">
        <f>IF(OR($A103="",$B103=""),"",'MPTO_working_2-way'!E102)</f>
        <v>1.9041372351160444</v>
      </c>
      <c r="H103" s="30">
        <f>IF(OR($A103="",$B103=""),"",'OddsRatio_working_2-way'!M102)</f>
        <v>2.1061326375099441</v>
      </c>
      <c r="I103" s="30">
        <f>IF(OR($A103="",$B103=""),"",'OddsRatio_working_2-way'!N102)</f>
        <v>1.904050713349474</v>
      </c>
      <c r="J103" s="30">
        <f>IF('Log_working_2-way'!$D102="","",A103^('Log_working_2-way'!$D102))</f>
        <v>2.1076465292124213</v>
      </c>
      <c r="K103" s="32">
        <f>IF('Log_working_2-way'!$D102="","",B103^('Log_working_2-way'!$D102))</f>
        <v>1.9028150891340896</v>
      </c>
      <c r="L103" s="37">
        <f t="shared" si="18"/>
        <v>0.47557840616966585</v>
      </c>
      <c r="M103" s="37">
        <f t="shared" si="19"/>
        <v>0.52442159383033427</v>
      </c>
      <c r="N103" s="38">
        <v>199</v>
      </c>
      <c r="O103" s="38">
        <f t="shared" si="20"/>
        <v>101.45098039215685</v>
      </c>
      <c r="P103" s="38">
        <f t="shared" si="21"/>
        <v>91.432432432432435</v>
      </c>
      <c r="Q103" s="38">
        <f t="shared" si="22"/>
        <v>107.56756756756755</v>
      </c>
      <c r="R103" s="38">
        <f t="shared" si="23"/>
        <v>97.549019607843135</v>
      </c>
      <c r="S103" s="39">
        <f t="shared" si="24"/>
        <v>-6.1165871754107002</v>
      </c>
      <c r="T103" s="39">
        <f t="shared" si="25"/>
        <v>-6.1165871754107002</v>
      </c>
      <c r="U103" t="s">
        <v>205</v>
      </c>
      <c r="V103" t="s">
        <v>290</v>
      </c>
      <c r="W103" t="s">
        <v>455</v>
      </c>
      <c r="X103" s="48" t="s">
        <v>475</v>
      </c>
      <c r="Y103" s="41"/>
    </row>
    <row r="104" spans="1:25" ht="15" x14ac:dyDescent="0.25">
      <c r="A104">
        <v>2.4700000000000002</v>
      </c>
      <c r="B104">
        <v>1.59</v>
      </c>
      <c r="C104" s="29">
        <f t="shared" si="17"/>
        <v>3.37891172052045E-2</v>
      </c>
      <c r="D104" s="30">
        <f>IF(OR($A104="",$B104=""),"",A104*'MPTO_working_2-way'!$G103)</f>
        <v>2.5534591194968552</v>
      </c>
      <c r="E104" s="32">
        <f>IF(OR($A104="",$B104=""),"",B104*'MPTO_working_2-way'!$G103)</f>
        <v>1.6437246963562753</v>
      </c>
      <c r="F104" s="30">
        <f>IF(OR($A104="",$B104=""),"",'MPTO_working_2-way'!D103)</f>
        <v>2.5775604633610079</v>
      </c>
      <c r="G104" s="32">
        <f>IF(OR($A104="",$B104=""),"",'MPTO_working_2-way'!E103)</f>
        <v>1.6338901254342355</v>
      </c>
      <c r="H104" s="30">
        <f>IF(OR($A104="",$B104=""),"",'OddsRatio_working_2-way'!M103)</f>
        <v>2.5784566588059405</v>
      </c>
      <c r="I104" s="30">
        <f>IF(OR($A104="",$B104=""),"",'OddsRatio_working_2-way'!N103)</f>
        <v>1.6335302236023845</v>
      </c>
      <c r="J104" s="30">
        <f>IF('Log_working_2-way'!$D103="","",A104^('Log_working_2-way'!$D103))</f>
        <v>2.5896826442672194</v>
      </c>
      <c r="K104" s="32">
        <f>IF('Log_working_2-way'!$D103="","",B104^('Log_working_2-way'!$D103))</f>
        <v>1.6290563739914652</v>
      </c>
      <c r="L104" s="37">
        <f t="shared" si="18"/>
        <v>0.39162561576354682</v>
      </c>
      <c r="M104" s="37">
        <f t="shared" si="19"/>
        <v>0.60837438423645318</v>
      </c>
      <c r="N104" s="38">
        <v>200</v>
      </c>
      <c r="O104" s="38">
        <f t="shared" si="20"/>
        <v>119.02834008097167</v>
      </c>
      <c r="P104" s="38">
        <f t="shared" si="21"/>
        <v>74.213836477987414</v>
      </c>
      <c r="Q104" s="38">
        <f t="shared" si="22"/>
        <v>125.78616352201257</v>
      </c>
      <c r="R104" s="38">
        <f t="shared" si="23"/>
        <v>80.97165991902834</v>
      </c>
      <c r="S104" s="39">
        <f t="shared" si="24"/>
        <v>-6.7578234410408982</v>
      </c>
      <c r="T104" s="39">
        <f t="shared" si="25"/>
        <v>-6.7578234410409266</v>
      </c>
      <c r="U104" t="s">
        <v>207</v>
      </c>
      <c r="V104" t="s">
        <v>403</v>
      </c>
      <c r="W104" t="s">
        <v>455</v>
      </c>
      <c r="X104" s="48" t="s">
        <v>475</v>
      </c>
      <c r="Y104" s="41"/>
    </row>
    <row r="105" spans="1:25" ht="15" x14ac:dyDescent="0.25">
      <c r="A105">
        <v>2.65</v>
      </c>
      <c r="B105">
        <v>1.52</v>
      </c>
      <c r="C105" s="29">
        <f t="shared" si="17"/>
        <v>3.5253227408142962E-2</v>
      </c>
      <c r="D105" s="30">
        <f>IF(OR($A105="",$B105=""),"",A105*'MPTO_working_2-way'!$G104)</f>
        <v>2.7434210526315788</v>
      </c>
      <c r="E105" s="32">
        <f>IF(OR($A105="",$B105=""),"",B105*'MPTO_working_2-way'!$G104)</f>
        <v>1.5735849056603772</v>
      </c>
      <c r="F105" s="30">
        <f>IF(OR($A105="",$B105=""),"",'MPTO_working_2-way'!D104)</f>
        <v>2.7798481711525187</v>
      </c>
      <c r="G105" s="32">
        <f>IF(OR($A105="",$B105=""),"",'MPTO_working_2-way'!E104)</f>
        <v>1.5618456766188444</v>
      </c>
      <c r="H105" s="30">
        <f>IF(OR($A105="",$B105=""),"",'OddsRatio_working_2-way'!M104)</f>
        <v>2.7813132579860622</v>
      </c>
      <c r="I105" s="30">
        <f>IF(OR($A105="",$B105=""),"",'OddsRatio_working_2-way'!N104)</f>
        <v>1.5613835722137892</v>
      </c>
      <c r="J105" s="30">
        <f>IF('Log_working_2-way'!$D104="","",A105^('Log_working_2-way'!$D104))</f>
        <v>2.7984845374611047</v>
      </c>
      <c r="K105" s="32">
        <f>IF('Log_working_2-way'!$D104="","",B105^('Log_working_2-way'!$D104))</f>
        <v>1.5560236850362179</v>
      </c>
      <c r="L105" s="37">
        <f t="shared" si="18"/>
        <v>0.36450839328537171</v>
      </c>
      <c r="M105" s="37">
        <f t="shared" si="19"/>
        <v>0.63549160671462834</v>
      </c>
      <c r="N105" s="38">
        <v>201</v>
      </c>
      <c r="O105" s="38">
        <f t="shared" si="20"/>
        <v>125.15094339622641</v>
      </c>
      <c r="P105" s="38">
        <f t="shared" si="21"/>
        <v>68.763157894736835</v>
      </c>
      <c r="Q105" s="38">
        <f t="shared" si="22"/>
        <v>132.23684210526318</v>
      </c>
      <c r="R105" s="38">
        <f t="shared" si="23"/>
        <v>75.84905660377359</v>
      </c>
      <c r="S105" s="39">
        <f t="shared" si="24"/>
        <v>-7.0858987090367691</v>
      </c>
      <c r="T105" s="39">
        <f t="shared" si="25"/>
        <v>-7.0858987090367549</v>
      </c>
      <c r="U105" t="s">
        <v>293</v>
      </c>
      <c r="V105" t="s">
        <v>300</v>
      </c>
      <c r="W105" t="s">
        <v>455</v>
      </c>
      <c r="X105" s="48" t="s">
        <v>475</v>
      </c>
      <c r="Y105" s="41"/>
    </row>
    <row r="106" spans="1:25" ht="15" x14ac:dyDescent="0.25">
      <c r="A106">
        <v>2.4300000000000002</v>
      </c>
      <c r="B106">
        <v>1.61</v>
      </c>
      <c r="C106" s="29">
        <f t="shared" si="17"/>
        <v>3.2640646167216181E-2</v>
      </c>
      <c r="D106" s="30">
        <f>IF(OR($A106="",$B106=""),"",A106*'MPTO_working_2-way'!$G105)</f>
        <v>2.5093167701863357</v>
      </c>
      <c r="E106" s="32">
        <f>IF(OR($A106="",$B106=""),"",B106*'MPTO_working_2-way'!$G105)</f>
        <v>1.6625514403292181</v>
      </c>
      <c r="F106" s="30">
        <f>IF(OR($A106="",$B106=""),"",'MPTO_working_2-way'!D105)</f>
        <v>2.5303495779840248</v>
      </c>
      <c r="G106" s="32">
        <f>IF(OR($A106="",$B106=""),"",'MPTO_working_2-way'!E105)</f>
        <v>1.6534454704900365</v>
      </c>
      <c r="H106" s="30">
        <f>IF(OR($A106="",$B106=""),"",'OddsRatio_working_2-way'!M105)</f>
        <v>2.5310983949707371</v>
      </c>
      <c r="I106" s="30">
        <f>IF(OR($A106="",$B106=""),"",'OddsRatio_working_2-way'!N105)</f>
        <v>1.6531258887637414</v>
      </c>
      <c r="J106" s="30">
        <f>IF('Log_working_2-way'!$D105="","",A106^('Log_working_2-way'!$D105))</f>
        <v>2.5408594420942658</v>
      </c>
      <c r="K106" s="32">
        <f>IF('Log_working_2-way'!$D105="","",B106^('Log_working_2-way'!$D105))</f>
        <v>1.6489884623355247</v>
      </c>
      <c r="L106" s="37">
        <f t="shared" si="18"/>
        <v>0.39851485148514848</v>
      </c>
      <c r="M106" s="37">
        <f t="shared" si="19"/>
        <v>0.60148514851485146</v>
      </c>
      <c r="N106" s="38">
        <v>202</v>
      </c>
      <c r="O106" s="38">
        <f t="shared" si="20"/>
        <v>118.87242798353908</v>
      </c>
      <c r="P106" s="38">
        <f t="shared" si="21"/>
        <v>76.534161490683246</v>
      </c>
      <c r="Q106" s="38">
        <f t="shared" si="22"/>
        <v>125.46583850931675</v>
      </c>
      <c r="R106" s="38">
        <f t="shared" si="23"/>
        <v>83.127572016460903</v>
      </c>
      <c r="S106" s="39">
        <f t="shared" si="24"/>
        <v>-6.5934105257776707</v>
      </c>
      <c r="T106" s="39">
        <f t="shared" si="25"/>
        <v>-6.5934105257776565</v>
      </c>
      <c r="U106" t="s">
        <v>291</v>
      </c>
      <c r="V106" t="s">
        <v>298</v>
      </c>
      <c r="W106" t="s">
        <v>455</v>
      </c>
      <c r="X106" s="48" t="s">
        <v>475</v>
      </c>
      <c r="Y106" s="41"/>
    </row>
    <row r="107" spans="1:25" ht="15" x14ac:dyDescent="0.25">
      <c r="A107">
        <v>1.78</v>
      </c>
      <c r="B107">
        <v>2.12</v>
      </c>
      <c r="C107" s="29">
        <f t="shared" si="17"/>
        <v>3.3495866016535869E-2</v>
      </c>
      <c r="D107" s="30">
        <f>IF(OR($A107="",$B107=""),"",A107*'MPTO_working_2-way'!$G106)</f>
        <v>1.8396226415094339</v>
      </c>
      <c r="E107" s="32">
        <f>IF(OR($A107="",$B107=""),"",B107*'MPTO_working_2-way'!$G106)</f>
        <v>2.191011235955056</v>
      </c>
      <c r="F107" s="30">
        <f>IF(OR($A107="",$B107=""),"",'MPTO_working_2-way'!D106)</f>
        <v>1.8346946713341112</v>
      </c>
      <c r="G107" s="32">
        <f>IF(OR($A107="",$B107=""),"",'MPTO_working_2-way'!E106)</f>
        <v>2.1980428704566637</v>
      </c>
      <c r="H107" s="30">
        <f>IF(OR($A107="",$B107=""),"",'OddsRatio_working_2-way'!M106)</f>
        <v>1.83452296039628</v>
      </c>
      <c r="I107" s="30">
        <f>IF(OR($A107="",$B107=""),"",'OddsRatio_working_2-way'!N106)</f>
        <v>2.1982893790305562</v>
      </c>
      <c r="J107" s="30">
        <f>IF('Log_working_2-way'!$D106="","",A107^('Log_working_2-way'!$D106))</f>
        <v>1.8322858584832242</v>
      </c>
      <c r="K107" s="32">
        <f>IF('Log_working_2-way'!$D106="","",B107^('Log_working_2-way'!$D106))</f>
        <v>2.2015102621380289</v>
      </c>
      <c r="L107" s="37">
        <f t="shared" si="18"/>
        <v>0.54358974358974366</v>
      </c>
      <c r="M107" s="37">
        <f t="shared" si="19"/>
        <v>0.45641025641025645</v>
      </c>
      <c r="N107" s="38">
        <v>203</v>
      </c>
      <c r="O107" s="38">
        <f t="shared" si="20"/>
        <v>88.955056179775312</v>
      </c>
      <c r="P107" s="38">
        <f t="shared" si="21"/>
        <v>107.24528301886792</v>
      </c>
      <c r="Q107" s="38">
        <f t="shared" si="22"/>
        <v>95.754716981132063</v>
      </c>
      <c r="R107" s="38">
        <f t="shared" si="23"/>
        <v>114.04494382022473</v>
      </c>
      <c r="S107" s="39">
        <f t="shared" si="24"/>
        <v>-6.799660801356751</v>
      </c>
      <c r="T107" s="39">
        <f t="shared" si="25"/>
        <v>-6.7996608013568078</v>
      </c>
      <c r="U107" t="s">
        <v>210</v>
      </c>
      <c r="V107" t="s">
        <v>407</v>
      </c>
      <c r="W107" t="s">
        <v>456</v>
      </c>
      <c r="X107" s="48" t="s">
        <v>475</v>
      </c>
      <c r="Y107" s="41"/>
    </row>
    <row r="108" spans="1:25" ht="15" x14ac:dyDescent="0.25">
      <c r="A108">
        <v>2.2999999999999998</v>
      </c>
      <c r="B108">
        <v>1.67</v>
      </c>
      <c r="C108" s="29">
        <f t="shared" si="17"/>
        <v>3.3585003905233002E-2</v>
      </c>
      <c r="D108" s="30">
        <f>IF(OR($A108="",$B108=""),"",A108*'MPTO_working_2-way'!$G107)</f>
        <v>2.3772455089820359</v>
      </c>
      <c r="E108" s="32">
        <f>IF(OR($A108="",$B108=""),"",B108*'MPTO_working_2-way'!$G107)</f>
        <v>1.7260869565217389</v>
      </c>
      <c r="F108" s="30">
        <f>IF(OR($A108="",$B108=""),"",'MPTO_working_2-way'!D107)</f>
        <v>2.3924011211460603</v>
      </c>
      <c r="G108" s="32">
        <f>IF(OR($A108="",$B108=""),"",'MPTO_working_2-way'!E107)</f>
        <v>1.7181838514873629</v>
      </c>
      <c r="H108" s="30">
        <f>IF(OR($A108="",$B108=""),"",'OddsRatio_working_2-way'!M107)</f>
        <v>2.3929459815307572</v>
      </c>
      <c r="I108" s="30">
        <f>IF(OR($A108="",$B108=""),"",'OddsRatio_working_2-way'!N107)</f>
        <v>1.7179029289427752</v>
      </c>
      <c r="J108" s="30">
        <f>IF('Log_working_2-way'!$D107="","",A108^('Log_working_2-way'!$D107))</f>
        <v>2.399943779582375</v>
      </c>
      <c r="K108" s="32">
        <f>IF('Log_working_2-way'!$D107="","",B108^('Log_working_2-way'!$D107))</f>
        <v>1.7143143993241288</v>
      </c>
      <c r="L108" s="37">
        <f t="shared" si="18"/>
        <v>0.42065491183879095</v>
      </c>
      <c r="M108" s="37">
        <f t="shared" si="19"/>
        <v>0.57934508816120911</v>
      </c>
      <c r="N108" s="38">
        <v>204</v>
      </c>
      <c r="O108" s="38">
        <f t="shared" si="20"/>
        <v>115.30434782608697</v>
      </c>
      <c r="P108" s="38">
        <f t="shared" si="21"/>
        <v>81.844311377245518</v>
      </c>
      <c r="Q108" s="38">
        <f t="shared" si="22"/>
        <v>122.1556886227545</v>
      </c>
      <c r="R108" s="38">
        <f t="shared" si="23"/>
        <v>88.695652173913047</v>
      </c>
      <c r="S108" s="39">
        <f t="shared" si="24"/>
        <v>-6.8513407966675288</v>
      </c>
      <c r="T108" s="39">
        <f t="shared" si="25"/>
        <v>-6.8513407966675288</v>
      </c>
      <c r="U108" t="s">
        <v>406</v>
      </c>
      <c r="V108" t="s">
        <v>209</v>
      </c>
      <c r="W108" t="s">
        <v>456</v>
      </c>
      <c r="X108" s="48" t="s">
        <v>475</v>
      </c>
      <c r="Y108" s="41"/>
    </row>
    <row r="109" spans="1:25" ht="15" x14ac:dyDescent="0.25">
      <c r="A109">
        <v>1.85</v>
      </c>
      <c r="B109">
        <v>2.04</v>
      </c>
      <c r="C109" s="29">
        <f t="shared" si="17"/>
        <v>3.0736618971912932E-2</v>
      </c>
      <c r="D109" s="30">
        <f>IF(OR($A109="",$B109=""),"",A109*'MPTO_working_2-way'!$G108)</f>
        <v>1.9068627450980391</v>
      </c>
      <c r="E109" s="32">
        <f>IF(OR($A109="",$B109=""),"",B109*'MPTO_working_2-way'!$G108)</f>
        <v>2.1027027027027025</v>
      </c>
      <c r="F109" s="30">
        <f>IF(OR($A109="",$B109=""),"",'MPTO_working_2-way'!D108)</f>
        <v>1.9041372351160444</v>
      </c>
      <c r="G109" s="32">
        <f>IF(OR($A109="",$B109=""),"",'MPTO_working_2-way'!E108)</f>
        <v>2.1060267857142851</v>
      </c>
      <c r="H109" s="30">
        <f>IF(OR($A109="",$B109=""),"",'OddsRatio_working_2-way'!M108)</f>
        <v>1.904050713349474</v>
      </c>
      <c r="I109" s="30">
        <f>IF(OR($A109="",$B109=""),"",'OddsRatio_working_2-way'!N108)</f>
        <v>2.1061326375099441</v>
      </c>
      <c r="J109" s="30">
        <f>IF('Log_working_2-way'!$D108="","",A109^('Log_working_2-way'!$D108))</f>
        <v>1.9028150891340896</v>
      </c>
      <c r="K109" s="32">
        <f>IF('Log_working_2-way'!$D108="","",B109^('Log_working_2-way'!$D108))</f>
        <v>2.1076465292124213</v>
      </c>
      <c r="L109" s="37">
        <f t="shared" si="18"/>
        <v>0.52442159383033427</v>
      </c>
      <c r="M109" s="37">
        <f t="shared" si="19"/>
        <v>0.47557840616966585</v>
      </c>
      <c r="N109" s="38">
        <v>205</v>
      </c>
      <c r="O109" s="38">
        <f t="shared" si="20"/>
        <v>94.189189189189179</v>
      </c>
      <c r="P109" s="38">
        <f t="shared" si="21"/>
        <v>104.50980392156862</v>
      </c>
      <c r="Q109" s="38">
        <f t="shared" si="22"/>
        <v>100.49019607843137</v>
      </c>
      <c r="R109" s="38">
        <f t="shared" si="23"/>
        <v>110.81081081081079</v>
      </c>
      <c r="S109" s="39">
        <f t="shared" si="24"/>
        <v>-6.3010068892421884</v>
      </c>
      <c r="T109" s="39">
        <f t="shared" si="25"/>
        <v>-6.3010068892421742</v>
      </c>
      <c r="U109" t="s">
        <v>304</v>
      </c>
      <c r="V109" t="s">
        <v>307</v>
      </c>
      <c r="W109" t="s">
        <v>456</v>
      </c>
      <c r="X109" s="48" t="s">
        <v>475</v>
      </c>
      <c r="Y109" s="41"/>
    </row>
    <row r="110" spans="1:25" ht="15" x14ac:dyDescent="0.25">
      <c r="A110">
        <v>2.2400000000000002</v>
      </c>
      <c r="B110">
        <v>1.7</v>
      </c>
      <c r="C110" s="29">
        <f t="shared" si="17"/>
        <v>3.4663865546218364E-2</v>
      </c>
      <c r="D110" s="30">
        <f>IF(OR($A110="",$B110=""),"",A110*'MPTO_working_2-way'!$G109)</f>
        <v>2.3176470588235292</v>
      </c>
      <c r="E110" s="32">
        <f>IF(OR($A110="",$B110=""),"",B110*'MPTO_working_2-way'!$G109)</f>
        <v>1.7589285714285712</v>
      </c>
      <c r="F110" s="30">
        <f>IF(OR($A110="",$B110=""),"",'MPTO_working_2-way'!D109)</f>
        <v>2.3304773561811505</v>
      </c>
      <c r="G110" s="32">
        <f>IF(OR($A110="",$B110=""),"",'MPTO_working_2-way'!E109)</f>
        <v>1.7516099356025756</v>
      </c>
      <c r="H110" s="30">
        <f>IF(OR($A110="",$B110=""),"",'OddsRatio_working_2-way'!M109)</f>
        <v>2.3309502512973848</v>
      </c>
      <c r="I110" s="30">
        <f>IF(OR($A110="",$B110=""),"",'OddsRatio_working_2-way'!N109)</f>
        <v>1.7513428837969105</v>
      </c>
      <c r="J110" s="30">
        <f>IF('Log_working_2-way'!$D109="","",A110^('Log_working_2-way'!$D109))</f>
        <v>2.3368656510313084</v>
      </c>
      <c r="K110" s="32">
        <f>IF('Log_working_2-way'!$D109="","",B110^('Log_working_2-way'!$D109))</f>
        <v>1.7480183212340654</v>
      </c>
      <c r="L110" s="37">
        <f t="shared" si="18"/>
        <v>0.43147208121827418</v>
      </c>
      <c r="M110" s="37">
        <f t="shared" si="19"/>
        <v>0.56852791878172593</v>
      </c>
      <c r="N110" s="38">
        <v>206</v>
      </c>
      <c r="O110" s="38">
        <f t="shared" si="20"/>
        <v>114.03571428571431</v>
      </c>
      <c r="P110" s="38">
        <f t="shared" si="21"/>
        <v>84.823529411764696</v>
      </c>
      <c r="Q110" s="38">
        <f t="shared" si="22"/>
        <v>121.1764705882353</v>
      </c>
      <c r="R110" s="38">
        <f t="shared" si="23"/>
        <v>91.964285714285708</v>
      </c>
      <c r="S110" s="39">
        <f t="shared" si="24"/>
        <v>-7.1407563025209981</v>
      </c>
      <c r="T110" s="39">
        <f t="shared" si="25"/>
        <v>-7.1407563025210123</v>
      </c>
      <c r="U110" t="s">
        <v>212</v>
      </c>
      <c r="V110" t="s">
        <v>312</v>
      </c>
      <c r="W110" t="s">
        <v>80</v>
      </c>
      <c r="X110" s="48" t="s">
        <v>475</v>
      </c>
      <c r="Y110" s="41"/>
    </row>
    <row r="111" spans="1:25" ht="15" x14ac:dyDescent="0.25">
      <c r="A111">
        <v>2.2400000000000002</v>
      </c>
      <c r="B111">
        <v>1.7</v>
      </c>
      <c r="C111" s="29">
        <f t="shared" si="17"/>
        <v>3.4663865546218364E-2</v>
      </c>
      <c r="D111" s="30">
        <f>IF(OR($A111="",$B111=""),"",A111*'MPTO_working_2-way'!$G110)</f>
        <v>2.3176470588235292</v>
      </c>
      <c r="E111" s="32">
        <f>IF(OR($A111="",$B111=""),"",B111*'MPTO_working_2-way'!$G110)</f>
        <v>1.7589285714285712</v>
      </c>
      <c r="F111" s="30">
        <f>IF(OR($A111="",$B111=""),"",'MPTO_working_2-way'!D110)</f>
        <v>2.3304773561811505</v>
      </c>
      <c r="G111" s="32">
        <f>IF(OR($A111="",$B111=""),"",'MPTO_working_2-way'!E110)</f>
        <v>1.7516099356025756</v>
      </c>
      <c r="H111" s="30">
        <f>IF(OR($A111="",$B111=""),"",'OddsRatio_working_2-way'!M110)</f>
        <v>2.3309502512973848</v>
      </c>
      <c r="I111" s="30">
        <f>IF(OR($A111="",$B111=""),"",'OddsRatio_working_2-way'!N110)</f>
        <v>1.7513428837969105</v>
      </c>
      <c r="J111" s="30">
        <f>IF('Log_working_2-way'!$D110="","",A111^('Log_working_2-way'!$D110))</f>
        <v>2.3368656510313084</v>
      </c>
      <c r="K111" s="32">
        <f>IF('Log_working_2-way'!$D110="","",B111^('Log_working_2-way'!$D110))</f>
        <v>1.7480183212340654</v>
      </c>
      <c r="L111" s="37">
        <f t="shared" si="18"/>
        <v>0.43147208121827418</v>
      </c>
      <c r="M111" s="37">
        <f t="shared" si="19"/>
        <v>0.56852791878172593</v>
      </c>
      <c r="N111" s="38">
        <v>207</v>
      </c>
      <c r="O111" s="38">
        <f t="shared" si="20"/>
        <v>114.58928571428574</v>
      </c>
      <c r="P111" s="38">
        <f t="shared" si="21"/>
        <v>85.235294117647044</v>
      </c>
      <c r="Q111" s="38">
        <f t="shared" si="22"/>
        <v>121.76470588235294</v>
      </c>
      <c r="R111" s="38">
        <f t="shared" si="23"/>
        <v>92.410714285714278</v>
      </c>
      <c r="S111" s="39">
        <f t="shared" si="24"/>
        <v>-7.1754201680672054</v>
      </c>
      <c r="T111" s="39">
        <f t="shared" si="25"/>
        <v>-7.1754201680672338</v>
      </c>
      <c r="U111" t="s">
        <v>309</v>
      </c>
      <c r="V111" t="s">
        <v>413</v>
      </c>
      <c r="W111" t="s">
        <v>80</v>
      </c>
      <c r="X111" s="48" t="s">
        <v>475</v>
      </c>
      <c r="Y111" s="41"/>
    </row>
    <row r="112" spans="1:25" ht="15" x14ac:dyDescent="0.25">
      <c r="A112">
        <v>1.59</v>
      </c>
      <c r="B112">
        <v>2.44</v>
      </c>
      <c r="C112" s="29">
        <f t="shared" si="17"/>
        <v>3.8766883183833478E-2</v>
      </c>
      <c r="D112" s="30">
        <f>IF(OR($A112="",$B112=""),"",A112*'MPTO_working_2-way'!$G111)</f>
        <v>1.6516393442622954</v>
      </c>
      <c r="E112" s="32">
        <f>IF(OR($A112="",$B112=""),"",B112*'MPTO_working_2-way'!$G111)</f>
        <v>2.5345911949685536</v>
      </c>
      <c r="F112" s="30">
        <f>IF(OR($A112="",$B112=""),"",'MPTO_working_2-way'!D111)</f>
        <v>1.640561569688769</v>
      </c>
      <c r="G112" s="32">
        <f>IF(OR($A112="",$B112=""),"",'MPTO_working_2-way'!E111)</f>
        <v>2.561130182202271</v>
      </c>
      <c r="H112" s="30">
        <f>IF(OR($A112="",$B112=""),"",'OddsRatio_working_2-way'!M111)</f>
        <v>1.6400954789890509</v>
      </c>
      <c r="I112" s="30">
        <f>IF(OR($A112="",$B112=""),"",'OddsRatio_working_2-way'!N111)</f>
        <v>2.5622669317698867</v>
      </c>
      <c r="J112" s="30">
        <f>IF('Log_working_2-way'!$D111="","",A112^('Log_working_2-way'!$D111))</f>
        <v>1.6350430694543896</v>
      </c>
      <c r="K112" s="32">
        <f>IF('Log_working_2-way'!$D111="","",B112^('Log_working_2-way'!$D111))</f>
        <v>2.5746963443895066</v>
      </c>
      <c r="L112" s="37">
        <f t="shared" si="18"/>
        <v>0.60545905707196013</v>
      </c>
      <c r="M112" s="37">
        <f t="shared" si="19"/>
        <v>0.39454094292803971</v>
      </c>
      <c r="N112" s="38">
        <v>208</v>
      </c>
      <c r="O112" s="38">
        <f t="shared" si="20"/>
        <v>77.182389937106933</v>
      </c>
      <c r="P112" s="38">
        <f t="shared" si="21"/>
        <v>122.75409836065573</v>
      </c>
      <c r="Q112" s="38">
        <f t="shared" si="22"/>
        <v>85.245901639344268</v>
      </c>
      <c r="R112" s="38">
        <f t="shared" si="23"/>
        <v>130.81761006289307</v>
      </c>
      <c r="S112" s="39">
        <f t="shared" si="24"/>
        <v>-8.063511702237335</v>
      </c>
      <c r="T112" s="39">
        <f t="shared" si="25"/>
        <v>-8.063511702237335</v>
      </c>
      <c r="U112" t="s">
        <v>313</v>
      </c>
      <c r="V112" t="s">
        <v>441</v>
      </c>
      <c r="W112" t="s">
        <v>80</v>
      </c>
      <c r="X112" s="48" t="s">
        <v>475</v>
      </c>
      <c r="Y112" s="41"/>
    </row>
    <row r="113" spans="1:25" s="35" customFormat="1" ht="15" x14ac:dyDescent="0.25">
      <c r="A113">
        <v>2.2000000000000002</v>
      </c>
      <c r="B113">
        <v>1.72</v>
      </c>
      <c r="C113" s="29">
        <f t="shared" si="17"/>
        <v>3.5940803382663811E-2</v>
      </c>
      <c r="D113" s="30">
        <f>IF(OR($A113="",$B113=""),"",A113*'MPTO_working_2-way'!$G112)</f>
        <v>2.2790697674418605</v>
      </c>
      <c r="E113" s="32">
        <f>IF(OR($A113="",$B113=""),"",B113*'MPTO_working_2-way'!$G112)</f>
        <v>1.7818181818181817</v>
      </c>
      <c r="F113" s="30">
        <f>IF(OR($A113="",$B113=""),"",'MPTO_working_2-way'!D112)</f>
        <v>2.2905569007263922</v>
      </c>
      <c r="G113" s="32">
        <f>IF(OR($A113="",$B113=""),"",'MPTO_working_2-way'!E112)</f>
        <v>1.7748592870544089</v>
      </c>
      <c r="H113" s="30">
        <f>IF(OR($A113="",$B113=""),"",'OddsRatio_working_2-way'!M112)</f>
        <v>2.2909944487358058</v>
      </c>
      <c r="I113" s="30">
        <f>IF(OR($A113="",$B113=""),"",'OddsRatio_working_2-way'!N112)</f>
        <v>1.7745966692414832</v>
      </c>
      <c r="J113" s="30">
        <f>IF('Log_working_2-way'!$D112="","",A113^('Log_working_2-way'!$D112))</f>
        <v>2.2962889076273294</v>
      </c>
      <c r="K113" s="32">
        <f>IF('Log_working_2-way'!$D112="","",B113^('Log_working_2-way'!$D112))</f>
        <v>1.7714329684655428</v>
      </c>
      <c r="L113" s="37">
        <f t="shared" si="18"/>
        <v>0.43877551020408162</v>
      </c>
      <c r="M113" s="37">
        <f t="shared" si="19"/>
        <v>0.56122448979591844</v>
      </c>
      <c r="N113" s="38">
        <v>209</v>
      </c>
      <c r="O113" s="38">
        <f t="shared" si="20"/>
        <v>114</v>
      </c>
      <c r="P113" s="38">
        <f t="shared" si="21"/>
        <v>87.488372093023273</v>
      </c>
      <c r="Q113" s="38">
        <f t="shared" si="22"/>
        <v>121.51162790697676</v>
      </c>
      <c r="R113" s="38">
        <f t="shared" si="23"/>
        <v>95</v>
      </c>
      <c r="S113" s="39">
        <f t="shared" si="24"/>
        <v>-7.5116279069767558</v>
      </c>
      <c r="T113" s="39">
        <f t="shared" si="25"/>
        <v>-7.5116279069767273</v>
      </c>
      <c r="U113" t="s">
        <v>166</v>
      </c>
      <c r="V113" t="s">
        <v>412</v>
      </c>
      <c r="W113" t="s">
        <v>80</v>
      </c>
      <c r="X113" s="48" t="s">
        <v>475</v>
      </c>
      <c r="Y113" s="41"/>
    </row>
    <row r="114" spans="1:25" ht="15" x14ac:dyDescent="0.25">
      <c r="A114">
        <v>1.61</v>
      </c>
      <c r="B114">
        <v>2.41</v>
      </c>
      <c r="C114" s="29">
        <f t="shared" si="17"/>
        <v>3.6055771758459754E-2</v>
      </c>
      <c r="D114" s="30">
        <f>IF(OR($A114="",$B114=""),"",A114*'MPTO_working_2-way'!$G113)</f>
        <v>1.6680497925311204</v>
      </c>
      <c r="E114" s="32">
        <f>IF(OR($A114="",$B114=""),"",B114*'MPTO_working_2-way'!$G113)</f>
        <v>2.4968944099378882</v>
      </c>
      <c r="F114" s="30">
        <f>IF(OR($A114="",$B114=""),"",'MPTO_working_2-way'!D113)</f>
        <v>1.6581269630990791</v>
      </c>
      <c r="G114" s="32">
        <f>IF(OR($A114="",$B114=""),"",'MPTO_working_2-way'!E113)</f>
        <v>2.5194636537774748</v>
      </c>
      <c r="H114" s="30">
        <f>IF(OR($A114="",$B114=""),"",'OddsRatio_working_2-way'!M113)</f>
        <v>1.6577416768573945</v>
      </c>
      <c r="I114" s="30">
        <f>IF(OR($A114="",$B114=""),"",'OddsRatio_working_2-way'!N113)</f>
        <v>2.5203537120802069</v>
      </c>
      <c r="J114" s="30">
        <f>IF('Log_working_2-way'!$D113="","",A114^('Log_working_2-way'!$D113))</f>
        <v>1.6532248225535031</v>
      </c>
      <c r="K114" s="32">
        <f>IF('Log_working_2-way'!$D113="","",B114^('Log_working_2-way'!$D113))</f>
        <v>2.5308665033437969</v>
      </c>
      <c r="L114" s="37">
        <f t="shared" si="18"/>
        <v>0.59950248756218905</v>
      </c>
      <c r="M114" s="37">
        <f t="shared" si="19"/>
        <v>0.40049751243781095</v>
      </c>
      <c r="N114" s="38">
        <v>210</v>
      </c>
      <c r="O114" s="38">
        <f t="shared" si="20"/>
        <v>79.565217391304358</v>
      </c>
      <c r="P114" s="38">
        <f t="shared" si="21"/>
        <v>122.86307053941908</v>
      </c>
      <c r="Q114" s="38">
        <f t="shared" si="22"/>
        <v>87.136929460580902</v>
      </c>
      <c r="R114" s="38">
        <f t="shared" si="23"/>
        <v>130.43478260869566</v>
      </c>
      <c r="S114" s="39">
        <f t="shared" si="24"/>
        <v>-7.5717120692765434</v>
      </c>
      <c r="T114" s="39">
        <f t="shared" si="25"/>
        <v>-7.5717120692765718</v>
      </c>
      <c r="U114" t="s">
        <v>188</v>
      </c>
      <c r="V114" t="s">
        <v>463</v>
      </c>
      <c r="W114" t="s">
        <v>192</v>
      </c>
      <c r="X114" s="48" t="s">
        <v>475</v>
      </c>
      <c r="Y114" s="41"/>
    </row>
    <row r="115" spans="1:25" ht="15" x14ac:dyDescent="0.25">
      <c r="A115">
        <v>1.88</v>
      </c>
      <c r="B115">
        <v>2.0099999999999998</v>
      </c>
      <c r="C115" s="29">
        <f t="shared" si="17"/>
        <v>2.9427331427966497E-2</v>
      </c>
      <c r="D115" s="30">
        <f>IF(OR($A115="",$B115=""),"",A115*'MPTO_working_2-way'!$G114)</f>
        <v>1.9353233830845769</v>
      </c>
      <c r="E115" s="32">
        <f>IF(OR($A115="",$B115=""),"",B115*'MPTO_working_2-way'!$G114)</f>
        <v>2.0691489361702122</v>
      </c>
      <c r="F115" s="30">
        <f>IF(OR($A115="",$B115=""),"",'MPTO_working_2-way'!D114)</f>
        <v>1.9334834220221038</v>
      </c>
      <c r="G115" s="32">
        <f>IF(OR($A115="",$B115=""),"",'MPTO_working_2-way'!E114)</f>
        <v>2.0712563034422273</v>
      </c>
      <c r="H115" s="30">
        <f>IF(OR($A115="",$B115=""),"",'OddsRatio_working_2-way'!M114)</f>
        <v>1.9334276237142709</v>
      </c>
      <c r="I115" s="30">
        <f>IF(OR($A115="",$B115=""),"",'OddsRatio_working_2-way'!N114)</f>
        <v>2.0713203408538785</v>
      </c>
      <c r="J115" s="30">
        <f>IF('Log_working_2-way'!$D114="","",A115^('Log_working_2-way'!$D114))</f>
        <v>1.9325939690668699</v>
      </c>
      <c r="K115" s="32">
        <f>IF('Log_working_2-way'!$D114="","",B115^('Log_working_2-way'!$D114))</f>
        <v>2.0722780043286777</v>
      </c>
      <c r="L115" s="37">
        <f t="shared" si="18"/>
        <v>0.5167095115681235</v>
      </c>
      <c r="M115" s="37">
        <f t="shared" si="19"/>
        <v>0.48329048843187672</v>
      </c>
      <c r="N115" s="38">
        <v>211</v>
      </c>
      <c r="O115" s="38">
        <f t="shared" si="20"/>
        <v>98.765957446808486</v>
      </c>
      <c r="P115" s="38">
        <f t="shared" si="21"/>
        <v>106.02487562189054</v>
      </c>
      <c r="Q115" s="38">
        <f t="shared" si="22"/>
        <v>104.97512437810947</v>
      </c>
      <c r="R115" s="38">
        <f t="shared" si="23"/>
        <v>112.23404255319149</v>
      </c>
      <c r="S115" s="39">
        <f t="shared" si="24"/>
        <v>-6.2091669313009845</v>
      </c>
      <c r="T115" s="39">
        <f t="shared" si="25"/>
        <v>-6.2091669313009419</v>
      </c>
      <c r="U115" t="s">
        <v>314</v>
      </c>
      <c r="V115" t="s">
        <v>464</v>
      </c>
      <c r="W115" t="s">
        <v>192</v>
      </c>
      <c r="X115" s="48" t="s">
        <v>475</v>
      </c>
      <c r="Y115" s="41"/>
    </row>
    <row r="116" spans="1:25" ht="15" x14ac:dyDescent="0.25">
      <c r="A116">
        <v>1.4</v>
      </c>
      <c r="B116">
        <v>3.03</v>
      </c>
      <c r="C116" s="29">
        <f t="shared" si="17"/>
        <v>4.4318717586044443E-2</v>
      </c>
      <c r="D116" s="30">
        <f>IF(OR($A116="",$B116=""),"",A116*'MPTO_working_2-way'!$G115)</f>
        <v>1.4620462046204621</v>
      </c>
      <c r="E116" s="32">
        <f>IF(OR($A116="",$B116=""),"",B116*'MPTO_working_2-way'!$G115)</f>
        <v>3.1642857142857146</v>
      </c>
      <c r="F116" s="30">
        <f>IF(OR($A116="",$B116=""),"",'MPTO_working_2-way'!D115)</f>
        <v>1.4448228882833787</v>
      </c>
      <c r="G116" s="32">
        <f>IF(OR($A116="",$B116=""),"",'MPTO_working_2-way'!E115)</f>
        <v>3.2480857580398164</v>
      </c>
      <c r="H116" s="30">
        <f>IF(OR($A116="",$B116=""),"",'OddsRatio_working_2-way'!M115)</f>
        <v>1.443896761618475</v>
      </c>
      <c r="I116" s="30">
        <f>IF(OR($A116="",$B116=""),"",'OddsRatio_working_2-way'!N115)</f>
        <v>3.2527760652137627</v>
      </c>
      <c r="J116" s="30">
        <f>IF('Log_working_2-way'!$D115="","",A116^('Log_working_2-way'!$D115))</f>
        <v>1.4359390803955929</v>
      </c>
      <c r="K116" s="32">
        <f>IF('Log_working_2-way'!$D115="","",B116^('Log_working_2-way'!$D115))</f>
        <v>3.2938984940016658</v>
      </c>
      <c r="L116" s="37">
        <f t="shared" si="18"/>
        <v>0.68397291196388255</v>
      </c>
      <c r="M116" s="37">
        <f t="shared" si="19"/>
        <v>0.31602708803611734</v>
      </c>
      <c r="N116" s="38">
        <v>212</v>
      </c>
      <c r="O116" s="38">
        <f t="shared" si="20"/>
        <v>60.571428571428541</v>
      </c>
      <c r="P116" s="38">
        <f t="shared" si="21"/>
        <v>142.03300330033002</v>
      </c>
      <c r="Q116" s="38">
        <f t="shared" si="22"/>
        <v>69.966996699669963</v>
      </c>
      <c r="R116" s="38">
        <f t="shared" si="23"/>
        <v>151.42857142857144</v>
      </c>
      <c r="S116" s="39">
        <f t="shared" si="24"/>
        <v>-9.3955681282414218</v>
      </c>
      <c r="T116" s="39">
        <f t="shared" si="25"/>
        <v>-9.3955681282414218</v>
      </c>
      <c r="U116" t="s">
        <v>465</v>
      </c>
      <c r="V116" t="s">
        <v>466</v>
      </c>
      <c r="W116" t="s">
        <v>192</v>
      </c>
      <c r="X116" s="48" t="s">
        <v>475</v>
      </c>
      <c r="Y116" s="41"/>
    </row>
    <row r="117" spans="1:25" ht="15" x14ac:dyDescent="0.25">
      <c r="A117">
        <v>2.1800000000000002</v>
      </c>
      <c r="B117">
        <v>1.74</v>
      </c>
      <c r="C117" s="29">
        <f t="shared" si="17"/>
        <v>3.3428240008436028E-2</v>
      </c>
      <c r="D117" s="30">
        <f>IF(OR($A117="",$B117=""),"",A117*'MPTO_working_2-way'!$G116)</f>
        <v>2.2528735632183907</v>
      </c>
      <c r="E117" s="32">
        <f>IF(OR($A117="",$B117=""),"",B117*'MPTO_working_2-way'!$G116)</f>
        <v>1.7981651376146788</v>
      </c>
      <c r="F117" s="30">
        <f>IF(OR($A117="",$B117=""),"",'MPTO_working_2-way'!D116)</f>
        <v>2.2624358821424311</v>
      </c>
      <c r="G117" s="32">
        <f>IF(OR($A117="",$B117=""),"",'MPTO_working_2-way'!E116)</f>
        <v>1.7921194368326561</v>
      </c>
      <c r="H117" s="30">
        <f>IF(OR($A117="",$B117=""),"",'OddsRatio_working_2-way'!M116)</f>
        <v>2.26277258229445</v>
      </c>
      <c r="I117" s="30">
        <f>IF(OR($A117="",$B117=""),"",'OddsRatio_working_2-way'!N116)</f>
        <v>1.7919082295744857</v>
      </c>
      <c r="J117" s="30">
        <f>IF('Log_working_2-way'!$D116="","",A117^('Log_working_2-way'!$D116))</f>
        <v>2.2671631499443738</v>
      </c>
      <c r="K117" s="32">
        <f>IF('Log_working_2-way'!$D116="","",B117^('Log_working_2-way'!$D116))</f>
        <v>1.7891643629660847</v>
      </c>
      <c r="L117" s="37">
        <f t="shared" si="18"/>
        <v>0.44387755102040816</v>
      </c>
      <c r="M117" s="37">
        <f t="shared" si="19"/>
        <v>0.55612244897959184</v>
      </c>
      <c r="N117" s="38">
        <v>213</v>
      </c>
      <c r="O117" s="38">
        <f t="shared" si="20"/>
        <v>115.29357798165138</v>
      </c>
      <c r="P117" s="38">
        <f t="shared" si="21"/>
        <v>90.586206896551715</v>
      </c>
      <c r="Q117" s="38">
        <f t="shared" si="22"/>
        <v>122.41379310344827</v>
      </c>
      <c r="R117" s="38">
        <f t="shared" si="23"/>
        <v>97.706422018348619</v>
      </c>
      <c r="S117" s="39">
        <f t="shared" si="24"/>
        <v>-7.120215121796889</v>
      </c>
      <c r="T117" s="39">
        <f t="shared" si="25"/>
        <v>-7.1202151217969032</v>
      </c>
      <c r="U117" t="s">
        <v>318</v>
      </c>
      <c r="V117" t="s">
        <v>189</v>
      </c>
      <c r="W117" t="s">
        <v>192</v>
      </c>
      <c r="X117" s="48" t="s">
        <v>475</v>
      </c>
      <c r="Y117" s="41"/>
    </row>
    <row r="118" spans="1:25" ht="15" x14ac:dyDescent="0.25">
      <c r="A118">
        <v>2.4700000000000002</v>
      </c>
      <c r="B118">
        <v>1.59</v>
      </c>
      <c r="C118" s="29">
        <f t="shared" si="17"/>
        <v>3.37891172052045E-2</v>
      </c>
      <c r="D118" s="30">
        <f>IF(OR($A118="",$B118=""),"",A118*'MPTO_working_2-way'!$G117)</f>
        <v>2.5534591194968552</v>
      </c>
      <c r="E118" s="32">
        <f>IF(OR($A118="",$B118=""),"",B118*'MPTO_working_2-way'!$G117)</f>
        <v>1.6437246963562753</v>
      </c>
      <c r="F118" s="30">
        <f>IF(OR($A118="",$B118=""),"",'MPTO_working_2-way'!D117)</f>
        <v>2.5775604633610079</v>
      </c>
      <c r="G118" s="32">
        <f>IF(OR($A118="",$B118=""),"",'MPTO_working_2-way'!E117)</f>
        <v>1.6338901254342355</v>
      </c>
      <c r="H118" s="30">
        <f>IF(OR($A118="",$B118=""),"",'OddsRatio_working_2-way'!M117)</f>
        <v>2.5784566588059405</v>
      </c>
      <c r="I118" s="30">
        <f>IF(OR($A118="",$B118=""),"",'OddsRatio_working_2-way'!N117)</f>
        <v>1.6335302236023845</v>
      </c>
      <c r="J118" s="30">
        <f>IF('Log_working_2-way'!$D117="","",A118^('Log_working_2-way'!$D117))</f>
        <v>2.5896826442672194</v>
      </c>
      <c r="K118" s="32">
        <f>IF('Log_working_2-way'!$D117="","",B118^('Log_working_2-way'!$D117))</f>
        <v>1.6290563739914652</v>
      </c>
      <c r="L118" s="37">
        <f t="shared" si="18"/>
        <v>0.39162561576354682</v>
      </c>
      <c r="M118" s="37">
        <f t="shared" si="19"/>
        <v>0.60837438423645318</v>
      </c>
      <c r="N118" s="38">
        <v>214</v>
      </c>
      <c r="O118" s="38">
        <f t="shared" si="20"/>
        <v>127.36032388663969</v>
      </c>
      <c r="P118" s="38">
        <f t="shared" si="21"/>
        <v>79.408805031446533</v>
      </c>
      <c r="Q118" s="38">
        <f t="shared" si="22"/>
        <v>134.59119496855345</v>
      </c>
      <c r="R118" s="38">
        <f t="shared" si="23"/>
        <v>86.639676113360323</v>
      </c>
      <c r="S118" s="39">
        <f t="shared" si="24"/>
        <v>-7.2308710819137616</v>
      </c>
      <c r="T118" s="39">
        <f t="shared" si="25"/>
        <v>-7.23087108191379</v>
      </c>
      <c r="U118" t="s">
        <v>316</v>
      </c>
      <c r="V118" t="s">
        <v>319</v>
      </c>
      <c r="W118" t="s">
        <v>192</v>
      </c>
      <c r="X118" s="48" t="s">
        <v>475</v>
      </c>
      <c r="Y118" s="41"/>
    </row>
    <row r="119" spans="1:25" ht="15" x14ac:dyDescent="0.25">
      <c r="A119">
        <v>2.2799999999999998</v>
      </c>
      <c r="B119">
        <v>1.68</v>
      </c>
      <c r="C119" s="29">
        <f t="shared" si="17"/>
        <v>3.383458646616555E-2</v>
      </c>
      <c r="D119" s="30">
        <f>IF(OR($A119="",$B119=""),"",A119*'MPTO_working_2-way'!$G118)</f>
        <v>2.3571428571428572</v>
      </c>
      <c r="E119" s="32">
        <f>IF(OR($A119="",$B119=""),"",B119*'MPTO_working_2-way'!$G118)</f>
        <v>1.736842105263158</v>
      </c>
      <c r="F119" s="30">
        <f>IF(OR($A119="",$B119=""),"",'MPTO_working_2-way'!D118)</f>
        <v>2.3714710252600297</v>
      </c>
      <c r="G119" s="32">
        <f>IF(OR($A119="",$B119=""),"",'MPTO_working_2-way'!E118)</f>
        <v>1.7291440953412784</v>
      </c>
      <c r="H119" s="30">
        <f>IF(OR($A119="",$B119=""),"",'OddsRatio_working_2-way'!M118)</f>
        <v>2.3719886811400706</v>
      </c>
      <c r="I119" s="30">
        <f>IF(OR($A119="",$B119=""),"",'OddsRatio_working_2-way'!N118)</f>
        <v>1.728868986855663</v>
      </c>
      <c r="J119" s="30">
        <f>IF('Log_working_2-way'!$D118="","",A119^('Log_working_2-way'!$D118))</f>
        <v>2.3786002597874161</v>
      </c>
      <c r="K119" s="32">
        <f>IF('Log_working_2-way'!$D118="","",B119^('Log_working_2-way'!$D118))</f>
        <v>1.7253734306956654</v>
      </c>
      <c r="L119" s="37">
        <f t="shared" si="18"/>
        <v>0.42424242424242425</v>
      </c>
      <c r="M119" s="37">
        <f t="shared" si="19"/>
        <v>0.57575757575757569</v>
      </c>
      <c r="N119" s="38">
        <v>215</v>
      </c>
      <c r="O119" s="38">
        <f t="shared" si="20"/>
        <v>120.70175438596489</v>
      </c>
      <c r="P119" s="38">
        <f t="shared" si="21"/>
        <v>87.023809523809518</v>
      </c>
      <c r="Q119" s="38">
        <f t="shared" si="22"/>
        <v>127.97619047619048</v>
      </c>
      <c r="R119" s="38">
        <f t="shared" si="23"/>
        <v>94.298245614035096</v>
      </c>
      <c r="S119" s="39">
        <f t="shared" si="24"/>
        <v>-7.274436090225592</v>
      </c>
      <c r="T119" s="39">
        <f t="shared" si="25"/>
        <v>-7.2744360902255778</v>
      </c>
      <c r="U119" t="s">
        <v>315</v>
      </c>
      <c r="V119" t="s">
        <v>317</v>
      </c>
      <c r="W119" t="s">
        <v>192</v>
      </c>
      <c r="X119" s="48" t="s">
        <v>475</v>
      </c>
      <c r="Y119" s="41"/>
    </row>
    <row r="120" spans="1:25" ht="15" x14ac:dyDescent="0.25">
      <c r="A120">
        <v>1.86</v>
      </c>
      <c r="B120">
        <v>1.98</v>
      </c>
      <c r="C120" s="29">
        <f t="shared" si="17"/>
        <v>4.2684913652655698E-2</v>
      </c>
      <c r="D120" s="30">
        <f>IF(OR($A120="",$B120=""),"",A120*'MPTO_working_2-way'!$G119)</f>
        <v>1.9393939393939397</v>
      </c>
      <c r="E120" s="32">
        <f>IF(OR($A120="",$B120=""),"",B120*'MPTO_working_2-way'!$G119)</f>
        <v>2.0645161290322585</v>
      </c>
      <c r="F120" s="30">
        <f>IF(OR($A120="",$B120=""),"",'MPTO_working_2-way'!D119)</f>
        <v>1.9368886083938153</v>
      </c>
      <c r="G120" s="32">
        <f>IF(OR($A120="",$B120=""),"",'MPTO_working_2-way'!E119)</f>
        <v>2.0673627484001349</v>
      </c>
      <c r="H120" s="30">
        <f>IF(OR($A120="",$B120=""),"",'OddsRatio_working_2-way'!M119)</f>
        <v>1.9367769320431434</v>
      </c>
      <c r="I120" s="30">
        <f>IF(OR($A120="",$B120=""),"",'OddsRatio_working_2-way'!N119)</f>
        <v>2.0674899923282331</v>
      </c>
      <c r="J120" s="30">
        <f>IF('Log_working_2-way'!$D119="","",A120^('Log_working_2-way'!$D119))</f>
        <v>1.9356295260604794</v>
      </c>
      <c r="K120" s="32">
        <f>IF('Log_working_2-way'!$D119="","",B120^('Log_working_2-way'!$D119))</f>
        <v>2.0687991049302137</v>
      </c>
      <c r="L120" s="37">
        <f t="shared" si="18"/>
        <v>0.51562499999999989</v>
      </c>
      <c r="M120" s="37">
        <f t="shared" si="19"/>
        <v>0.48437499999999989</v>
      </c>
      <c r="N120" s="38">
        <v>216</v>
      </c>
      <c r="O120" s="38">
        <f t="shared" si="20"/>
        <v>99.870967741935502</v>
      </c>
      <c r="P120" s="38">
        <f t="shared" si="21"/>
        <v>106.90909090909092</v>
      </c>
      <c r="Q120" s="38">
        <f t="shared" si="22"/>
        <v>109.09090909090909</v>
      </c>
      <c r="R120" s="38">
        <f t="shared" si="23"/>
        <v>116.12903225806451</v>
      </c>
      <c r="S120" s="39">
        <f t="shared" si="24"/>
        <v>-9.2199413489735917</v>
      </c>
      <c r="T120" s="39">
        <f t="shared" si="25"/>
        <v>-9.2199413489735917</v>
      </c>
      <c r="U120" t="s">
        <v>324</v>
      </c>
      <c r="V120" t="s">
        <v>214</v>
      </c>
      <c r="W120" t="s">
        <v>457</v>
      </c>
      <c r="X120" s="48" t="s">
        <v>475</v>
      </c>
      <c r="Y120" s="41"/>
    </row>
    <row r="121" spans="1:25" ht="15" x14ac:dyDescent="0.25">
      <c r="A121">
        <v>1.91</v>
      </c>
      <c r="B121">
        <v>1.93</v>
      </c>
      <c r="C121" s="29">
        <f t="shared" si="17"/>
        <v>4.1694924449990456E-2</v>
      </c>
      <c r="D121" s="30">
        <f>IF(OR($A121="",$B121=""),"",A121*'MPTO_working_2-way'!$G120)</f>
        <v>1.9896373056994816</v>
      </c>
      <c r="E121" s="32">
        <f>IF(OR($A121="",$B121=""),"",B121*'MPTO_working_2-way'!$G120)</f>
        <v>2.0104712041884816</v>
      </c>
      <c r="F121" s="30">
        <f>IF(OR($A121="",$B121=""),"",'MPTO_working_2-way'!D120)</f>
        <v>1.9892075654965866</v>
      </c>
      <c r="G121" s="32">
        <f>IF(OR($A121="",$B121=""),"",'MPTO_working_2-way'!E120)</f>
        <v>2.0109101819272834</v>
      </c>
      <c r="H121" s="30">
        <f>IF(OR($A121="",$B121=""),"",'OddsRatio_working_2-way'!M120)</f>
        <v>1.9891888715790902</v>
      </c>
      <c r="I121" s="30">
        <f>IF(OR($A121="",$B121=""),"",'OddsRatio_working_2-way'!N120)</f>
        <v>2.0109292863390706</v>
      </c>
      <c r="J121" s="30">
        <f>IF('Log_working_2-way'!$D120="","",A121^('Log_working_2-way'!$D120))</f>
        <v>1.9889919289180891</v>
      </c>
      <c r="K121" s="32">
        <f>IF('Log_working_2-way'!$D120="","",B121^('Log_working_2-way'!$D120))</f>
        <v>2.0111305974900358</v>
      </c>
      <c r="L121" s="37">
        <f t="shared" si="18"/>
        <v>0.50260416666666674</v>
      </c>
      <c r="M121" s="37">
        <f t="shared" si="19"/>
        <v>0.49739583333333337</v>
      </c>
      <c r="N121" s="38">
        <v>217</v>
      </c>
      <c r="O121" s="38">
        <f t="shared" si="20"/>
        <v>103.38743455497381</v>
      </c>
      <c r="P121" s="38">
        <f t="shared" si="21"/>
        <v>104.56476683937825</v>
      </c>
      <c r="Q121" s="38">
        <f t="shared" si="22"/>
        <v>112.43523316062178</v>
      </c>
      <c r="R121" s="38">
        <f t="shared" si="23"/>
        <v>113.61256544502618</v>
      </c>
      <c r="S121" s="39">
        <f t="shared" si="24"/>
        <v>-9.0477986056479693</v>
      </c>
      <c r="T121" s="39">
        <f t="shared" si="25"/>
        <v>-9.0477986056479267</v>
      </c>
      <c r="U121" t="s">
        <v>321</v>
      </c>
      <c r="V121" t="s">
        <v>322</v>
      </c>
      <c r="W121" t="s">
        <v>457</v>
      </c>
      <c r="X121" s="48" t="s">
        <v>475</v>
      </c>
      <c r="Y121" s="41"/>
    </row>
    <row r="122" spans="1:25" ht="15" x14ac:dyDescent="0.25">
      <c r="A122">
        <v>1.67</v>
      </c>
      <c r="B122">
        <v>2.23</v>
      </c>
      <c r="C122" s="29">
        <f t="shared" si="17"/>
        <v>4.7232888483123459E-2</v>
      </c>
      <c r="D122" s="30">
        <f>IF(OR($A122="",$B122=""),"",A122*'MPTO_working_2-way'!$G121)</f>
        <v>1.7488789237668161</v>
      </c>
      <c r="E122" s="32">
        <f>IF(OR($A122="",$B122=""),"",B122*'MPTO_working_2-way'!$G121)</f>
        <v>2.3353293413173652</v>
      </c>
      <c r="F122" s="30">
        <f>IF(OR($A122="",$B122=""),"",'MPTO_working_2-way'!D121)</f>
        <v>1.7385681940197473</v>
      </c>
      <c r="G122" s="32">
        <f>IF(OR($A122="",$B122=""),"",'MPTO_working_2-way'!E121)</f>
        <v>2.3539711134287793</v>
      </c>
      <c r="H122" s="30">
        <f>IF(OR($A122="",$B122=""),"",'OddsRatio_working_2-way'!M121)</f>
        <v>1.7380484043438287</v>
      </c>
      <c r="I122" s="30">
        <f>IF(OR($A122="",$B122=""),"",'OddsRatio_working_2-way'!N121)</f>
        <v>2.3549246826013568</v>
      </c>
      <c r="J122" s="30">
        <f>IF('Log_working_2-way'!$D121="","",A122^('Log_working_2-way'!$D121))</f>
        <v>1.7333258264811959</v>
      </c>
      <c r="K122" s="32">
        <f>IF('Log_working_2-way'!$D121="","",B122^('Log_working_2-way'!$D121))</f>
        <v>2.3636503228006438</v>
      </c>
      <c r="L122" s="37">
        <f t="shared" si="18"/>
        <v>0.57179487179487176</v>
      </c>
      <c r="M122" s="37">
        <f t="shared" si="19"/>
        <v>0.42820512820512818</v>
      </c>
      <c r="N122" s="38">
        <v>218</v>
      </c>
      <c r="O122" s="38">
        <f t="shared" si="20"/>
        <v>87.46107784431139</v>
      </c>
      <c r="P122" s="38">
        <f t="shared" si="21"/>
        <v>120.24215246636771</v>
      </c>
      <c r="Q122" s="38">
        <f t="shared" si="22"/>
        <v>97.757847533632287</v>
      </c>
      <c r="R122" s="38">
        <f t="shared" si="23"/>
        <v>130.53892215568862</v>
      </c>
      <c r="S122" s="39">
        <f t="shared" si="24"/>
        <v>-10.296769689320897</v>
      </c>
      <c r="T122" s="39">
        <f t="shared" si="25"/>
        <v>-10.296769689320911</v>
      </c>
      <c r="U122" t="s">
        <v>325</v>
      </c>
      <c r="V122" t="s">
        <v>323</v>
      </c>
      <c r="W122" t="s">
        <v>457</v>
      </c>
      <c r="X122" s="48" t="s">
        <v>475</v>
      </c>
      <c r="Y122" s="41"/>
    </row>
    <row r="123" spans="1:25" ht="15" x14ac:dyDescent="0.25">
      <c r="A123">
        <v>1.87</v>
      </c>
      <c r="B123">
        <v>1.97</v>
      </c>
      <c r="C123" s="29">
        <f t="shared" si="17"/>
        <v>4.2373571486739481E-2</v>
      </c>
      <c r="D123" s="30">
        <f>IF(OR($A123="",$B123=""),"",A123*'MPTO_working_2-way'!$G122)</f>
        <v>1.9492385786802029</v>
      </c>
      <c r="E123" s="32">
        <f>IF(OR($A123="",$B123=""),"",B123*'MPTO_working_2-way'!$G122)</f>
        <v>2.0534759358288768</v>
      </c>
      <c r="F123" s="30">
        <f>IF(OR($A123="",$B123=""),"",'MPTO_working_2-way'!D122)</f>
        <v>1.9471444805623825</v>
      </c>
      <c r="G123" s="32">
        <f>IF(OR($A123="",$B123=""),"",'MPTO_working_2-way'!E122)</f>
        <v>2.0558051284913081</v>
      </c>
      <c r="H123" s="30">
        <f>IF(OR($A123="",$B123=""),"",'OddsRatio_working_2-way'!M122)</f>
        <v>1.9470518552301377</v>
      </c>
      <c r="I123" s="30">
        <f>IF(OR($A123="",$B123=""),"",'OddsRatio_working_2-way'!N122)</f>
        <v>2.0559083903140616</v>
      </c>
      <c r="J123" s="30">
        <f>IF('Log_working_2-way'!$D122="","",A123^('Log_working_2-way'!$D122))</f>
        <v>1.9460927711281228</v>
      </c>
      <c r="K123" s="32">
        <f>IF('Log_working_2-way'!$D122="","",B123^('Log_working_2-way'!$D122))</f>
        <v>2.0569787979748906</v>
      </c>
      <c r="L123" s="37">
        <f t="shared" si="18"/>
        <v>0.51302083333333337</v>
      </c>
      <c r="M123" s="37">
        <f t="shared" si="19"/>
        <v>0.48697916666666674</v>
      </c>
      <c r="N123" s="38">
        <v>219</v>
      </c>
      <c r="O123" s="38">
        <f t="shared" si="20"/>
        <v>101.88770053475936</v>
      </c>
      <c r="P123" s="38">
        <f t="shared" si="21"/>
        <v>107.83248730964466</v>
      </c>
      <c r="Q123" s="38">
        <f t="shared" si="22"/>
        <v>111.16751269035532</v>
      </c>
      <c r="R123" s="38">
        <f t="shared" si="23"/>
        <v>117.11229946524062</v>
      </c>
      <c r="S123" s="39">
        <f t="shared" si="24"/>
        <v>-9.2798121555959625</v>
      </c>
      <c r="T123" s="39">
        <f t="shared" si="25"/>
        <v>-9.2798121555959625</v>
      </c>
      <c r="U123" t="s">
        <v>213</v>
      </c>
      <c r="V123" t="s">
        <v>327</v>
      </c>
      <c r="W123" t="s">
        <v>457</v>
      </c>
      <c r="X123" s="48" t="s">
        <v>475</v>
      </c>
      <c r="Y123" s="41"/>
    </row>
    <row r="124" spans="1:25" ht="15" x14ac:dyDescent="0.25">
      <c r="A124">
        <v>1.55</v>
      </c>
      <c r="B124">
        <v>2.38</v>
      </c>
      <c r="C124" s="29">
        <f t="shared" si="17"/>
        <v>6.5329357549471334E-2</v>
      </c>
      <c r="D124" s="30">
        <f>IF(OR($A124="",$B124=""),"",A124*'MPTO_working_2-way'!$G123)</f>
        <v>1.6512605042016806</v>
      </c>
      <c r="E124" s="32">
        <f>IF(OR($A124="",$B124=""),"",B124*'MPTO_working_2-way'!$G123)</f>
        <v>2.5354838709677416</v>
      </c>
      <c r="F124" s="30">
        <f>IF(OR($A124="",$B124=""),"",'MPTO_working_2-way'!D123)</f>
        <v>1.6326620933834919</v>
      </c>
      <c r="G124" s="32">
        <f>IF(OR($A124="",$B124=""),"",'MPTO_working_2-way'!E123)</f>
        <v>2.5806225953130459</v>
      </c>
      <c r="H124" s="30">
        <f>IF(OR($A124="",$B124=""),"",'OddsRatio_working_2-way'!M123)</f>
        <v>1.6313087395543335</v>
      </c>
      <c r="I124" s="30">
        <f>IF(OR($A124="",$B124=""),"",'OddsRatio_working_2-way'!N123)</f>
        <v>2.584011019245418</v>
      </c>
      <c r="J124" s="30">
        <f>IF('Log_working_2-way'!$D123="","",A124^('Log_working_2-way'!$D123))</f>
        <v>1.6226965941054827</v>
      </c>
      <c r="K124" s="32">
        <f>IF('Log_working_2-way'!$D123="","",B124^('Log_working_2-way'!$D123))</f>
        <v>2.605918531511596</v>
      </c>
      <c r="L124" s="37">
        <f t="shared" si="18"/>
        <v>0.60559796437659041</v>
      </c>
      <c r="M124" s="37">
        <f t="shared" si="19"/>
        <v>0.3944020356234097</v>
      </c>
      <c r="N124" s="38">
        <v>220</v>
      </c>
      <c r="O124" s="38">
        <f t="shared" si="20"/>
        <v>78.064516129032256</v>
      </c>
      <c r="P124" s="38">
        <f t="shared" si="21"/>
        <v>127.56302521008405</v>
      </c>
      <c r="Q124" s="38">
        <f t="shared" si="22"/>
        <v>92.436974789915965</v>
      </c>
      <c r="R124" s="38">
        <f t="shared" si="23"/>
        <v>141.93548387096774</v>
      </c>
      <c r="S124" s="39">
        <f t="shared" si="24"/>
        <v>-14.372458660883709</v>
      </c>
      <c r="T124" s="39">
        <f t="shared" si="25"/>
        <v>-14.372458660883694</v>
      </c>
      <c r="U124" t="s">
        <v>328</v>
      </c>
      <c r="V124" t="s">
        <v>334</v>
      </c>
      <c r="W124" t="s">
        <v>458</v>
      </c>
      <c r="X124" s="48" t="s">
        <v>475</v>
      </c>
      <c r="Y124" s="41"/>
    </row>
    <row r="125" spans="1:25" ht="15" x14ac:dyDescent="0.25">
      <c r="A125">
        <v>1.72</v>
      </c>
      <c r="B125">
        <v>2.1</v>
      </c>
      <c r="C125" s="29">
        <f t="shared" si="17"/>
        <v>5.75858250276855E-2</v>
      </c>
      <c r="D125" s="30">
        <f>IF(OR($A125="",$B125=""),"",A125*'MPTO_working_2-way'!$G124)</f>
        <v>1.819047619047619</v>
      </c>
      <c r="E125" s="32">
        <f>IF(OR($A125="",$B125=""),"",B125*'MPTO_working_2-way'!$G124)</f>
        <v>2.2209302325581395</v>
      </c>
      <c r="F125" s="30">
        <f>IF(OR($A125="",$B125=""),"",'MPTO_working_2-way'!D124)</f>
        <v>1.8096192384769538</v>
      </c>
      <c r="G125" s="32">
        <f>IF(OR($A125="",$B125=""),"",'MPTO_working_2-way'!E124)</f>
        <v>2.2351485148514851</v>
      </c>
      <c r="H125" s="30">
        <f>IF(OR($A125="",$B125=""),"",'OddsRatio_working_2-way'!M124)</f>
        <v>1.8090398349558905</v>
      </c>
      <c r="I125" s="30">
        <f>IF(OR($A125="",$B125=""),"",'OddsRatio_working_2-way'!N124)</f>
        <v>2.2360330811826108</v>
      </c>
      <c r="J125" s="30">
        <f>IF('Log_working_2-way'!$D124="","",A125^('Log_working_2-way'!$D124))</f>
        <v>1.8046858672870141</v>
      </c>
      <c r="K125" s="32">
        <f>IF('Log_working_2-way'!$D124="","",B125^('Log_working_2-way'!$D124))</f>
        <v>2.2427209680817906</v>
      </c>
      <c r="L125" s="37">
        <f t="shared" si="18"/>
        <v>0.54973821989528793</v>
      </c>
      <c r="M125" s="37">
        <f t="shared" si="19"/>
        <v>0.45026178010471207</v>
      </c>
      <c r="N125" s="38">
        <v>221</v>
      </c>
      <c r="O125" s="38">
        <f t="shared" si="20"/>
        <v>92.511627906976756</v>
      </c>
      <c r="P125" s="38">
        <f t="shared" si="21"/>
        <v>115.76190476190476</v>
      </c>
      <c r="Q125" s="38">
        <f t="shared" si="22"/>
        <v>105.23809523809523</v>
      </c>
      <c r="R125" s="38">
        <f t="shared" si="23"/>
        <v>128.48837209302326</v>
      </c>
      <c r="S125" s="39">
        <f t="shared" si="24"/>
        <v>-12.726467331118471</v>
      </c>
      <c r="T125" s="39">
        <f t="shared" si="25"/>
        <v>-12.726467331118499</v>
      </c>
      <c r="U125" t="s">
        <v>330</v>
      </c>
      <c r="V125" t="s">
        <v>333</v>
      </c>
      <c r="W125" t="s">
        <v>458</v>
      </c>
      <c r="X125" s="48" t="s">
        <v>475</v>
      </c>
      <c r="Y125" s="41"/>
    </row>
    <row r="126" spans="1:25" ht="15" x14ac:dyDescent="0.25">
      <c r="A126">
        <v>1.65</v>
      </c>
      <c r="B126">
        <v>2.21</v>
      </c>
      <c r="C126" s="29">
        <f t="shared" si="17"/>
        <v>5.8549293843411565E-2</v>
      </c>
      <c r="D126" s="30">
        <f>IF(OR($A126="",$B126=""),"",A126*'MPTO_working_2-way'!$G125)</f>
        <v>1.746606334841629</v>
      </c>
      <c r="E126" s="32">
        <f>IF(OR($A126="",$B126=""),"",B126*'MPTO_working_2-way'!$G125)</f>
        <v>2.3393939393939394</v>
      </c>
      <c r="F126" s="30">
        <f>IF(OR($A126="",$B126=""),"",'MPTO_working_2-way'!D125)</f>
        <v>1.7337453940330441</v>
      </c>
      <c r="G126" s="32">
        <f>IF(OR($A126="",$B126=""),"",'MPTO_working_2-way'!E125)</f>
        <v>2.3628705653653008</v>
      </c>
      <c r="H126" s="30">
        <f>IF(OR($A126="",$B126=""),"",'OddsRatio_working_2-way'!M125)</f>
        <v>1.7329325225725958</v>
      </c>
      <c r="I126" s="30">
        <f>IF(OR($A126="",$B126=""),"",'OddsRatio_working_2-way'!N125)</f>
        <v>2.3643820804812936</v>
      </c>
      <c r="J126" s="30">
        <f>IF('Log_working_2-way'!$D125="","",A126^('Log_working_2-way'!$D125))</f>
        <v>1.7269979504197641</v>
      </c>
      <c r="K126" s="32">
        <f>IF('Log_working_2-way'!$D125="","",B126^('Log_working_2-way'!$D125))</f>
        <v>2.3755196963319456</v>
      </c>
      <c r="L126" s="37">
        <f t="shared" si="18"/>
        <v>0.57253886010362698</v>
      </c>
      <c r="M126" s="37">
        <f t="shared" si="19"/>
        <v>0.42746113989637308</v>
      </c>
      <c r="N126" s="38">
        <v>222</v>
      </c>
      <c r="O126" s="38">
        <f t="shared" si="20"/>
        <v>87.454545454545425</v>
      </c>
      <c r="P126" s="38">
        <f t="shared" si="21"/>
        <v>121.5475113122172</v>
      </c>
      <c r="Q126" s="38">
        <f t="shared" si="22"/>
        <v>100.4524886877828</v>
      </c>
      <c r="R126" s="38">
        <f t="shared" si="23"/>
        <v>134.54545454545456</v>
      </c>
      <c r="S126" s="39">
        <f t="shared" si="24"/>
        <v>-12.997943233237379</v>
      </c>
      <c r="T126" s="39">
        <f t="shared" si="25"/>
        <v>-12.997943233237365</v>
      </c>
      <c r="U126" t="s">
        <v>337</v>
      </c>
      <c r="V126" t="s">
        <v>332</v>
      </c>
      <c r="W126" t="s">
        <v>458</v>
      </c>
      <c r="X126" s="48" t="s">
        <v>475</v>
      </c>
      <c r="Y126" s="41"/>
    </row>
    <row r="127" spans="1:25" ht="15" x14ac:dyDescent="0.25">
      <c r="A127">
        <v>1.72</v>
      </c>
      <c r="B127">
        <v>2.11</v>
      </c>
      <c r="C127" s="29">
        <f t="shared" si="17"/>
        <v>5.5328998126308981E-2</v>
      </c>
      <c r="D127" s="30">
        <f>IF(OR($A127="",$B127=""),"",A127*'MPTO_working_2-way'!$G126)</f>
        <v>1.8151658767772514</v>
      </c>
      <c r="E127" s="32">
        <f>IF(OR($A127="",$B127=""),"",B127*'MPTO_working_2-way'!$G126)</f>
        <v>2.226744186046512</v>
      </c>
      <c r="F127" s="30">
        <f>IF(OR($A127="",$B127=""),"",'MPTO_working_2-way'!D126)</f>
        <v>1.8059315286624205</v>
      </c>
      <c r="G127" s="32">
        <f>IF(OR($A127="",$B127=""),"",'MPTO_working_2-way'!E126)</f>
        <v>2.2408001975796497</v>
      </c>
      <c r="H127" s="30">
        <f>IF(OR($A127="",$B127=""),"",'OddsRatio_working_2-way'!M126)</f>
        <v>1.8053872662568289</v>
      </c>
      <c r="I127" s="30">
        <f>IF(OR($A127="",$B127=""),"",'OddsRatio_working_2-way'!N126)</f>
        <v>2.2416387021459454</v>
      </c>
      <c r="J127" s="30">
        <f>IF('Log_working_2-way'!$D126="","",A127^('Log_working_2-way'!$D126))</f>
        <v>1.8011302388288697</v>
      </c>
      <c r="K127" s="32">
        <f>IF('Log_working_2-way'!$D126="","",B127^('Log_working_2-way'!$D126))</f>
        <v>2.2482364933064694</v>
      </c>
      <c r="L127" s="37">
        <f t="shared" si="18"/>
        <v>0.55091383812010442</v>
      </c>
      <c r="M127" s="37">
        <f t="shared" si="19"/>
        <v>0.44908616187989547</v>
      </c>
      <c r="N127" s="38">
        <v>223</v>
      </c>
      <c r="O127" s="38">
        <f t="shared" si="20"/>
        <v>93.348837209302332</v>
      </c>
      <c r="P127" s="38">
        <f t="shared" si="21"/>
        <v>117.3127962085308</v>
      </c>
      <c r="Q127" s="38">
        <f t="shared" si="22"/>
        <v>105.6872037914692</v>
      </c>
      <c r="R127" s="38">
        <f t="shared" si="23"/>
        <v>129.65116279069767</v>
      </c>
      <c r="S127" s="39">
        <f t="shared" si="24"/>
        <v>-12.33836658216687</v>
      </c>
      <c r="T127" s="39">
        <f t="shared" si="25"/>
        <v>-12.33836658216687</v>
      </c>
      <c r="U127" t="s">
        <v>335</v>
      </c>
      <c r="V127" t="s">
        <v>331</v>
      </c>
      <c r="W127" t="s">
        <v>458</v>
      </c>
      <c r="X127" s="48" t="s">
        <v>475</v>
      </c>
      <c r="Y127" s="41"/>
    </row>
    <row r="128" spans="1:25" ht="15" x14ac:dyDescent="0.25">
      <c r="A128">
        <v>1.73</v>
      </c>
      <c r="B128">
        <v>2.09</v>
      </c>
      <c r="C128" s="29">
        <f t="shared" si="17"/>
        <v>5.6503581602456165E-2</v>
      </c>
      <c r="D128" s="30">
        <f>IF(OR($A128="",$B128=""),"",A128*'MPTO_working_2-way'!$G127)</f>
        <v>1.8277511961722492</v>
      </c>
      <c r="E128" s="32">
        <f>IF(OR($A128="",$B128=""),"",B128*'MPTO_working_2-way'!$G127)</f>
        <v>2.2080924855491331</v>
      </c>
      <c r="F128" s="30">
        <f>IF(OR($A128="",$B128=""),"",'MPTO_working_2-way'!D127)</f>
        <v>1.8188998163845365</v>
      </c>
      <c r="G128" s="32">
        <f>IF(OR($A128="",$B128=""),"",'MPTO_working_2-way'!E127)</f>
        <v>2.2211505974137671</v>
      </c>
      <c r="H128" s="30">
        <f>IF(OR($A128="",$B128=""),"",'OddsRatio_working_2-way'!M127)</f>
        <v>1.8183671368293095</v>
      </c>
      <c r="I128" s="30">
        <f>IF(OR($A128="",$B128=""),"",'OddsRatio_working_2-way'!N127)</f>
        <v>2.2219454508821204</v>
      </c>
      <c r="J128" s="30">
        <f>IF('Log_working_2-way'!$D127="","",A128^('Log_working_2-way'!$D127))</f>
        <v>1.8142819465382745</v>
      </c>
      <c r="K128" s="32">
        <f>IF('Log_working_2-way'!$D127="","",B128^('Log_working_2-way'!$D127))</f>
        <v>2.228075857813653</v>
      </c>
      <c r="L128" s="37">
        <f t="shared" si="18"/>
        <v>0.54712041884816742</v>
      </c>
      <c r="M128" s="37">
        <f t="shared" si="19"/>
        <v>0.45287958115183241</v>
      </c>
      <c r="N128" s="38">
        <v>224</v>
      </c>
      <c r="O128" s="38">
        <f t="shared" si="20"/>
        <v>94.520231213872833</v>
      </c>
      <c r="P128" s="38">
        <f t="shared" si="21"/>
        <v>116.82296650717703</v>
      </c>
      <c r="Q128" s="38">
        <f t="shared" si="22"/>
        <v>107.17703349282297</v>
      </c>
      <c r="R128" s="38">
        <f t="shared" si="23"/>
        <v>129.47976878612718</v>
      </c>
      <c r="S128" s="39">
        <f t="shared" si="24"/>
        <v>-12.656802278950138</v>
      </c>
      <c r="T128" s="39">
        <f t="shared" si="25"/>
        <v>-12.656802278950153</v>
      </c>
      <c r="U128" t="s">
        <v>336</v>
      </c>
      <c r="V128" t="s">
        <v>329</v>
      </c>
      <c r="W128" t="s">
        <v>458</v>
      </c>
      <c r="X128" s="48" t="s">
        <v>475</v>
      </c>
      <c r="Y128" s="41"/>
    </row>
    <row r="129" spans="1:25" s="35" customFormat="1" ht="15" x14ac:dyDescent="0.25">
      <c r="A129">
        <v>1.83</v>
      </c>
      <c r="B129">
        <v>1.99</v>
      </c>
      <c r="C129" s="29">
        <f t="shared" si="17"/>
        <v>4.8960650245764237E-2</v>
      </c>
      <c r="D129" s="30">
        <f>IF(OR($A129="",$B129=""),"",A129*'MPTO_working_2-way'!$G128)</f>
        <v>1.9195979899497486</v>
      </c>
      <c r="E129" s="32">
        <f>IF(OR($A129="",$B129=""),"",B129*'MPTO_working_2-way'!$G128)</f>
        <v>2.0874316939890707</v>
      </c>
      <c r="F129" s="30">
        <f>IF(OR($A129="",$B129=""),"",'MPTO_working_2-way'!D128)</f>
        <v>1.9158271299681719</v>
      </c>
      <c r="G129" s="32">
        <f>IF(OR($A129="",$B129=""),"",'MPTO_working_2-way'!E128)</f>
        <v>2.0919091248528017</v>
      </c>
      <c r="H129" s="30">
        <f>IF(OR($A129="",$B129=""),"",'OddsRatio_working_2-way'!M128)</f>
        <v>1.9156330260447352</v>
      </c>
      <c r="I129" s="30">
        <f>IF(OR($A129="",$B129=""),"",'OddsRatio_working_2-way'!N128)</f>
        <v>2.092140597330467</v>
      </c>
      <c r="J129" s="30">
        <f>IF('Log_working_2-way'!$D128="","",A129^('Log_working_2-way'!$D128))</f>
        <v>1.913898227080558</v>
      </c>
      <c r="K129" s="32">
        <f>IF('Log_working_2-way'!$D128="","",B129^('Log_working_2-way'!$D128))</f>
        <v>2.0942137432454255</v>
      </c>
      <c r="L129" s="37">
        <f t="shared" si="18"/>
        <v>0.52094240837696337</v>
      </c>
      <c r="M129" s="37">
        <f t="shared" si="19"/>
        <v>0.47905759162303674</v>
      </c>
      <c r="N129" s="38">
        <v>225</v>
      </c>
      <c r="O129" s="38">
        <f t="shared" si="20"/>
        <v>102.04918032786884</v>
      </c>
      <c r="P129" s="38">
        <f t="shared" si="21"/>
        <v>111.93467336683416</v>
      </c>
      <c r="Q129" s="38">
        <f t="shared" si="22"/>
        <v>113.06532663316582</v>
      </c>
      <c r="R129" s="38">
        <f t="shared" si="23"/>
        <v>122.95081967213113</v>
      </c>
      <c r="S129" s="39">
        <f t="shared" si="24"/>
        <v>-11.016146305296985</v>
      </c>
      <c r="T129" s="39">
        <f t="shared" si="25"/>
        <v>-11.016146305296971</v>
      </c>
      <c r="U129" t="s">
        <v>151</v>
      </c>
      <c r="V129" t="s">
        <v>345</v>
      </c>
      <c r="W129" t="s">
        <v>177</v>
      </c>
      <c r="X129" s="48" t="s">
        <v>475</v>
      </c>
      <c r="Y129" s="41"/>
    </row>
    <row r="130" spans="1:25" ht="15" x14ac:dyDescent="0.25">
      <c r="A130">
        <v>1.9</v>
      </c>
      <c r="B130">
        <v>1.92</v>
      </c>
      <c r="C130" s="29">
        <f t="shared" si="17"/>
        <v>4.7149122807017552E-2</v>
      </c>
      <c r="D130" s="30">
        <f>IF(OR($A130="",$B130=""),"",A130*'MPTO_working_2-way'!$G129)</f>
        <v>1.9895833333333333</v>
      </c>
      <c r="E130" s="32">
        <f>IF(OR($A130="",$B130=""),"",B130*'MPTO_working_2-way'!$G129)</f>
        <v>2.0105263157894737</v>
      </c>
      <c r="F130" s="30">
        <f>IF(OR($A130="",$B130=""),"",'MPTO_working_2-way'!D129)</f>
        <v>1.9890948745910577</v>
      </c>
      <c r="G130" s="32">
        <f>IF(OR($A130="",$B130=""),"",'MPTO_working_2-way'!E129)</f>
        <v>2.0110253583241455</v>
      </c>
      <c r="H130" s="30">
        <f>IF(OR($A130="",$B130=""),"",'OddsRatio_working_2-way'!M129)</f>
        <v>1.9890707100936806</v>
      </c>
      <c r="I130" s="30">
        <f>IF(OR($A130="",$B130=""),"",'OddsRatio_working_2-way'!N129)</f>
        <v>2.0110500592068727</v>
      </c>
      <c r="J130" s="30">
        <f>IF('Log_working_2-way'!$D129="","",A130^('Log_working_2-way'!$D129))</f>
        <v>1.9888458084128613</v>
      </c>
      <c r="K130" s="32">
        <f>IF('Log_working_2-way'!$D129="","",B130^('Log_working_2-way'!$D129))</f>
        <v>2.0112800109902316</v>
      </c>
      <c r="L130" s="37">
        <f t="shared" si="18"/>
        <v>0.50261780104712039</v>
      </c>
      <c r="M130" s="37">
        <f t="shared" si="19"/>
        <v>0.49738219895287955</v>
      </c>
      <c r="N130" s="38">
        <v>226</v>
      </c>
      <c r="O130" s="38">
        <f t="shared" si="20"/>
        <v>107.05263157894736</v>
      </c>
      <c r="P130" s="38">
        <f t="shared" si="21"/>
        <v>108.29166666666666</v>
      </c>
      <c r="Q130" s="38">
        <f t="shared" si="22"/>
        <v>117.70833333333334</v>
      </c>
      <c r="R130" s="38">
        <f t="shared" si="23"/>
        <v>118.94736842105263</v>
      </c>
      <c r="S130" s="39">
        <f t="shared" si="24"/>
        <v>-10.655701754385987</v>
      </c>
      <c r="T130" s="39">
        <f t="shared" si="25"/>
        <v>-10.655701754385973</v>
      </c>
      <c r="U130" t="s">
        <v>341</v>
      </c>
      <c r="V130" t="s">
        <v>338</v>
      </c>
      <c r="W130" t="s">
        <v>177</v>
      </c>
      <c r="X130" s="48" t="s">
        <v>475</v>
      </c>
      <c r="Y130" s="41"/>
    </row>
    <row r="131" spans="1:25" s="35" customFormat="1" ht="15" x14ac:dyDescent="0.25">
      <c r="A131">
        <v>1.76</v>
      </c>
      <c r="B131">
        <v>2.0499999999999998</v>
      </c>
      <c r="C131" s="29">
        <f t="shared" ref="C131:C194" si="26">IF(OR($A131="",$B131=""),"",(1/A131)+(1/B131)-1)</f>
        <v>5.598669623059882E-2</v>
      </c>
      <c r="D131" s="30">
        <f>IF(OR($A131="",$B131=""),"",A131*'MPTO_working_2-way'!$G130)</f>
        <v>1.858536585365854</v>
      </c>
      <c r="E131" s="32">
        <f>IF(OR($A131="",$B131=""),"",B131*'MPTO_working_2-way'!$G130)</f>
        <v>2.1647727272727275</v>
      </c>
      <c r="F131" s="30">
        <f>IF(OR($A131="",$B131=""),"",'MPTO_working_2-way'!D130)</f>
        <v>1.8512057465366858</v>
      </c>
      <c r="G131" s="32">
        <f>IF(OR($A131="",$B131=""),"",'MPTO_working_2-way'!E130)</f>
        <v>2.1748040988547319</v>
      </c>
      <c r="H131" s="30">
        <f>IF(OR($A131="",$B131=""),"",'OddsRatio_working_2-way'!M130)</f>
        <v>1.8507699593953257</v>
      </c>
      <c r="I131" s="30">
        <f>IF(OR($A131="",$B131=""),"",'OddsRatio_working_2-way'!N130)</f>
        <v>2.1754058649540684</v>
      </c>
      <c r="J131" s="30">
        <f>IF('Log_working_2-way'!$D130="","",A131^('Log_working_2-way'!$D130))</f>
        <v>1.8473850029200891</v>
      </c>
      <c r="K131" s="32">
        <f>IF('Log_working_2-way'!$D130="","",B131^('Log_working_2-way'!$D130))</f>
        <v>2.1801011305976625</v>
      </c>
      <c r="L131" s="37">
        <f t="shared" si="18"/>
        <v>0.53805774278215213</v>
      </c>
      <c r="M131" s="37">
        <f t="shared" si="19"/>
        <v>0.46194225721784771</v>
      </c>
      <c r="N131" s="38">
        <v>227</v>
      </c>
      <c r="O131" s="38">
        <f t="shared" si="20"/>
        <v>98.022727272727266</v>
      </c>
      <c r="P131" s="38">
        <f t="shared" si="21"/>
        <v>116.26829268292683</v>
      </c>
      <c r="Q131" s="38">
        <f t="shared" si="22"/>
        <v>110.73170731707319</v>
      </c>
      <c r="R131" s="38">
        <f t="shared" si="23"/>
        <v>128.97727272727275</v>
      </c>
      <c r="S131" s="39">
        <f t="shared" si="24"/>
        <v>-12.708980044345921</v>
      </c>
      <c r="T131" s="39">
        <f t="shared" si="25"/>
        <v>-12.708980044345921</v>
      </c>
      <c r="U131" t="s">
        <v>342</v>
      </c>
      <c r="V131" t="s">
        <v>340</v>
      </c>
      <c r="W131" t="s">
        <v>177</v>
      </c>
      <c r="X131" s="48" t="s">
        <v>475</v>
      </c>
      <c r="Y131" s="41"/>
    </row>
    <row r="132" spans="1:25" ht="15" x14ac:dyDescent="0.25">
      <c r="A132">
        <v>1.69</v>
      </c>
      <c r="B132">
        <v>2.14</v>
      </c>
      <c r="C132" s="29">
        <f t="shared" si="26"/>
        <v>5.9005695957529136E-2</v>
      </c>
      <c r="D132" s="30">
        <f>IF(OR($A132="",$B132=""),"",A132*'MPTO_working_2-way'!$G131)</f>
        <v>1.7897196261682242</v>
      </c>
      <c r="E132" s="32">
        <f>IF(OR($A132="",$B132=""),"",B132*'MPTO_working_2-way'!$G131)</f>
        <v>2.2662721893491127</v>
      </c>
      <c r="F132" s="30">
        <f>IF(OR($A132="",$B132=""),"",'MPTO_working_2-way'!D131)</f>
        <v>1.7786848964737125</v>
      </c>
      <c r="G132" s="32">
        <f>IF(OR($A132="",$B132=""),"",'MPTO_working_2-way'!E131)</f>
        <v>2.2842165098212592</v>
      </c>
      <c r="H132" s="30">
        <f>IF(OR($A132="",$B132=""),"",'OddsRatio_working_2-way'!M131)</f>
        <v>1.7779866052154993</v>
      </c>
      <c r="I132" s="30">
        <f>IF(OR($A132="",$B132=""),"",'OddsRatio_working_2-way'!N131)</f>
        <v>2.2853691738343027</v>
      </c>
      <c r="J132" s="30">
        <f>IF('Log_working_2-way'!$D131="","",A132^('Log_working_2-way'!$D131))</f>
        <v>1.7728891924944246</v>
      </c>
      <c r="K132" s="32">
        <f>IF('Log_working_2-way'!$D131="","",B132^('Log_working_2-way'!$D131))</f>
        <v>2.2938465302746187</v>
      </c>
      <c r="L132" s="37">
        <f t="shared" si="18"/>
        <v>0.55874673629242821</v>
      </c>
      <c r="M132" s="37">
        <f t="shared" si="19"/>
        <v>0.44125326370757173</v>
      </c>
      <c r="N132" s="38">
        <v>228</v>
      </c>
      <c r="O132" s="38">
        <f t="shared" si="20"/>
        <v>93.088757396449708</v>
      </c>
      <c r="P132" s="38">
        <f t="shared" si="21"/>
        <v>121.45794392523365</v>
      </c>
      <c r="Q132" s="38">
        <f t="shared" si="22"/>
        <v>106.54205607476635</v>
      </c>
      <c r="R132" s="38">
        <f t="shared" si="23"/>
        <v>134.91124260355031</v>
      </c>
      <c r="S132" s="39">
        <f t="shared" si="24"/>
        <v>-13.453298678316642</v>
      </c>
      <c r="T132" s="39">
        <f t="shared" si="25"/>
        <v>-13.453298678316656</v>
      </c>
      <c r="U132" t="s">
        <v>343</v>
      </c>
      <c r="V132" t="s">
        <v>339</v>
      </c>
      <c r="W132" t="s">
        <v>177</v>
      </c>
      <c r="X132" s="48" t="s">
        <v>475</v>
      </c>
      <c r="Y132" s="41"/>
    </row>
    <row r="133" spans="1:25" ht="15" x14ac:dyDescent="0.25">
      <c r="A133">
        <v>1.76</v>
      </c>
      <c r="B133">
        <v>2.06</v>
      </c>
      <c r="C133" s="29">
        <f t="shared" si="26"/>
        <v>5.3618711385701623E-2</v>
      </c>
      <c r="D133" s="30">
        <f>IF(OR($A133="",$B133=""),"",A133*'MPTO_working_2-way'!$G132)</f>
        <v>1.8543689320388348</v>
      </c>
      <c r="E133" s="32">
        <f>IF(OR($A133="",$B133=""),"",B133*'MPTO_working_2-way'!$G132)</f>
        <v>2.1704545454545454</v>
      </c>
      <c r="F133" s="30">
        <f>IF(OR($A133="",$B133=""),"",'MPTO_working_2-way'!D132)</f>
        <v>1.8471571224780923</v>
      </c>
      <c r="G133" s="32">
        <f>IF(OR($A133="",$B133=""),"",'MPTO_working_2-way'!E132)</f>
        <v>2.1804185710849171</v>
      </c>
      <c r="H133" s="30">
        <f>IF(OR($A133="",$B133=""),"",'OddsRatio_working_2-way'!M132)</f>
        <v>1.8467473838610133</v>
      </c>
      <c r="I133" s="30">
        <f>IF(OR($A133="",$B133=""),"",'OddsRatio_working_2-way'!N132)</f>
        <v>2.1809897722272038</v>
      </c>
      <c r="J133" s="30">
        <f>IF('Log_working_2-way'!$D132="","",A133^('Log_working_2-way'!$D132))</f>
        <v>1.8434237239804521</v>
      </c>
      <c r="K133" s="32">
        <f>IF('Log_working_2-way'!$D132="","",B133^('Log_working_2-way'!$D132))</f>
        <v>2.1856436706318871</v>
      </c>
      <c r="L133" s="37">
        <f t="shared" ref="L133:L194" si="27">(1/D133)</f>
        <v>0.53926701570680635</v>
      </c>
      <c r="M133" s="37">
        <f t="shared" ref="M133:M194" si="28">(1/E133)</f>
        <v>0.4607329842931937</v>
      </c>
      <c r="N133" s="38">
        <v>229</v>
      </c>
      <c r="O133" s="38">
        <f t="shared" ref="O133:O194" si="29">(1/A133)*((N133*A133)-N133)</f>
        <v>98.886363636363654</v>
      </c>
      <c r="P133" s="38">
        <f t="shared" ref="P133:P194" si="30">(1/B133)*((N133*B133)-N133)</f>
        <v>117.83495145631069</v>
      </c>
      <c r="Q133" s="38">
        <f t="shared" ref="Q133:Q194" si="31">(1/B133)*N133</f>
        <v>111.16504854368932</v>
      </c>
      <c r="R133" s="38">
        <f t="shared" ref="R133:R194" si="32">(1/A133)*N133</f>
        <v>130.11363636363637</v>
      </c>
      <c r="S133" s="39">
        <f t="shared" ref="S133:S194" si="33">O133-Q133</f>
        <v>-12.278684907325669</v>
      </c>
      <c r="T133" s="39">
        <f t="shared" ref="T133:T194" si="34">P133-R133</f>
        <v>-12.278684907325683</v>
      </c>
      <c r="U133" t="s">
        <v>344</v>
      </c>
      <c r="V133" t="s">
        <v>187</v>
      </c>
      <c r="W133" t="s">
        <v>177</v>
      </c>
      <c r="X133" s="48" t="s">
        <v>475</v>
      </c>
      <c r="Y133" s="41"/>
    </row>
    <row r="134" spans="1:25" s="35" customFormat="1" ht="15" x14ac:dyDescent="0.25">
      <c r="A134">
        <v>2.12</v>
      </c>
      <c r="B134">
        <v>1.78</v>
      </c>
      <c r="C134" s="29">
        <f t="shared" si="26"/>
        <v>3.3495866016535869E-2</v>
      </c>
      <c r="D134" s="30">
        <f>IF(OR($A134="",$B134=""),"",A134*'MPTO_working_2-way'!$G133)</f>
        <v>2.191011235955056</v>
      </c>
      <c r="E134" s="32">
        <f>IF(OR($A134="",$B134=""),"",B134*'MPTO_working_2-way'!$G133)</f>
        <v>1.8396226415094339</v>
      </c>
      <c r="F134" s="30">
        <f>IF(OR($A134="",$B134=""),"",'MPTO_working_2-way'!D133)</f>
        <v>2.1980428704566637</v>
      </c>
      <c r="G134" s="32">
        <f>IF(OR($A134="",$B134=""),"",'MPTO_working_2-way'!E133)</f>
        <v>1.8346946713341112</v>
      </c>
      <c r="H134" s="30">
        <f>IF(OR($A134="",$B134=""),"",'OddsRatio_working_2-way'!M133)</f>
        <v>2.1982893790305562</v>
      </c>
      <c r="I134" s="30">
        <f>IF(OR($A134="",$B134=""),"",'OddsRatio_working_2-way'!N133)</f>
        <v>1.83452296039628</v>
      </c>
      <c r="J134" s="30">
        <f>IF('Log_working_2-way'!$D133="","",A134^('Log_working_2-way'!$D133))</f>
        <v>2.2015102621380289</v>
      </c>
      <c r="K134" s="32">
        <f>IF('Log_working_2-way'!$D133="","",B134^('Log_working_2-way'!$D133))</f>
        <v>1.8322858584832242</v>
      </c>
      <c r="L134" s="37">
        <f t="shared" si="27"/>
        <v>0.45641025641025645</v>
      </c>
      <c r="M134" s="37">
        <f t="shared" si="28"/>
        <v>0.54358974358974366</v>
      </c>
      <c r="N134" s="38">
        <v>230</v>
      </c>
      <c r="O134" s="38">
        <f t="shared" si="29"/>
        <v>121.50943396226415</v>
      </c>
      <c r="P134" s="38">
        <f t="shared" si="30"/>
        <v>100.78651685393261</v>
      </c>
      <c r="Q134" s="38">
        <f t="shared" si="31"/>
        <v>129.21348314606743</v>
      </c>
      <c r="R134" s="38">
        <f t="shared" si="32"/>
        <v>108.49056603773583</v>
      </c>
      <c r="S134" s="39">
        <f t="shared" si="33"/>
        <v>-7.7040491838032779</v>
      </c>
      <c r="T134" s="39">
        <f t="shared" si="34"/>
        <v>-7.704049183803221</v>
      </c>
      <c r="U134" t="s">
        <v>419</v>
      </c>
      <c r="V134" t="s">
        <v>347</v>
      </c>
      <c r="W134" t="s">
        <v>81</v>
      </c>
      <c r="X134" s="48" t="s">
        <v>475</v>
      </c>
      <c r="Y134" s="41"/>
    </row>
    <row r="135" spans="1:25" s="35" customFormat="1" ht="15" x14ac:dyDescent="0.25">
      <c r="A135">
        <v>2.17</v>
      </c>
      <c r="B135">
        <v>1.75</v>
      </c>
      <c r="C135" s="29">
        <f t="shared" si="26"/>
        <v>3.2258064516129004E-2</v>
      </c>
      <c r="D135" s="30">
        <f>IF(OR($A135="",$B135=""),"",A135*'MPTO_working_2-way'!$G134)</f>
        <v>2.2399999999999998</v>
      </c>
      <c r="E135" s="32">
        <f>IF(OR($A135="",$B135=""),"",B135*'MPTO_working_2-way'!$G134)</f>
        <v>1.8064516129032258</v>
      </c>
      <c r="F135" s="30">
        <f>IF(OR($A135="",$B135=""),"",'MPTO_working_2-way'!D134)</f>
        <v>2.2487046632124348</v>
      </c>
      <c r="G135" s="32">
        <f>IF(OR($A135="",$B135=""),"",'MPTO_working_2-way'!E134)</f>
        <v>1.8008298755186722</v>
      </c>
      <c r="H135" s="30">
        <f>IF(OR($A135="",$B135=""),"",'OddsRatio_working_2-way'!M134)</f>
        <v>2.2489995996796797</v>
      </c>
      <c r="I135" s="30">
        <f>IF(OR($A135="",$B135=""),"",'OddsRatio_working_2-way'!N134)</f>
        <v>1.8006407690254356</v>
      </c>
      <c r="J135" s="30">
        <f>IF('Log_working_2-way'!$D134="","",A135^('Log_working_2-way'!$D134))</f>
        <v>2.2529893897006406</v>
      </c>
      <c r="K135" s="32">
        <f>IF('Log_working_2-way'!$D134="","",B135^('Log_working_2-way'!$D134))</f>
        <v>1.798091355138193</v>
      </c>
      <c r="L135" s="37">
        <f t="shared" si="27"/>
        <v>0.44642857142857145</v>
      </c>
      <c r="M135" s="37">
        <f t="shared" si="28"/>
        <v>0.5535714285714286</v>
      </c>
      <c r="N135" s="38">
        <v>231</v>
      </c>
      <c r="O135" s="38">
        <f t="shared" si="29"/>
        <v>124.54838709677419</v>
      </c>
      <c r="P135" s="38">
        <f t="shared" si="30"/>
        <v>99</v>
      </c>
      <c r="Q135" s="38">
        <f t="shared" si="31"/>
        <v>132</v>
      </c>
      <c r="R135" s="38">
        <f t="shared" si="32"/>
        <v>106.45161290322581</v>
      </c>
      <c r="S135" s="39">
        <f t="shared" si="33"/>
        <v>-7.4516129032258078</v>
      </c>
      <c r="T135" s="39">
        <f t="shared" si="34"/>
        <v>-7.4516129032258078</v>
      </c>
      <c r="U135" t="s">
        <v>348</v>
      </c>
      <c r="V135" t="s">
        <v>416</v>
      </c>
      <c r="W135" t="s">
        <v>81</v>
      </c>
      <c r="X135" s="48" t="s">
        <v>475</v>
      </c>
      <c r="Y135" s="41"/>
    </row>
    <row r="136" spans="1:25" ht="15" x14ac:dyDescent="0.25">
      <c r="A136">
        <v>2.34</v>
      </c>
      <c r="B136">
        <v>1.65</v>
      </c>
      <c r="C136" s="29">
        <f t="shared" si="26"/>
        <v>3.3411033411033575E-2</v>
      </c>
      <c r="D136" s="30">
        <f>IF(OR($A136="",$B136=""),"",A136*'MPTO_working_2-way'!$G135)</f>
        <v>2.4181818181818184</v>
      </c>
      <c r="E136" s="32">
        <f>IF(OR($A136="",$B136=""),"",B136*'MPTO_working_2-way'!$G135)</f>
        <v>1.7051282051282053</v>
      </c>
      <c r="F136" s="30">
        <f>IF(OR($A136="",$B136=""),"",'MPTO_working_2-way'!D135)</f>
        <v>2.4351939451277205</v>
      </c>
      <c r="G136" s="32">
        <f>IF(OR($A136="",$B136=""),"",'MPTO_working_2-way'!E135)</f>
        <v>1.6967699406723797</v>
      </c>
      <c r="H136" s="30">
        <f>IF(OR($A136="",$B136=""),"",'OddsRatio_working_2-way'!M135)</f>
        <v>2.4358058578855508</v>
      </c>
      <c r="I136" s="30">
        <f>IF(OR($A136="",$B136=""),"",'OddsRatio_working_2-way'!N135)</f>
        <v>1.6964729907653791</v>
      </c>
      <c r="J136" s="30">
        <f>IF('Log_working_2-way'!$D135="","",A136^('Log_working_2-way'!$D135))</f>
        <v>2.4436741668534787</v>
      </c>
      <c r="K136" s="32">
        <f>IF('Log_working_2-way'!$D135="","",B136^('Log_working_2-way'!$D135))</f>
        <v>1.6926770755893317</v>
      </c>
      <c r="L136" s="37">
        <f t="shared" si="27"/>
        <v>0.41353383458646614</v>
      </c>
      <c r="M136" s="37">
        <f t="shared" si="28"/>
        <v>0.5864661654135338</v>
      </c>
      <c r="N136" s="38">
        <v>232</v>
      </c>
      <c r="O136" s="38">
        <f t="shared" si="29"/>
        <v>132.85470085470087</v>
      </c>
      <c r="P136" s="38">
        <f t="shared" si="30"/>
        <v>91.393939393939363</v>
      </c>
      <c r="Q136" s="38">
        <f t="shared" si="31"/>
        <v>140.60606060606062</v>
      </c>
      <c r="R136" s="38">
        <f t="shared" si="32"/>
        <v>99.145299145299148</v>
      </c>
      <c r="S136" s="39">
        <f t="shared" si="33"/>
        <v>-7.7513597513597574</v>
      </c>
      <c r="T136" s="39">
        <f t="shared" si="34"/>
        <v>-7.7513597513597858</v>
      </c>
      <c r="U136" t="s">
        <v>169</v>
      </c>
      <c r="V136" t="s">
        <v>417</v>
      </c>
      <c r="W136" t="s">
        <v>81</v>
      </c>
      <c r="X136" s="48" t="s">
        <v>475</v>
      </c>
      <c r="Y136" s="41"/>
    </row>
    <row r="137" spans="1:25" s="35" customFormat="1" ht="15" x14ac:dyDescent="0.25">
      <c r="A137">
        <v>2.19</v>
      </c>
      <c r="B137">
        <v>1.74</v>
      </c>
      <c r="C137" s="29">
        <f t="shared" si="26"/>
        <v>3.1333648244370904E-2</v>
      </c>
      <c r="D137" s="30">
        <f>IF(OR($A137="",$B137=""),"",A137*'MPTO_working_2-way'!$G136)</f>
        <v>2.2586206896551722</v>
      </c>
      <c r="E137" s="32">
        <f>IF(OR($A137="",$B137=""),"",B137*'MPTO_working_2-way'!$G136)</f>
        <v>1.7945205479452053</v>
      </c>
      <c r="F137" s="30">
        <f>IF(OR($A137="",$B137=""),"",'MPTO_working_2-way'!D136)</f>
        <v>2.2678093197643276</v>
      </c>
      <c r="G137" s="32">
        <f>IF(OR($A137="",$B137=""),"",'MPTO_working_2-way'!E136)</f>
        <v>1.7887621461765948</v>
      </c>
      <c r="H137" s="30">
        <f>IF(OR($A137="",$B137=""),"",'OddsRatio_working_2-way'!M136)</f>
        <v>2.2681120250624973</v>
      </c>
      <c r="I137" s="30">
        <f>IF(OR($A137="",$B137=""),"",'OddsRatio_working_2-way'!N136)</f>
        <v>1.7885738643245783</v>
      </c>
      <c r="J137" s="30">
        <f>IF('Log_working_2-way'!$D136="","",A137^('Log_working_2-way'!$D136))</f>
        <v>2.2723226675973618</v>
      </c>
      <c r="K137" s="32">
        <f>IF('Log_working_2-way'!$D136="","",B137^('Log_working_2-way'!$D136))</f>
        <v>1.7859641468844982</v>
      </c>
      <c r="L137" s="37">
        <f t="shared" si="27"/>
        <v>0.44274809160305351</v>
      </c>
      <c r="M137" s="37">
        <f t="shared" si="28"/>
        <v>0.5572519083969466</v>
      </c>
      <c r="N137" s="38">
        <v>233</v>
      </c>
      <c r="O137" s="38">
        <f t="shared" si="29"/>
        <v>126.60730593607306</v>
      </c>
      <c r="P137" s="38">
        <f t="shared" si="30"/>
        <v>99.091954022988503</v>
      </c>
      <c r="Q137" s="38">
        <f t="shared" si="31"/>
        <v>133.90804597701148</v>
      </c>
      <c r="R137" s="38">
        <f t="shared" si="32"/>
        <v>106.39269406392695</v>
      </c>
      <c r="S137" s="39">
        <f t="shared" si="33"/>
        <v>-7.3007400409384218</v>
      </c>
      <c r="T137" s="39">
        <f t="shared" si="34"/>
        <v>-7.3007400409384502</v>
      </c>
      <c r="U137" t="s">
        <v>349</v>
      </c>
      <c r="V137" t="s">
        <v>350</v>
      </c>
      <c r="W137" t="s">
        <v>81</v>
      </c>
      <c r="X137" s="48" t="s">
        <v>475</v>
      </c>
      <c r="Y137" s="41"/>
    </row>
    <row r="138" spans="1:25" ht="15" x14ac:dyDescent="0.25">
      <c r="A138">
        <v>2.41</v>
      </c>
      <c r="B138">
        <v>1.6</v>
      </c>
      <c r="C138" s="29">
        <f t="shared" si="26"/>
        <v>3.9937759336099443E-2</v>
      </c>
      <c r="D138" s="30">
        <f>IF(OR($A138="",$B138=""),"",A138*'MPTO_working_2-way'!$G137)</f>
        <v>2.5062499999999996</v>
      </c>
      <c r="E138" s="32">
        <f>IF(OR($A138="",$B138=""),"",B138*'MPTO_working_2-way'!$G137)</f>
        <v>1.6639004149377592</v>
      </c>
      <c r="F138" s="30">
        <f>IF(OR($A138="",$B138=""),"",'MPTO_working_2-way'!D137)</f>
        <v>2.5318450426789227</v>
      </c>
      <c r="G138" s="32">
        <f>IF(OR($A138="",$B138=""),"",'MPTO_working_2-way'!E137)</f>
        <v>1.6528075439348477</v>
      </c>
      <c r="H138" s="30">
        <f>IF(OR($A138="",$B138=""),"",'OddsRatio_working_2-way'!M137)</f>
        <v>2.532970971675589</v>
      </c>
      <c r="I138" s="30">
        <f>IF(OR($A138="",$B138=""),"",'OddsRatio_working_2-way'!N137)</f>
        <v>1.652328073053442</v>
      </c>
      <c r="J138" s="30">
        <f>IF('Log_working_2-way'!$D137="","",A138^('Log_working_2-way'!$D137))</f>
        <v>2.5449579873420185</v>
      </c>
      <c r="K138" s="32">
        <f>IF('Log_working_2-way'!$D137="","",B138^('Log_working_2-way'!$D137))</f>
        <v>1.6472667918433761</v>
      </c>
      <c r="L138" s="37">
        <f t="shared" si="27"/>
        <v>0.39900249376558611</v>
      </c>
      <c r="M138" s="37">
        <f t="shared" si="28"/>
        <v>0.60099750623441406</v>
      </c>
      <c r="N138" s="38">
        <v>234</v>
      </c>
      <c r="O138" s="38">
        <f t="shared" si="29"/>
        <v>136.9045643153527</v>
      </c>
      <c r="P138" s="38">
        <f t="shared" si="30"/>
        <v>87.750000000000028</v>
      </c>
      <c r="Q138" s="38">
        <f t="shared" si="31"/>
        <v>146.25</v>
      </c>
      <c r="R138" s="38">
        <f t="shared" si="32"/>
        <v>97.095435684647299</v>
      </c>
      <c r="S138" s="39">
        <f t="shared" si="33"/>
        <v>-9.345435684647299</v>
      </c>
      <c r="T138" s="39">
        <f t="shared" si="34"/>
        <v>-9.3454356846472706</v>
      </c>
      <c r="U138" t="s">
        <v>353</v>
      </c>
      <c r="V138" t="s">
        <v>423</v>
      </c>
      <c r="W138" t="s">
        <v>174</v>
      </c>
      <c r="X138" s="48" t="s">
        <v>475</v>
      </c>
      <c r="Y138" s="41"/>
    </row>
    <row r="139" spans="1:25" ht="15" x14ac:dyDescent="0.25">
      <c r="A139">
        <v>2.5099999999999998</v>
      </c>
      <c r="B139">
        <v>1.56</v>
      </c>
      <c r="C139" s="29">
        <f t="shared" si="26"/>
        <v>3.9432015527633091E-2</v>
      </c>
      <c r="D139" s="30">
        <f>IF(OR($A139="",$B139=""),"",A139*'MPTO_working_2-way'!$G138)</f>
        <v>2.608974358974359</v>
      </c>
      <c r="E139" s="32">
        <f>IF(OR($A139="",$B139=""),"",B139*'MPTO_working_2-way'!$G138)</f>
        <v>1.6215139442231077</v>
      </c>
      <c r="F139" s="30">
        <f>IF(OR($A139="",$B139=""),"",'MPTO_working_2-way'!D138)</f>
        <v>2.6406797949824656</v>
      </c>
      <c r="G139" s="32">
        <f>IF(OR($A139="",$B139=""),"",'MPTO_working_2-way'!E138)</f>
        <v>1.6095034528115753</v>
      </c>
      <c r="H139" s="30">
        <f>IF(OR($A139="",$B139=""),"",'OddsRatio_working_2-way'!M138)</f>
        <v>2.6420805617960932</v>
      </c>
      <c r="I139" s="30">
        <f>IF(OR($A139="",$B139=""),"",'OddsRatio_working_2-way'!N138)</f>
        <v>1.6089835196064983</v>
      </c>
      <c r="J139" s="30">
        <f>IF('Log_working_2-way'!$D138="","",A139^('Log_working_2-way'!$D138))</f>
        <v>2.6570036663424066</v>
      </c>
      <c r="K139" s="32">
        <f>IF('Log_working_2-way'!$D138="","",B139^('Log_working_2-way'!$D138))</f>
        <v>1.603498966424723</v>
      </c>
      <c r="L139" s="37">
        <f t="shared" si="27"/>
        <v>0.3832923832923833</v>
      </c>
      <c r="M139" s="37">
        <f t="shared" si="28"/>
        <v>0.61670761670761665</v>
      </c>
      <c r="N139" s="38">
        <v>235</v>
      </c>
      <c r="O139" s="38">
        <f t="shared" si="29"/>
        <v>141.37450199203184</v>
      </c>
      <c r="P139" s="38">
        <f t="shared" si="30"/>
        <v>84.358974358974365</v>
      </c>
      <c r="Q139" s="38">
        <f t="shared" si="31"/>
        <v>150.64102564102564</v>
      </c>
      <c r="R139" s="38">
        <f t="shared" si="32"/>
        <v>93.625498007968133</v>
      </c>
      <c r="S139" s="39">
        <f t="shared" si="33"/>
        <v>-9.2665236489937968</v>
      </c>
      <c r="T139" s="39">
        <f t="shared" si="34"/>
        <v>-9.2665236489937683</v>
      </c>
      <c r="U139" t="s">
        <v>432</v>
      </c>
      <c r="V139" t="s">
        <v>445</v>
      </c>
      <c r="W139" t="s">
        <v>174</v>
      </c>
      <c r="X139" s="48" t="s">
        <v>475</v>
      </c>
      <c r="Y139" s="41"/>
    </row>
    <row r="140" spans="1:25" ht="15" x14ac:dyDescent="0.25">
      <c r="A140">
        <v>3.54</v>
      </c>
      <c r="B140">
        <v>1.31</v>
      </c>
      <c r="C140" s="29">
        <f t="shared" si="26"/>
        <v>4.5844654332168888E-2</v>
      </c>
      <c r="D140" s="30">
        <f>IF(OR($A140="",$B140=""),"",A140*'MPTO_working_2-way'!$G139)</f>
        <v>3.7022900763358777</v>
      </c>
      <c r="E140" s="32">
        <f>IF(OR($A140="",$B140=""),"",B140*'MPTO_working_2-way'!$G139)</f>
        <v>1.3700564971751412</v>
      </c>
      <c r="F140" s="30">
        <f>IF(OR($A140="",$B140=""),"",'MPTO_working_2-way'!D139)</f>
        <v>3.8526210849879541</v>
      </c>
      <c r="G140" s="32">
        <f>IF(OR($A140="",$B140=""),"",'MPTO_working_2-way'!E139)</f>
        <v>1.3505547951189678</v>
      </c>
      <c r="H140" s="30">
        <f>IF(OR($A140="",$B140=""),"",'OddsRatio_working_2-way'!M139)</f>
        <v>3.8624374905134213</v>
      </c>
      <c r="I140" s="30">
        <f>IF(OR($A140="",$B140=""),"",'OddsRatio_working_2-way'!N139)</f>
        <v>1.349352607109906</v>
      </c>
      <c r="J140" s="30">
        <f>IF('Log_working_2-way'!$D139="","",A140^('Log_working_2-way'!$D139))</f>
        <v>3.9391211121764322</v>
      </c>
      <c r="K140" s="32">
        <f>IF('Log_working_2-way'!$D139="","",B140^('Log_working_2-way'!$D139))</f>
        <v>1.340237765580675</v>
      </c>
      <c r="L140" s="37">
        <f t="shared" si="27"/>
        <v>0.27010309278350519</v>
      </c>
      <c r="M140" s="37">
        <f t="shared" si="28"/>
        <v>0.72989690721649481</v>
      </c>
      <c r="N140" s="38">
        <v>236</v>
      </c>
      <c r="O140" s="38">
        <f t="shared" si="29"/>
        <v>169.33333333333334</v>
      </c>
      <c r="P140" s="38">
        <f t="shared" si="30"/>
        <v>55.847328244274827</v>
      </c>
      <c r="Q140" s="38">
        <f t="shared" si="31"/>
        <v>180.15267175572518</v>
      </c>
      <c r="R140" s="38">
        <f t="shared" si="32"/>
        <v>66.666666666666671</v>
      </c>
      <c r="S140" s="39">
        <f t="shared" si="33"/>
        <v>-10.819338422391837</v>
      </c>
      <c r="T140" s="39">
        <f t="shared" si="34"/>
        <v>-10.819338422391844</v>
      </c>
      <c r="U140" t="s">
        <v>172</v>
      </c>
      <c r="V140" t="s">
        <v>431</v>
      </c>
      <c r="W140" t="s">
        <v>174</v>
      </c>
      <c r="X140" s="48" t="s">
        <v>475</v>
      </c>
      <c r="Y140" s="41"/>
    </row>
    <row r="141" spans="1:25" ht="15" x14ac:dyDescent="0.25">
      <c r="A141">
        <v>3.32</v>
      </c>
      <c r="B141">
        <v>1.35</v>
      </c>
      <c r="C141" s="29">
        <f t="shared" si="26"/>
        <v>4.1945560017849104E-2</v>
      </c>
      <c r="D141" s="30">
        <f>IF(OR($A141="",$B141=""),"",A141*'MPTO_working_2-way'!$G140)</f>
        <v>3.4592592592592588</v>
      </c>
      <c r="E141" s="32">
        <f>IF(OR($A141="",$B141=""),"",B141*'MPTO_working_2-way'!$G140)</f>
        <v>1.4066265060240963</v>
      </c>
      <c r="F141" s="30">
        <f>IF(OR($A141="",$B141=""),"",'MPTO_working_2-way'!D140)</f>
        <v>3.5684713375796173</v>
      </c>
      <c r="G141" s="32">
        <f>IF(OR($A141="",$B141=""),"",'MPTO_working_2-way'!E140)</f>
        <v>1.3893366398016118</v>
      </c>
      <c r="H141" s="30">
        <f>IF(OR($A141="",$B141=""),"",'OddsRatio_working_2-way'!M140)</f>
        <v>3.5746012173871553</v>
      </c>
      <c r="I141" s="30">
        <f>IF(OR($A141="",$B141=""),"",'OddsRatio_working_2-way'!N140)</f>
        <v>1.388409666416166</v>
      </c>
      <c r="J141" s="30">
        <f>IF('Log_working_2-way'!$D140="","",A141^('Log_working_2-way'!$D140))</f>
        <v>3.6289567951448642</v>
      </c>
      <c r="K141" s="32">
        <f>IF('Log_working_2-way'!$D140="","",B141^('Log_working_2-way'!$D140))</f>
        <v>1.3803790164376561</v>
      </c>
      <c r="L141" s="37">
        <f t="shared" si="27"/>
        <v>0.28907922912205569</v>
      </c>
      <c r="M141" s="37">
        <f t="shared" si="28"/>
        <v>0.71092077087794436</v>
      </c>
      <c r="N141" s="38">
        <v>237</v>
      </c>
      <c r="O141" s="38">
        <f t="shared" si="29"/>
        <v>165.6144578313253</v>
      </c>
      <c r="P141" s="38">
        <f t="shared" si="30"/>
        <v>61.444444444444471</v>
      </c>
      <c r="Q141" s="38">
        <f t="shared" si="31"/>
        <v>175.55555555555554</v>
      </c>
      <c r="R141" s="38">
        <f t="shared" si="32"/>
        <v>71.385542168674704</v>
      </c>
      <c r="S141" s="39">
        <f t="shared" si="33"/>
        <v>-9.9410977242302465</v>
      </c>
      <c r="T141" s="39">
        <f t="shared" si="34"/>
        <v>-9.9410977242302323</v>
      </c>
      <c r="U141" t="s">
        <v>356</v>
      </c>
      <c r="V141" t="s">
        <v>429</v>
      </c>
      <c r="W141" t="s">
        <v>174</v>
      </c>
      <c r="X141" s="48" t="s">
        <v>475</v>
      </c>
      <c r="Y141" s="41"/>
    </row>
    <row r="142" spans="1:25" ht="15" x14ac:dyDescent="0.25">
      <c r="A142">
        <v>2.74</v>
      </c>
      <c r="B142">
        <v>1.49</v>
      </c>
      <c r="C142" s="29">
        <f t="shared" si="26"/>
        <v>3.6104443246950613E-2</v>
      </c>
      <c r="D142" s="30">
        <f>IF(OR($A142="",$B142=""),"",A142*'MPTO_working_2-way'!$G141)</f>
        <v>2.838926174496645</v>
      </c>
      <c r="E142" s="32">
        <f>IF(OR($A142="",$B142=""),"",B142*'MPTO_working_2-way'!$G141)</f>
        <v>1.5437956204379564</v>
      </c>
      <c r="F142" s="30">
        <f>IF(OR($A142="",$B142=""),"",'MPTO_working_2-way'!D141)</f>
        <v>2.882581374002684</v>
      </c>
      <c r="G142" s="32">
        <f>IF(OR($A142="",$B142=""),"",'MPTO_working_2-way'!E141)</f>
        <v>1.5311855380114767</v>
      </c>
      <c r="H142" s="30">
        <f>IF(OR($A142="",$B142=""),"",'OddsRatio_working_2-way'!M141)</f>
        <v>2.8844151368961324</v>
      </c>
      <c r="I142" s="30">
        <f>IF(OR($A142="",$B142=""),"",'OddsRatio_working_2-way'!N141)</f>
        <v>1.5306686305052322</v>
      </c>
      <c r="J142" s="30">
        <f>IF('Log_working_2-way'!$D141="","",A142^('Log_working_2-way'!$D141))</f>
        <v>2.9051285785445025</v>
      </c>
      <c r="K142" s="32">
        <f>IF('Log_working_2-way'!$D141="","",B142^('Log_working_2-way'!$D141))</f>
        <v>1.5248989549900367</v>
      </c>
      <c r="L142" s="37">
        <f t="shared" si="27"/>
        <v>0.35224586288416065</v>
      </c>
      <c r="M142" s="37">
        <f t="shared" si="28"/>
        <v>0.64775413711583918</v>
      </c>
      <c r="N142" s="38">
        <v>238</v>
      </c>
      <c r="O142" s="38">
        <f t="shared" si="29"/>
        <v>151.13868613138686</v>
      </c>
      <c r="P142" s="38">
        <f t="shared" si="30"/>
        <v>78.268456375838937</v>
      </c>
      <c r="Q142" s="38">
        <f t="shared" si="31"/>
        <v>159.73154362416108</v>
      </c>
      <c r="R142" s="38">
        <f t="shared" si="32"/>
        <v>86.861313868613138</v>
      </c>
      <c r="S142" s="39">
        <f t="shared" si="33"/>
        <v>-8.5928574927742147</v>
      </c>
      <c r="T142" s="39">
        <f t="shared" si="34"/>
        <v>-8.5928574927742005</v>
      </c>
      <c r="U142" t="s">
        <v>430</v>
      </c>
      <c r="V142" t="s">
        <v>351</v>
      </c>
      <c r="W142" t="s">
        <v>174</v>
      </c>
      <c r="X142" s="48" t="s">
        <v>475</v>
      </c>
      <c r="Y142" s="41"/>
    </row>
    <row r="143" spans="1:25" ht="15" x14ac:dyDescent="0.25">
      <c r="A143">
        <v>1.59</v>
      </c>
      <c r="B143">
        <v>2.4700000000000002</v>
      </c>
      <c r="C143" s="29">
        <f t="shared" si="26"/>
        <v>3.37891172052045E-2</v>
      </c>
      <c r="D143" s="30">
        <f>IF(OR($A143="",$B143=""),"",A143*'MPTO_working_2-way'!$G142)</f>
        <v>1.6437246963562753</v>
      </c>
      <c r="E143" s="32">
        <f>IF(OR($A143="",$B143=""),"",B143*'MPTO_working_2-way'!$G142)</f>
        <v>2.5534591194968552</v>
      </c>
      <c r="F143" s="30">
        <f>IF(OR($A143="",$B143=""),"",'MPTO_working_2-way'!D142)</f>
        <v>1.6338901254342355</v>
      </c>
      <c r="G143" s="32">
        <f>IF(OR($A143="",$B143=""),"",'MPTO_working_2-way'!E142)</f>
        <v>2.5775604633610079</v>
      </c>
      <c r="H143" s="30">
        <f>IF(OR($A143="",$B143=""),"",'OddsRatio_working_2-way'!M142)</f>
        <v>1.6335302236023845</v>
      </c>
      <c r="I143" s="30">
        <f>IF(OR($A143="",$B143=""),"",'OddsRatio_working_2-way'!N142)</f>
        <v>2.5784566588059405</v>
      </c>
      <c r="J143" s="30">
        <f>IF('Log_working_2-way'!$D142="","",A143^('Log_working_2-way'!$D142))</f>
        <v>1.6290563739914652</v>
      </c>
      <c r="K143" s="32">
        <f>IF('Log_working_2-way'!$D142="","",B143^('Log_working_2-way'!$D142))</f>
        <v>2.5896826442672194</v>
      </c>
      <c r="L143" s="37">
        <f t="shared" si="27"/>
        <v>0.60837438423645318</v>
      </c>
      <c r="M143" s="37">
        <f t="shared" si="28"/>
        <v>0.39162561576354682</v>
      </c>
      <c r="N143" s="38">
        <v>239</v>
      </c>
      <c r="O143" s="38">
        <f t="shared" si="29"/>
        <v>88.685534591194966</v>
      </c>
      <c r="P143" s="38">
        <f t="shared" si="30"/>
        <v>142.23886639676115</v>
      </c>
      <c r="Q143" s="38">
        <f t="shared" si="31"/>
        <v>96.761133603238861</v>
      </c>
      <c r="R143" s="38">
        <f t="shared" si="32"/>
        <v>150.31446540880503</v>
      </c>
      <c r="S143" s="39">
        <f t="shared" si="33"/>
        <v>-8.0755990120438952</v>
      </c>
      <c r="T143" s="39">
        <f t="shared" si="34"/>
        <v>-8.075599012043881</v>
      </c>
      <c r="U143" t="s">
        <v>467</v>
      </c>
      <c r="V143" t="s">
        <v>433</v>
      </c>
      <c r="W143" t="s">
        <v>459</v>
      </c>
      <c r="X143" s="48" t="s">
        <v>475</v>
      </c>
      <c r="Y143" s="41"/>
    </row>
    <row r="144" spans="1:25" ht="15" x14ac:dyDescent="0.25">
      <c r="A144">
        <v>1.65</v>
      </c>
      <c r="B144">
        <v>2.35</v>
      </c>
      <c r="C144" s="29">
        <f t="shared" si="26"/>
        <v>3.1592520954223158E-2</v>
      </c>
      <c r="D144" s="30">
        <f>IF(OR($A144="",$B144=""),"",A144*'MPTO_working_2-way'!$G143)</f>
        <v>1.7021276595744681</v>
      </c>
      <c r="E144" s="32">
        <f>IF(OR($A144="",$B144=""),"",B144*'MPTO_working_2-way'!$G143)</f>
        <v>2.4242424242424243</v>
      </c>
      <c r="F144" s="30">
        <f>IF(OR($A144="",$B144=""),"",'MPTO_working_2-way'!D143)</f>
        <v>1.6941561987984708</v>
      </c>
      <c r="G144" s="32">
        <f>IF(OR($A144="",$B144=""),"",'MPTO_working_2-way'!E143)</f>
        <v>2.4405979543666407</v>
      </c>
      <c r="H144" s="30">
        <f>IF(OR($A144="",$B144=""),"",'OddsRatio_working_2-way'!M143)</f>
        <v>1.6938886664887112</v>
      </c>
      <c r="I144" s="30">
        <f>IF(OR($A144="",$B144=""),"",'OddsRatio_working_2-way'!N143)</f>
        <v>2.4411533842457849</v>
      </c>
      <c r="J144" s="30">
        <f>IF('Log_working_2-way'!$D143="","",A144^('Log_working_2-way'!$D143))</f>
        <v>1.6902722385674813</v>
      </c>
      <c r="K144" s="32">
        <f>IF('Log_working_2-way'!$D143="","",B144^('Log_working_2-way'!$D143))</f>
        <v>2.4487037782009757</v>
      </c>
      <c r="L144" s="37">
        <f t="shared" si="27"/>
        <v>0.58750000000000002</v>
      </c>
      <c r="M144" s="37">
        <f t="shared" si="28"/>
        <v>0.41249999999999998</v>
      </c>
      <c r="N144" s="38">
        <v>240</v>
      </c>
      <c r="O144" s="38">
        <f t="shared" si="29"/>
        <v>94.545454545454547</v>
      </c>
      <c r="P144" s="38">
        <f t="shared" si="30"/>
        <v>137.87234042553192</v>
      </c>
      <c r="Q144" s="38">
        <f t="shared" si="31"/>
        <v>102.12765957446808</v>
      </c>
      <c r="R144" s="38">
        <f t="shared" si="32"/>
        <v>145.45454545454547</v>
      </c>
      <c r="S144" s="39">
        <f t="shared" si="33"/>
        <v>-7.5822050290135365</v>
      </c>
      <c r="T144" s="39">
        <f t="shared" si="34"/>
        <v>-7.5822050290135508</v>
      </c>
      <c r="U144" t="s">
        <v>434</v>
      </c>
      <c r="V144" t="s">
        <v>436</v>
      </c>
      <c r="W144" t="s">
        <v>459</v>
      </c>
      <c r="X144" s="48" t="s">
        <v>475</v>
      </c>
      <c r="Y144" s="41"/>
    </row>
    <row r="145" spans="1:25" ht="15" x14ac:dyDescent="0.25">
      <c r="A145">
        <v>1.53</v>
      </c>
      <c r="B145">
        <v>2.61</v>
      </c>
      <c r="C145" s="29">
        <f t="shared" si="26"/>
        <v>3.6736533693937368E-2</v>
      </c>
      <c r="D145" s="30">
        <f>IF(OR($A145="",$B145=""),"",A145*'MPTO_working_2-way'!$G144)</f>
        <v>1.5862068965517242</v>
      </c>
      <c r="E145" s="32">
        <f>IF(OR($A145="",$B145=""),"",B145*'MPTO_working_2-way'!$G144)</f>
        <v>2.7058823529411762</v>
      </c>
      <c r="F145" s="30">
        <f>IF(OR($A145="",$B145=""),"",'MPTO_working_2-way'!D144)</f>
        <v>1.5742416178818521</v>
      </c>
      <c r="G145" s="32">
        <f>IF(OR($A145="",$B145=""),"",'MPTO_working_2-way'!E144)</f>
        <v>2.7414272474513437</v>
      </c>
      <c r="H145" s="30">
        <f>IF(OR($A145="",$B145=""),"",'OddsRatio_working_2-way'!M144)</f>
        <v>1.5737530362306167</v>
      </c>
      <c r="I145" s="30">
        <f>IF(OR($A145="",$B145=""),"",'OddsRatio_working_2-way'!N144)</f>
        <v>2.7429101666628148</v>
      </c>
      <c r="J145" s="30">
        <f>IF('Log_working_2-way'!$D144="","",A145^('Log_working_2-way'!$D144))</f>
        <v>1.5682892622360389</v>
      </c>
      <c r="K145" s="32">
        <f>IF('Log_working_2-way'!$D144="","",B145^('Log_working_2-way'!$D144))</f>
        <v>2.7596672442217889</v>
      </c>
      <c r="L145" s="37">
        <f t="shared" si="27"/>
        <v>0.63043478260869568</v>
      </c>
      <c r="M145" s="37">
        <f t="shared" si="28"/>
        <v>0.36956521739130438</v>
      </c>
      <c r="N145" s="38">
        <v>241</v>
      </c>
      <c r="O145" s="38">
        <f t="shared" si="29"/>
        <v>83.483660130718974</v>
      </c>
      <c r="P145" s="38">
        <f t="shared" si="30"/>
        <v>148.66283524904216</v>
      </c>
      <c r="Q145" s="38">
        <f t="shared" si="31"/>
        <v>92.337164750957854</v>
      </c>
      <c r="R145" s="38">
        <f t="shared" si="32"/>
        <v>157.51633986928104</v>
      </c>
      <c r="S145" s="39">
        <f t="shared" si="33"/>
        <v>-8.8535046202388799</v>
      </c>
      <c r="T145" s="39">
        <f t="shared" si="34"/>
        <v>-8.8535046202388799</v>
      </c>
      <c r="U145" t="s">
        <v>435</v>
      </c>
      <c r="V145" t="s">
        <v>468</v>
      </c>
      <c r="W145" t="s">
        <v>459</v>
      </c>
      <c r="X145" s="48" t="s">
        <v>475</v>
      </c>
      <c r="Y145" s="41"/>
    </row>
    <row r="146" spans="1:25" s="35" customFormat="1" ht="15" x14ac:dyDescent="0.25">
      <c r="A146">
        <v>1.8</v>
      </c>
      <c r="B146">
        <v>2.0299999999999998</v>
      </c>
      <c r="C146" s="29">
        <f t="shared" si="26"/>
        <v>4.816639299397929E-2</v>
      </c>
      <c r="D146" s="30">
        <f>IF(OR($A146="",$B146=""),"",A146*'MPTO_working_2-way'!$G145)</f>
        <v>1.8866995073891628</v>
      </c>
      <c r="E146" s="32">
        <f>IF(OR($A146="",$B146=""),"",B146*'MPTO_working_2-way'!$G145)</f>
        <v>2.1277777777777778</v>
      </c>
      <c r="F146" s="30">
        <f>IF(OR($A146="",$B146=""),"",'MPTO_working_2-way'!D145)</f>
        <v>1.8815653964984556</v>
      </c>
      <c r="G146" s="32">
        <f>IF(OR($A146="",$B146=""),"",'MPTO_working_2-way'!E145)</f>
        <v>2.1343457943925235</v>
      </c>
      <c r="H146" s="30">
        <f>IF(OR($A146="",$B146=""),"",'OddsRatio_working_2-way'!M145)</f>
        <v>1.8813052984784633</v>
      </c>
      <c r="I146" s="30">
        <f>IF(OR($A146="",$B146=""),"",'OddsRatio_working_2-way'!N145)</f>
        <v>2.1346805717910216</v>
      </c>
      <c r="J146" s="30">
        <f>IF('Log_working_2-way'!$D145="","",A146^('Log_working_2-way'!$D145))</f>
        <v>1.878947003828453</v>
      </c>
      <c r="K146" s="32">
        <f>IF('Log_working_2-way'!$D145="","",B146^('Log_working_2-way'!$D145))</f>
        <v>2.1377250228324618</v>
      </c>
      <c r="L146" s="37">
        <f t="shared" si="27"/>
        <v>0.5300261096605744</v>
      </c>
      <c r="M146" s="37">
        <f t="shared" si="28"/>
        <v>0.4699738903394256</v>
      </c>
      <c r="N146" s="38">
        <v>242</v>
      </c>
      <c r="O146" s="38">
        <f t="shared" si="29"/>
        <v>107.55555555555557</v>
      </c>
      <c r="P146" s="38">
        <f t="shared" si="30"/>
        <v>122.78817733990147</v>
      </c>
      <c r="Q146" s="38">
        <f t="shared" si="31"/>
        <v>119.21182266009853</v>
      </c>
      <c r="R146" s="38">
        <f t="shared" si="32"/>
        <v>134.44444444444446</v>
      </c>
      <c r="S146" s="39">
        <f t="shared" si="33"/>
        <v>-11.656267104542962</v>
      </c>
      <c r="T146" s="39">
        <f t="shared" si="34"/>
        <v>-11.656267104542991</v>
      </c>
      <c r="U146" t="s">
        <v>362</v>
      </c>
      <c r="V146" t="s">
        <v>365</v>
      </c>
      <c r="W146" t="s">
        <v>451</v>
      </c>
      <c r="X146" s="48" t="s">
        <v>476</v>
      </c>
      <c r="Y146" s="41"/>
    </row>
    <row r="147" spans="1:25" ht="15" x14ac:dyDescent="0.25">
      <c r="A147">
        <v>1.76</v>
      </c>
      <c r="B147">
        <v>2.08</v>
      </c>
      <c r="C147" s="29">
        <f t="shared" si="26"/>
        <v>4.8951048951048959E-2</v>
      </c>
      <c r="D147" s="30">
        <f>IF(OR($A147="",$B147=""),"",A147*'MPTO_working_2-way'!$G146)</f>
        <v>1.8461538461538463</v>
      </c>
      <c r="E147" s="32">
        <f>IF(OR($A147="",$B147=""),"",B147*'MPTO_working_2-way'!$G146)</f>
        <v>2.1818181818181821</v>
      </c>
      <c r="F147" s="30">
        <f>IF(OR($A147="",$B147=""),"",'MPTO_working_2-way'!D146)</f>
        <v>1.8392282958199357</v>
      </c>
      <c r="G147" s="32">
        <f>IF(OR($A147="",$B147=""),"",'MPTO_working_2-way'!E146)</f>
        <v>2.1915708812260539</v>
      </c>
      <c r="H147" s="30">
        <f>IF(OR($A147="",$B147=""),"",'OddsRatio_working_2-way'!M146)</f>
        <v>1.838870492807861</v>
      </c>
      <c r="I147" s="30">
        <f>IF(OR($A147="",$B147=""),"",'OddsRatio_working_2-way'!N146)</f>
        <v>2.1920791213585393</v>
      </c>
      <c r="J147" s="30">
        <f>IF('Log_working_2-way'!$D146="","",A147^('Log_working_2-way'!$D146))</f>
        <v>1.835690492831995</v>
      </c>
      <c r="K147" s="32">
        <f>IF('Log_working_2-way'!$D146="","",B147^('Log_working_2-way'!$D146))</f>
        <v>2.196615264354977</v>
      </c>
      <c r="L147" s="37">
        <f t="shared" si="27"/>
        <v>0.54166666666666663</v>
      </c>
      <c r="M147" s="37">
        <f t="shared" si="28"/>
        <v>0.45833333333333326</v>
      </c>
      <c r="N147" s="38">
        <v>243</v>
      </c>
      <c r="O147" s="38">
        <f t="shared" si="29"/>
        <v>104.9318181818182</v>
      </c>
      <c r="P147" s="38">
        <f t="shared" si="30"/>
        <v>126.17307692307691</v>
      </c>
      <c r="Q147" s="38">
        <f t="shared" si="31"/>
        <v>116.82692307692307</v>
      </c>
      <c r="R147" s="38">
        <f t="shared" si="32"/>
        <v>138.06818181818184</v>
      </c>
      <c r="S147" s="39">
        <f t="shared" si="33"/>
        <v>-11.895104895104865</v>
      </c>
      <c r="T147" s="39">
        <f t="shared" si="34"/>
        <v>-11.895104895104936</v>
      </c>
      <c r="U147" t="s">
        <v>361</v>
      </c>
      <c r="V147" t="s">
        <v>363</v>
      </c>
      <c r="W147" t="s">
        <v>451</v>
      </c>
      <c r="X147" s="48" t="s">
        <v>476</v>
      </c>
      <c r="Y147" s="41"/>
    </row>
    <row r="148" spans="1:25" ht="15" x14ac:dyDescent="0.25">
      <c r="A148">
        <v>1.64</v>
      </c>
      <c r="B148">
        <v>2.29</v>
      </c>
      <c r="C148" s="29">
        <f t="shared" si="26"/>
        <v>4.6437320268399196E-2</v>
      </c>
      <c r="D148" s="30">
        <f>IF(OR($A148="",$B148=""),"",A148*'MPTO_working_2-way'!$G147)</f>
        <v>1.7161572052401746</v>
      </c>
      <c r="E148" s="32">
        <f>IF(OR($A148="",$B148=""),"",B148*'MPTO_working_2-way'!$G147)</f>
        <v>2.3963414634146343</v>
      </c>
      <c r="F148" s="30">
        <f>IF(OR($A148="",$B148=""),"",'MPTO_working_2-way'!D147)</f>
        <v>1.7049210096241147</v>
      </c>
      <c r="G148" s="32">
        <f>IF(OR($A148="",$B148=""),"",'MPTO_working_2-way'!E147)</f>
        <v>2.4185986604842866</v>
      </c>
      <c r="H148" s="30">
        <f>IF(OR($A148="",$B148=""),"",'OddsRatio_working_2-way'!M147)</f>
        <v>1.7043607250604993</v>
      </c>
      <c r="I148" s="30">
        <f>IF(OR($A148="",$B148=""),"",'OddsRatio_working_2-way'!N147)</f>
        <v>2.4197270864500684</v>
      </c>
      <c r="J148" s="30">
        <f>IF('Log_working_2-way'!$D147="","",A148^('Log_working_2-way'!$D147))</f>
        <v>1.6992170245973379</v>
      </c>
      <c r="K148" s="32">
        <f>IF('Log_working_2-way'!$D147="","",B148^('Log_working_2-way'!$D147))</f>
        <v>2.4301711268758348</v>
      </c>
      <c r="L148" s="37">
        <f t="shared" si="27"/>
        <v>0.58269720101781175</v>
      </c>
      <c r="M148" s="37">
        <f t="shared" si="28"/>
        <v>0.41730279898218825</v>
      </c>
      <c r="N148" s="38">
        <v>244</v>
      </c>
      <c r="O148" s="38">
        <f t="shared" si="29"/>
        <v>95.219512195121936</v>
      </c>
      <c r="P148" s="38">
        <f t="shared" si="30"/>
        <v>137.44978165938863</v>
      </c>
      <c r="Q148" s="38">
        <f t="shared" si="31"/>
        <v>106.55021834061135</v>
      </c>
      <c r="R148" s="38">
        <f t="shared" si="32"/>
        <v>148.78048780487805</v>
      </c>
      <c r="S148" s="39">
        <f t="shared" si="33"/>
        <v>-11.330706145489415</v>
      </c>
      <c r="T148" s="39">
        <f t="shared" si="34"/>
        <v>-11.330706145489415</v>
      </c>
      <c r="U148" t="s">
        <v>225</v>
      </c>
      <c r="V148" t="s">
        <v>219</v>
      </c>
      <c r="W148" t="s">
        <v>451</v>
      </c>
      <c r="X148" s="48" t="s">
        <v>476</v>
      </c>
      <c r="Y148" s="41"/>
    </row>
    <row r="149" spans="1:25" ht="15" x14ac:dyDescent="0.25">
      <c r="A149">
        <v>1.67</v>
      </c>
      <c r="B149">
        <v>2.23</v>
      </c>
      <c r="C149" s="29">
        <f t="shared" si="26"/>
        <v>4.7232888483123459E-2</v>
      </c>
      <c r="D149" s="30">
        <f>IF(OR($A149="",$B149=""),"",A149*'MPTO_working_2-way'!$G148)</f>
        <v>1.7488789237668161</v>
      </c>
      <c r="E149" s="32">
        <f>IF(OR($A149="",$B149=""),"",B149*'MPTO_working_2-way'!$G148)</f>
        <v>2.3353293413173652</v>
      </c>
      <c r="F149" s="30">
        <f>IF(OR($A149="",$B149=""),"",'MPTO_working_2-way'!D148)</f>
        <v>1.7385681940197473</v>
      </c>
      <c r="G149" s="32">
        <f>IF(OR($A149="",$B149=""),"",'MPTO_working_2-way'!E148)</f>
        <v>2.3539711134287793</v>
      </c>
      <c r="H149" s="30">
        <f>IF(OR($A149="",$B149=""),"",'OddsRatio_working_2-way'!M148)</f>
        <v>1.7380484043438287</v>
      </c>
      <c r="I149" s="30">
        <f>IF(OR($A149="",$B149=""),"",'OddsRatio_working_2-way'!N148)</f>
        <v>2.3549246826013568</v>
      </c>
      <c r="J149" s="30">
        <f>IF('Log_working_2-way'!$D148="","",A149^('Log_working_2-way'!$D148))</f>
        <v>1.7333258264811959</v>
      </c>
      <c r="K149" s="32">
        <f>IF('Log_working_2-way'!$D148="","",B149^('Log_working_2-way'!$D148))</f>
        <v>2.3636503228006438</v>
      </c>
      <c r="L149" s="37">
        <f t="shared" si="27"/>
        <v>0.57179487179487176</v>
      </c>
      <c r="M149" s="37">
        <f t="shared" si="28"/>
        <v>0.42820512820512818</v>
      </c>
      <c r="N149" s="38">
        <v>245</v>
      </c>
      <c r="O149" s="38">
        <f t="shared" si="29"/>
        <v>98.293413173652695</v>
      </c>
      <c r="P149" s="38">
        <f t="shared" si="30"/>
        <v>135.13452914798208</v>
      </c>
      <c r="Q149" s="38">
        <f t="shared" si="31"/>
        <v>109.86547085201794</v>
      </c>
      <c r="R149" s="38">
        <f t="shared" si="32"/>
        <v>146.70658682634732</v>
      </c>
      <c r="S149" s="39">
        <f t="shared" si="33"/>
        <v>-11.57205767836524</v>
      </c>
      <c r="T149" s="39">
        <f t="shared" si="34"/>
        <v>-11.57205767836524</v>
      </c>
      <c r="U149" t="s">
        <v>360</v>
      </c>
      <c r="V149" t="s">
        <v>220</v>
      </c>
      <c r="W149" t="s">
        <v>451</v>
      </c>
      <c r="X149" s="48" t="s">
        <v>476</v>
      </c>
      <c r="Y149" s="41"/>
    </row>
    <row r="150" spans="1:25" ht="15" x14ac:dyDescent="0.25">
      <c r="A150">
        <v>2.36</v>
      </c>
      <c r="B150">
        <v>1.64</v>
      </c>
      <c r="C150" s="29">
        <f t="shared" si="26"/>
        <v>3.3484911120297722E-2</v>
      </c>
      <c r="D150" s="30">
        <f>IF(OR($A150="",$B150=""),"",A150*'MPTO_working_2-way'!$G149)</f>
        <v>2.4390243902439024</v>
      </c>
      <c r="E150" s="32">
        <f>IF(OR($A150="",$B150=""),"",B150*'MPTO_working_2-way'!$G149)</f>
        <v>1.6949152542372881</v>
      </c>
      <c r="F150" s="30">
        <f>IF(OR($A150="",$B150=""),"",'MPTO_working_2-way'!D149)</f>
        <v>2.4570848146267141</v>
      </c>
      <c r="G150" s="32">
        <f>IF(OR($A150="",$B150=""),"",'MPTO_working_2-way'!E149)</f>
        <v>1.6863018473335656</v>
      </c>
      <c r="H150" s="30">
        <f>IF(OR($A150="",$B150=""),"",'OddsRatio_working_2-way'!M149)</f>
        <v>2.4577379737113252</v>
      </c>
      <c r="I150" s="30">
        <f>IF(OR($A150="",$B150=""),"",'OddsRatio_working_2-way'!N149)</f>
        <v>1.6859943405700353</v>
      </c>
      <c r="J150" s="30">
        <f>IF('Log_working_2-way'!$D149="","",A150^('Log_working_2-way'!$D149))</f>
        <v>2.4661000827478752</v>
      </c>
      <c r="K150" s="32">
        <f>IF('Log_working_2-way'!$D149="","",B150^('Log_working_2-way'!$D149))</f>
        <v>1.6820816748919711</v>
      </c>
      <c r="L150" s="37">
        <f t="shared" si="27"/>
        <v>0.41000000000000003</v>
      </c>
      <c r="M150" s="37">
        <f t="shared" si="28"/>
        <v>0.59000000000000008</v>
      </c>
      <c r="N150" s="38">
        <v>246</v>
      </c>
      <c r="O150" s="38">
        <f t="shared" si="29"/>
        <v>141.76271186440678</v>
      </c>
      <c r="P150" s="38">
        <f t="shared" si="30"/>
        <v>96</v>
      </c>
      <c r="Q150" s="38">
        <f t="shared" si="31"/>
        <v>150</v>
      </c>
      <c r="R150" s="38">
        <f t="shared" si="32"/>
        <v>104.23728813559323</v>
      </c>
      <c r="S150" s="39">
        <f t="shared" si="33"/>
        <v>-8.2372881355932179</v>
      </c>
      <c r="T150" s="39">
        <f t="shared" si="34"/>
        <v>-8.2372881355932321</v>
      </c>
      <c r="U150" t="s">
        <v>370</v>
      </c>
      <c r="V150" t="s">
        <v>233</v>
      </c>
      <c r="W150" t="s">
        <v>452</v>
      </c>
      <c r="X150" s="48" t="s">
        <v>476</v>
      </c>
      <c r="Y150" s="41"/>
    </row>
    <row r="151" spans="1:25" ht="15" x14ac:dyDescent="0.25">
      <c r="A151">
        <v>1.44</v>
      </c>
      <c r="B151">
        <v>2.9</v>
      </c>
      <c r="C151" s="29">
        <f t="shared" si="26"/>
        <v>3.9272030651340994E-2</v>
      </c>
      <c r="D151" s="30">
        <f>IF(OR($A151="",$B151=""),"",A151*'MPTO_working_2-way'!$G150)</f>
        <v>1.4965517241379309</v>
      </c>
      <c r="E151" s="32">
        <f>IF(OR($A151="",$B151=""),"",B151*'MPTO_working_2-way'!$G150)</f>
        <v>3.0138888888888888</v>
      </c>
      <c r="F151" s="30">
        <f>IF(OR($A151="",$B151=""),"",'MPTO_working_2-way'!D150)</f>
        <v>1.481902058197303</v>
      </c>
      <c r="G151" s="32">
        <f>IF(OR($A151="",$B151=""),"",'MPTO_working_2-way'!E150)</f>
        <v>3.0751104565537557</v>
      </c>
      <c r="H151" s="30">
        <f>IF(OR($A151="",$B151=""),"",'OddsRatio_working_2-way'!M150)</f>
        <v>1.4812265031857879</v>
      </c>
      <c r="I151" s="30">
        <f>IF(OR($A151="",$B151=""),"",'OddsRatio_working_2-way'!N150)</f>
        <v>3.0780235364840833</v>
      </c>
      <c r="J151" s="30">
        <f>IF('Log_working_2-way'!$D150="","",A151^('Log_working_2-way'!$D150))</f>
        <v>1.4744916395794321</v>
      </c>
      <c r="K151" s="32">
        <f>IF('Log_working_2-way'!$D150="","",B151^('Log_working_2-way'!$D150))</f>
        <v>3.1075186928168366</v>
      </c>
      <c r="L151" s="37">
        <f t="shared" si="27"/>
        <v>0.66820276497695863</v>
      </c>
      <c r="M151" s="37">
        <f t="shared" si="28"/>
        <v>0.33179723502304148</v>
      </c>
      <c r="N151" s="38">
        <v>247</v>
      </c>
      <c r="O151" s="38">
        <f t="shared" si="29"/>
        <v>75.472222222222229</v>
      </c>
      <c r="P151" s="38">
        <f t="shared" si="30"/>
        <v>161.82758620689654</v>
      </c>
      <c r="Q151" s="38">
        <f t="shared" si="31"/>
        <v>85.172413793103459</v>
      </c>
      <c r="R151" s="38">
        <f t="shared" si="32"/>
        <v>171.52777777777777</v>
      </c>
      <c r="S151" s="39">
        <f t="shared" si="33"/>
        <v>-9.7001915708812305</v>
      </c>
      <c r="T151" s="39">
        <f t="shared" si="34"/>
        <v>-9.7001915708812305</v>
      </c>
      <c r="U151" t="s">
        <v>368</v>
      </c>
      <c r="V151" t="s">
        <v>369</v>
      </c>
      <c r="W151" t="s">
        <v>452</v>
      </c>
      <c r="X151" s="48" t="s">
        <v>476</v>
      </c>
      <c r="Y151" s="41"/>
    </row>
    <row r="152" spans="1:25" ht="15" x14ac:dyDescent="0.25">
      <c r="A152">
        <v>2.0099999999999998</v>
      </c>
      <c r="B152">
        <v>1.88</v>
      </c>
      <c r="C152" s="29">
        <f t="shared" si="26"/>
        <v>2.9427331427966497E-2</v>
      </c>
      <c r="D152" s="30">
        <f>IF(OR($A152="",$B152=""),"",A152*'MPTO_working_2-way'!$G151)</f>
        <v>2.0691489361702122</v>
      </c>
      <c r="E152" s="32">
        <f>IF(OR($A152="",$B152=""),"",B152*'MPTO_working_2-way'!$G151)</f>
        <v>1.9353233830845769</v>
      </c>
      <c r="F152" s="30">
        <f>IF(OR($A152="",$B152=""),"",'MPTO_working_2-way'!D151)</f>
        <v>2.0712563034422273</v>
      </c>
      <c r="G152" s="32">
        <f>IF(OR($A152="",$B152=""),"",'MPTO_working_2-way'!E151)</f>
        <v>1.9334834220221038</v>
      </c>
      <c r="H152" s="30">
        <f>IF(OR($A152="",$B152=""),"",'OddsRatio_working_2-way'!M151)</f>
        <v>2.0713203408538785</v>
      </c>
      <c r="I152" s="30">
        <f>IF(OR($A152="",$B152=""),"",'OddsRatio_working_2-way'!N151)</f>
        <v>1.9334276237142709</v>
      </c>
      <c r="J152" s="30">
        <f>IF('Log_working_2-way'!$D151="","",A152^('Log_working_2-way'!$D151))</f>
        <v>2.0722780043286777</v>
      </c>
      <c r="K152" s="32">
        <f>IF('Log_working_2-way'!$D151="","",B152^('Log_working_2-way'!$D151))</f>
        <v>1.9325939690668699</v>
      </c>
      <c r="L152" s="37">
        <f t="shared" si="27"/>
        <v>0.48329048843187672</v>
      </c>
      <c r="M152" s="37">
        <f t="shared" si="28"/>
        <v>0.5167095115681235</v>
      </c>
      <c r="N152" s="38">
        <v>248</v>
      </c>
      <c r="O152" s="38">
        <f t="shared" si="29"/>
        <v>124.61691542288557</v>
      </c>
      <c r="P152" s="38">
        <f t="shared" si="30"/>
        <v>116.08510638297869</v>
      </c>
      <c r="Q152" s="38">
        <f t="shared" si="31"/>
        <v>131.91489361702128</v>
      </c>
      <c r="R152" s="38">
        <f t="shared" si="32"/>
        <v>123.38308457711445</v>
      </c>
      <c r="S152" s="39">
        <f t="shared" si="33"/>
        <v>-7.2979781941357089</v>
      </c>
      <c r="T152" s="39">
        <f t="shared" si="34"/>
        <v>-7.2979781941357516</v>
      </c>
      <c r="U152" t="s">
        <v>195</v>
      </c>
      <c r="V152" t="s">
        <v>367</v>
      </c>
      <c r="W152" t="s">
        <v>452</v>
      </c>
      <c r="X152" s="48" t="s">
        <v>476</v>
      </c>
      <c r="Y152" s="41"/>
    </row>
    <row r="153" spans="1:25" ht="15" x14ac:dyDescent="0.25">
      <c r="A153">
        <v>1.83</v>
      </c>
      <c r="B153">
        <v>2.0499999999999998</v>
      </c>
      <c r="C153" s="29">
        <f t="shared" si="26"/>
        <v>3.4252965480474407E-2</v>
      </c>
      <c r="D153" s="30">
        <f>IF(OR($A153="",$B153=""),"",A153*'MPTO_working_2-way'!$G152)</f>
        <v>1.8926829268292682</v>
      </c>
      <c r="E153" s="32">
        <f>IF(OR($A153="",$B153=""),"",B153*'MPTO_working_2-way'!$G152)</f>
        <v>2.1202185792349724</v>
      </c>
      <c r="F153" s="30">
        <f>IF(OR($A153="",$B153=""),"",'MPTO_working_2-way'!D152)</f>
        <v>1.8892106257081707</v>
      </c>
      <c r="G153" s="32">
        <f>IF(OR($A153="",$B153=""),"",'MPTO_working_2-way'!E152)</f>
        <v>2.1245929491717397</v>
      </c>
      <c r="H153" s="30">
        <f>IF(OR($A153="",$B153=""),"",'OddsRatio_working_2-way'!M152)</f>
        <v>1.8890872794479689</v>
      </c>
      <c r="I153" s="30">
        <f>IF(OR($A153="",$B153=""),"",'OddsRatio_working_2-way'!N152)</f>
        <v>2.1247489679763456</v>
      </c>
      <c r="J153" s="30">
        <f>IF('Log_working_2-way'!$D152="","",A153^('Log_working_2-way'!$D152))</f>
        <v>1.8875091450726849</v>
      </c>
      <c r="K153" s="32">
        <f>IF('Log_working_2-way'!$D152="","",B153^('Log_working_2-way'!$D152))</f>
        <v>2.1267489530128172</v>
      </c>
      <c r="L153" s="37">
        <f t="shared" si="27"/>
        <v>0.52835051546391754</v>
      </c>
      <c r="M153" s="37">
        <f t="shared" si="28"/>
        <v>0.47164948453608252</v>
      </c>
      <c r="N153" s="38">
        <v>249</v>
      </c>
      <c r="O153" s="38">
        <f t="shared" si="29"/>
        <v>112.93442622950819</v>
      </c>
      <c r="P153" s="38">
        <f t="shared" si="30"/>
        <v>127.53658536585364</v>
      </c>
      <c r="Q153" s="38">
        <f t="shared" si="31"/>
        <v>121.46341463414635</v>
      </c>
      <c r="R153" s="38">
        <f t="shared" si="32"/>
        <v>136.0655737704918</v>
      </c>
      <c r="S153" s="39">
        <f t="shared" si="33"/>
        <v>-8.5289884046381559</v>
      </c>
      <c r="T153" s="39">
        <f t="shared" si="34"/>
        <v>-8.5289884046381559</v>
      </c>
      <c r="U153" t="s">
        <v>198</v>
      </c>
      <c r="V153" t="s">
        <v>373</v>
      </c>
      <c r="W153" t="s">
        <v>453</v>
      </c>
      <c r="X153" s="48" t="s">
        <v>476</v>
      </c>
      <c r="Y153" s="41"/>
    </row>
    <row r="154" spans="1:25" s="35" customFormat="1" ht="15" x14ac:dyDescent="0.25">
      <c r="A154">
        <v>2.12</v>
      </c>
      <c r="B154">
        <v>1.78</v>
      </c>
      <c r="C154" s="29">
        <f t="shared" si="26"/>
        <v>3.3495866016535869E-2</v>
      </c>
      <c r="D154" s="30">
        <f>IF(OR($A154="",$B154=""),"",A154*'MPTO_working_2-way'!$G153)</f>
        <v>2.191011235955056</v>
      </c>
      <c r="E154" s="32">
        <f>IF(OR($A154="",$B154=""),"",B154*'MPTO_working_2-way'!$G153)</f>
        <v>1.8396226415094339</v>
      </c>
      <c r="F154" s="30">
        <f>IF(OR($A154="",$B154=""),"",'MPTO_working_2-way'!D153)</f>
        <v>2.1980428704566637</v>
      </c>
      <c r="G154" s="32">
        <f>IF(OR($A154="",$B154=""),"",'MPTO_working_2-way'!E153)</f>
        <v>1.8346946713341112</v>
      </c>
      <c r="H154" s="30">
        <f>IF(OR($A154="",$B154=""),"",'OddsRatio_working_2-way'!M153)</f>
        <v>2.1982893790305562</v>
      </c>
      <c r="I154" s="30">
        <f>IF(OR($A154="",$B154=""),"",'OddsRatio_working_2-way'!N153)</f>
        <v>1.83452296039628</v>
      </c>
      <c r="J154" s="30">
        <f>IF('Log_working_2-way'!$D153="","",A154^('Log_working_2-way'!$D153))</f>
        <v>2.2015102621380289</v>
      </c>
      <c r="K154" s="32">
        <f>IF('Log_working_2-way'!$D153="","",B154^('Log_working_2-way'!$D153))</f>
        <v>1.8322858584832242</v>
      </c>
      <c r="L154" s="37">
        <f t="shared" si="27"/>
        <v>0.45641025641025645</v>
      </c>
      <c r="M154" s="37">
        <f t="shared" si="28"/>
        <v>0.54358974358974366</v>
      </c>
      <c r="N154" s="38">
        <v>250</v>
      </c>
      <c r="O154" s="38">
        <f t="shared" si="29"/>
        <v>132.0754716981132</v>
      </c>
      <c r="P154" s="38">
        <f t="shared" si="30"/>
        <v>109.55056179775282</v>
      </c>
      <c r="Q154" s="38">
        <f t="shared" si="31"/>
        <v>140.44943820224719</v>
      </c>
      <c r="R154" s="38">
        <f t="shared" si="32"/>
        <v>117.92452830188678</v>
      </c>
      <c r="S154" s="39">
        <f t="shared" si="33"/>
        <v>-8.373966504133989</v>
      </c>
      <c r="T154" s="39">
        <f t="shared" si="34"/>
        <v>-8.3739665041339606</v>
      </c>
      <c r="U154" t="s">
        <v>376</v>
      </c>
      <c r="V154" t="s">
        <v>197</v>
      </c>
      <c r="W154" t="s">
        <v>453</v>
      </c>
      <c r="X154" s="48" t="s">
        <v>476</v>
      </c>
      <c r="Y154" s="41"/>
    </row>
    <row r="155" spans="1:25" ht="15" x14ac:dyDescent="0.25">
      <c r="A155">
        <v>1.97</v>
      </c>
      <c r="B155">
        <v>1.91</v>
      </c>
      <c r="C155" s="29">
        <f t="shared" si="26"/>
        <v>3.1174422622053388E-2</v>
      </c>
      <c r="D155" s="30">
        <f>IF(OR($A155="",$B155=""),"",A155*'MPTO_working_2-way'!$G154)</f>
        <v>2.0314136125654452</v>
      </c>
      <c r="E155" s="32">
        <f>IF(OR($A155="",$B155=""),"",B155*'MPTO_working_2-way'!$G154)</f>
        <v>1.969543147208122</v>
      </c>
      <c r="F155" s="30">
        <f>IF(OR($A155="",$B155=""),"",'MPTO_working_2-way'!D154)</f>
        <v>2.0324087827801334</v>
      </c>
      <c r="G155" s="32">
        <f>IF(OR($A155="",$B155=""),"",'MPTO_working_2-way'!E154)</f>
        <v>1.9686085750909044</v>
      </c>
      <c r="H155" s="30">
        <f>IF(OR($A155="",$B155=""),"",'OddsRatio_working_2-way'!M154)</f>
        <v>2.032440829265322</v>
      </c>
      <c r="I155" s="30">
        <f>IF(OR($A155="",$B155=""),"",'OddsRatio_working_2-way'!N154)</f>
        <v>1.9685785099293232</v>
      </c>
      <c r="J155" s="30">
        <f>IF('Log_working_2-way'!$D154="","",A155^('Log_working_2-way'!$D154))</f>
        <v>2.0328933114474355</v>
      </c>
      <c r="K155" s="32">
        <f>IF('Log_working_2-way'!$D154="","",B155^('Log_working_2-way'!$D154))</f>
        <v>1.9681542022947511</v>
      </c>
      <c r="L155" s="37">
        <f t="shared" si="27"/>
        <v>0.49226804123711337</v>
      </c>
      <c r="M155" s="37">
        <f t="shared" si="28"/>
        <v>0.50773195876288657</v>
      </c>
      <c r="N155" s="38">
        <v>251</v>
      </c>
      <c r="O155" s="38">
        <f t="shared" si="29"/>
        <v>123.58883248730962</v>
      </c>
      <c r="P155" s="38">
        <f t="shared" si="30"/>
        <v>119.58638743455495</v>
      </c>
      <c r="Q155" s="38">
        <f t="shared" si="31"/>
        <v>131.41361256544502</v>
      </c>
      <c r="R155" s="38">
        <f t="shared" si="32"/>
        <v>127.41116751269034</v>
      </c>
      <c r="S155" s="39">
        <f t="shared" si="33"/>
        <v>-7.8247800781354044</v>
      </c>
      <c r="T155" s="39">
        <f t="shared" si="34"/>
        <v>-7.8247800781353902</v>
      </c>
      <c r="U155" t="s">
        <v>243</v>
      </c>
      <c r="V155" t="s">
        <v>375</v>
      </c>
      <c r="W155" t="s">
        <v>453</v>
      </c>
      <c r="X155" s="48" t="s">
        <v>476</v>
      </c>
      <c r="Y155" s="41"/>
    </row>
    <row r="156" spans="1:25" ht="15" x14ac:dyDescent="0.25">
      <c r="A156">
        <v>1.71</v>
      </c>
      <c r="B156">
        <v>2.2000000000000002</v>
      </c>
      <c r="C156" s="29">
        <f t="shared" si="26"/>
        <v>3.9340776182881454E-2</v>
      </c>
      <c r="D156" s="30">
        <f>IF(OR($A156="",$B156=""),"",A156*'MPTO_working_2-way'!$G155)</f>
        <v>1.7772727272727273</v>
      </c>
      <c r="E156" s="32">
        <f>IF(OR($A156="",$B156=""),"",B156*'MPTO_working_2-way'!$G155)</f>
        <v>2.2865497076023393</v>
      </c>
      <c r="F156" s="30">
        <f>IF(OR($A156="",$B156=""),"",'MPTO_working_2-way'!D155)</f>
        <v>1.7695202257761053</v>
      </c>
      <c r="G156" s="32">
        <f>IF(OR($A156="",$B156=""),"",'MPTO_working_2-way'!E155)</f>
        <v>2.2995110024449881</v>
      </c>
      <c r="H156" s="30">
        <f>IF(OR($A156="",$B156=""),"",'OddsRatio_working_2-way'!M155)</f>
        <v>1.7691987172809549</v>
      </c>
      <c r="I156" s="30">
        <f>IF(OR($A156="",$B156=""),"",'OddsRatio_working_2-way'!N155)</f>
        <v>2.3000541700523187</v>
      </c>
      <c r="J156" s="30">
        <f>IF('Log_working_2-way'!$D155="","",A156^('Log_working_2-way'!$D155))</f>
        <v>1.7656661334886148</v>
      </c>
      <c r="K156" s="32">
        <f>IF('Log_working_2-way'!$D155="","",B156^('Log_working_2-way'!$D155))</f>
        <v>2.3060522808335469</v>
      </c>
      <c r="L156" s="37">
        <f t="shared" si="27"/>
        <v>0.5626598465473146</v>
      </c>
      <c r="M156" s="37">
        <f t="shared" si="28"/>
        <v>0.4373401534526854</v>
      </c>
      <c r="N156" s="38">
        <v>252</v>
      </c>
      <c r="O156" s="38">
        <f t="shared" si="29"/>
        <v>104.63157894736842</v>
      </c>
      <c r="P156" s="38">
        <f t="shared" si="30"/>
        <v>137.4545454545455</v>
      </c>
      <c r="Q156" s="38">
        <f t="shared" si="31"/>
        <v>114.54545454545455</v>
      </c>
      <c r="R156" s="38">
        <f t="shared" si="32"/>
        <v>147.36842105263156</v>
      </c>
      <c r="S156" s="39">
        <f t="shared" si="33"/>
        <v>-9.913875598086122</v>
      </c>
      <c r="T156" s="39">
        <f t="shared" si="34"/>
        <v>-9.9138755980860651</v>
      </c>
      <c r="U156" t="s">
        <v>92</v>
      </c>
      <c r="V156" t="s">
        <v>252</v>
      </c>
      <c r="W156" t="s">
        <v>175</v>
      </c>
      <c r="X156" s="48" t="s">
        <v>476</v>
      </c>
      <c r="Y156" s="41"/>
    </row>
    <row r="157" spans="1:25" ht="15" x14ac:dyDescent="0.25">
      <c r="A157">
        <v>2.0699999999999998</v>
      </c>
      <c r="B157">
        <v>1.83</v>
      </c>
      <c r="C157" s="29">
        <f t="shared" si="26"/>
        <v>2.9539874871307603E-2</v>
      </c>
      <c r="D157" s="30">
        <f>IF(OR($A157="",$B157=""),"",A157*'MPTO_working_2-way'!$G156)</f>
        <v>2.1311475409836067</v>
      </c>
      <c r="E157" s="32">
        <f>IF(OR($A157="",$B157=""),"",B157*'MPTO_working_2-way'!$G156)</f>
        <v>1.8840579710144929</v>
      </c>
      <c r="F157" s="30">
        <f>IF(OR($A157="",$B157=""),"",'MPTO_working_2-way'!D156)</f>
        <v>2.1352836729517204</v>
      </c>
      <c r="G157" s="32">
        <f>IF(OR($A157="",$B157=""),"",'MPTO_working_2-way'!E156)</f>
        <v>1.8808371192373576</v>
      </c>
      <c r="H157" s="30">
        <f>IF(OR($A157="",$B157=""),"",'OddsRatio_working_2-way'!M156)</f>
        <v>2.1354103339788768</v>
      </c>
      <c r="I157" s="30">
        <f>IF(OR($A157="",$B157=""),"",'OddsRatio_working_2-way'!N156)</f>
        <v>1.8807388571985679</v>
      </c>
      <c r="J157" s="30">
        <f>IF('Log_working_2-way'!$D156="","",A157^('Log_working_2-way'!$D156))</f>
        <v>2.137293622577233</v>
      </c>
      <c r="K157" s="32">
        <f>IF('Log_working_2-way'!$D156="","",B157^('Log_working_2-way'!$D156))</f>
        <v>1.8792804075818812</v>
      </c>
      <c r="L157" s="37">
        <f t="shared" si="27"/>
        <v>0.46923076923076917</v>
      </c>
      <c r="M157" s="37">
        <f t="shared" si="28"/>
        <v>0.53076923076923077</v>
      </c>
      <c r="N157" s="38">
        <v>253</v>
      </c>
      <c r="O157" s="38">
        <f t="shared" si="29"/>
        <v>130.77777777777774</v>
      </c>
      <c r="P157" s="38">
        <f t="shared" si="30"/>
        <v>114.74863387978141</v>
      </c>
      <c r="Q157" s="38">
        <f t="shared" si="31"/>
        <v>138.25136612021856</v>
      </c>
      <c r="R157" s="38">
        <f t="shared" si="32"/>
        <v>122.22222222222223</v>
      </c>
      <c r="S157" s="39">
        <f t="shared" si="33"/>
        <v>-7.47358834244082</v>
      </c>
      <c r="T157" s="39">
        <f t="shared" si="34"/>
        <v>-7.47358834244082</v>
      </c>
      <c r="U157" t="s">
        <v>102</v>
      </c>
      <c r="V157" t="s">
        <v>95</v>
      </c>
      <c r="W157" t="s">
        <v>78</v>
      </c>
      <c r="X157" s="48" t="s">
        <v>476</v>
      </c>
      <c r="Y157" s="41"/>
    </row>
    <row r="158" spans="1:25" ht="15" x14ac:dyDescent="0.25">
      <c r="A158">
        <v>2.12</v>
      </c>
      <c r="B158">
        <v>1.78</v>
      </c>
      <c r="C158" s="29">
        <f t="shared" si="26"/>
        <v>3.3495866016535869E-2</v>
      </c>
      <c r="D158" s="30">
        <f>IF(OR($A158="",$B158=""),"",A158*'MPTO_working_2-way'!$G157)</f>
        <v>2.191011235955056</v>
      </c>
      <c r="E158" s="32">
        <f>IF(OR($A158="",$B158=""),"",B158*'MPTO_working_2-way'!$G157)</f>
        <v>1.8396226415094339</v>
      </c>
      <c r="F158" s="30">
        <f>IF(OR($A158="",$B158=""),"",'MPTO_working_2-way'!D157)</f>
        <v>2.1980428704566637</v>
      </c>
      <c r="G158" s="32">
        <f>IF(OR($A158="",$B158=""),"",'MPTO_working_2-way'!E157)</f>
        <v>1.8346946713341112</v>
      </c>
      <c r="H158" s="30">
        <f>IF(OR($A158="",$B158=""),"",'OddsRatio_working_2-way'!M157)</f>
        <v>2.1982893790305562</v>
      </c>
      <c r="I158" s="30">
        <f>IF(OR($A158="",$B158=""),"",'OddsRatio_working_2-way'!N157)</f>
        <v>1.83452296039628</v>
      </c>
      <c r="J158" s="30">
        <f>IF('Log_working_2-way'!$D157="","",A158^('Log_working_2-way'!$D157))</f>
        <v>2.2015102621380289</v>
      </c>
      <c r="K158" s="32">
        <f>IF('Log_working_2-way'!$D157="","",B158^('Log_working_2-way'!$D157))</f>
        <v>1.8322858584832242</v>
      </c>
      <c r="L158" s="37">
        <f t="shared" si="27"/>
        <v>0.45641025641025645</v>
      </c>
      <c r="M158" s="37">
        <f t="shared" si="28"/>
        <v>0.54358974358974366</v>
      </c>
      <c r="N158" s="38">
        <v>254</v>
      </c>
      <c r="O158" s="38">
        <f t="shared" si="29"/>
        <v>134.18867924528303</v>
      </c>
      <c r="P158" s="38">
        <f t="shared" si="30"/>
        <v>111.30337078651687</v>
      </c>
      <c r="Q158" s="38">
        <f t="shared" si="31"/>
        <v>142.69662921348316</v>
      </c>
      <c r="R158" s="38">
        <f t="shared" si="32"/>
        <v>119.81132075471697</v>
      </c>
      <c r="S158" s="39">
        <f t="shared" si="33"/>
        <v>-8.5079499682001369</v>
      </c>
      <c r="T158" s="39">
        <f t="shared" si="34"/>
        <v>-8.5079499682001085</v>
      </c>
      <c r="U158" t="s">
        <v>381</v>
      </c>
      <c r="V158" t="s">
        <v>389</v>
      </c>
      <c r="W158" t="s">
        <v>454</v>
      </c>
      <c r="X158" s="48" t="s">
        <v>476</v>
      </c>
      <c r="Y158" s="41"/>
    </row>
    <row r="159" spans="1:25" ht="15" x14ac:dyDescent="0.25">
      <c r="A159">
        <v>2.17</v>
      </c>
      <c r="B159">
        <v>1.75</v>
      </c>
      <c r="C159" s="29">
        <f t="shared" si="26"/>
        <v>3.2258064516129004E-2</v>
      </c>
      <c r="D159" s="30">
        <f>IF(OR($A159="",$B159=""),"",A159*'MPTO_working_2-way'!$G158)</f>
        <v>2.2399999999999998</v>
      </c>
      <c r="E159" s="32">
        <f>IF(OR($A159="",$B159=""),"",B159*'MPTO_working_2-way'!$G158)</f>
        <v>1.8064516129032258</v>
      </c>
      <c r="F159" s="30">
        <f>IF(OR($A159="",$B159=""),"",'MPTO_working_2-way'!D158)</f>
        <v>2.2487046632124348</v>
      </c>
      <c r="G159" s="32">
        <f>IF(OR($A159="",$B159=""),"",'MPTO_working_2-way'!E158)</f>
        <v>1.8008298755186722</v>
      </c>
      <c r="H159" s="30">
        <f>IF(OR($A159="",$B159=""),"",'OddsRatio_working_2-way'!M158)</f>
        <v>2.2489995996796797</v>
      </c>
      <c r="I159" s="30">
        <f>IF(OR($A159="",$B159=""),"",'OddsRatio_working_2-way'!N158)</f>
        <v>1.8006407690254356</v>
      </c>
      <c r="J159" s="30">
        <f>IF('Log_working_2-way'!$D158="","",A159^('Log_working_2-way'!$D158))</f>
        <v>2.2529893897006406</v>
      </c>
      <c r="K159" s="32">
        <f>IF('Log_working_2-way'!$D158="","",B159^('Log_working_2-way'!$D158))</f>
        <v>1.798091355138193</v>
      </c>
      <c r="L159" s="37">
        <f t="shared" si="27"/>
        <v>0.44642857142857145</v>
      </c>
      <c r="M159" s="37">
        <f t="shared" si="28"/>
        <v>0.5535714285714286</v>
      </c>
      <c r="N159" s="38">
        <v>255</v>
      </c>
      <c r="O159" s="38">
        <f t="shared" si="29"/>
        <v>137.48847926267283</v>
      </c>
      <c r="P159" s="38">
        <f t="shared" si="30"/>
        <v>109.28571428571428</v>
      </c>
      <c r="Q159" s="38">
        <f t="shared" si="31"/>
        <v>145.71428571428569</v>
      </c>
      <c r="R159" s="38">
        <f t="shared" si="32"/>
        <v>117.51152073732719</v>
      </c>
      <c r="S159" s="39">
        <f t="shared" si="33"/>
        <v>-8.2258064516128684</v>
      </c>
      <c r="T159" s="39">
        <f t="shared" si="34"/>
        <v>-8.225806451612911</v>
      </c>
      <c r="U159" t="s">
        <v>263</v>
      </c>
      <c r="V159" t="s">
        <v>383</v>
      </c>
      <c r="W159" t="s">
        <v>454</v>
      </c>
      <c r="X159" s="48" t="s">
        <v>476</v>
      </c>
      <c r="Y159" s="41"/>
    </row>
    <row r="160" spans="1:25" ht="15" x14ac:dyDescent="0.25">
      <c r="A160">
        <v>2</v>
      </c>
      <c r="B160">
        <v>1.89</v>
      </c>
      <c r="C160" s="29">
        <f t="shared" si="26"/>
        <v>2.9100529100529293E-2</v>
      </c>
      <c r="D160" s="30">
        <f>IF(OR($A160="",$B160=""),"",A160*'MPTO_working_2-way'!$G159)</f>
        <v>2.0582010582010586</v>
      </c>
      <c r="E160" s="32">
        <f>IF(OR($A160="",$B160=""),"",B160*'MPTO_working_2-way'!$G159)</f>
        <v>1.9450000000000003</v>
      </c>
      <c r="F160" s="30">
        <f>IF(OR($A160="",$B160=""),"",'MPTO_working_2-way'!D159)</f>
        <v>2.0599455040871937</v>
      </c>
      <c r="G160" s="32">
        <f>IF(OR($A160="",$B160=""),"",'MPTO_working_2-way'!E159)</f>
        <v>1.9434447300771212</v>
      </c>
      <c r="H160" s="30">
        <f>IF(OR($A160="",$B160=""),"",'OddsRatio_working_2-way'!M159)</f>
        <v>2.0599978800063603</v>
      </c>
      <c r="I160" s="30">
        <f>IF(OR($A160="",$B160=""),"",'OddsRatio_working_2-way'!N159)</f>
        <v>1.9433981132056606</v>
      </c>
      <c r="J160" s="30">
        <f>IF('Log_working_2-way'!$D159="","",A160^('Log_working_2-way'!$D159))</f>
        <v>2.0607901501181232</v>
      </c>
      <c r="K160" s="32">
        <f>IF('Log_working_2-way'!$D159="","",B160^('Log_working_2-way'!$D159))</f>
        <v>1.9426935194379702</v>
      </c>
      <c r="L160" s="37">
        <f t="shared" si="27"/>
        <v>0.48586118251928012</v>
      </c>
      <c r="M160" s="37">
        <f t="shared" si="28"/>
        <v>0.51413881748071977</v>
      </c>
      <c r="N160" s="38">
        <v>256</v>
      </c>
      <c r="O160" s="38">
        <f t="shared" si="29"/>
        <v>128</v>
      </c>
      <c r="P160" s="38">
        <f t="shared" si="30"/>
        <v>120.55026455026456</v>
      </c>
      <c r="Q160" s="38">
        <f t="shared" si="31"/>
        <v>135.44973544973547</v>
      </c>
      <c r="R160" s="38">
        <f t="shared" si="32"/>
        <v>128</v>
      </c>
      <c r="S160" s="39">
        <f t="shared" si="33"/>
        <v>-7.4497354497354706</v>
      </c>
      <c r="T160" s="39">
        <f t="shared" si="34"/>
        <v>-7.4497354497354422</v>
      </c>
      <c r="U160" t="s">
        <v>390</v>
      </c>
      <c r="V160" t="s">
        <v>379</v>
      </c>
      <c r="W160" t="s">
        <v>454</v>
      </c>
      <c r="X160" s="48" t="s">
        <v>476</v>
      </c>
      <c r="Y160" s="41"/>
    </row>
    <row r="161" spans="1:25" ht="15" x14ac:dyDescent="0.25">
      <c r="A161">
        <v>2.15</v>
      </c>
      <c r="B161">
        <v>1.76</v>
      </c>
      <c r="C161" s="29">
        <f t="shared" si="26"/>
        <v>3.3298097251585723E-2</v>
      </c>
      <c r="D161" s="30">
        <f>IF(OR($A161="",$B161=""),"",A161*'MPTO_working_2-way'!$G160)</f>
        <v>2.2215909090909092</v>
      </c>
      <c r="E161" s="32">
        <f>IF(OR($A161="",$B161=""),"",B161*'MPTO_working_2-way'!$G160)</f>
        <v>1.8186046511627909</v>
      </c>
      <c r="F161" s="30">
        <f>IF(OR($A161="",$B161=""),"",'MPTO_working_2-way'!D160)</f>
        <v>2.2298173246906305</v>
      </c>
      <c r="G161" s="32">
        <f>IF(OR($A161="",$B161=""),"",'MPTO_working_2-way'!E160)</f>
        <v>1.8131288931480596</v>
      </c>
      <c r="H161" s="30">
        <f>IF(OR($A161="",$B161=""),"",'OddsRatio_working_2-way'!M160)</f>
        <v>2.2301048307916052</v>
      </c>
      <c r="I161" s="30">
        <f>IF(OR($A161="",$B161=""),"",'OddsRatio_working_2-way'!N160)</f>
        <v>1.8129388446970602</v>
      </c>
      <c r="J161" s="30">
        <f>IF('Log_working_2-way'!$D160="","",A161^('Log_working_2-way'!$D160))</f>
        <v>2.2338767288490446</v>
      </c>
      <c r="K161" s="32">
        <f>IF('Log_working_2-way'!$D160="","",B161^('Log_working_2-way'!$D160))</f>
        <v>1.8104537322239227</v>
      </c>
      <c r="L161" s="37">
        <f t="shared" si="27"/>
        <v>0.45012787723785164</v>
      </c>
      <c r="M161" s="37">
        <f t="shared" si="28"/>
        <v>0.54987212276214825</v>
      </c>
      <c r="N161" s="38">
        <v>257</v>
      </c>
      <c r="O161" s="38">
        <f t="shared" si="29"/>
        <v>137.46511627906975</v>
      </c>
      <c r="P161" s="38">
        <f t="shared" si="30"/>
        <v>110.97727272727273</v>
      </c>
      <c r="Q161" s="38">
        <f t="shared" si="31"/>
        <v>146.02272727272728</v>
      </c>
      <c r="R161" s="38">
        <f t="shared" si="32"/>
        <v>119.53488372093022</v>
      </c>
      <c r="S161" s="39">
        <f t="shared" si="33"/>
        <v>-8.5576109936575335</v>
      </c>
      <c r="T161" s="39">
        <f t="shared" si="34"/>
        <v>-8.5576109936574909</v>
      </c>
      <c r="U161" t="s">
        <v>384</v>
      </c>
      <c r="V161" t="s">
        <v>380</v>
      </c>
      <c r="W161" t="s">
        <v>454</v>
      </c>
      <c r="X161" s="48" t="s">
        <v>476</v>
      </c>
      <c r="Y161" s="41"/>
    </row>
    <row r="162" spans="1:25" ht="15" x14ac:dyDescent="0.25">
      <c r="A162">
        <v>2.0299999999999998</v>
      </c>
      <c r="B162">
        <v>1.86</v>
      </c>
      <c r="C162" s="29">
        <f t="shared" si="26"/>
        <v>3.0245246040574214E-2</v>
      </c>
      <c r="D162" s="30">
        <f>IF(OR($A162="",$B162=""),"",A162*'MPTO_working_2-way'!$G161)</f>
        <v>2.0913978494623655</v>
      </c>
      <c r="E162" s="32">
        <f>IF(OR($A162="",$B162=""),"",B162*'MPTO_working_2-way'!$G161)</f>
        <v>1.9162561576354682</v>
      </c>
      <c r="F162" s="30">
        <f>IF(OR($A162="",$B162=""),"",'MPTO_working_2-way'!D161)</f>
        <v>2.0942925287037548</v>
      </c>
      <c r="G162" s="32">
        <f>IF(OR($A162="",$B162=""),"",'MPTO_working_2-way'!E161)</f>
        <v>1.9138324294186226</v>
      </c>
      <c r="H162" s="30">
        <f>IF(OR($A162="",$B162=""),"",'OddsRatio_working_2-way'!M161)</f>
        <v>2.0943831224048783</v>
      </c>
      <c r="I162" s="30">
        <f>IF(OR($A162="",$B162=""),"",'OddsRatio_working_2-way'!N161)</f>
        <v>1.9137567818137824</v>
      </c>
      <c r="J162" s="30">
        <f>IF('Log_working_2-way'!$D161="","",A162^('Log_working_2-way'!$D161))</f>
        <v>2.0957003958101184</v>
      </c>
      <c r="K162" s="32">
        <f>IF('Log_working_2-way'!$D161="","",B162^('Log_working_2-way'!$D161))</f>
        <v>1.9126582447390832</v>
      </c>
      <c r="L162" s="37">
        <f t="shared" si="27"/>
        <v>0.47814910025706941</v>
      </c>
      <c r="M162" s="37">
        <f t="shared" si="28"/>
        <v>0.52185089974293053</v>
      </c>
      <c r="N162" s="38">
        <v>258</v>
      </c>
      <c r="O162" s="38">
        <f t="shared" si="29"/>
        <v>130.90640394088666</v>
      </c>
      <c r="P162" s="38">
        <f t="shared" si="30"/>
        <v>119.29032258064518</v>
      </c>
      <c r="Q162" s="38">
        <f t="shared" si="31"/>
        <v>138.70967741935482</v>
      </c>
      <c r="R162" s="38">
        <f t="shared" si="32"/>
        <v>127.09359605911332</v>
      </c>
      <c r="S162" s="39">
        <f t="shared" si="33"/>
        <v>-7.8032734784681566</v>
      </c>
      <c r="T162" s="39">
        <f t="shared" si="34"/>
        <v>-7.8032734784681423</v>
      </c>
      <c r="U162" t="s">
        <v>382</v>
      </c>
      <c r="V162" t="s">
        <v>203</v>
      </c>
      <c r="W162" t="s">
        <v>454</v>
      </c>
      <c r="X162" s="48" t="s">
        <v>476</v>
      </c>
      <c r="Y162" s="41"/>
    </row>
    <row r="163" spans="1:25" ht="15" x14ac:dyDescent="0.25">
      <c r="A163">
        <v>1.57</v>
      </c>
      <c r="B163">
        <v>2.52</v>
      </c>
      <c r="C163" s="29">
        <f t="shared" si="26"/>
        <v>3.3768071984632497E-2</v>
      </c>
      <c r="D163" s="30">
        <f>IF(OR($A163="",$B163=""),"",A163*'MPTO_working_2-way'!$G162)</f>
        <v>1.623015873015873</v>
      </c>
      <c r="E163" s="32">
        <f>IF(OR($A163="",$B163=""),"",B163*'MPTO_working_2-way'!$G162)</f>
        <v>2.605095541401274</v>
      </c>
      <c r="F163" s="30">
        <f>IF(OR($A163="",$B163=""),"",'MPTO_working_2-way'!D162)</f>
        <v>1.6127506929724442</v>
      </c>
      <c r="G163" s="32">
        <f>IF(OR($A163="",$B163=""),"",'MPTO_working_2-way'!E162)</f>
        <v>2.6319850984566258</v>
      </c>
      <c r="H163" s="30">
        <f>IF(OR($A163="",$B163=""),"",'OddsRatio_working_2-way'!M162)</f>
        <v>1.6123724356957947</v>
      </c>
      <c r="I163" s="30">
        <f>IF(OR($A163="",$B163=""),"",'OddsRatio_working_2-way'!N162)</f>
        <v>2.6329931618554516</v>
      </c>
      <c r="J163" s="30">
        <f>IF('Log_working_2-way'!$D162="","",A163^('Log_working_2-way'!$D162))</f>
        <v>1.6076994389518999</v>
      </c>
      <c r="K163" s="32">
        <f>IF('Log_working_2-way'!$D162="","",B163^('Log_working_2-way'!$D162))</f>
        <v>2.6455503097461972</v>
      </c>
      <c r="L163" s="37">
        <f t="shared" si="27"/>
        <v>0.61613691931540338</v>
      </c>
      <c r="M163" s="37">
        <f t="shared" si="28"/>
        <v>0.38386308068459657</v>
      </c>
      <c r="N163" s="38">
        <v>259</v>
      </c>
      <c r="O163" s="38">
        <f t="shared" si="29"/>
        <v>94.03184713375795</v>
      </c>
      <c r="P163" s="38">
        <f t="shared" si="30"/>
        <v>156.2222222222222</v>
      </c>
      <c r="Q163" s="38">
        <f t="shared" si="31"/>
        <v>102.77777777777777</v>
      </c>
      <c r="R163" s="38">
        <f t="shared" si="32"/>
        <v>164.96815286624204</v>
      </c>
      <c r="S163" s="39">
        <f t="shared" si="33"/>
        <v>-8.7459306440198219</v>
      </c>
      <c r="T163" s="39">
        <f t="shared" si="34"/>
        <v>-8.7459306440198361</v>
      </c>
      <c r="U163" t="s">
        <v>392</v>
      </c>
      <c r="V163" t="s">
        <v>386</v>
      </c>
      <c r="W163" t="s">
        <v>454</v>
      </c>
      <c r="X163" s="48" t="s">
        <v>476</v>
      </c>
      <c r="Y163" s="41"/>
    </row>
    <row r="164" spans="1:25" ht="15" x14ac:dyDescent="0.25">
      <c r="A164">
        <v>1.88</v>
      </c>
      <c r="B164">
        <v>2.02</v>
      </c>
      <c r="C164" s="29">
        <f t="shared" si="26"/>
        <v>2.6964398567516312E-2</v>
      </c>
      <c r="D164" s="30">
        <f>IF(OR($A164="",$B164=""),"",A164*'MPTO_working_2-way'!$G163)</f>
        <v>1.9306930693069306</v>
      </c>
      <c r="E164" s="32">
        <f>IF(OR($A164="",$B164=""),"",B164*'MPTO_working_2-way'!$G163)</f>
        <v>2.0744680851063828</v>
      </c>
      <c r="F164" s="30">
        <f>IF(OR($A164="",$B164=""),"",'MPTO_working_2-way'!D163)</f>
        <v>1.9288906948394962</v>
      </c>
      <c r="G164" s="32">
        <f>IF(OR($A164="",$B164=""),"",'MPTO_working_2-way'!E163)</f>
        <v>2.0765529308836395</v>
      </c>
      <c r="H164" s="30">
        <f>IF(OR($A164="",$B164=""),"",'OddsRatio_working_2-way'!M163)</f>
        <v>1.9288407280256479</v>
      </c>
      <c r="I164" s="30">
        <f>IF(OR($A164="",$B164=""),"",'OddsRatio_working_2-way'!N163)</f>
        <v>2.0766108438479098</v>
      </c>
      <c r="J164" s="30">
        <f>IF('Log_working_2-way'!$D163="","",A164^('Log_working_2-way'!$D163))</f>
        <v>1.9280257534933587</v>
      </c>
      <c r="K164" s="32">
        <f>IF('Log_working_2-way'!$D163="","",B164^('Log_working_2-way'!$D163))</f>
        <v>2.0775563029751076</v>
      </c>
      <c r="L164" s="37">
        <f t="shared" si="27"/>
        <v>0.517948717948718</v>
      </c>
      <c r="M164" s="37">
        <f t="shared" si="28"/>
        <v>0.48205128205128212</v>
      </c>
      <c r="N164" s="38">
        <v>260</v>
      </c>
      <c r="O164" s="38">
        <f t="shared" si="29"/>
        <v>121.70212765957444</v>
      </c>
      <c r="P164" s="38">
        <f t="shared" si="30"/>
        <v>131.28712871287132</v>
      </c>
      <c r="Q164" s="38">
        <f t="shared" si="31"/>
        <v>128.71287128712871</v>
      </c>
      <c r="R164" s="38">
        <f t="shared" si="32"/>
        <v>138.29787234042553</v>
      </c>
      <c r="S164" s="39">
        <f t="shared" si="33"/>
        <v>-7.0107436275542625</v>
      </c>
      <c r="T164" s="39">
        <f t="shared" si="34"/>
        <v>-7.0107436275542057</v>
      </c>
      <c r="U164" t="s">
        <v>387</v>
      </c>
      <c r="V164" t="s">
        <v>391</v>
      </c>
      <c r="W164" t="s">
        <v>454</v>
      </c>
      <c r="X164" s="48" t="s">
        <v>476</v>
      </c>
      <c r="Y164" s="41"/>
    </row>
    <row r="165" spans="1:25" ht="15" x14ac:dyDescent="0.25">
      <c r="A165">
        <v>1.57</v>
      </c>
      <c r="B165">
        <v>2.6</v>
      </c>
      <c r="C165" s="29">
        <f t="shared" si="26"/>
        <v>2.1558059774620109E-2</v>
      </c>
      <c r="D165" s="30">
        <f>IF(OR($A165="",$B165=""),"",A165*'MPTO_working_2-way'!$G164)</f>
        <v>1.6038461538461537</v>
      </c>
      <c r="E165" s="32">
        <f>IF(OR($A165="",$B165=""),"",B165*'MPTO_working_2-way'!$G164)</f>
        <v>2.6560509554140124</v>
      </c>
      <c r="F165" s="30">
        <f>IF(OR($A165="",$B165=""),"",'MPTO_working_2-way'!D164)</f>
        <v>1.5970266040688574</v>
      </c>
      <c r="G165" s="32">
        <f>IF(OR($A165="",$B165=""),"",'MPTO_working_2-way'!E164)</f>
        <v>2.6749672346002615</v>
      </c>
      <c r="H165" s="30">
        <f>IF(OR($A165="",$B165=""),"",'OddsRatio_working_2-way'!M164)</f>
        <v>1.5968668193156659</v>
      </c>
      <c r="I165" s="30">
        <f>IF(OR($A165="",$B165=""),"",'OddsRatio_working_2-way'!N164)</f>
        <v>2.6754156331667818</v>
      </c>
      <c r="J165" s="30">
        <f>IF('Log_working_2-way'!$D164="","",A165^('Log_working_2-way'!$D164))</f>
        <v>1.5937797111632328</v>
      </c>
      <c r="K165" s="32">
        <f>IF('Log_working_2-way'!$D164="","",B165^('Log_working_2-way'!$D164))</f>
        <v>2.6841262528841972</v>
      </c>
      <c r="L165" s="37">
        <f t="shared" si="27"/>
        <v>0.6235011990407674</v>
      </c>
      <c r="M165" s="37">
        <f t="shared" si="28"/>
        <v>0.37649880095923266</v>
      </c>
      <c r="N165" s="38">
        <v>261</v>
      </c>
      <c r="O165" s="38">
        <f t="shared" si="29"/>
        <v>94.757961783439512</v>
      </c>
      <c r="P165" s="38">
        <f t="shared" si="30"/>
        <v>160.61538461538461</v>
      </c>
      <c r="Q165" s="38">
        <f t="shared" si="31"/>
        <v>100.38461538461537</v>
      </c>
      <c r="R165" s="38">
        <f t="shared" si="32"/>
        <v>166.2420382165605</v>
      </c>
      <c r="S165" s="39">
        <f t="shared" si="33"/>
        <v>-5.6266536011758603</v>
      </c>
      <c r="T165" s="39">
        <f t="shared" si="34"/>
        <v>-5.6266536011758888</v>
      </c>
      <c r="U165" t="s">
        <v>204</v>
      </c>
      <c r="V165" t="s">
        <v>159</v>
      </c>
      <c r="W165" t="s">
        <v>176</v>
      </c>
      <c r="X165" s="48" t="s">
        <v>476</v>
      </c>
      <c r="Y165" s="41"/>
    </row>
    <row r="166" spans="1:25" ht="15" x14ac:dyDescent="0.25">
      <c r="A166">
        <v>2.58</v>
      </c>
      <c r="B166">
        <v>1.5</v>
      </c>
      <c r="C166" s="29">
        <f t="shared" si="26"/>
        <v>5.4263565891472743E-2</v>
      </c>
      <c r="D166" s="30">
        <f>IF(OR($A166="",$B166=""),"",A166*'MPTO_working_2-way'!$G165)</f>
        <v>2.7199999999999998</v>
      </c>
      <c r="E166" s="32">
        <f>IF(OR($A166="",$B166=""),"",B166*'MPTO_working_2-way'!$G165)</f>
        <v>1.581395348837209</v>
      </c>
      <c r="F166" s="30">
        <f>IF(OR($A166="",$B166=""),"",'MPTO_working_2-way'!D165)</f>
        <v>2.7741935483870965</v>
      </c>
      <c r="G166" s="32">
        <f>IF(OR($A166="",$B166=""),"",'MPTO_working_2-way'!E165)</f>
        <v>1.5636363636363635</v>
      </c>
      <c r="H166" s="30">
        <f>IF(OR($A166="",$B166=""),"",'OddsRatio_working_2-way'!M165)</f>
        <v>2.7776388834631174</v>
      </c>
      <c r="I166" s="30">
        <f>IF(OR($A166="",$B166=""),"",'OddsRatio_working_2-way'!N165)</f>
        <v>1.5625439504630121</v>
      </c>
      <c r="J166" s="30">
        <f>IF('Log_working_2-way'!$D165="","",A166^('Log_working_2-way'!$D165))</f>
        <v>2.8038794661813222</v>
      </c>
      <c r="K166" s="32">
        <f>IF('Log_working_2-way'!$D165="","",B166^('Log_working_2-way'!$D165))</f>
        <v>1.5543607645308282</v>
      </c>
      <c r="L166" s="37">
        <f t="shared" si="27"/>
        <v>0.36764705882352944</v>
      </c>
      <c r="M166" s="37">
        <f t="shared" si="28"/>
        <v>0.63235294117647067</v>
      </c>
      <c r="N166" s="38">
        <v>262</v>
      </c>
      <c r="O166" s="38">
        <f t="shared" si="29"/>
        <v>160.44961240310079</v>
      </c>
      <c r="P166" s="38">
        <f t="shared" si="30"/>
        <v>87.333333333333329</v>
      </c>
      <c r="Q166" s="38">
        <f t="shared" si="31"/>
        <v>174.66666666666666</v>
      </c>
      <c r="R166" s="38">
        <f t="shared" si="32"/>
        <v>101.55038759689921</v>
      </c>
      <c r="S166" s="39">
        <f t="shared" si="33"/>
        <v>-14.217054263565871</v>
      </c>
      <c r="T166" s="39">
        <f t="shared" si="34"/>
        <v>-14.217054263565885</v>
      </c>
      <c r="U166" t="s">
        <v>394</v>
      </c>
      <c r="V166" t="s">
        <v>156</v>
      </c>
      <c r="W166" t="s">
        <v>176</v>
      </c>
      <c r="X166" s="48" t="s">
        <v>476</v>
      </c>
      <c r="Y166" s="41"/>
    </row>
    <row r="167" spans="1:25" s="35" customFormat="1" ht="15" x14ac:dyDescent="0.25">
      <c r="A167">
        <v>2.52</v>
      </c>
      <c r="B167">
        <v>1.52</v>
      </c>
      <c r="C167" s="29">
        <f t="shared" si="26"/>
        <v>5.4720133667502058E-2</v>
      </c>
      <c r="D167" s="30">
        <f>IF(OR($A167="",$B167=""),"",A167*'MPTO_working_2-way'!$G166)</f>
        <v>2.6578947368421053</v>
      </c>
      <c r="E167" s="32">
        <f>IF(OR($A167="",$B167=""),"",B167*'MPTO_working_2-way'!$G166)</f>
        <v>1.6031746031746033</v>
      </c>
      <c r="F167" s="30">
        <f>IF(OR($A167="",$B167=""),"",'MPTO_working_2-way'!D166)</f>
        <v>2.7066139061616732</v>
      </c>
      <c r="G167" s="32">
        <f>IF(OR($A167="",$B167=""),"",'MPTO_working_2-way'!E166)</f>
        <v>1.5859556144418683</v>
      </c>
      <c r="H167" s="30">
        <f>IF(OR($A167="",$B167=""),"",'OddsRatio_working_2-way'!M166)</f>
        <v>2.7097008285302207</v>
      </c>
      <c r="I167" s="30">
        <f>IF(OR($A167="",$B167=""),"",'OddsRatio_working_2-way'!N166)</f>
        <v>1.5848976518656019</v>
      </c>
      <c r="J167" s="30">
        <f>IF('Log_working_2-way'!$D166="","",A167^('Log_working_2-way'!$D166))</f>
        <v>2.7332038840590336</v>
      </c>
      <c r="K167" s="32">
        <f>IF('Log_working_2-way'!$D166="","",B167^('Log_working_2-way'!$D166))</f>
        <v>1.5769661660648813</v>
      </c>
      <c r="L167" s="37">
        <f t="shared" si="27"/>
        <v>0.37623762376237624</v>
      </c>
      <c r="M167" s="37">
        <f t="shared" si="28"/>
        <v>0.62376237623762376</v>
      </c>
      <c r="N167" s="38">
        <v>263</v>
      </c>
      <c r="O167" s="38">
        <f t="shared" si="29"/>
        <v>158.63492063492063</v>
      </c>
      <c r="P167" s="38">
        <f t="shared" si="30"/>
        <v>89.973684210526315</v>
      </c>
      <c r="Q167" s="38">
        <f t="shared" si="31"/>
        <v>173.0263157894737</v>
      </c>
      <c r="R167" s="38">
        <f t="shared" si="32"/>
        <v>104.36507936507935</v>
      </c>
      <c r="S167" s="39">
        <f t="shared" si="33"/>
        <v>-14.391395154553067</v>
      </c>
      <c r="T167" s="39">
        <f t="shared" si="34"/>
        <v>-14.391395154553038</v>
      </c>
      <c r="U167" t="s">
        <v>157</v>
      </c>
      <c r="V167" t="s">
        <v>282</v>
      </c>
      <c r="W167" t="s">
        <v>176</v>
      </c>
      <c r="X167" s="48" t="s">
        <v>476</v>
      </c>
      <c r="Y167" s="41"/>
    </row>
    <row r="168" spans="1:25" ht="15" x14ac:dyDescent="0.25">
      <c r="A168">
        <v>2.4300000000000002</v>
      </c>
      <c r="B168">
        <v>1.61</v>
      </c>
      <c r="C168" s="29">
        <f t="shared" si="26"/>
        <v>3.2640646167216181E-2</v>
      </c>
      <c r="D168" s="30">
        <f>IF(OR($A168="",$B168=""),"",A168*'MPTO_working_2-way'!$G167)</f>
        <v>2.5093167701863357</v>
      </c>
      <c r="E168" s="32">
        <f>IF(OR($A168="",$B168=""),"",B168*'MPTO_working_2-way'!$G167)</f>
        <v>1.6625514403292181</v>
      </c>
      <c r="F168" s="30">
        <f>IF(OR($A168="",$B168=""),"",'MPTO_working_2-way'!D167)</f>
        <v>2.5303495779840248</v>
      </c>
      <c r="G168" s="32">
        <f>IF(OR($A168="",$B168=""),"",'MPTO_working_2-way'!E167)</f>
        <v>1.6534454704900365</v>
      </c>
      <c r="H168" s="30">
        <f>IF(OR($A168="",$B168=""),"",'OddsRatio_working_2-way'!M167)</f>
        <v>2.5310983949707371</v>
      </c>
      <c r="I168" s="30">
        <f>IF(OR($A168="",$B168=""),"",'OddsRatio_working_2-way'!N167)</f>
        <v>1.6531258887637414</v>
      </c>
      <c r="J168" s="30">
        <f>IF('Log_working_2-way'!$D167="","",A168^('Log_working_2-way'!$D167))</f>
        <v>2.5408594420942658</v>
      </c>
      <c r="K168" s="32">
        <f>IF('Log_working_2-way'!$D167="","",B168^('Log_working_2-way'!$D167))</f>
        <v>1.6489884623355247</v>
      </c>
      <c r="L168" s="37">
        <f t="shared" si="27"/>
        <v>0.39851485148514848</v>
      </c>
      <c r="M168" s="37">
        <f t="shared" si="28"/>
        <v>0.60148514851485146</v>
      </c>
      <c r="N168" s="38">
        <v>264</v>
      </c>
      <c r="O168" s="38">
        <f t="shared" si="29"/>
        <v>155.35802469135805</v>
      </c>
      <c r="P168" s="38">
        <f t="shared" si="30"/>
        <v>100.0248447204969</v>
      </c>
      <c r="Q168" s="38">
        <f t="shared" si="31"/>
        <v>163.9751552795031</v>
      </c>
      <c r="R168" s="38">
        <f t="shared" si="32"/>
        <v>108.64197530864196</v>
      </c>
      <c r="S168" s="39">
        <f t="shared" si="33"/>
        <v>-8.6171305881450451</v>
      </c>
      <c r="T168" s="39">
        <f t="shared" si="34"/>
        <v>-8.6171305881450593</v>
      </c>
      <c r="U168" t="s">
        <v>163</v>
      </c>
      <c r="V168" t="s">
        <v>161</v>
      </c>
      <c r="W168" t="s">
        <v>173</v>
      </c>
      <c r="X168" s="48" t="s">
        <v>476</v>
      </c>
      <c r="Y168" s="41"/>
    </row>
    <row r="169" spans="1:25" ht="15" x14ac:dyDescent="0.25">
      <c r="A169">
        <v>2.14</v>
      </c>
      <c r="B169">
        <v>1.76</v>
      </c>
      <c r="C169" s="29">
        <f t="shared" si="26"/>
        <v>3.5471537807986397E-2</v>
      </c>
      <c r="D169" s="30">
        <f>IF(OR($A169="",$B169=""),"",A169*'MPTO_working_2-way'!$G168)</f>
        <v>2.2159090909090908</v>
      </c>
      <c r="E169" s="32">
        <f>IF(OR($A169="",$B169=""),"",B169*'MPTO_working_2-way'!$G168)</f>
        <v>1.8224299065420562</v>
      </c>
      <c r="F169" s="30">
        <f>IF(OR($A169="",$B169=""),"",'MPTO_working_2-way'!D168)</f>
        <v>2.2244271202456889</v>
      </c>
      <c r="G169" s="32">
        <f>IF(OR($A169="",$B169=""),"",'MPTO_working_2-way'!E168)</f>
        <v>1.8167084699980707</v>
      </c>
      <c r="H169" s="30">
        <f>IF(OR($A169="",$B169=""),"",'OddsRatio_working_2-way'!M168)</f>
        <v>2.2247448713915889</v>
      </c>
      <c r="I169" s="30">
        <f>IF(OR($A169="",$B169=""),"",'OddsRatio_working_2-way'!N168)</f>
        <v>1.8164965809277254</v>
      </c>
      <c r="J169" s="30">
        <f>IF('Log_working_2-way'!$D168="","",A169^('Log_working_2-way'!$D168))</f>
        <v>2.2286583340561452</v>
      </c>
      <c r="K169" s="32">
        <f>IF('Log_working_2-way'!$D168="","",B169^('Log_working_2-way'!$D168))</f>
        <v>1.8138959157983681</v>
      </c>
      <c r="L169" s="37">
        <f t="shared" si="27"/>
        <v>0.45128205128205129</v>
      </c>
      <c r="M169" s="37">
        <f t="shared" si="28"/>
        <v>0.54871794871794866</v>
      </c>
      <c r="N169" s="38">
        <v>265</v>
      </c>
      <c r="O169" s="38">
        <f t="shared" si="29"/>
        <v>141.16822429906543</v>
      </c>
      <c r="P169" s="38">
        <f t="shared" si="30"/>
        <v>114.43181818181817</v>
      </c>
      <c r="Q169" s="38">
        <f t="shared" si="31"/>
        <v>150.56818181818184</v>
      </c>
      <c r="R169" s="38">
        <f t="shared" si="32"/>
        <v>123.83177570093459</v>
      </c>
      <c r="S169" s="39">
        <f t="shared" si="33"/>
        <v>-9.3999575191164126</v>
      </c>
      <c r="T169" s="39">
        <f t="shared" si="34"/>
        <v>-9.3999575191164126</v>
      </c>
      <c r="U169" t="s">
        <v>439</v>
      </c>
      <c r="V169" t="s">
        <v>285</v>
      </c>
      <c r="W169" t="s">
        <v>173</v>
      </c>
      <c r="X169" s="48" t="s">
        <v>476</v>
      </c>
      <c r="Y169" s="41"/>
    </row>
    <row r="170" spans="1:25" ht="15" x14ac:dyDescent="0.25">
      <c r="A170">
        <v>2.3199999999999998</v>
      </c>
      <c r="B170">
        <v>1.66</v>
      </c>
      <c r="C170" s="29">
        <f t="shared" si="26"/>
        <v>3.3444121312837582E-2</v>
      </c>
      <c r="D170" s="30">
        <f>IF(OR($A170="",$B170=""),"",A170*'MPTO_working_2-way'!$G169)</f>
        <v>2.3975903614457832</v>
      </c>
      <c r="E170" s="32">
        <f>IF(OR($A170="",$B170=""),"",B170*'MPTO_working_2-way'!$G169)</f>
        <v>1.7155172413793103</v>
      </c>
      <c r="F170" s="30">
        <f>IF(OR($A170="",$B170=""),"",'MPTO_working_2-way'!D169)</f>
        <v>2.4136375031336175</v>
      </c>
      <c r="G170" s="32">
        <f>IF(OR($A170="",$B170=""),"",'MPTO_working_2-way'!E169)</f>
        <v>1.707394928178755</v>
      </c>
      <c r="H170" s="30">
        <f>IF(OR($A170="",$B170=""),"",'OddsRatio_working_2-way'!M169)</f>
        <v>2.4142135623730954</v>
      </c>
      <c r="I170" s="30">
        <f>IF(OR($A170="",$B170=""),"",'OddsRatio_working_2-way'!N169)</f>
        <v>1.7071067811865479</v>
      </c>
      <c r="J170" s="30">
        <f>IF('Log_working_2-way'!$D169="","",A170^('Log_working_2-way'!$D169))</f>
        <v>2.4216287324780335</v>
      </c>
      <c r="K170" s="32">
        <f>IF('Log_working_2-way'!$D169="","",B170^('Log_working_2-way'!$D169))</f>
        <v>1.7034185347793582</v>
      </c>
      <c r="L170" s="37">
        <f t="shared" si="27"/>
        <v>0.41708542713567837</v>
      </c>
      <c r="M170" s="37">
        <f t="shared" si="28"/>
        <v>0.58291457286432158</v>
      </c>
      <c r="N170" s="38">
        <v>266</v>
      </c>
      <c r="O170" s="38">
        <f t="shared" si="29"/>
        <v>151.34482758620692</v>
      </c>
      <c r="P170" s="38">
        <f t="shared" si="30"/>
        <v>105.75903614457832</v>
      </c>
      <c r="Q170" s="38">
        <f t="shared" si="31"/>
        <v>160.24096385542171</v>
      </c>
      <c r="R170" s="38">
        <f t="shared" si="32"/>
        <v>114.65517241379311</v>
      </c>
      <c r="S170" s="39">
        <f t="shared" si="33"/>
        <v>-8.8961362692147929</v>
      </c>
      <c r="T170" s="39">
        <f t="shared" si="34"/>
        <v>-8.8961362692147929</v>
      </c>
      <c r="U170" t="s">
        <v>450</v>
      </c>
      <c r="V170" t="s">
        <v>284</v>
      </c>
      <c r="W170" t="s">
        <v>173</v>
      </c>
      <c r="X170" s="48" t="s">
        <v>476</v>
      </c>
      <c r="Y170" s="41"/>
    </row>
    <row r="171" spans="1:25" ht="15" x14ac:dyDescent="0.25">
      <c r="A171">
        <v>2.5499999999999998</v>
      </c>
      <c r="B171">
        <v>1.56</v>
      </c>
      <c r="C171" s="29">
        <f t="shared" si="26"/>
        <v>3.3182503770738947E-2</v>
      </c>
      <c r="D171" s="30">
        <f>IF(OR($A171="",$B171=""),"",A171*'MPTO_working_2-way'!$G170)</f>
        <v>2.6346153846153841</v>
      </c>
      <c r="E171" s="32">
        <f>IF(OR($A171="",$B171=""),"",B171*'MPTO_working_2-way'!$G170)</f>
        <v>1.6117647058823528</v>
      </c>
      <c r="F171" s="30">
        <f>IF(OR($A171="",$B171=""),"",'MPTO_working_2-way'!D170)</f>
        <v>2.6626506024096379</v>
      </c>
      <c r="G171" s="32">
        <f>IF(OR($A171="",$B171=""),"",'MPTO_working_2-way'!E170)</f>
        <v>1.6014492753623186</v>
      </c>
      <c r="H171" s="30">
        <f>IF(OR($A171="",$B171=""),"",'OddsRatio_working_2-way'!M170)</f>
        <v>2.6636878141217299</v>
      </c>
      <c r="I171" s="30">
        <f>IF(OR($A171="",$B171=""),"",'OddsRatio_working_2-way'!N170)</f>
        <v>1.6010743070375286</v>
      </c>
      <c r="J171" s="30">
        <f>IF('Log_working_2-way'!$D170="","",A171^('Log_working_2-way'!$D170))</f>
        <v>2.6767893468305748</v>
      </c>
      <c r="K171" s="32">
        <f>IF('Log_working_2-way'!$D170="","",B171^('Log_working_2-way'!$D170))</f>
        <v>1.5963778347531083</v>
      </c>
      <c r="L171" s="37">
        <f t="shared" si="27"/>
        <v>0.37956204379562053</v>
      </c>
      <c r="M171" s="37">
        <f t="shared" si="28"/>
        <v>0.62043795620437958</v>
      </c>
      <c r="N171" s="38">
        <v>267</v>
      </c>
      <c r="O171" s="38">
        <f t="shared" si="29"/>
        <v>162.29411764705881</v>
      </c>
      <c r="P171" s="38">
        <f t="shared" si="30"/>
        <v>95.846153846153868</v>
      </c>
      <c r="Q171" s="38">
        <f t="shared" si="31"/>
        <v>171.15384615384613</v>
      </c>
      <c r="R171" s="38">
        <f t="shared" si="32"/>
        <v>104.70588235294119</v>
      </c>
      <c r="S171" s="39">
        <f t="shared" si="33"/>
        <v>-8.8597285067873202</v>
      </c>
      <c r="T171" s="39">
        <f t="shared" si="34"/>
        <v>-8.8597285067873202</v>
      </c>
      <c r="U171" t="s">
        <v>440</v>
      </c>
      <c r="V171" t="s">
        <v>448</v>
      </c>
      <c r="W171" t="s">
        <v>173</v>
      </c>
      <c r="X171" s="48" t="s">
        <v>476</v>
      </c>
      <c r="Y171" s="41"/>
    </row>
    <row r="172" spans="1:25" ht="15" x14ac:dyDescent="0.25">
      <c r="A172">
        <v>2.12</v>
      </c>
      <c r="B172">
        <v>1.78</v>
      </c>
      <c r="C172" s="29">
        <f t="shared" si="26"/>
        <v>3.3495866016535869E-2</v>
      </c>
      <c r="D172" s="30">
        <f>IF(OR($A172="",$B172=""),"",A172*'MPTO_working_2-way'!$G171)</f>
        <v>2.191011235955056</v>
      </c>
      <c r="E172" s="32">
        <f>IF(OR($A172="",$B172=""),"",B172*'MPTO_working_2-way'!$G171)</f>
        <v>1.8396226415094339</v>
      </c>
      <c r="F172" s="30">
        <f>IF(OR($A172="",$B172=""),"",'MPTO_working_2-way'!D171)</f>
        <v>2.1980428704566637</v>
      </c>
      <c r="G172" s="32">
        <f>IF(OR($A172="",$B172=""),"",'MPTO_working_2-way'!E171)</f>
        <v>1.8346946713341112</v>
      </c>
      <c r="H172" s="30">
        <f>IF(OR($A172="",$B172=""),"",'OddsRatio_working_2-way'!M171)</f>
        <v>2.1982893790305562</v>
      </c>
      <c r="I172" s="30">
        <f>IF(OR($A172="",$B172=""),"",'OddsRatio_working_2-way'!N171)</f>
        <v>1.83452296039628</v>
      </c>
      <c r="J172" s="30">
        <f>IF('Log_working_2-way'!$D171="","",A172^('Log_working_2-way'!$D171))</f>
        <v>2.2015102621380289</v>
      </c>
      <c r="K172" s="32">
        <f>IF('Log_working_2-way'!$D171="","",B172^('Log_working_2-way'!$D171))</f>
        <v>1.8322858584832242</v>
      </c>
      <c r="L172" s="37">
        <f t="shared" si="27"/>
        <v>0.45641025641025645</v>
      </c>
      <c r="M172" s="37">
        <f t="shared" si="28"/>
        <v>0.54358974358974366</v>
      </c>
      <c r="N172" s="38">
        <v>268</v>
      </c>
      <c r="O172" s="38">
        <f t="shared" si="29"/>
        <v>141.58490566037739</v>
      </c>
      <c r="P172" s="38">
        <f t="shared" si="30"/>
        <v>117.43820224719103</v>
      </c>
      <c r="Q172" s="38">
        <f t="shared" si="31"/>
        <v>150.56179775280901</v>
      </c>
      <c r="R172" s="38">
        <f t="shared" si="32"/>
        <v>126.41509433962263</v>
      </c>
      <c r="S172" s="39">
        <f t="shared" si="33"/>
        <v>-8.9768920924316262</v>
      </c>
      <c r="T172" s="39">
        <f t="shared" si="34"/>
        <v>-8.9768920924315978</v>
      </c>
      <c r="U172" t="s">
        <v>164</v>
      </c>
      <c r="V172" t="s">
        <v>449</v>
      </c>
      <c r="W172" t="s">
        <v>173</v>
      </c>
      <c r="X172" s="48" t="s">
        <v>476</v>
      </c>
      <c r="Y172" s="41"/>
    </row>
    <row r="173" spans="1:25" ht="15" x14ac:dyDescent="0.25">
      <c r="A173">
        <v>2.2000000000000002</v>
      </c>
      <c r="B173">
        <v>1.72</v>
      </c>
      <c r="C173" s="29">
        <f t="shared" si="26"/>
        <v>3.5940803382663811E-2</v>
      </c>
      <c r="D173" s="30">
        <f>IF(OR($A173="",$B173=""),"",A173*'MPTO_working_2-way'!$G172)</f>
        <v>2.2790697674418605</v>
      </c>
      <c r="E173" s="32">
        <f>IF(OR($A173="",$B173=""),"",B173*'MPTO_working_2-way'!$G172)</f>
        <v>1.7818181818181817</v>
      </c>
      <c r="F173" s="30">
        <f>IF(OR($A173="",$B173=""),"",'MPTO_working_2-way'!D172)</f>
        <v>2.2905569007263922</v>
      </c>
      <c r="G173" s="32">
        <f>IF(OR($A173="",$B173=""),"",'MPTO_working_2-way'!E172)</f>
        <v>1.7748592870544089</v>
      </c>
      <c r="H173" s="30">
        <f>IF(OR($A173="",$B173=""),"",'OddsRatio_working_2-way'!M172)</f>
        <v>2.2909944487358058</v>
      </c>
      <c r="I173" s="30">
        <f>IF(OR($A173="",$B173=""),"",'OddsRatio_working_2-way'!N172)</f>
        <v>1.7745966692414832</v>
      </c>
      <c r="J173" s="30">
        <f>IF('Log_working_2-way'!$D172="","",A173^('Log_working_2-way'!$D172))</f>
        <v>2.2962889076273294</v>
      </c>
      <c r="K173" s="32">
        <f>IF('Log_working_2-way'!$D172="","",B173^('Log_working_2-way'!$D172))</f>
        <v>1.7714329684655428</v>
      </c>
      <c r="L173" s="37">
        <f t="shared" si="27"/>
        <v>0.43877551020408162</v>
      </c>
      <c r="M173" s="37">
        <f t="shared" si="28"/>
        <v>0.56122448979591844</v>
      </c>
      <c r="N173" s="38">
        <v>269</v>
      </c>
      <c r="O173" s="38">
        <f t="shared" si="29"/>
        <v>146.72727272727275</v>
      </c>
      <c r="P173" s="38">
        <f t="shared" si="30"/>
        <v>112.6046511627907</v>
      </c>
      <c r="Q173" s="38">
        <f t="shared" si="31"/>
        <v>156.3953488372093</v>
      </c>
      <c r="R173" s="38">
        <f t="shared" si="32"/>
        <v>122.27272727272727</v>
      </c>
      <c r="S173" s="39">
        <f t="shared" si="33"/>
        <v>-9.6680761099365498</v>
      </c>
      <c r="T173" s="39">
        <f t="shared" si="34"/>
        <v>-9.668076109936564</v>
      </c>
      <c r="U173" t="s">
        <v>295</v>
      </c>
      <c r="V173" t="s">
        <v>288</v>
      </c>
      <c r="W173" t="s">
        <v>455</v>
      </c>
      <c r="X173" s="48" t="s">
        <v>476</v>
      </c>
      <c r="Y173" s="41"/>
    </row>
    <row r="174" spans="1:25" ht="15" x14ac:dyDescent="0.25">
      <c r="A174">
        <v>2.0099999999999998</v>
      </c>
      <c r="B174">
        <v>1.88</v>
      </c>
      <c r="C174" s="29">
        <f t="shared" si="26"/>
        <v>2.9427331427966497E-2</v>
      </c>
      <c r="D174" s="30">
        <f>IF(OR($A174="",$B174=""),"",A174*'MPTO_working_2-way'!$G173)</f>
        <v>2.0691489361702122</v>
      </c>
      <c r="E174" s="32">
        <f>IF(OR($A174="",$B174=""),"",B174*'MPTO_working_2-way'!$G173)</f>
        <v>1.9353233830845769</v>
      </c>
      <c r="F174" s="30">
        <f>IF(OR($A174="",$B174=""),"",'MPTO_working_2-way'!D173)</f>
        <v>2.0712563034422273</v>
      </c>
      <c r="G174" s="32">
        <f>IF(OR($A174="",$B174=""),"",'MPTO_working_2-way'!E173)</f>
        <v>1.9334834220221038</v>
      </c>
      <c r="H174" s="30">
        <f>IF(OR($A174="",$B174=""),"",'OddsRatio_working_2-way'!M173)</f>
        <v>2.0713203408538785</v>
      </c>
      <c r="I174" s="30">
        <f>IF(OR($A174="",$B174=""),"",'OddsRatio_working_2-way'!N173)</f>
        <v>1.9334276237142709</v>
      </c>
      <c r="J174" s="30">
        <f>IF('Log_working_2-way'!$D173="","",A174^('Log_working_2-way'!$D173))</f>
        <v>2.0722780043286777</v>
      </c>
      <c r="K174" s="32">
        <f>IF('Log_working_2-way'!$D173="","",B174^('Log_working_2-way'!$D173))</f>
        <v>1.9325939690668699</v>
      </c>
      <c r="L174" s="37">
        <f t="shared" si="27"/>
        <v>0.48329048843187672</v>
      </c>
      <c r="M174" s="37">
        <f t="shared" si="28"/>
        <v>0.5167095115681235</v>
      </c>
      <c r="N174" s="38">
        <v>270</v>
      </c>
      <c r="O174" s="38">
        <f t="shared" si="29"/>
        <v>135.67164179104475</v>
      </c>
      <c r="P174" s="38">
        <f t="shared" si="30"/>
        <v>126.38297872340424</v>
      </c>
      <c r="Q174" s="38">
        <f t="shared" si="31"/>
        <v>143.61702127659575</v>
      </c>
      <c r="R174" s="38">
        <f t="shared" si="32"/>
        <v>134.32835820895525</v>
      </c>
      <c r="S174" s="39">
        <f t="shared" si="33"/>
        <v>-7.9453794855510012</v>
      </c>
      <c r="T174" s="39">
        <f t="shared" si="34"/>
        <v>-7.9453794855510154</v>
      </c>
      <c r="U174" t="s">
        <v>301</v>
      </c>
      <c r="V174" t="s">
        <v>303</v>
      </c>
      <c r="W174" t="s">
        <v>456</v>
      </c>
      <c r="X174" s="48" t="s">
        <v>476</v>
      </c>
      <c r="Y174" s="41"/>
    </row>
    <row r="175" spans="1:25" ht="15" x14ac:dyDescent="0.25">
      <c r="A175">
        <v>1.61</v>
      </c>
      <c r="B175">
        <v>2.41</v>
      </c>
      <c r="C175" s="29">
        <f t="shared" si="26"/>
        <v>3.6055771758459754E-2</v>
      </c>
      <c r="D175" s="30">
        <f>IF(OR($A175="",$B175=""),"",A175*'MPTO_working_2-way'!$G174)</f>
        <v>1.6680497925311204</v>
      </c>
      <c r="E175" s="32">
        <f>IF(OR($A175="",$B175=""),"",B175*'MPTO_working_2-way'!$G174)</f>
        <v>2.4968944099378882</v>
      </c>
      <c r="F175" s="30">
        <f>IF(OR($A175="",$B175=""),"",'MPTO_working_2-way'!D174)</f>
        <v>1.6581269630990791</v>
      </c>
      <c r="G175" s="32">
        <f>IF(OR($A175="",$B175=""),"",'MPTO_working_2-way'!E174)</f>
        <v>2.5194636537774748</v>
      </c>
      <c r="H175" s="30">
        <f>IF(OR($A175="",$B175=""),"",'OddsRatio_working_2-way'!M174)</f>
        <v>1.6577416768573945</v>
      </c>
      <c r="I175" s="30">
        <f>IF(OR($A175="",$B175=""),"",'OddsRatio_working_2-way'!N174)</f>
        <v>2.5203537120802069</v>
      </c>
      <c r="J175" s="30">
        <f>IF('Log_working_2-way'!$D174="","",A175^('Log_working_2-way'!$D174))</f>
        <v>1.6532248225535031</v>
      </c>
      <c r="K175" s="32">
        <f>IF('Log_working_2-way'!$D174="","",B175^('Log_working_2-way'!$D174))</f>
        <v>2.5308665033437969</v>
      </c>
      <c r="L175" s="37">
        <f t="shared" si="27"/>
        <v>0.59950248756218905</v>
      </c>
      <c r="M175" s="37">
        <f t="shared" si="28"/>
        <v>0.40049751243781095</v>
      </c>
      <c r="N175" s="38">
        <v>271</v>
      </c>
      <c r="O175" s="38">
        <f t="shared" si="29"/>
        <v>102.67701863354037</v>
      </c>
      <c r="P175" s="38">
        <f t="shared" si="30"/>
        <v>158.551867219917</v>
      </c>
      <c r="Q175" s="38">
        <f t="shared" si="31"/>
        <v>112.44813278008299</v>
      </c>
      <c r="R175" s="38">
        <f t="shared" si="32"/>
        <v>168.3229813664596</v>
      </c>
      <c r="S175" s="39">
        <f t="shared" si="33"/>
        <v>-9.7711141465426152</v>
      </c>
      <c r="T175" s="39">
        <f t="shared" si="34"/>
        <v>-9.771114146542601</v>
      </c>
      <c r="U175" t="s">
        <v>409</v>
      </c>
      <c r="V175" t="s">
        <v>405</v>
      </c>
      <c r="W175" t="s">
        <v>456</v>
      </c>
      <c r="X175" s="48" t="s">
        <v>476</v>
      </c>
      <c r="Y175" s="41"/>
    </row>
    <row r="176" spans="1:25" ht="15" x14ac:dyDescent="0.25">
      <c r="A176">
        <v>1.88</v>
      </c>
      <c r="B176">
        <v>2.02</v>
      </c>
      <c r="C176" s="29">
        <f t="shared" si="26"/>
        <v>2.6964398567516312E-2</v>
      </c>
      <c r="D176" s="30">
        <f>IF(OR($A176="",$B176=""),"",A176*'MPTO_working_2-way'!$G175)</f>
        <v>1.9306930693069306</v>
      </c>
      <c r="E176" s="32">
        <f>IF(OR($A176="",$B176=""),"",B176*'MPTO_working_2-way'!$G175)</f>
        <v>2.0744680851063828</v>
      </c>
      <c r="F176" s="30">
        <f>IF(OR($A176="",$B176=""),"",'MPTO_working_2-way'!D175)</f>
        <v>1.9288906948394962</v>
      </c>
      <c r="G176" s="32">
        <f>IF(OR($A176="",$B176=""),"",'MPTO_working_2-way'!E175)</f>
        <v>2.0765529308836395</v>
      </c>
      <c r="H176" s="30">
        <f>IF(OR($A176="",$B176=""),"",'OddsRatio_working_2-way'!M175)</f>
        <v>1.9288407280256479</v>
      </c>
      <c r="I176" s="30">
        <f>IF(OR($A176="",$B176=""),"",'OddsRatio_working_2-way'!N175)</f>
        <v>2.0766108438479098</v>
      </c>
      <c r="J176" s="30">
        <f>IF('Log_working_2-way'!$D175="","",A176^('Log_working_2-way'!$D175))</f>
        <v>1.9280257534933587</v>
      </c>
      <c r="K176" s="32">
        <f>IF('Log_working_2-way'!$D175="","",B176^('Log_working_2-way'!$D175))</f>
        <v>2.0775563029751076</v>
      </c>
      <c r="L176" s="37">
        <f t="shared" si="27"/>
        <v>0.517948717948718</v>
      </c>
      <c r="M176" s="37">
        <f t="shared" si="28"/>
        <v>0.48205128205128212</v>
      </c>
      <c r="N176" s="38">
        <v>272</v>
      </c>
      <c r="O176" s="38">
        <f t="shared" si="29"/>
        <v>127.31914893617019</v>
      </c>
      <c r="P176" s="38">
        <f t="shared" si="30"/>
        <v>137.34653465346537</v>
      </c>
      <c r="Q176" s="38">
        <f t="shared" si="31"/>
        <v>134.65346534653466</v>
      </c>
      <c r="R176" s="38">
        <f t="shared" si="32"/>
        <v>144.68085106382978</v>
      </c>
      <c r="S176" s="39">
        <f t="shared" si="33"/>
        <v>-7.3343164103644654</v>
      </c>
      <c r="T176" s="39">
        <f t="shared" si="34"/>
        <v>-7.3343164103644085</v>
      </c>
      <c r="U176" t="s">
        <v>302</v>
      </c>
      <c r="V176" t="s">
        <v>306</v>
      </c>
      <c r="W176" t="s">
        <v>456</v>
      </c>
      <c r="X176" s="48" t="s">
        <v>476</v>
      </c>
      <c r="Y176" s="41"/>
    </row>
    <row r="177" spans="1:25" s="35" customFormat="1" ht="15" x14ac:dyDescent="0.25">
      <c r="A177">
        <v>1.72</v>
      </c>
      <c r="B177">
        <v>2.2200000000000002</v>
      </c>
      <c r="C177" s="29">
        <f t="shared" si="26"/>
        <v>3.1845799287659737E-2</v>
      </c>
      <c r="D177" s="30">
        <f>IF(OR($A177="",$B177=""),"",A177*'MPTO_working_2-way'!$G176)</f>
        <v>1.7747747747747746</v>
      </c>
      <c r="E177" s="32">
        <f>IF(OR($A177="",$B177=""),"",B177*'MPTO_working_2-way'!$G176)</f>
        <v>2.2906976744186047</v>
      </c>
      <c r="F177" s="30">
        <f>IF(OR($A177="",$B177=""),"",'MPTO_working_2-way'!D176)</f>
        <v>1.7684327528714336</v>
      </c>
      <c r="G177" s="32">
        <f>IF(OR($A177="",$B177=""),"",'MPTO_working_2-way'!E176)</f>
        <v>2.3013500482160079</v>
      </c>
      <c r="H177" s="30">
        <f>IF(OR($A177="",$B177=""),"",'OddsRatio_working_2-way'!M176)</f>
        <v>1.768221279597376</v>
      </c>
      <c r="I177" s="30">
        <f>IF(OR($A177="",$B177=""),"",'OddsRatio_working_2-way'!N176)</f>
        <v>2.3017082793177757</v>
      </c>
      <c r="J177" s="30">
        <f>IF('Log_working_2-way'!$D176="","",A177^('Log_working_2-way'!$D176))</f>
        <v>1.7653459246637417</v>
      </c>
      <c r="K177" s="32">
        <f>IF('Log_working_2-way'!$D176="","",B177^('Log_working_2-way'!$D176))</f>
        <v>2.3065987127837881</v>
      </c>
      <c r="L177" s="37">
        <f t="shared" si="27"/>
        <v>0.56345177664974622</v>
      </c>
      <c r="M177" s="37">
        <f t="shared" si="28"/>
        <v>0.43654822335025378</v>
      </c>
      <c r="N177" s="38">
        <v>273</v>
      </c>
      <c r="O177" s="38">
        <f t="shared" si="29"/>
        <v>114.27906976744187</v>
      </c>
      <c r="P177" s="38">
        <f t="shared" si="30"/>
        <v>150.02702702702703</v>
      </c>
      <c r="Q177" s="38">
        <f t="shared" si="31"/>
        <v>122.97297297297295</v>
      </c>
      <c r="R177" s="38">
        <f t="shared" si="32"/>
        <v>158.72093023255815</v>
      </c>
      <c r="S177" s="39">
        <f t="shared" si="33"/>
        <v>-8.6939032055310861</v>
      </c>
      <c r="T177" s="39">
        <f t="shared" si="34"/>
        <v>-8.6939032055311145</v>
      </c>
      <c r="U177" t="s">
        <v>408</v>
      </c>
      <c r="V177" t="s">
        <v>410</v>
      </c>
      <c r="W177" t="s">
        <v>456</v>
      </c>
      <c r="X177" s="48" t="s">
        <v>476</v>
      </c>
      <c r="Y177" s="41"/>
    </row>
    <row r="178" spans="1:25" s="35" customFormat="1" ht="15" x14ac:dyDescent="0.25">
      <c r="A178">
        <v>1.93</v>
      </c>
      <c r="B178">
        <v>1.96</v>
      </c>
      <c r="C178" s="29">
        <f t="shared" si="26"/>
        <v>2.8338796658559762E-2</v>
      </c>
      <c r="D178" s="30">
        <f>IF(OR($A178="",$B178=""),"",A178*'MPTO_working_2-way'!$G177)</f>
        <v>1.9846938775510203</v>
      </c>
      <c r="E178" s="32">
        <f>IF(OR($A178="",$B178=""),"",B178*'MPTO_working_2-way'!$G177)</f>
        <v>2.0155440414507773</v>
      </c>
      <c r="F178" s="30">
        <f>IF(OR($A178="",$B178=""),"",'MPTO_working_2-way'!D177)</f>
        <v>1.9842635333613092</v>
      </c>
      <c r="G178" s="32">
        <f>IF(OR($A178="",$B178=""),"",'MPTO_working_2-way'!E177)</f>
        <v>2.0159880622468553</v>
      </c>
      <c r="H178" s="30">
        <f>IF(OR($A178="",$B178=""),"",'OddsRatio_working_2-way'!M177)</f>
        <v>1.9842509842514759</v>
      </c>
      <c r="I178" s="30">
        <f>IF(OR($A178="",$B178=""),"",'OddsRatio_working_2-way'!N177)</f>
        <v>2.0160010160015238</v>
      </c>
      <c r="J178" s="30">
        <f>IF('Log_working_2-way'!$D177="","",A178^('Log_working_2-way'!$D177))</f>
        <v>1.9840560014719333</v>
      </c>
      <c r="K178" s="32">
        <f>IF('Log_working_2-way'!$D177="","",B178^('Log_working_2-way'!$D177))</f>
        <v>2.0162023284286739</v>
      </c>
      <c r="L178" s="37">
        <f t="shared" si="27"/>
        <v>0.50385604113110538</v>
      </c>
      <c r="M178" s="37">
        <f t="shared" si="28"/>
        <v>0.49614395886889456</v>
      </c>
      <c r="N178" s="38">
        <v>274</v>
      </c>
      <c r="O178" s="38">
        <f t="shared" si="29"/>
        <v>132.03108808290153</v>
      </c>
      <c r="P178" s="38">
        <f t="shared" si="30"/>
        <v>134.20408163265304</v>
      </c>
      <c r="Q178" s="38">
        <f t="shared" si="31"/>
        <v>139.79591836734693</v>
      </c>
      <c r="R178" s="38">
        <f t="shared" si="32"/>
        <v>141.96891191709847</v>
      </c>
      <c r="S178" s="39">
        <f t="shared" si="33"/>
        <v>-7.7648302844453951</v>
      </c>
      <c r="T178" s="39">
        <f t="shared" si="34"/>
        <v>-7.7648302844454236</v>
      </c>
      <c r="U178" t="s">
        <v>411</v>
      </c>
      <c r="V178" t="s">
        <v>305</v>
      </c>
      <c r="W178" t="s">
        <v>456</v>
      </c>
      <c r="X178" s="48" t="s">
        <v>476</v>
      </c>
      <c r="Y178" s="41"/>
    </row>
    <row r="179" spans="1:25" ht="15" x14ac:dyDescent="0.25">
      <c r="A179">
        <v>2.44</v>
      </c>
      <c r="B179">
        <v>1.6</v>
      </c>
      <c r="C179" s="29">
        <f t="shared" si="26"/>
        <v>3.4836065573770503E-2</v>
      </c>
      <c r="D179" s="30">
        <f>IF(OR($A179="",$B179=""),"",A179*'MPTO_working_2-way'!$G178)</f>
        <v>2.5249999999999999</v>
      </c>
      <c r="E179" s="32">
        <f>IF(OR($A179="",$B179=""),"",B179*'MPTO_working_2-way'!$G178)</f>
        <v>1.6557377049180328</v>
      </c>
      <c r="F179" s="30">
        <f>IF(OR($A179="",$B179=""),"",'MPTO_working_2-way'!D178)</f>
        <v>2.548302872062663</v>
      </c>
      <c r="G179" s="32">
        <f>IF(OR($A179="",$B179=""),"",'MPTO_working_2-way'!E178)</f>
        <v>1.6458684654300169</v>
      </c>
      <c r="H179" s="30">
        <f>IF(OR($A179="",$B179=""),"",'OddsRatio_working_2-way'!M178)</f>
        <v>2.5491933384829668</v>
      </c>
      <c r="I179" s="30">
        <f>IF(OR($A179="",$B179=""),"",'OddsRatio_working_2-way'!N178)</f>
        <v>1.6454972243679031</v>
      </c>
      <c r="J179" s="30">
        <f>IF('Log_working_2-way'!$D178="","",A179^('Log_working_2-way'!$D178))</f>
        <v>2.5600465119993632</v>
      </c>
      <c r="K179" s="32">
        <f>IF('Log_working_2-way'!$D178="","",B179^('Log_working_2-way'!$D178))</f>
        <v>1.6410065291696188</v>
      </c>
      <c r="L179" s="37">
        <f t="shared" si="27"/>
        <v>0.39603960396039606</v>
      </c>
      <c r="M179" s="37">
        <f t="shared" si="28"/>
        <v>0.60396039603960394</v>
      </c>
      <c r="N179" s="38">
        <v>275</v>
      </c>
      <c r="O179" s="38">
        <f t="shared" si="29"/>
        <v>162.29508196721312</v>
      </c>
      <c r="P179" s="38">
        <f t="shared" si="30"/>
        <v>103.125</v>
      </c>
      <c r="Q179" s="38">
        <f t="shared" si="31"/>
        <v>171.875</v>
      </c>
      <c r="R179" s="38">
        <f t="shared" si="32"/>
        <v>112.70491803278689</v>
      </c>
      <c r="S179" s="39">
        <f t="shared" si="33"/>
        <v>-9.5799180327868783</v>
      </c>
      <c r="T179" s="39">
        <f t="shared" si="34"/>
        <v>-9.5799180327868925</v>
      </c>
      <c r="U179" t="s">
        <v>168</v>
      </c>
      <c r="V179" t="s">
        <v>310</v>
      </c>
      <c r="W179" t="s">
        <v>80</v>
      </c>
      <c r="X179" s="48" t="s">
        <v>476</v>
      </c>
      <c r="Y179" s="41"/>
    </row>
    <row r="180" spans="1:25" ht="15" x14ac:dyDescent="0.25">
      <c r="A180">
        <v>1.94</v>
      </c>
      <c r="B180">
        <v>1.94</v>
      </c>
      <c r="C180" s="29">
        <f t="shared" si="26"/>
        <v>3.0927835051546504E-2</v>
      </c>
      <c r="D180" s="30">
        <f>IF(OR($A180="",$B180=""),"",A180*'MPTO_working_2-way'!$G179)</f>
        <v>2</v>
      </c>
      <c r="E180" s="32">
        <f>IF(OR($A180="",$B180=""),"",B180*'MPTO_working_2-way'!$G179)</f>
        <v>2</v>
      </c>
      <c r="F180" s="30">
        <f>IF(OR($A180="",$B180=""),"",'MPTO_working_2-way'!D179)</f>
        <v>2.0000000000000004</v>
      </c>
      <c r="G180" s="32">
        <f>IF(OR($A180="",$B180=""),"",'MPTO_working_2-way'!E179)</f>
        <v>2.0000000000000004</v>
      </c>
      <c r="H180" s="30">
        <f>IF(OR($A180="",$B180=""),"",'OddsRatio_working_2-way'!M179)</f>
        <v>2.0000000000000004</v>
      </c>
      <c r="I180" s="30">
        <f>IF(OR($A180="",$B180=""),"",'OddsRatio_working_2-way'!N179)</f>
        <v>2.0000000000000004</v>
      </c>
      <c r="J180" s="30">
        <f>IF('Log_working_2-way'!$D179="","",A180^('Log_working_2-way'!$D179))</f>
        <v>1.9999999999999891</v>
      </c>
      <c r="K180" s="32">
        <f>IF('Log_working_2-way'!$D179="","",B180^('Log_working_2-way'!$D179))</f>
        <v>1.9999999999999891</v>
      </c>
      <c r="L180" s="37">
        <f t="shared" si="27"/>
        <v>0.5</v>
      </c>
      <c r="M180" s="37">
        <f t="shared" si="28"/>
        <v>0.5</v>
      </c>
      <c r="N180" s="38">
        <v>276</v>
      </c>
      <c r="O180" s="38">
        <f t="shared" si="29"/>
        <v>133.73195876288659</v>
      </c>
      <c r="P180" s="38">
        <f t="shared" si="30"/>
        <v>133.73195876288659</v>
      </c>
      <c r="Q180" s="38">
        <f t="shared" si="31"/>
        <v>142.26804123711341</v>
      </c>
      <c r="R180" s="38">
        <f t="shared" si="32"/>
        <v>142.26804123711341</v>
      </c>
      <c r="S180" s="39">
        <f t="shared" si="33"/>
        <v>-8.5360824742268164</v>
      </c>
      <c r="T180" s="39">
        <f t="shared" si="34"/>
        <v>-8.5360824742268164</v>
      </c>
      <c r="U180" t="s">
        <v>442</v>
      </c>
      <c r="V180" t="s">
        <v>414</v>
      </c>
      <c r="W180" t="s">
        <v>80</v>
      </c>
      <c r="X180" s="48" t="s">
        <v>476</v>
      </c>
      <c r="Y180" s="41"/>
    </row>
    <row r="181" spans="1:25" s="35" customFormat="1" ht="15" x14ac:dyDescent="0.25">
      <c r="A181">
        <v>2.44</v>
      </c>
      <c r="B181">
        <v>1.6</v>
      </c>
      <c r="C181" s="29">
        <f t="shared" si="26"/>
        <v>3.4836065573770503E-2</v>
      </c>
      <c r="D181" s="30">
        <f>IF(OR($A181="",$B181=""),"",A181*'MPTO_working_2-way'!$G180)</f>
        <v>2.5249999999999999</v>
      </c>
      <c r="E181" s="32">
        <f>IF(OR($A181="",$B181=""),"",B181*'MPTO_working_2-way'!$G180)</f>
        <v>1.6557377049180328</v>
      </c>
      <c r="F181" s="30">
        <f>IF(OR($A181="",$B181=""),"",'MPTO_working_2-way'!D180)</f>
        <v>2.548302872062663</v>
      </c>
      <c r="G181" s="32">
        <f>IF(OR($A181="",$B181=""),"",'MPTO_working_2-way'!E180)</f>
        <v>1.6458684654300169</v>
      </c>
      <c r="H181" s="30">
        <f>IF(OR($A181="",$B181=""),"",'OddsRatio_working_2-way'!M180)</f>
        <v>2.5491933384829668</v>
      </c>
      <c r="I181" s="30">
        <f>IF(OR($A181="",$B181=""),"",'OddsRatio_working_2-way'!N180)</f>
        <v>1.6454972243679031</v>
      </c>
      <c r="J181" s="30">
        <f>IF('Log_working_2-way'!$D180="","",A181^('Log_working_2-way'!$D180))</f>
        <v>2.5600465119993632</v>
      </c>
      <c r="K181" s="32">
        <f>IF('Log_working_2-way'!$D180="","",B181^('Log_working_2-way'!$D180))</f>
        <v>1.6410065291696188</v>
      </c>
      <c r="L181" s="37">
        <f t="shared" si="27"/>
        <v>0.39603960396039606</v>
      </c>
      <c r="M181" s="37">
        <f t="shared" si="28"/>
        <v>0.60396039603960394</v>
      </c>
      <c r="N181" s="38">
        <v>277</v>
      </c>
      <c r="O181" s="38">
        <f t="shared" si="29"/>
        <v>163.47540983606558</v>
      </c>
      <c r="P181" s="38">
        <f t="shared" si="30"/>
        <v>103.87500000000003</v>
      </c>
      <c r="Q181" s="38">
        <f t="shared" si="31"/>
        <v>173.125</v>
      </c>
      <c r="R181" s="38">
        <f t="shared" si="32"/>
        <v>113.52459016393443</v>
      </c>
      <c r="S181" s="39">
        <f t="shared" si="33"/>
        <v>-9.6495901639344197</v>
      </c>
      <c r="T181" s="39">
        <f t="shared" si="34"/>
        <v>-9.6495901639344055</v>
      </c>
      <c r="U181" t="s">
        <v>167</v>
      </c>
      <c r="V181" t="s">
        <v>211</v>
      </c>
      <c r="W181" t="s">
        <v>80</v>
      </c>
      <c r="X181" s="48" t="s">
        <v>476</v>
      </c>
      <c r="Y181" s="41"/>
    </row>
    <row r="182" spans="1:25" s="35" customFormat="1" ht="15" x14ac:dyDescent="0.25">
      <c r="A182">
        <v>2.59</v>
      </c>
      <c r="B182">
        <v>1.54</v>
      </c>
      <c r="C182" s="29">
        <f t="shared" si="26"/>
        <v>3.5451035451035562E-2</v>
      </c>
      <c r="D182" s="30">
        <f>IF(OR($A182="",$B182=""),"",A182*'MPTO_working_2-way'!$G181)</f>
        <v>2.6818181818181821</v>
      </c>
      <c r="E182" s="32">
        <f>IF(OR($A182="",$B182=""),"",B182*'MPTO_working_2-way'!$G181)</f>
        <v>1.5945945945945947</v>
      </c>
      <c r="F182" s="30">
        <f>IF(OR($A182="",$B182=""),"",'MPTO_working_2-way'!D181)</f>
        <v>2.7146260123868511</v>
      </c>
      <c r="G182" s="32">
        <f>IF(OR($A182="",$B182=""),"",'MPTO_working_2-way'!E181)</f>
        <v>1.583217560433454</v>
      </c>
      <c r="H182" s="30">
        <f>IF(OR($A182="",$B182=""),"",'OddsRatio_working_2-way'!M181)</f>
        <v>2.7159383568311668</v>
      </c>
      <c r="I182" s="30">
        <f>IF(OR($A182="",$B182=""),"",'OddsRatio_working_2-way'!N181)</f>
        <v>1.5827715174143586</v>
      </c>
      <c r="J182" s="30">
        <f>IF('Log_working_2-way'!$D181="","",A182^('Log_working_2-way'!$D181))</f>
        <v>2.7313566491877532</v>
      </c>
      <c r="K182" s="32">
        <f>IF('Log_working_2-way'!$D181="","",B182^('Log_working_2-way'!$D181))</f>
        <v>1.5775817480869365</v>
      </c>
      <c r="L182" s="37">
        <f t="shared" si="27"/>
        <v>0.37288135593220334</v>
      </c>
      <c r="M182" s="37">
        <f t="shared" si="28"/>
        <v>0.6271186440677966</v>
      </c>
      <c r="N182" s="38">
        <v>278</v>
      </c>
      <c r="O182" s="38">
        <f t="shared" si="29"/>
        <v>170.66409266409266</v>
      </c>
      <c r="P182" s="38">
        <f t="shared" si="30"/>
        <v>97.480519480519476</v>
      </c>
      <c r="Q182" s="38">
        <f t="shared" si="31"/>
        <v>180.51948051948051</v>
      </c>
      <c r="R182" s="38">
        <f t="shared" si="32"/>
        <v>107.33590733590734</v>
      </c>
      <c r="S182" s="39">
        <f t="shared" si="33"/>
        <v>-9.8553878553878462</v>
      </c>
      <c r="T182" s="39">
        <f t="shared" si="34"/>
        <v>-9.8553878553878604</v>
      </c>
      <c r="U182" t="s">
        <v>215</v>
      </c>
      <c r="V182" t="s">
        <v>346</v>
      </c>
      <c r="W182" t="s">
        <v>81</v>
      </c>
      <c r="X182" s="48" t="s">
        <v>476</v>
      </c>
      <c r="Y182" s="41"/>
    </row>
    <row r="183" spans="1:25" ht="15" x14ac:dyDescent="0.25">
      <c r="A183">
        <v>2.3199999999999998</v>
      </c>
      <c r="B183">
        <v>1.66</v>
      </c>
      <c r="C183" s="29">
        <f t="shared" si="26"/>
        <v>3.3444121312837582E-2</v>
      </c>
      <c r="D183" s="30">
        <f>IF(OR($A183="",$B183=""),"",A183*'MPTO_working_2-way'!$G182)</f>
        <v>2.3975903614457832</v>
      </c>
      <c r="E183" s="32">
        <f>IF(OR($A183="",$B183=""),"",B183*'MPTO_working_2-way'!$G182)</f>
        <v>1.7155172413793103</v>
      </c>
      <c r="F183" s="30">
        <f>IF(OR($A183="",$B183=""),"",'MPTO_working_2-way'!D182)</f>
        <v>2.4136375031336175</v>
      </c>
      <c r="G183" s="32">
        <f>IF(OR($A183="",$B183=""),"",'MPTO_working_2-way'!E182)</f>
        <v>1.707394928178755</v>
      </c>
      <c r="H183" s="30">
        <f>IF(OR($A183="",$B183=""),"",'OddsRatio_working_2-way'!M182)</f>
        <v>2.4142135623730954</v>
      </c>
      <c r="I183" s="30">
        <f>IF(OR($A183="",$B183=""),"",'OddsRatio_working_2-way'!N182)</f>
        <v>1.7071067811865479</v>
      </c>
      <c r="J183" s="30">
        <f>IF('Log_working_2-way'!$D182="","",A183^('Log_working_2-way'!$D182))</f>
        <v>2.4216287324780335</v>
      </c>
      <c r="K183" s="32">
        <f>IF('Log_working_2-way'!$D182="","",B183^('Log_working_2-way'!$D182))</f>
        <v>1.7034185347793582</v>
      </c>
      <c r="L183" s="37">
        <f t="shared" si="27"/>
        <v>0.41708542713567837</v>
      </c>
      <c r="M183" s="37">
        <f t="shared" si="28"/>
        <v>0.58291457286432158</v>
      </c>
      <c r="N183" s="38">
        <v>279</v>
      </c>
      <c r="O183" s="38">
        <f t="shared" si="29"/>
        <v>158.74137931034483</v>
      </c>
      <c r="P183" s="38">
        <f t="shared" si="30"/>
        <v>110.92771084337349</v>
      </c>
      <c r="Q183" s="38">
        <f t="shared" si="31"/>
        <v>168.07228915662651</v>
      </c>
      <c r="R183" s="38">
        <f t="shared" si="32"/>
        <v>120.25862068965517</v>
      </c>
      <c r="S183" s="39">
        <f t="shared" si="33"/>
        <v>-9.3309098462816848</v>
      </c>
      <c r="T183" s="39">
        <f t="shared" si="34"/>
        <v>-9.3309098462816848</v>
      </c>
      <c r="U183" t="s">
        <v>422</v>
      </c>
      <c r="V183" t="s">
        <v>443</v>
      </c>
      <c r="W183" t="s">
        <v>81</v>
      </c>
      <c r="X183" s="48" t="s">
        <v>476</v>
      </c>
      <c r="Y183" s="41"/>
    </row>
    <row r="184" spans="1:25" ht="15" x14ac:dyDescent="0.25">
      <c r="A184">
        <v>2.02</v>
      </c>
      <c r="B184">
        <v>1.87</v>
      </c>
      <c r="C184" s="29">
        <f t="shared" si="26"/>
        <v>2.9808863239265015E-2</v>
      </c>
      <c r="D184" s="30">
        <f>IF(OR($A184="",$B184=""),"",A184*'MPTO_working_2-way'!$G183)</f>
        <v>2.0802139037433154</v>
      </c>
      <c r="E184" s="32">
        <f>IF(OR($A184="",$B184=""),"",B184*'MPTO_working_2-way'!$G183)</f>
        <v>1.9257425742574257</v>
      </c>
      <c r="F184" s="30">
        <f>IF(OR($A184="",$B184=""),"",'MPTO_working_2-way'!D183)</f>
        <v>2.082703865027292</v>
      </c>
      <c r="G184" s="32">
        <f>IF(OR($A184="",$B184=""),"",'MPTO_working_2-way'!E183)</f>
        <v>1.9236135865967305</v>
      </c>
      <c r="H184" s="30">
        <f>IF(OR($A184="",$B184=""),"",'OddsRatio_working_2-way'!M183)</f>
        <v>2.0827805840074194</v>
      </c>
      <c r="I184" s="30">
        <f>IF(OR($A184="",$B184=""),"",'OddsRatio_working_2-way'!N183)</f>
        <v>1.9235481451827992</v>
      </c>
      <c r="J184" s="30">
        <f>IF('Log_working_2-way'!$D183="","",A184^('Log_working_2-way'!$D183))</f>
        <v>2.0839128581602959</v>
      </c>
      <c r="K184" s="32">
        <f>IF('Log_working_2-way'!$D183="","",B184^('Log_working_2-way'!$D183))</f>
        <v>1.9225833907877643</v>
      </c>
      <c r="L184" s="37">
        <f t="shared" si="27"/>
        <v>0.48071979434447304</v>
      </c>
      <c r="M184" s="37">
        <f t="shared" si="28"/>
        <v>0.51928020565552702</v>
      </c>
      <c r="N184" s="38">
        <v>280</v>
      </c>
      <c r="O184" s="38">
        <f t="shared" si="29"/>
        <v>141.38613861386139</v>
      </c>
      <c r="P184" s="38">
        <f t="shared" si="30"/>
        <v>130.26737967914437</v>
      </c>
      <c r="Q184" s="38">
        <f t="shared" si="31"/>
        <v>149.7326203208556</v>
      </c>
      <c r="R184" s="38">
        <f t="shared" si="32"/>
        <v>138.61386138613861</v>
      </c>
      <c r="S184" s="39">
        <f t="shared" si="33"/>
        <v>-8.3464817069942114</v>
      </c>
      <c r="T184" s="39">
        <f t="shared" si="34"/>
        <v>-8.3464817069942399</v>
      </c>
      <c r="U184" t="s">
        <v>170</v>
      </c>
      <c r="V184" t="s">
        <v>191</v>
      </c>
      <c r="W184" t="s">
        <v>81</v>
      </c>
      <c r="X184" s="48" t="s">
        <v>476</v>
      </c>
      <c r="Y184" s="41"/>
    </row>
    <row r="185" spans="1:25" ht="15" x14ac:dyDescent="0.25">
      <c r="A185">
        <v>2.66</v>
      </c>
      <c r="B185">
        <v>1.52</v>
      </c>
      <c r="C185" s="29">
        <f t="shared" si="26"/>
        <v>3.383458646616555E-2</v>
      </c>
      <c r="D185" s="30">
        <f>IF(OR($A185="",$B185=""),"",A185*'MPTO_working_2-way'!$G184)</f>
        <v>2.7500000000000004</v>
      </c>
      <c r="E185" s="32">
        <f>IF(OR($A185="",$B185=""),"",B185*'MPTO_working_2-way'!$G184)</f>
        <v>1.5714285714285716</v>
      </c>
      <c r="F185" s="30">
        <f>IF(OR($A185="",$B185=""),"",'MPTO_working_2-way'!D184)</f>
        <v>2.7853403141361261</v>
      </c>
      <c r="G185" s="32">
        <f>IF(OR($A185="",$B185=""),"",'MPTO_working_2-way'!E184)</f>
        <v>1.5601173020527861</v>
      </c>
      <c r="H185" s="30">
        <f>IF(OR($A185="",$B185=""),"",'OddsRatio_working_2-way'!M184)</f>
        <v>2.7867030229749132</v>
      </c>
      <c r="I185" s="30">
        <f>IF(OR($A185="",$B185=""),"",'OddsRatio_working_2-way'!N184)</f>
        <v>1.559690103582503</v>
      </c>
      <c r="J185" s="30">
        <f>IF('Log_working_2-way'!$D184="","",A185^('Log_working_2-way'!$D184))</f>
        <v>2.803333350692391</v>
      </c>
      <c r="K185" s="32">
        <f>IF('Log_working_2-way'!$D184="","",B185^('Log_working_2-way'!$D184))</f>
        <v>1.5545286453089158</v>
      </c>
      <c r="L185" s="37">
        <f t="shared" si="27"/>
        <v>0.36363636363636359</v>
      </c>
      <c r="M185" s="37">
        <f t="shared" si="28"/>
        <v>0.63636363636363624</v>
      </c>
      <c r="N185" s="38">
        <v>281</v>
      </c>
      <c r="O185" s="38">
        <f t="shared" si="29"/>
        <v>175.3609022556391</v>
      </c>
      <c r="P185" s="38">
        <f t="shared" si="30"/>
        <v>96.131578947368425</v>
      </c>
      <c r="Q185" s="38">
        <f t="shared" si="31"/>
        <v>184.86842105263159</v>
      </c>
      <c r="R185" s="38">
        <f t="shared" si="32"/>
        <v>105.6390977443609</v>
      </c>
      <c r="S185" s="39">
        <f t="shared" si="33"/>
        <v>-9.5075187969924855</v>
      </c>
      <c r="T185" s="39">
        <f t="shared" si="34"/>
        <v>-9.5075187969924713</v>
      </c>
      <c r="U185" t="s">
        <v>444</v>
      </c>
      <c r="V185" t="s">
        <v>421</v>
      </c>
      <c r="W185" t="s">
        <v>81</v>
      </c>
      <c r="X185" s="48" t="s">
        <v>476</v>
      </c>
      <c r="Y185" s="41"/>
    </row>
    <row r="186" spans="1:25" s="35" customFormat="1" ht="15" x14ac:dyDescent="0.25">
      <c r="A186">
        <v>1.89</v>
      </c>
      <c r="B186">
        <v>2</v>
      </c>
      <c r="C186" s="29">
        <f t="shared" si="26"/>
        <v>2.9100529100529293E-2</v>
      </c>
      <c r="D186" s="30">
        <f>IF(OR($A186="",$B186=""),"",A186*'MPTO_working_2-way'!$G185)</f>
        <v>1.9450000000000003</v>
      </c>
      <c r="E186" s="32">
        <f>IF(OR($A186="",$B186=""),"",B186*'MPTO_working_2-way'!$G185)</f>
        <v>2.0582010582010586</v>
      </c>
      <c r="F186" s="30">
        <f>IF(OR($A186="",$B186=""),"",'MPTO_working_2-way'!D185)</f>
        <v>1.9434447300771212</v>
      </c>
      <c r="G186" s="32">
        <f>IF(OR($A186="",$B186=""),"",'MPTO_working_2-way'!E185)</f>
        <v>2.0599455040871937</v>
      </c>
      <c r="H186" s="30">
        <f>IF(OR($A186="",$B186=""),"",'OddsRatio_working_2-way'!M185)</f>
        <v>1.9433981132056606</v>
      </c>
      <c r="I186" s="30">
        <f>IF(OR($A186="",$B186=""),"",'OddsRatio_working_2-way'!N185)</f>
        <v>2.0599978800063603</v>
      </c>
      <c r="J186" s="30">
        <f>IF('Log_working_2-way'!$D185="","",A186^('Log_working_2-way'!$D185))</f>
        <v>1.9426935194379702</v>
      </c>
      <c r="K186" s="32">
        <f>IF('Log_working_2-way'!$D185="","",B186^('Log_working_2-way'!$D185))</f>
        <v>2.0607901501181232</v>
      </c>
      <c r="L186" s="37">
        <f t="shared" si="27"/>
        <v>0.51413881748071977</v>
      </c>
      <c r="M186" s="37">
        <f t="shared" si="28"/>
        <v>0.48586118251928012</v>
      </c>
      <c r="N186" s="38">
        <v>282</v>
      </c>
      <c r="O186" s="38">
        <f t="shared" si="29"/>
        <v>132.79365079365081</v>
      </c>
      <c r="P186" s="38">
        <f t="shared" si="30"/>
        <v>141</v>
      </c>
      <c r="Q186" s="38">
        <f t="shared" si="31"/>
        <v>141</v>
      </c>
      <c r="R186" s="38">
        <f t="shared" si="32"/>
        <v>149.20634920634922</v>
      </c>
      <c r="S186" s="39">
        <f t="shared" si="33"/>
        <v>-8.2063492063491879</v>
      </c>
      <c r="T186" s="39">
        <f t="shared" si="34"/>
        <v>-8.2063492063492163</v>
      </c>
      <c r="U186" t="s">
        <v>420</v>
      </c>
      <c r="V186" t="s">
        <v>190</v>
      </c>
      <c r="W186" t="s">
        <v>81</v>
      </c>
      <c r="X186" s="48" t="s">
        <v>476</v>
      </c>
      <c r="Y186" s="41"/>
    </row>
    <row r="187" spans="1:25" ht="15" x14ac:dyDescent="0.25">
      <c r="A187">
        <v>3.2</v>
      </c>
      <c r="B187">
        <v>1.37</v>
      </c>
      <c r="C187" s="29">
        <f t="shared" si="26"/>
        <v>4.242700729927007E-2</v>
      </c>
      <c r="D187" s="30">
        <f>IF(OR($A187="",$B187=""),"",A187*'MPTO_working_2-way'!$G186)</f>
        <v>3.3357664233576645</v>
      </c>
      <c r="E187" s="32">
        <f>IF(OR($A187="",$B187=""),"",B187*'MPTO_working_2-way'!$G186)</f>
        <v>1.4281250000000001</v>
      </c>
      <c r="F187" s="30">
        <f>IF(OR($A187="",$B187=""),"",'MPTO_working_2-way'!D186)</f>
        <v>3.4330462020360222</v>
      </c>
      <c r="G187" s="32">
        <f>IF(OR($A187="",$B187=""),"",'MPTO_working_2-way'!E186)</f>
        <v>1.4110074026392019</v>
      </c>
      <c r="H187" s="30">
        <f>IF(OR($A187="",$B187=""),"",'OddsRatio_working_2-way'!M186)</f>
        <v>3.4384310418680992</v>
      </c>
      <c r="I187" s="30">
        <f>IF(OR($A187="",$B187=""),"",'OddsRatio_working_2-way'!N186)</f>
        <v>1.410099766132362</v>
      </c>
      <c r="J187" s="30">
        <f>IF('Log_working_2-way'!$D186="","",A187^('Log_working_2-way'!$D186))</f>
        <v>3.4865189617614587</v>
      </c>
      <c r="K187" s="32">
        <f>IF('Log_working_2-way'!$D186="","",B187^('Log_working_2-way'!$D186))</f>
        <v>1.4021686604340518</v>
      </c>
      <c r="L187" s="37">
        <f t="shared" si="27"/>
        <v>0.29978118161925599</v>
      </c>
      <c r="M187" s="37">
        <f t="shared" si="28"/>
        <v>0.70021881838074396</v>
      </c>
      <c r="N187" s="38">
        <v>283</v>
      </c>
      <c r="O187" s="38">
        <f t="shared" si="29"/>
        <v>194.5625</v>
      </c>
      <c r="P187" s="38">
        <f t="shared" si="30"/>
        <v>76.430656934306597</v>
      </c>
      <c r="Q187" s="38">
        <f t="shared" si="31"/>
        <v>206.56934306569343</v>
      </c>
      <c r="R187" s="38">
        <f t="shared" si="32"/>
        <v>88.4375</v>
      </c>
      <c r="S187" s="39">
        <f t="shared" si="33"/>
        <v>-12.006843065693431</v>
      </c>
      <c r="T187" s="39">
        <f t="shared" si="34"/>
        <v>-12.006843065693403</v>
      </c>
      <c r="U187" t="s">
        <v>428</v>
      </c>
      <c r="V187" t="s">
        <v>355</v>
      </c>
      <c r="W187" t="s">
        <v>174</v>
      </c>
      <c r="X187" s="48" t="s">
        <v>476</v>
      </c>
      <c r="Y187" s="41"/>
    </row>
    <row r="188" spans="1:25" s="35" customFormat="1" ht="15" x14ac:dyDescent="0.25">
      <c r="A188">
        <v>2.99</v>
      </c>
      <c r="B188">
        <v>1.39</v>
      </c>
      <c r="C188" s="29">
        <f t="shared" si="26"/>
        <v>5.3872620966771922E-2</v>
      </c>
      <c r="D188" s="30">
        <f>IF(OR($A188="",$B188=""),"",A188*'MPTO_working_2-way'!$G187)</f>
        <v>3.1510791366906483</v>
      </c>
      <c r="E188" s="32">
        <f>IF(OR($A188="",$B188=""),"",B188*'MPTO_working_2-way'!$G187)</f>
        <v>1.4648829431438128</v>
      </c>
      <c r="F188" s="30">
        <f>IF(OR($A188="",$B188=""),"",'MPTO_working_2-way'!D187)</f>
        <v>3.2519072023786251</v>
      </c>
      <c r="G188" s="32">
        <f>IF(OR($A188="",$B188=""),"",'MPTO_working_2-way'!E187)</f>
        <v>1.4440680321745627</v>
      </c>
      <c r="H188" s="30">
        <f>IF(OR($A188="",$B188=""),"",'OddsRatio_working_2-way'!M187)</f>
        <v>3.2588855886396968</v>
      </c>
      <c r="I188" s="30">
        <f>IF(OR($A188="",$B188=""),"",'OddsRatio_working_2-way'!N187)</f>
        <v>1.44269617063793</v>
      </c>
      <c r="J188" s="30">
        <f>IF('Log_working_2-way'!$D187="","",A188^('Log_working_2-way'!$D187))</f>
        <v>3.3092217093449467</v>
      </c>
      <c r="K188" s="32">
        <f>IF('Log_working_2-way'!$D187="","",B188^('Log_working_2-way'!$D187))</f>
        <v>1.433046335886347</v>
      </c>
      <c r="L188" s="37">
        <f t="shared" si="27"/>
        <v>0.31735159817351588</v>
      </c>
      <c r="M188" s="37">
        <f t="shared" si="28"/>
        <v>0.68264840182648401</v>
      </c>
      <c r="N188" s="38">
        <v>284</v>
      </c>
      <c r="O188" s="38">
        <f t="shared" si="29"/>
        <v>189.01672240802679</v>
      </c>
      <c r="P188" s="38">
        <f t="shared" si="30"/>
        <v>79.683453237410077</v>
      </c>
      <c r="Q188" s="38">
        <f t="shared" si="31"/>
        <v>204.31654676258995</v>
      </c>
      <c r="R188" s="38">
        <f t="shared" si="32"/>
        <v>94.983277591973248</v>
      </c>
      <c r="S188" s="39">
        <f t="shared" si="33"/>
        <v>-15.299824354563157</v>
      </c>
      <c r="T188" s="39">
        <f t="shared" si="34"/>
        <v>-15.299824354563171</v>
      </c>
      <c r="U188" t="s">
        <v>424</v>
      </c>
      <c r="V188" t="s">
        <v>427</v>
      </c>
      <c r="W188" t="s">
        <v>174</v>
      </c>
      <c r="X188" s="48" t="s">
        <v>476</v>
      </c>
      <c r="Y188" s="41"/>
    </row>
    <row r="189" spans="1:25" s="35" customFormat="1" ht="15" x14ac:dyDescent="0.25">
      <c r="A189">
        <v>2.68</v>
      </c>
      <c r="B189">
        <v>1.48</v>
      </c>
      <c r="C189" s="29">
        <f t="shared" si="26"/>
        <v>4.881000403388458E-2</v>
      </c>
      <c r="D189" s="30">
        <f>IF(OR($A189="",$B189=""),"",A189*'MPTO_working_2-way'!$G188)</f>
        <v>2.810810810810811</v>
      </c>
      <c r="E189" s="32">
        <f>IF(OR($A189="",$B189=""),"",B189*'MPTO_working_2-way'!$G188)</f>
        <v>1.5522388059701491</v>
      </c>
      <c r="F189" s="30">
        <f>IF(OR($A189="",$B189=""),"",'MPTO_working_2-way'!D188)</f>
        <v>2.8675534991324465</v>
      </c>
      <c r="G189" s="32">
        <f>IF(OR($A189="",$B189=""),"",'MPTO_working_2-way'!E188)</f>
        <v>1.5354598947042426</v>
      </c>
      <c r="H189" s="30">
        <f>IF(OR($A189="",$B189=""),"",'OddsRatio_working_2-way'!M188)</f>
        <v>2.87082869338697</v>
      </c>
      <c r="I189" s="30">
        <f>IF(OR($A189="",$B189=""),"",'OddsRatio_working_2-way'!N188)</f>
        <v>1.5345224838248488</v>
      </c>
      <c r="J189" s="30">
        <f>IF('Log_working_2-way'!$D188="","",A189^('Log_working_2-way'!$D188))</f>
        <v>2.8982434874687364</v>
      </c>
      <c r="K189" s="32">
        <f>IF('Log_working_2-way'!$D188="","",B189^('Log_working_2-way'!$D188))</f>
        <v>1.5268028082793761</v>
      </c>
      <c r="L189" s="37">
        <f t="shared" si="27"/>
        <v>0.35576923076923073</v>
      </c>
      <c r="M189" s="37">
        <f t="shared" si="28"/>
        <v>0.64423076923076927</v>
      </c>
      <c r="N189" s="38">
        <v>285</v>
      </c>
      <c r="O189" s="38">
        <f t="shared" si="29"/>
        <v>178.65671641791045</v>
      </c>
      <c r="P189" s="38">
        <f t="shared" si="30"/>
        <v>92.432432432432435</v>
      </c>
      <c r="Q189" s="38">
        <f t="shared" si="31"/>
        <v>192.56756756756755</v>
      </c>
      <c r="R189" s="38">
        <f t="shared" si="32"/>
        <v>106.34328358208954</v>
      </c>
      <c r="S189" s="39">
        <f t="shared" si="33"/>
        <v>-13.910851149657105</v>
      </c>
      <c r="T189" s="39">
        <f t="shared" si="34"/>
        <v>-13.910851149657105</v>
      </c>
      <c r="U189" t="s">
        <v>426</v>
      </c>
      <c r="V189" t="s">
        <v>171</v>
      </c>
      <c r="W189" t="s">
        <v>174</v>
      </c>
      <c r="X189" s="48" t="s">
        <v>476</v>
      </c>
      <c r="Y189" s="41"/>
    </row>
    <row r="190" spans="1:25" s="35" customFormat="1" ht="15" x14ac:dyDescent="0.25">
      <c r="A190">
        <v>2.41</v>
      </c>
      <c r="B190">
        <v>1.58</v>
      </c>
      <c r="C190" s="29">
        <f t="shared" si="26"/>
        <v>4.7849151741162776E-2</v>
      </c>
      <c r="D190" s="30">
        <f>IF(OR($A190="",$B190=""),"",A190*'MPTO_working_2-way'!$G189)</f>
        <v>2.5253164556962022</v>
      </c>
      <c r="E190" s="32">
        <f>IF(OR($A190="",$B190=""),"",B190*'MPTO_working_2-way'!$G189)</f>
        <v>1.6556016597510372</v>
      </c>
      <c r="F190" s="30">
        <f>IF(OR($A190="",$B190=""),"",'MPTO_working_2-way'!D189)</f>
        <v>2.5574585264289071</v>
      </c>
      <c r="G190" s="32">
        <f>IF(OR($A190="",$B190=""),"",'MPTO_working_2-way'!E189)</f>
        <v>1.6420716719134072</v>
      </c>
      <c r="H190" s="30">
        <f>IF(OR($A190="",$B190=""),"",'OddsRatio_working_2-way'!M189)</f>
        <v>2.5591775020050216</v>
      </c>
      <c r="I190" s="30">
        <f>IF(OR($A190="",$B190=""),"",'OddsRatio_working_2-way'!N189)</f>
        <v>1.6413637951510016</v>
      </c>
      <c r="J190" s="30">
        <f>IF('Log_working_2-way'!$D189="","",A190^('Log_working_2-way'!$D189))</f>
        <v>2.5744029244823512</v>
      </c>
      <c r="K190" s="32">
        <f>IF('Log_working_2-way'!$D189="","",B190^('Log_working_2-way'!$D189))</f>
        <v>1.6351614217989046</v>
      </c>
      <c r="L190" s="37">
        <f t="shared" si="27"/>
        <v>0.39598997493734339</v>
      </c>
      <c r="M190" s="37">
        <f t="shared" si="28"/>
        <v>0.60401002506265666</v>
      </c>
      <c r="N190" s="38">
        <v>286</v>
      </c>
      <c r="O190" s="38">
        <f t="shared" si="29"/>
        <v>167.32780082987551</v>
      </c>
      <c r="P190" s="38">
        <f t="shared" si="30"/>
        <v>104.98734177215188</v>
      </c>
      <c r="Q190" s="38">
        <f t="shared" si="31"/>
        <v>181.01265822784808</v>
      </c>
      <c r="R190" s="38">
        <f t="shared" si="32"/>
        <v>118.67219917012447</v>
      </c>
      <c r="S190" s="39">
        <f t="shared" si="33"/>
        <v>-13.684857397972564</v>
      </c>
      <c r="T190" s="39">
        <f t="shared" si="34"/>
        <v>-13.684857397972593</v>
      </c>
      <c r="U190" t="s">
        <v>217</v>
      </c>
      <c r="V190" t="s">
        <v>352</v>
      </c>
      <c r="W190" t="s">
        <v>174</v>
      </c>
      <c r="X190" s="48" t="s">
        <v>476</v>
      </c>
      <c r="Y190" s="41"/>
    </row>
    <row r="191" spans="1:25" ht="15" x14ac:dyDescent="0.25">
      <c r="A191">
        <v>1.94</v>
      </c>
      <c r="B191">
        <v>1.94</v>
      </c>
      <c r="C191" s="29">
        <f t="shared" si="26"/>
        <v>3.0927835051546504E-2</v>
      </c>
      <c r="D191" s="30">
        <f>IF(OR($A191="",$B191=""),"",A191*'MPTO_working_2-way'!$G190)</f>
        <v>2</v>
      </c>
      <c r="E191" s="32">
        <f>IF(OR($A191="",$B191=""),"",B191*'MPTO_working_2-way'!$G190)</f>
        <v>2</v>
      </c>
      <c r="F191" s="30">
        <f>IF(OR($A191="",$B191=""),"",'MPTO_working_2-way'!D190)</f>
        <v>2.0000000000000004</v>
      </c>
      <c r="G191" s="32">
        <f>IF(OR($A191="",$B191=""),"",'MPTO_working_2-way'!E190)</f>
        <v>2.0000000000000004</v>
      </c>
      <c r="H191" s="30">
        <f>IF(OR($A191="",$B191=""),"",'OddsRatio_working_2-way'!M190)</f>
        <v>2.0000000000000004</v>
      </c>
      <c r="I191" s="30">
        <f>IF(OR($A191="",$B191=""),"",'OddsRatio_working_2-way'!N190)</f>
        <v>2.0000000000000004</v>
      </c>
      <c r="J191" s="30">
        <f>IF('Log_working_2-way'!$D190="","",A191^('Log_working_2-way'!$D190))</f>
        <v>1.9999999999999891</v>
      </c>
      <c r="K191" s="32">
        <f>IF('Log_working_2-way'!$D190="","",B191^('Log_working_2-way'!$D190))</f>
        <v>1.9999999999999891</v>
      </c>
      <c r="L191" s="37">
        <f t="shared" si="27"/>
        <v>0.5</v>
      </c>
      <c r="M191" s="37">
        <f t="shared" si="28"/>
        <v>0.5</v>
      </c>
      <c r="N191" s="38">
        <v>287</v>
      </c>
      <c r="O191" s="38">
        <f t="shared" si="29"/>
        <v>139.06185567010309</v>
      </c>
      <c r="P191" s="38">
        <f t="shared" si="30"/>
        <v>139.06185567010309</v>
      </c>
      <c r="Q191" s="38">
        <f t="shared" si="31"/>
        <v>147.93814432989691</v>
      </c>
      <c r="R191" s="38">
        <f t="shared" si="32"/>
        <v>147.93814432989691</v>
      </c>
      <c r="S191" s="39">
        <f t="shared" si="33"/>
        <v>-8.8762886597938291</v>
      </c>
      <c r="T191" s="39">
        <f t="shared" si="34"/>
        <v>-8.8762886597938291</v>
      </c>
      <c r="U191" t="s">
        <v>469</v>
      </c>
      <c r="V191" t="s">
        <v>470</v>
      </c>
      <c r="W191" t="s">
        <v>459</v>
      </c>
      <c r="X191" s="48" t="s">
        <v>476</v>
      </c>
      <c r="Y191" s="41"/>
    </row>
    <row r="192" spans="1:25" s="35" customFormat="1" ht="15" x14ac:dyDescent="0.25">
      <c r="A192">
        <v>2.0299999999999998</v>
      </c>
      <c r="B192">
        <v>1.86</v>
      </c>
      <c r="C192" s="29">
        <f t="shared" si="26"/>
        <v>3.0245246040574214E-2</v>
      </c>
      <c r="D192" s="30">
        <f>IF(OR($A192="",$B192=""),"",A192*'MPTO_working_2-way'!$G191)</f>
        <v>2.0913978494623655</v>
      </c>
      <c r="E192" s="32">
        <f>IF(OR($A192="",$B192=""),"",B192*'MPTO_working_2-way'!$G191)</f>
        <v>1.9162561576354682</v>
      </c>
      <c r="F192" s="30">
        <f>IF(OR($A192="",$B192=""),"",'MPTO_working_2-way'!D191)</f>
        <v>2.0942925287037548</v>
      </c>
      <c r="G192" s="32">
        <f>IF(OR($A192="",$B192=""),"",'MPTO_working_2-way'!E191)</f>
        <v>1.9138324294186226</v>
      </c>
      <c r="H192" s="30">
        <f>IF(OR($A192="",$B192=""),"",'OddsRatio_working_2-way'!M191)</f>
        <v>2.0943831224048783</v>
      </c>
      <c r="I192" s="30">
        <f>IF(OR($A192="",$B192=""),"",'OddsRatio_working_2-way'!N191)</f>
        <v>1.9137567818137824</v>
      </c>
      <c r="J192" s="30">
        <f>IF('Log_working_2-way'!$D191="","",A192^('Log_working_2-way'!$D191))</f>
        <v>2.0957003958101184</v>
      </c>
      <c r="K192" s="32">
        <f>IF('Log_working_2-way'!$D191="","",B192^('Log_working_2-way'!$D191))</f>
        <v>1.9126582447390832</v>
      </c>
      <c r="L192" s="37">
        <f t="shared" si="27"/>
        <v>0.47814910025706941</v>
      </c>
      <c r="M192" s="37">
        <f t="shared" si="28"/>
        <v>0.52185089974293053</v>
      </c>
      <c r="N192" s="38">
        <v>288</v>
      </c>
      <c r="O192" s="38">
        <f t="shared" si="29"/>
        <v>146.12807881773401</v>
      </c>
      <c r="P192" s="38">
        <f t="shared" si="30"/>
        <v>133.16129032258067</v>
      </c>
      <c r="Q192" s="38">
        <f t="shared" si="31"/>
        <v>154.83870967741933</v>
      </c>
      <c r="R192" s="38">
        <f t="shared" si="32"/>
        <v>141.87192118226602</v>
      </c>
      <c r="S192" s="39">
        <f t="shared" si="33"/>
        <v>-8.7106308596853239</v>
      </c>
      <c r="T192" s="39">
        <f t="shared" si="34"/>
        <v>-8.7106308596853523</v>
      </c>
      <c r="U192" t="s">
        <v>471</v>
      </c>
      <c r="V192" t="s">
        <v>472</v>
      </c>
      <c r="W192" t="s">
        <v>459</v>
      </c>
      <c r="X192" s="48" t="s">
        <v>476</v>
      </c>
      <c r="Y192" s="41"/>
    </row>
    <row r="193" spans="1:25" s="35" customFormat="1" ht="15" x14ac:dyDescent="0.25">
      <c r="A193">
        <v>1.55</v>
      </c>
      <c r="B193">
        <v>2.58</v>
      </c>
      <c r="C193" s="29">
        <f t="shared" si="26"/>
        <v>3.275818954738674E-2</v>
      </c>
      <c r="D193" s="30">
        <f>IF(OR($A193="",$B193=""),"",A193*'MPTO_working_2-way'!$G192)</f>
        <v>1.6007751937984496</v>
      </c>
      <c r="E193" s="32">
        <f>IF(OR($A193="",$B193=""),"",B193*'MPTO_working_2-way'!$G192)</f>
        <v>2.6645161290322577</v>
      </c>
      <c r="F193" s="30">
        <f>IF(OR($A193="",$B193=""),"",'MPTO_working_2-way'!D192)</f>
        <v>1.5903758202425928</v>
      </c>
      <c r="G193" s="32">
        <f>IF(OR($A193="",$B193=""),"",'MPTO_working_2-way'!E192)</f>
        <v>2.6938363085213872</v>
      </c>
      <c r="H193" s="30">
        <f>IF(OR($A193="",$B193=""),"",'OddsRatio_working_2-way'!M192)</f>
        <v>1.5900010727301979</v>
      </c>
      <c r="I193" s="30">
        <f>IF(OR($A193="",$B193=""),"",'OddsRatio_working_2-way'!N192)</f>
        <v>2.6949121725703877</v>
      </c>
      <c r="J193" s="30">
        <f>IF('Log_working_2-way'!$D192="","",A193^('Log_working_2-way'!$D192))</f>
        <v>1.5852651940897229</v>
      </c>
      <c r="K193" s="32">
        <f>IF('Log_working_2-way'!$D192="","",B193^('Log_working_2-way'!$D192))</f>
        <v>2.7086271490229712</v>
      </c>
      <c r="L193" s="37">
        <f t="shared" si="27"/>
        <v>0.62469733656174331</v>
      </c>
      <c r="M193" s="37">
        <f t="shared" si="28"/>
        <v>0.37530266343825669</v>
      </c>
      <c r="N193" s="38">
        <v>289</v>
      </c>
      <c r="O193" s="38">
        <f t="shared" si="29"/>
        <v>102.54838709677418</v>
      </c>
      <c r="P193" s="38">
        <f t="shared" si="30"/>
        <v>176.98449612403098</v>
      </c>
      <c r="Q193" s="38">
        <f t="shared" si="31"/>
        <v>112.01550387596899</v>
      </c>
      <c r="R193" s="38">
        <f t="shared" si="32"/>
        <v>186.45161290322579</v>
      </c>
      <c r="S193" s="39">
        <f t="shared" si="33"/>
        <v>-9.4671167791948108</v>
      </c>
      <c r="T193" s="39">
        <f t="shared" si="34"/>
        <v>-9.4671167791948108</v>
      </c>
      <c r="U193" t="s">
        <v>473</v>
      </c>
      <c r="V193" t="s">
        <v>357</v>
      </c>
      <c r="W193" t="s">
        <v>459</v>
      </c>
      <c r="X193" s="48" t="s">
        <v>476</v>
      </c>
      <c r="Y193" s="41"/>
    </row>
    <row r="194" spans="1:25" s="35" customFormat="1" ht="15" x14ac:dyDescent="0.25">
      <c r="A194">
        <v>2.6</v>
      </c>
      <c r="B194">
        <v>1.51</v>
      </c>
      <c r="C194" s="29">
        <f t="shared" si="26"/>
        <v>4.6867040244523706E-2</v>
      </c>
      <c r="D194" s="30">
        <f>IF(OR($A194="",$B194=""),"",A194*'MPTO_working_2-way'!$G193)</f>
        <v>2.7218543046357619</v>
      </c>
      <c r="E194" s="32">
        <f>IF(OR($A194="",$B194=""),"",B194*'MPTO_working_2-way'!$G193)</f>
        <v>1.5807692307692307</v>
      </c>
      <c r="F194" s="30">
        <f>IF(OR($A194="",$B194=""),"",'MPTO_working_2-way'!D193)</f>
        <v>2.7686882933709454</v>
      </c>
      <c r="G194" s="32">
        <f>IF(OR($A194="",$B194=""),"",'MPTO_working_2-way'!E193)</f>
        <v>1.5653907496012758</v>
      </c>
      <c r="H194" s="30">
        <f>IF(OR($A194="",$B194=""),"",'OddsRatio_working_2-way'!M193)</f>
        <v>2.7712297710801912</v>
      </c>
      <c r="I194" s="30">
        <f>IF(OR($A194="",$B194=""),"",'OddsRatio_working_2-way'!N193)</f>
        <v>1.5645794895318106</v>
      </c>
      <c r="J194" s="30">
        <f>IF('Log_working_2-way'!$D193="","",A194^('Log_working_2-way'!$D193))</f>
        <v>2.7936594255468981</v>
      </c>
      <c r="K194" s="32">
        <f>IF('Log_working_2-way'!$D193="","",B194^('Log_working_2-way'!$D193))</f>
        <v>1.5575194408454212</v>
      </c>
      <c r="L194" s="37">
        <f t="shared" si="27"/>
        <v>0.36739659367396588</v>
      </c>
      <c r="M194" s="37">
        <f t="shared" si="28"/>
        <v>0.63260340632603407</v>
      </c>
      <c r="N194" s="38">
        <v>290</v>
      </c>
      <c r="O194" s="38">
        <f t="shared" si="29"/>
        <v>178.46153846153845</v>
      </c>
      <c r="P194" s="38">
        <f t="shared" si="30"/>
        <v>97.947019867549656</v>
      </c>
      <c r="Q194" s="38">
        <f t="shared" si="31"/>
        <v>192.05298013245036</v>
      </c>
      <c r="R194" s="38">
        <f t="shared" si="32"/>
        <v>111.53846153846153</v>
      </c>
      <c r="S194" s="39">
        <f t="shared" si="33"/>
        <v>-13.591441670911905</v>
      </c>
      <c r="T194" s="39">
        <f t="shared" si="34"/>
        <v>-13.591441670911877</v>
      </c>
      <c r="U194" t="s">
        <v>354</v>
      </c>
      <c r="V194" t="s">
        <v>216</v>
      </c>
      <c r="W194" t="s">
        <v>174</v>
      </c>
      <c r="X194" s="48" t="s">
        <v>477</v>
      </c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51" activePane="bottomLeft" state="frozen"/>
      <selection pane="bottomLeft" activeCell="S3" sqref="S3:S19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2.76</v>
      </c>
      <c r="B3">
        <v>3.7</v>
      </c>
      <c r="C3">
        <v>2.5</v>
      </c>
      <c r="D3" s="20">
        <f>IF(OR($A3="",$B3="",$C3=""),"",(1/A3)+(1/B3)+(1/C3)-1)</f>
        <v>3.2589110849980507E-2</v>
      </c>
      <c r="E3" s="17">
        <f>IF(OR($A3="",$B3="",$C3=""),"",A3*'MPTO_working_3-way'!$I2)</f>
        <v>2.849945945945946</v>
      </c>
      <c r="F3" s="21">
        <f>IF(OR($A3="",$B3="",$C3=""),"",B3*'MPTO_working_3-way'!$I2)</f>
        <v>3.8205797101449281</v>
      </c>
      <c r="G3" s="22">
        <f>IF(OR($A3="",$B3="",$C3=""),"",C3*'MPTO_working_3-way'!$I2)</f>
        <v>2.5814727771249513</v>
      </c>
      <c r="H3" s="17">
        <f>IF(OR($A3="",$B3="",$C3=""),"",'MPTO_working_3-way'!E2)</f>
        <v>2.8453079723605024</v>
      </c>
      <c r="I3" s="21">
        <f>IF(OR($A3="",$B3="",$C3=""),"",'MPTO_working_3-way'!F2)</f>
        <v>3.8549426213005851</v>
      </c>
      <c r="J3" s="22">
        <f>IF(OR($A3="",$B3="",$C3=""),"",'MPTO_working_3-way'!G2)</f>
        <v>2.5697892900281842</v>
      </c>
      <c r="K3" s="17">
        <f>IF(OR($A3="",$B3="",$C3=""),"",'OddsRatio_working_3-way'!H2)</f>
        <v>2.8486440189737561</v>
      </c>
      <c r="L3" s="21">
        <f>IF(OR($A3="",$B3="",$C3=""),"",'OddsRatio_working_3-way'!I2)</f>
        <v>3.835987983652922</v>
      </c>
      <c r="M3" s="22">
        <f>IF(OR($A3="",$B3="",$C3=""),"",'OddsRatio_working_3-way'!J2)</f>
        <v>2.5755488798071782</v>
      </c>
      <c r="N3" s="23">
        <f>(1/E3)* 100</f>
        <v>35.088384796297703</v>
      </c>
      <c r="O3" s="24">
        <f>(1/F3)* 100</f>
        <v>26.174038388589633</v>
      </c>
      <c r="P3" s="24">
        <f>(1/G3)* 100</f>
        <v>38.737576815112654</v>
      </c>
      <c r="Q3" t="s">
        <v>221</v>
      </c>
      <c r="R3" t="s">
        <v>222</v>
      </c>
      <c r="S3" s="48" t="s">
        <v>474</v>
      </c>
      <c r="T3" s="35">
        <v>100</v>
      </c>
      <c r="U3" s="35">
        <f>(1/A4)*((T3*A4)-T3)</f>
        <v>45.355191256830594</v>
      </c>
      <c r="V3" s="35">
        <f>(1/B4)*((T3*B4)-T3)</f>
        <v>75.124378109452735</v>
      </c>
      <c r="W3" s="35">
        <f>(1/C4)*((T3*C4)-T3)</f>
        <v>77.220956719817764</v>
      </c>
      <c r="X3" s="35">
        <f>((1/B4)+(1/C4))*T3</f>
        <v>47.654665170729501</v>
      </c>
      <c r="Y3" s="35">
        <f>((1/A4)+(1/C4))*T3</f>
        <v>77.423852023351628</v>
      </c>
      <c r="Z3" s="35">
        <f>((1/A4)+(1/B4))*T3</f>
        <v>79.520430633716657</v>
      </c>
      <c r="AA3" s="35">
        <f t="shared" ref="AA3" si="0">U3-X3</f>
        <v>-2.2994739138989075</v>
      </c>
      <c r="AB3" s="35">
        <f t="shared" ref="AB3" si="1">V3-Y3</f>
        <v>-2.2994739138988933</v>
      </c>
      <c r="AC3" s="35">
        <f t="shared" ref="AC3" si="2">W3-Z3</f>
        <v>-2.2994739138988933</v>
      </c>
      <c r="AD3" s="27"/>
      <c r="AE3" s="27"/>
      <c r="AF3">
        <v>1.7</v>
      </c>
      <c r="AG3">
        <v>2.2200000000000002</v>
      </c>
      <c r="AH3" s="41"/>
      <c r="AI3" s="27"/>
      <c r="AJ3" t="s">
        <v>451</v>
      </c>
    </row>
    <row r="4" spans="1:36" ht="15" x14ac:dyDescent="0.25">
      <c r="A4">
        <v>1.83</v>
      </c>
      <c r="B4">
        <v>4.0199999999999996</v>
      </c>
      <c r="C4">
        <v>4.3899999999999997</v>
      </c>
      <c r="D4" s="20">
        <f t="shared" ref="D4:D67" si="3">IF(OR($A4="",$B4="",$C4=""),"",(1/A4)+(1/B4)+(1/C4)-1)</f>
        <v>2.2994739138988862E-2</v>
      </c>
      <c r="E4" s="17">
        <f>IF(OR($A4="",$B4="",$C4=""),"",A4*'MPTO_working_3-way'!$I3)</f>
        <v>1.8720803726243498</v>
      </c>
      <c r="F4" s="21">
        <f>IF(OR($A4="",$B4="",$C4=""),"",B4*'MPTO_working_3-way'!$I3)</f>
        <v>4.1124388513387347</v>
      </c>
      <c r="G4" s="22">
        <f>IF(OR($A4="",$B4="",$C4=""),"",C4*'MPTO_working_3-way'!$I3)</f>
        <v>4.4909469048201611</v>
      </c>
      <c r="H4" s="17">
        <f>IF(OR($A4="",$B4="",$C4=""),"",'MPTO_working_3-way'!E3)</f>
        <v>1.8560342036307735</v>
      </c>
      <c r="I4" s="21">
        <f>IF(OR($A4="",$B4="",$C4=""),"",'MPTO_working_3-way'!F3)</f>
        <v>4.1478061452130808</v>
      </c>
      <c r="J4" s="22">
        <f>IF(OR($A4="",$B4="",$C4=""),"",'MPTO_working_3-way'!G3)</f>
        <v>4.5428626408730928</v>
      </c>
      <c r="K4" s="17">
        <f>IF(OR($A4="",$B4="",$C4=""),"",'OddsRatio_working_3-way'!H3)</f>
        <v>1.8620225593483615</v>
      </c>
      <c r="L4" s="21">
        <f>IF(OR($A4="",$B4="",$C4=""),"",'OddsRatio_working_3-way'!I3)</f>
        <v>4.1365158183518682</v>
      </c>
      <c r="M4" s="22">
        <f>IF(OR($A4="",$B4="",$C4=""),"",'OddsRatio_working_3-way'!J3)</f>
        <v>4.5207909351698135</v>
      </c>
      <c r="N4" s="23">
        <f t="shared" ref="N4" si="4">(1/E4)* 100</f>
        <v>53.416510029329778</v>
      </c>
      <c r="O4" s="24">
        <f t="shared" ref="O4" si="5">(1/F4)* 100</f>
        <v>24.316470983500874</v>
      </c>
      <c r="P4" s="24">
        <f t="shared" ref="P4" si="6">(1/G4)* 100</f>
        <v>22.267018987169358</v>
      </c>
      <c r="Q4" t="s">
        <v>196</v>
      </c>
      <c r="R4" t="s">
        <v>234</v>
      </c>
      <c r="S4" s="48" t="s">
        <v>474</v>
      </c>
      <c r="T4" s="35">
        <v>100</v>
      </c>
      <c r="U4" s="35">
        <f t="shared" ref="U4" si="7">(1/A5)*((T4*A5)-T4)</f>
        <v>53.703703703703695</v>
      </c>
      <c r="V4" s="35">
        <f t="shared" ref="V4" si="8">(1/B5)*((T4*B5)-T4)</f>
        <v>70.238095238095241</v>
      </c>
      <c r="W4" s="35">
        <f t="shared" ref="W4" si="9">(1/C5)*((T4*C5)-T4)</f>
        <v>72.826086956521735</v>
      </c>
      <c r="X4" s="35">
        <f t="shared" ref="X4" si="10">((1/B5)+(1/C5))*T4</f>
        <v>56.935817805383017</v>
      </c>
      <c r="Y4" s="35">
        <f t="shared" ref="Y4" si="11">((1/A5)+(1/C5))*T4</f>
        <v>73.470209339774556</v>
      </c>
      <c r="Z4" s="35">
        <f t="shared" ref="Z4" si="12">((1/A5)+(1/B5))*T4</f>
        <v>76.05820105820105</v>
      </c>
      <c r="AA4" s="35">
        <f t="shared" ref="AA4" si="13">U4-X4</f>
        <v>-3.232114101679322</v>
      </c>
      <c r="AB4" s="35">
        <f t="shared" ref="AB4" si="14">V4-Y4</f>
        <v>-3.2321141016793149</v>
      </c>
      <c r="AC4" s="35">
        <f t="shared" ref="AC4" si="15">W4-Z4</f>
        <v>-3.2321141016793149</v>
      </c>
      <c r="AD4" s="4"/>
      <c r="AE4" s="4"/>
      <c r="AF4">
        <v>1.63</v>
      </c>
      <c r="AG4">
        <v>2.4</v>
      </c>
      <c r="AH4" s="4"/>
      <c r="AI4" s="4"/>
      <c r="AJ4" t="s">
        <v>452</v>
      </c>
    </row>
    <row r="5" spans="1:36" s="12" customFormat="1" ht="15" x14ac:dyDescent="0.25">
      <c r="A5">
        <v>2.16</v>
      </c>
      <c r="B5">
        <v>3.36</v>
      </c>
      <c r="C5">
        <v>3.68</v>
      </c>
      <c r="D5" s="20">
        <f t="shared" si="3"/>
        <v>3.2321141016792954E-2</v>
      </c>
      <c r="E5" s="17">
        <f>IF(OR($A5="",$B5="",$C5=""),"",A5*'MPTO_working_3-way'!$I4)</f>
        <v>2.2298136645962727</v>
      </c>
      <c r="F5" s="21">
        <f>IF(OR($A5="",$B5="",$C5=""),"",B5*'MPTO_working_3-way'!$I4)</f>
        <v>3.4685990338164241</v>
      </c>
      <c r="G5" s="22">
        <f>IF(OR($A5="",$B5="",$C5=""),"",C5*'MPTO_working_3-way'!$I4)</f>
        <v>3.7989417989417982</v>
      </c>
      <c r="H5" s="17">
        <f>IF(OR($A5="",$B5="",$C5=""),"",'MPTO_working_3-way'!E4)</f>
        <v>2.2114634559945729</v>
      </c>
      <c r="I5" s="21">
        <f>IF(OR($A5="",$B5="",$C5=""),"",'MPTO_working_3-way'!F4)</f>
        <v>3.486199291585911</v>
      </c>
      <c r="J5" s="22">
        <f>IF(OR($A5="",$B5="",$C5=""),"",'MPTO_working_3-way'!G4)</f>
        <v>3.8319253654594863</v>
      </c>
      <c r="K5" s="17">
        <f>IF(OR($A5="",$B5="",$C5=""),"",'OddsRatio_working_3-way'!H4)</f>
        <v>2.219075740364997</v>
      </c>
      <c r="L5" s="21">
        <f>IF(OR($A5="",$B5="",$C5=""),"",'OddsRatio_working_3-way'!I4)</f>
        <v>3.480188575225339</v>
      </c>
      <c r="M5" s="22">
        <f>IF(OR($A5="",$B5="",$C5=""),"",'OddsRatio_working_3-way'!J4)</f>
        <v>3.8164853311880966</v>
      </c>
      <c r="N5" s="23">
        <f t="shared" ref="N5:N68" si="16">(1/E5)* 100</f>
        <v>44.846796657381624</v>
      </c>
      <c r="O5" s="24">
        <f t="shared" ref="O5:O68" si="17">(1/F5)* 100</f>
        <v>28.830083565459617</v>
      </c>
      <c r="P5" s="24">
        <f t="shared" ref="P5:P68" si="18">(1/G5)* 100</f>
        <v>26.323119777158784</v>
      </c>
      <c r="Q5" t="s">
        <v>371</v>
      </c>
      <c r="R5" t="s">
        <v>242</v>
      </c>
      <c r="S5" s="48" t="s">
        <v>474</v>
      </c>
      <c r="T5" s="35">
        <v>100</v>
      </c>
      <c r="U5" s="35">
        <f t="shared" ref="U5:U68" si="19">(1/A6)*((T5*A6)-T5)</f>
        <v>55.357142857142868</v>
      </c>
      <c r="V5" s="35">
        <f t="shared" ref="V5:V68" si="20">(1/B6)*((T5*B6)-T5)</f>
        <v>70.501474926253692</v>
      </c>
      <c r="W5" s="35">
        <f t="shared" ref="W5:W68" si="21">(1/C6)*((T5*C6)-T5)</f>
        <v>70.845481049562679</v>
      </c>
      <c r="X5" s="35">
        <f t="shared" ref="X5:X68" si="22">((1/B6)+(1/C6))*T5</f>
        <v>58.653044024183629</v>
      </c>
      <c r="Y5" s="35">
        <f t="shared" ref="Y5:Y68" si="23">((1/A6)+(1/C6))*T5</f>
        <v>73.79737609329446</v>
      </c>
      <c r="Z5" s="35">
        <f t="shared" ref="Z5:Z68" si="24">((1/A6)+(1/B6))*T5</f>
        <v>74.141382216603446</v>
      </c>
      <c r="AA5" s="35">
        <f t="shared" ref="AA5:AA68" si="25">U5-X5</f>
        <v>-3.2959011670407605</v>
      </c>
      <c r="AB5" s="35">
        <f t="shared" ref="AB5:AB68" si="26">V5-Y5</f>
        <v>-3.2959011670407676</v>
      </c>
      <c r="AC5" s="35">
        <f t="shared" ref="AC5:AC68" si="27">W5-Z5</f>
        <v>-3.2959011670407676</v>
      </c>
      <c r="AD5" s="27"/>
      <c r="AE5" s="27"/>
      <c r="AF5">
        <v>2.2000000000000002</v>
      </c>
      <c r="AG5">
        <v>1.71</v>
      </c>
      <c r="AH5" s="36"/>
      <c r="AI5" s="27"/>
      <c r="AJ5" t="s">
        <v>453</v>
      </c>
    </row>
    <row r="6" spans="1:36" s="12" customFormat="1" ht="15" x14ac:dyDescent="0.25">
      <c r="A6">
        <v>2.2400000000000002</v>
      </c>
      <c r="B6">
        <v>3.39</v>
      </c>
      <c r="C6">
        <v>3.43</v>
      </c>
      <c r="D6" s="20">
        <f t="shared" si="3"/>
        <v>3.2959011670407712E-2</v>
      </c>
      <c r="E6" s="17">
        <f>IF(OR($A6="",$B6="",$C6=""),"",A6*'MPTO_working_3-way'!$I5)</f>
        <v>2.3138281861417136</v>
      </c>
      <c r="F6" s="21">
        <f>IF(OR($A6="",$B6="",$C6=""),"",B6*'MPTO_working_3-way'!$I5)</f>
        <v>3.5017310495626823</v>
      </c>
      <c r="G6" s="22">
        <f>IF(OR($A6="",$B6="",$C6=""),"",C6*'MPTO_working_3-way'!$I5)</f>
        <v>3.5430494100294987</v>
      </c>
      <c r="H6" s="17">
        <f>IF(OR($A6="",$B6="",$C6=""),"",'MPTO_working_3-way'!E5)</f>
        <v>2.2965158669679702</v>
      </c>
      <c r="I6" s="21">
        <f>IF(OR($A6="",$B6="",$C6=""),"",'MPTO_working_3-way'!F5)</f>
        <v>3.5211402312309392</v>
      </c>
      <c r="J6" s="22">
        <f>IF(OR($A6="",$B6="",$C6=""),"",'MPTO_working_3-way'!G5)</f>
        <v>3.5643145524375401</v>
      </c>
      <c r="K6" s="17">
        <f>IF(OR($A6="",$B6="",$C6=""),"",'OddsRatio_working_3-way'!H5)</f>
        <v>2.3038334461495875</v>
      </c>
      <c r="L6" s="21">
        <f>IF(OR($A6="",$B6="",$C6=""),"",'OddsRatio_working_3-way'!I5)</f>
        <v>3.5130338195947695</v>
      </c>
      <c r="M6" s="22">
        <f>IF(OR($A6="",$B6="",$C6=""),"",'OddsRatio_working_3-way'!J5)</f>
        <v>3.5550929630189509</v>
      </c>
      <c r="N6" s="23">
        <f t="shared" si="16"/>
        <v>43.218420710290097</v>
      </c>
      <c r="O6" s="24">
        <f t="shared" si="17"/>
        <v>28.557304540132687</v>
      </c>
      <c r="P6" s="24">
        <f t="shared" si="18"/>
        <v>28.224274749577205</v>
      </c>
      <c r="Q6" t="s">
        <v>372</v>
      </c>
      <c r="R6" t="s">
        <v>199</v>
      </c>
      <c r="S6" s="48" t="s">
        <v>474</v>
      </c>
      <c r="T6" s="35">
        <v>100</v>
      </c>
      <c r="U6" s="35">
        <f t="shared" si="19"/>
        <v>82.788296041308101</v>
      </c>
      <c r="V6" s="35">
        <f t="shared" si="20"/>
        <v>74.160206718346245</v>
      </c>
      <c r="W6" s="35">
        <f t="shared" si="21"/>
        <v>40.476190476190474</v>
      </c>
      <c r="X6" s="35">
        <f t="shared" si="22"/>
        <v>85.363602805463273</v>
      </c>
      <c r="Y6" s="35">
        <f t="shared" si="23"/>
        <v>76.735513482501432</v>
      </c>
      <c r="Z6" s="35">
        <f t="shared" si="24"/>
        <v>43.051497240345661</v>
      </c>
      <c r="AA6" s="35">
        <f t="shared" si="25"/>
        <v>-2.5753067641551723</v>
      </c>
      <c r="AB6" s="35">
        <f t="shared" si="26"/>
        <v>-2.5753067641551866</v>
      </c>
      <c r="AC6" s="35">
        <f t="shared" si="27"/>
        <v>-2.5753067641551866</v>
      </c>
      <c r="AD6" s="27"/>
      <c r="AE6" s="27"/>
      <c r="AF6">
        <v>1.98</v>
      </c>
      <c r="AG6">
        <v>1.89</v>
      </c>
      <c r="AH6" s="36"/>
      <c r="AI6" s="27"/>
      <c r="AJ6" t="s">
        <v>453</v>
      </c>
    </row>
    <row r="7" spans="1:36" s="12" customFormat="1" ht="15" x14ac:dyDescent="0.25">
      <c r="A7">
        <v>5.81</v>
      </c>
      <c r="B7">
        <v>3.87</v>
      </c>
      <c r="C7">
        <v>1.68</v>
      </c>
      <c r="D7" s="20">
        <f t="shared" si="3"/>
        <v>2.575306764155183E-2</v>
      </c>
      <c r="E7" s="17">
        <f>IF(OR($A7="",$B7="",$C7=""),"",A7*'MPTO_working_3-way'!$I6)</f>
        <v>5.9596253229974154</v>
      </c>
      <c r="F7" s="21">
        <f>IF(OR($A7="",$B7="",$C7=""),"",B7*'MPTO_working_3-way'!$I6)</f>
        <v>3.9696643717728057</v>
      </c>
      <c r="G7" s="22">
        <f>IF(OR($A7="",$B7="",$C7=""),"",C7*'MPTO_working_3-way'!$I6)</f>
        <v>1.723265153637807</v>
      </c>
      <c r="H7" s="17">
        <f>IF(OR($A7="",$B7="",$C7=""),"",'MPTO_working_3-way'!E6)</f>
        <v>6.1149855633467656</v>
      </c>
      <c r="I7" s="21">
        <f>IF(OR($A7="",$B7="",$C7=""),"",'MPTO_working_3-way'!F6)</f>
        <v>4.0029849949112659</v>
      </c>
      <c r="J7" s="22">
        <f>IF(OR($A7="",$B7="",$C7=""),"",'MPTO_working_3-way'!G6)</f>
        <v>1.7045830153491595</v>
      </c>
      <c r="K7" s="17">
        <f>IF(OR($A7="",$B7="",$C7=""),"",'OddsRatio_working_3-way'!H6)</f>
        <v>6.0315657554640678</v>
      </c>
      <c r="L7" s="21">
        <f>IF(OR($A7="",$B7="",$C7=""),"",'OddsRatio_working_3-way'!I6)</f>
        <v>4.002202436212448</v>
      </c>
      <c r="M7" s="22">
        <f>IF(OR($A7="",$B7="",$C7=""),"",'OddsRatio_working_3-way'!J6)</f>
        <v>1.7113232253046915</v>
      </c>
      <c r="N7" s="23">
        <f t="shared" si="16"/>
        <v>16.779578342637258</v>
      </c>
      <c r="O7" s="24">
        <f t="shared" si="17"/>
        <v>25.191046555742236</v>
      </c>
      <c r="P7" s="24">
        <f t="shared" si="18"/>
        <v>58.029375101620509</v>
      </c>
      <c r="Q7" t="s">
        <v>250</v>
      </c>
      <c r="R7" t="s">
        <v>460</v>
      </c>
      <c r="S7" s="48" t="s">
        <v>474</v>
      </c>
      <c r="T7" s="35">
        <v>100</v>
      </c>
      <c r="U7" s="35">
        <f t="shared" si="19"/>
        <v>45.945945945945937</v>
      </c>
      <c r="V7" s="35">
        <f t="shared" si="20"/>
        <v>71.346704871060169</v>
      </c>
      <c r="W7" s="35">
        <f t="shared" si="21"/>
        <v>79.209979209979196</v>
      </c>
      <c r="X7" s="35">
        <f t="shared" si="22"/>
        <v>49.443315918960614</v>
      </c>
      <c r="Y7" s="35">
        <f t="shared" si="23"/>
        <v>74.844074844074839</v>
      </c>
      <c r="Z7" s="35">
        <f t="shared" si="24"/>
        <v>82.707349182993866</v>
      </c>
      <c r="AA7" s="35">
        <f t="shared" si="25"/>
        <v>-3.4973699730146777</v>
      </c>
      <c r="AB7" s="35">
        <f t="shared" si="26"/>
        <v>-3.4973699730146706</v>
      </c>
      <c r="AC7" s="35">
        <f t="shared" si="27"/>
        <v>-3.4973699730146706</v>
      </c>
      <c r="AD7" s="27"/>
      <c r="AE7" s="27"/>
      <c r="AF7">
        <v>2.0699999999999998</v>
      </c>
      <c r="AG7">
        <v>1.85</v>
      </c>
      <c r="AH7" s="36"/>
      <c r="AI7" s="27"/>
      <c r="AJ7" t="s">
        <v>175</v>
      </c>
    </row>
    <row r="8" spans="1:36" ht="15" x14ac:dyDescent="0.25">
      <c r="A8">
        <v>1.85</v>
      </c>
      <c r="B8">
        <v>3.49</v>
      </c>
      <c r="C8">
        <v>4.8099999999999996</v>
      </c>
      <c r="D8" s="20">
        <f t="shared" si="3"/>
        <v>3.4973699730146635E-2</v>
      </c>
      <c r="E8" s="17">
        <f>IF(OR($A8="",$B8="",$C8=""),"",A8*'MPTO_working_3-way'!$I7)</f>
        <v>1.9147013445007715</v>
      </c>
      <c r="F8" s="21">
        <f>IF(OR($A8="",$B8="",$C8=""),"",B8*'MPTO_working_3-way'!$I7)</f>
        <v>3.6120582120582121</v>
      </c>
      <c r="G8" s="22">
        <f>IF(OR($A8="",$B8="",$C8=""),"",C8*'MPTO_working_3-way'!$I7)</f>
        <v>4.9782234957020046</v>
      </c>
      <c r="H8" s="17">
        <f>IF(OR($A8="",$B8="",$C8=""),"",'MPTO_working_3-way'!E7)</f>
        <v>1.8907786400549658</v>
      </c>
      <c r="I8" s="21">
        <f>IF(OR($A8="",$B8="",$C8=""),"",'MPTO_working_3-way'!F7)</f>
        <v>3.6380166005678003</v>
      </c>
      <c r="J8" s="22">
        <f>IF(OR($A8="",$B8="",$C8=""),"",'MPTO_working_3-way'!G7)</f>
        <v>5.0957411286160941</v>
      </c>
      <c r="K8" s="17">
        <f>IF(OR($A8="",$B8="",$C8=""),"",'OddsRatio_working_3-way'!H7)</f>
        <v>1.8999292971497708</v>
      </c>
      <c r="L8" s="21">
        <f>IF(OR($A8="",$B8="",$C8=""),"",'OddsRatio_working_3-way'!I7)</f>
        <v>3.6362634704740353</v>
      </c>
      <c r="M8" s="22">
        <f>IF(OR($A8="",$B8="",$C8=""),"",'OddsRatio_working_3-way'!J7)</f>
        <v>5.0338007319301488</v>
      </c>
      <c r="N8" s="23">
        <f t="shared" si="16"/>
        <v>52.227466328997352</v>
      </c>
      <c r="O8" s="24">
        <f t="shared" si="17"/>
        <v>27.685046621388281</v>
      </c>
      <c r="P8" s="24">
        <f t="shared" si="18"/>
        <v>20.087487049614371</v>
      </c>
      <c r="Q8" t="s">
        <v>118</v>
      </c>
      <c r="R8" t="s">
        <v>125</v>
      </c>
      <c r="S8" s="48" t="s">
        <v>474</v>
      </c>
      <c r="T8" s="35">
        <v>100</v>
      </c>
      <c r="U8" s="35">
        <f t="shared" si="19"/>
        <v>38.650306748466257</v>
      </c>
      <c r="V8" s="35">
        <f t="shared" si="20"/>
        <v>76.019184652278184</v>
      </c>
      <c r="W8" s="35">
        <f t="shared" si="21"/>
        <v>82.935153583617733</v>
      </c>
      <c r="X8" s="35">
        <f t="shared" si="22"/>
        <v>41.045661764104075</v>
      </c>
      <c r="Y8" s="35">
        <f t="shared" si="23"/>
        <v>78.414539667915989</v>
      </c>
      <c r="Z8" s="35">
        <f t="shared" si="24"/>
        <v>85.330508599255566</v>
      </c>
      <c r="AA8" s="35">
        <f t="shared" si="25"/>
        <v>-2.3953550156378185</v>
      </c>
      <c r="AB8" s="35">
        <f t="shared" si="26"/>
        <v>-2.3953550156378043</v>
      </c>
      <c r="AC8" s="35">
        <f t="shared" si="27"/>
        <v>-2.3953550156378327</v>
      </c>
      <c r="AF8">
        <v>2.2400000000000002</v>
      </c>
      <c r="AG8">
        <v>1.69</v>
      </c>
      <c r="AJ8" t="s">
        <v>82</v>
      </c>
    </row>
    <row r="9" spans="1:36" ht="15" x14ac:dyDescent="0.25">
      <c r="A9">
        <v>1.63</v>
      </c>
      <c r="B9">
        <v>4.17</v>
      </c>
      <c r="C9">
        <v>5.86</v>
      </c>
      <c r="D9" s="20">
        <f t="shared" si="3"/>
        <v>2.3953550156378345E-2</v>
      </c>
      <c r="E9" s="17">
        <f>IF(OR($A9="",$B9="",$C9=""),"",A9*'MPTO_working_3-way'!$I8)</f>
        <v>1.6690442867548967</v>
      </c>
      <c r="F9" s="21">
        <f>IF(OR($A9="",$B9="",$C9=""),"",B9*'MPTO_working_3-way'!$I8)</f>
        <v>4.2698863041520978</v>
      </c>
      <c r="G9" s="22">
        <f>IF(OR($A9="",$B9="",$C9=""),"",C9*'MPTO_working_3-way'!$I8)</f>
        <v>6.0003678039163777</v>
      </c>
      <c r="H9" s="17">
        <f>IF(OR($A9="",$B9="",$C9=""),"",'MPTO_working_3-way'!E8)</f>
        <v>1.651493799156061</v>
      </c>
      <c r="I9" s="21">
        <f>IF(OR($A9="",$B9="",$C9=""),"",'MPTO_working_3-way'!F8)</f>
        <v>4.3136239858149663</v>
      </c>
      <c r="J9" s="22">
        <f>IF(OR($A9="",$B9="",$C9=""),"",'MPTO_working_3-way'!G8)</f>
        <v>6.1476437508559636</v>
      </c>
      <c r="K9" s="17">
        <f>IF(OR($A9="",$B9="",$C9=""),"",'OddsRatio_working_3-way'!H8)</f>
        <v>1.6576314128751595</v>
      </c>
      <c r="L9" s="21">
        <f>IF(OR($A9="",$B9="",$C9=""),"",'OddsRatio_working_3-way'!I8)</f>
        <v>4.3090342520861205</v>
      </c>
      <c r="M9" s="22">
        <f>IF(OR($A9="",$B9="",$C9=""),"",'OddsRatio_working_3-way'!J8)</f>
        <v>6.0731566136083748</v>
      </c>
      <c r="N9" s="23">
        <f t="shared" si="16"/>
        <v>59.914527609347523</v>
      </c>
      <c r="O9" s="24">
        <f t="shared" si="17"/>
        <v>23.419827338905623</v>
      </c>
      <c r="P9" s="24">
        <f t="shared" si="18"/>
        <v>16.665645051746836</v>
      </c>
      <c r="Q9" t="s">
        <v>262</v>
      </c>
      <c r="R9" t="s">
        <v>385</v>
      </c>
      <c r="S9" s="48" t="s">
        <v>474</v>
      </c>
      <c r="T9" s="35">
        <v>100</v>
      </c>
      <c r="U9" s="35">
        <f t="shared" si="19"/>
        <v>45.355191256830594</v>
      </c>
      <c r="V9" s="35">
        <f t="shared" si="20"/>
        <v>74.160206718346245</v>
      </c>
      <c r="W9" s="35">
        <f t="shared" si="21"/>
        <v>78.260869565217391</v>
      </c>
      <c r="X9" s="35">
        <f t="shared" si="22"/>
        <v>47.578923716436357</v>
      </c>
      <c r="Y9" s="35">
        <f t="shared" si="23"/>
        <v>76.383939177952016</v>
      </c>
      <c r="Z9" s="35">
        <f t="shared" si="24"/>
        <v>80.484602024823133</v>
      </c>
      <c r="AA9" s="35">
        <f t="shared" si="25"/>
        <v>-2.2237324596057633</v>
      </c>
      <c r="AB9" s="35">
        <f t="shared" si="26"/>
        <v>-2.2237324596057704</v>
      </c>
      <c r="AC9" s="35">
        <f t="shared" si="27"/>
        <v>-2.223732459605742</v>
      </c>
      <c r="AF9">
        <v>1.76</v>
      </c>
      <c r="AG9">
        <v>2.17</v>
      </c>
      <c r="AJ9" t="s">
        <v>454</v>
      </c>
    </row>
    <row r="10" spans="1:36" ht="15" x14ac:dyDescent="0.25">
      <c r="A10">
        <v>1.83</v>
      </c>
      <c r="B10">
        <v>3.87</v>
      </c>
      <c r="C10">
        <v>4.5999999999999996</v>
      </c>
      <c r="D10" s="20">
        <f t="shared" si="3"/>
        <v>2.2237324596057428E-2</v>
      </c>
      <c r="E10" s="17">
        <f>IF(OR($A10="",$B10="",$C10=""),"",A10*'MPTO_working_3-way'!$I9)</f>
        <v>1.8706943040107851</v>
      </c>
      <c r="F10" s="21">
        <f>IF(OR($A10="",$B10="",$C10=""),"",B10*'MPTO_working_3-way'!$I9)</f>
        <v>3.9560584461867423</v>
      </c>
      <c r="G10" s="22">
        <f>IF(OR($A10="",$B10="",$C10=""),"",C10*'MPTO_working_3-way'!$I9)</f>
        <v>4.7022916931418637</v>
      </c>
      <c r="H10" s="17">
        <f>IF(OR($A10="",$B10="",$C10=""),"",'MPTO_working_3-way'!E9)</f>
        <v>1.8551648812221961</v>
      </c>
      <c r="I10" s="21">
        <f>IF(OR($A10="",$B10="",$C10=""),"",'MPTO_working_3-way'!F9)</f>
        <v>3.9842940517481757</v>
      </c>
      <c r="J10" s="22">
        <f>IF(OR($A10="",$B10="",$C10=""),"",'MPTO_working_3-way'!G9)</f>
        <v>4.7623841113817154</v>
      </c>
      <c r="K10" s="17">
        <f>IF(OR($A10="",$B10="",$C10=""),"",'OddsRatio_working_3-way'!H9)</f>
        <v>1.8609951001121385</v>
      </c>
      <c r="L10" s="21">
        <f>IF(OR($A10="",$B10="",$C10=""),"",'OddsRatio_working_3-way'!I9)</f>
        <v>3.9771758280985989</v>
      </c>
      <c r="M10" s="22">
        <f>IF(OR($A10="",$B10="",$C10=""),"",'OddsRatio_working_3-way'!J9)</f>
        <v>4.7344365787996372</v>
      </c>
      <c r="N10" s="23">
        <f t="shared" si="16"/>
        <v>53.456088354788442</v>
      </c>
      <c r="O10" s="24">
        <f t="shared" si="17"/>
        <v>25.277685191023991</v>
      </c>
      <c r="P10" s="24">
        <f t="shared" si="18"/>
        <v>21.266226454187578</v>
      </c>
      <c r="Q10" t="s">
        <v>286</v>
      </c>
      <c r="R10" t="s">
        <v>399</v>
      </c>
      <c r="S10" s="48" t="s">
        <v>474</v>
      </c>
      <c r="T10" s="35">
        <v>100</v>
      </c>
      <c r="U10" s="35">
        <f t="shared" si="19"/>
        <v>30.555555555555554</v>
      </c>
      <c r="V10" s="35">
        <f t="shared" si="20"/>
        <v>80.039920159680634</v>
      </c>
      <c r="W10" s="35">
        <f t="shared" si="21"/>
        <v>87.029831387808045</v>
      </c>
      <c r="X10" s="35">
        <f t="shared" si="22"/>
        <v>32.930248452511321</v>
      </c>
      <c r="Y10" s="35">
        <f t="shared" si="23"/>
        <v>82.414613056636398</v>
      </c>
      <c r="Z10" s="35">
        <f t="shared" si="24"/>
        <v>89.404524284763795</v>
      </c>
      <c r="AA10" s="35">
        <f t="shared" si="25"/>
        <v>-2.3746928969557679</v>
      </c>
      <c r="AB10" s="35">
        <f t="shared" si="26"/>
        <v>-2.3746928969557644</v>
      </c>
      <c r="AC10" s="35">
        <f t="shared" si="27"/>
        <v>-2.3746928969557501</v>
      </c>
      <c r="AF10">
        <v>1.72</v>
      </c>
      <c r="AG10">
        <v>2.23</v>
      </c>
      <c r="AJ10" t="s">
        <v>173</v>
      </c>
    </row>
    <row r="11" spans="1:36" ht="15" x14ac:dyDescent="0.25">
      <c r="A11">
        <v>1.44</v>
      </c>
      <c r="B11">
        <v>5.01</v>
      </c>
      <c r="C11">
        <v>7.71</v>
      </c>
      <c r="D11" s="20">
        <f t="shared" si="3"/>
        <v>2.3746928969557546E-2</v>
      </c>
      <c r="E11" s="17">
        <f>IF(OR($A11="",$B11="",$C11=""),"",A11*'MPTO_working_3-way'!$I10)</f>
        <v>1.4741955777161628</v>
      </c>
      <c r="F11" s="21">
        <f>IF(OR($A11="",$B11="",$C11=""),"",B11*'MPTO_working_3-way'!$I10)</f>
        <v>5.1289721141374827</v>
      </c>
      <c r="G11" s="22">
        <f>IF(OR($A11="",$B11="",$C11=""),"",C11*'MPTO_working_3-way'!$I10)</f>
        <v>7.8930888223552884</v>
      </c>
      <c r="H11" s="17">
        <f>IF(OR($A11="",$B11="",$C11=""),"",'MPTO_working_3-way'!E10)</f>
        <v>1.4566031284940077</v>
      </c>
      <c r="I11" s="21">
        <f>IF(OR($A11="",$B11="",$C11=""),"",'MPTO_working_3-way'!F10)</f>
        <v>5.2168880675378633</v>
      </c>
      <c r="J11" s="22">
        <f>IF(OR($A11="",$B11="",$C11=""),"",'MPTO_working_3-way'!G10)</f>
        <v>8.2111215233060904</v>
      </c>
      <c r="K11" s="17">
        <f>IF(OR($A11="",$B11="",$C11=""),"",'OddsRatio_working_3-way'!H10)</f>
        <v>1.4622000008444038</v>
      </c>
      <c r="L11" s="21">
        <f>IF(OR($A11="",$B11="",$C11=""),"",'OddsRatio_working_3-way'!I10)</f>
        <v>5.2123227349683177</v>
      </c>
      <c r="M11" s="22">
        <f>IF(OR($A11="",$B11="",$C11=""),"",'OddsRatio_working_3-way'!J10)</f>
        <v>8.0485500128771577</v>
      </c>
      <c r="N11" s="23">
        <f t="shared" si="16"/>
        <v>67.833604653000592</v>
      </c>
      <c r="O11" s="24">
        <f t="shared" si="17"/>
        <v>19.497083972119931</v>
      </c>
      <c r="P11" s="24">
        <f t="shared" si="18"/>
        <v>12.669311374879488</v>
      </c>
      <c r="Q11" t="s">
        <v>401</v>
      </c>
      <c r="R11" t="s">
        <v>283</v>
      </c>
      <c r="S11" s="48" t="s">
        <v>474</v>
      </c>
      <c r="T11" s="35">
        <v>100</v>
      </c>
      <c r="U11" s="35">
        <f t="shared" si="19"/>
        <v>58.847736625514408</v>
      </c>
      <c r="V11" s="35">
        <f t="shared" si="20"/>
        <v>68.75</v>
      </c>
      <c r="W11" s="35">
        <f t="shared" si="21"/>
        <v>69.040247678018574</v>
      </c>
      <c r="X11" s="35">
        <f t="shared" si="22"/>
        <v>62.209752321981426</v>
      </c>
      <c r="Y11" s="35">
        <f t="shared" si="23"/>
        <v>72.112015696467012</v>
      </c>
      <c r="Z11" s="35">
        <f t="shared" si="24"/>
        <v>72.402263374485585</v>
      </c>
      <c r="AA11" s="35">
        <f t="shared" si="25"/>
        <v>-3.3620156964670187</v>
      </c>
      <c r="AB11" s="35">
        <f t="shared" si="26"/>
        <v>-3.3620156964670116</v>
      </c>
      <c r="AC11" s="35">
        <f t="shared" si="27"/>
        <v>-3.3620156964670116</v>
      </c>
      <c r="AF11">
        <v>1.71</v>
      </c>
      <c r="AG11">
        <v>2.2400000000000002</v>
      </c>
      <c r="AJ11" t="s">
        <v>173</v>
      </c>
    </row>
    <row r="12" spans="1:36" ht="15" x14ac:dyDescent="0.25">
      <c r="A12">
        <v>2.4300000000000002</v>
      </c>
      <c r="B12">
        <v>3.2</v>
      </c>
      <c r="C12">
        <v>3.23</v>
      </c>
      <c r="D12" s="20">
        <f t="shared" si="3"/>
        <v>3.3620156964670134E-2</v>
      </c>
      <c r="E12" s="17">
        <f>IF(OR($A12="",$B12="",$C12=""),"",A12*'MPTO_working_3-way'!$I11)</f>
        <v>2.5116969814241488</v>
      </c>
      <c r="F12" s="21">
        <f>IF(OR($A12="",$B12="",$C12=""),"",B12*'MPTO_working_3-way'!$I11)</f>
        <v>3.3075845022869448</v>
      </c>
      <c r="G12" s="22">
        <f>IF(OR($A12="",$B12="",$C12=""),"",C12*'MPTO_working_3-way'!$I11)</f>
        <v>3.3385931069958845</v>
      </c>
      <c r="H12" s="17">
        <f>IF(OR($A12="",$B12="",$C12=""),"",'MPTO_working_3-way'!E11)</f>
        <v>2.4980270909487539</v>
      </c>
      <c r="I12" s="21">
        <f>IF(OR($A12="",$B12="",$C12=""),"",'MPTO_working_3-way'!F11)</f>
        <v>3.3190252256601545</v>
      </c>
      <c r="J12" s="22">
        <f>IF(OR($A12="",$B12="",$C12=""),"",'MPTO_working_3-way'!G11)</f>
        <v>3.3513097113537964</v>
      </c>
      <c r="K12" s="17">
        <f>IF(OR($A12="",$B12="",$C12=""),"",'OddsRatio_working_3-way'!H11)</f>
        <v>2.5040984820572461</v>
      </c>
      <c r="L12" s="21">
        <f>IF(OR($A12="",$B12="",$C12=""),"",'OddsRatio_working_3-way'!I11)</f>
        <v>3.3139976647034559</v>
      </c>
      <c r="M12" s="22">
        <f>IF(OR($A12="",$B12="",$C12=""),"",'OddsRatio_working_3-way'!J11)</f>
        <v>3.3455521783130484</v>
      </c>
      <c r="N12" s="23">
        <f t="shared" si="16"/>
        <v>39.813719863332928</v>
      </c>
      <c r="O12" s="24">
        <f t="shared" si="17"/>
        <v>30.233543521218447</v>
      </c>
      <c r="P12" s="24">
        <f t="shared" si="18"/>
        <v>29.952736615448622</v>
      </c>
      <c r="Q12" t="s">
        <v>294</v>
      </c>
      <c r="R12" t="s">
        <v>292</v>
      </c>
      <c r="S12" s="48" t="s">
        <v>474</v>
      </c>
      <c r="T12" s="35">
        <v>100</v>
      </c>
      <c r="U12" s="35">
        <f t="shared" si="19"/>
        <v>59.183673469387763</v>
      </c>
      <c r="V12" s="35">
        <f t="shared" si="20"/>
        <v>72.826086956521735</v>
      </c>
      <c r="W12" s="35">
        <f t="shared" si="21"/>
        <v>64.664310954063609</v>
      </c>
      <c r="X12" s="35">
        <f t="shared" si="22"/>
        <v>62.509602089414649</v>
      </c>
      <c r="Y12" s="35">
        <f t="shared" si="23"/>
        <v>76.152015576548635</v>
      </c>
      <c r="Z12" s="35">
        <f t="shared" si="24"/>
        <v>67.990239574090495</v>
      </c>
      <c r="AA12" s="35">
        <f t="shared" si="25"/>
        <v>-3.3259286200268861</v>
      </c>
      <c r="AB12" s="35">
        <f t="shared" si="26"/>
        <v>-3.3259286200269003</v>
      </c>
      <c r="AC12" s="35">
        <f t="shared" si="27"/>
        <v>-3.3259286200268861</v>
      </c>
      <c r="AF12">
        <v>2.12</v>
      </c>
      <c r="AG12">
        <v>1.76</v>
      </c>
      <c r="AJ12" t="s">
        <v>455</v>
      </c>
    </row>
    <row r="13" spans="1:36" ht="15" x14ac:dyDescent="0.25">
      <c r="A13">
        <v>2.4500000000000002</v>
      </c>
      <c r="B13">
        <v>3.68</v>
      </c>
      <c r="C13">
        <v>2.83</v>
      </c>
      <c r="D13" s="20">
        <f t="shared" si="3"/>
        <v>3.3259286200268967E-2</v>
      </c>
      <c r="E13" s="17">
        <f>IF(OR($A13="",$B13="",$C13=""),"",A13*'MPTO_working_3-way'!$I12)</f>
        <v>2.5314852511906594</v>
      </c>
      <c r="F13" s="21">
        <f>IF(OR($A13="",$B13="",$C13=""),"",B13*'MPTO_working_3-way'!$I12)</f>
        <v>3.8023941732169901</v>
      </c>
      <c r="G13" s="22">
        <f>IF(OR($A13="",$B13="",$C13=""),"",C13*'MPTO_working_3-way'!$I12)</f>
        <v>2.9241237799467612</v>
      </c>
      <c r="H13" s="17">
        <f>IF(OR($A13="",$B13="",$C13=""),"",'MPTO_working_3-way'!E12)</f>
        <v>2.5184042681293839</v>
      </c>
      <c r="I13" s="21">
        <f>IF(OR($A13="",$B13="",$C13=""),"",'MPTO_working_3-way'!F12)</f>
        <v>3.8365226735525679</v>
      </c>
      <c r="J13" s="22">
        <f>IF(OR($A13="",$B13="",$C13=""),"",'MPTO_working_3-way'!G12)</f>
        <v>2.921666085227971</v>
      </c>
      <c r="K13" s="17">
        <f>IF(OR($A13="",$B13="",$C13=""),"",'OddsRatio_working_3-way'!H12)</f>
        <v>2.5246171692377999</v>
      </c>
      <c r="L13" s="21">
        <f>IF(OR($A13="",$B13="",$C13=""),"",'OddsRatio_working_3-way'!I12)</f>
        <v>3.8179131127981401</v>
      </c>
      <c r="M13" s="22">
        <f>IF(OR($A13="",$B13="",$C13=""),"",'OddsRatio_working_3-way'!J12)</f>
        <v>2.9241720135897746</v>
      </c>
      <c r="N13" s="23">
        <f t="shared" si="16"/>
        <v>39.502501526708869</v>
      </c>
      <c r="O13" s="24">
        <f t="shared" si="17"/>
        <v>26.299219766423025</v>
      </c>
      <c r="P13" s="24">
        <f t="shared" si="18"/>
        <v>34.198278706868109</v>
      </c>
      <c r="Q13" t="s">
        <v>308</v>
      </c>
      <c r="R13" t="s">
        <v>404</v>
      </c>
      <c r="S13" s="48" t="s">
        <v>474</v>
      </c>
      <c r="T13" s="35">
        <v>100</v>
      </c>
      <c r="U13" s="35">
        <f t="shared" si="19"/>
        <v>62.825278810408925</v>
      </c>
      <c r="V13" s="35">
        <f t="shared" si="20"/>
        <v>65.635738831615114</v>
      </c>
      <c r="W13" s="35">
        <f t="shared" si="21"/>
        <v>68.152866242038215</v>
      </c>
      <c r="X13" s="35">
        <f t="shared" si="22"/>
        <v>66.211394926346671</v>
      </c>
      <c r="Y13" s="35">
        <f t="shared" si="23"/>
        <v>69.021854947552868</v>
      </c>
      <c r="Z13" s="35">
        <f t="shared" si="24"/>
        <v>71.538982357975954</v>
      </c>
      <c r="AA13" s="35">
        <f t="shared" si="25"/>
        <v>-3.386116115937746</v>
      </c>
      <c r="AB13" s="35">
        <f t="shared" si="26"/>
        <v>-3.3861161159377531</v>
      </c>
      <c r="AC13" s="35">
        <f t="shared" si="27"/>
        <v>-3.3861161159377389</v>
      </c>
      <c r="AF13">
        <v>1.71</v>
      </c>
      <c r="AG13">
        <v>2.2000000000000002</v>
      </c>
      <c r="AJ13" t="s">
        <v>456</v>
      </c>
    </row>
    <row r="14" spans="1:36" ht="15" x14ac:dyDescent="0.25">
      <c r="A14">
        <v>2.69</v>
      </c>
      <c r="B14">
        <v>2.91</v>
      </c>
      <c r="C14">
        <v>3.14</v>
      </c>
      <c r="D14" s="20">
        <f t="shared" si="3"/>
        <v>3.3861161159377318E-2</v>
      </c>
      <c r="E14" s="17">
        <f>IF(OR($A14="",$B14="",$C14=""),"",A14*'MPTO_working_3-way'!$I13)</f>
        <v>2.781086523518725</v>
      </c>
      <c r="F14" s="21">
        <f>IF(OR($A14="",$B14="",$C14=""),"",B14*'MPTO_working_3-way'!$I13)</f>
        <v>3.008535978973788</v>
      </c>
      <c r="G14" s="22">
        <f>IF(OR($A14="",$B14="",$C14=""),"",C14*'MPTO_working_3-way'!$I13)</f>
        <v>3.2463240460404448</v>
      </c>
      <c r="H14" s="17">
        <f>IF(OR($A14="",$B14="",$C14=""),"",'MPTO_working_3-way'!E13)</f>
        <v>2.7742317072152174</v>
      </c>
      <c r="I14" s="21">
        <f>IF(OR($A14="",$B14="",$C14=""),"",'MPTO_working_3-way'!F13)</f>
        <v>3.0088258674709696</v>
      </c>
      <c r="J14" s="22">
        <f>IF(OR($A14="",$B14="",$C14=""),"",'MPTO_working_3-way'!G13)</f>
        <v>3.2553748760672954</v>
      </c>
      <c r="K14" s="17">
        <f>IF(OR($A14="",$B14="",$C14=""),"",'OddsRatio_working_3-way'!H13)</f>
        <v>2.7775029856209024</v>
      </c>
      <c r="L14" s="21">
        <f>IF(OR($A14="",$B14="",$C14=""),"",'OddsRatio_working_3-way'!I13)</f>
        <v>3.0088939068259899</v>
      </c>
      <c r="M14" s="22">
        <f>IF(OR($A14="",$B14="",$C14=""),"",'OddsRatio_working_3-way'!J13)</f>
        <v>3.2508025971767642</v>
      </c>
      <c r="N14" s="23">
        <f t="shared" si="16"/>
        <v>35.957169672476283</v>
      </c>
      <c r="O14" s="24">
        <f t="shared" si="17"/>
        <v>33.238758219574301</v>
      </c>
      <c r="P14" s="24">
        <f t="shared" si="18"/>
        <v>30.804072107949427</v>
      </c>
      <c r="Q14" t="s">
        <v>311</v>
      </c>
      <c r="R14" t="s">
        <v>165</v>
      </c>
      <c r="S14" s="48" t="s">
        <v>474</v>
      </c>
      <c r="T14" s="35">
        <v>100</v>
      </c>
      <c r="U14" s="35">
        <f t="shared" si="19"/>
        <v>63.099630996309962</v>
      </c>
      <c r="V14" s="35">
        <f t="shared" si="20"/>
        <v>66.21621621621621</v>
      </c>
      <c r="W14" s="35">
        <f t="shared" si="21"/>
        <v>66.329966329966325</v>
      </c>
      <c r="X14" s="35">
        <f t="shared" si="22"/>
        <v>67.45381745381745</v>
      </c>
      <c r="Y14" s="35">
        <f t="shared" si="23"/>
        <v>70.570402673723692</v>
      </c>
      <c r="Z14" s="35">
        <f t="shared" si="24"/>
        <v>70.68415278747382</v>
      </c>
      <c r="AA14" s="35">
        <f t="shared" si="25"/>
        <v>-4.3541864575074882</v>
      </c>
      <c r="AB14" s="35">
        <f t="shared" si="26"/>
        <v>-4.3541864575074811</v>
      </c>
      <c r="AC14" s="35">
        <f t="shared" si="27"/>
        <v>-4.3541864575074953</v>
      </c>
      <c r="AF14">
        <v>2.8</v>
      </c>
      <c r="AG14">
        <v>1.47</v>
      </c>
      <c r="AJ14" t="s">
        <v>80</v>
      </c>
    </row>
    <row r="15" spans="1:36" ht="15" x14ac:dyDescent="0.25">
      <c r="A15">
        <v>2.71</v>
      </c>
      <c r="B15">
        <v>2.96</v>
      </c>
      <c r="C15">
        <v>2.97</v>
      </c>
      <c r="D15" s="20">
        <f t="shared" si="3"/>
        <v>4.3541864575074918E-2</v>
      </c>
      <c r="E15" s="17">
        <f>IF(OR($A15="",$B15="",$C15=""),"",A15*'MPTO_working_3-way'!$I14)</f>
        <v>2.827998452998453</v>
      </c>
      <c r="F15" s="21">
        <f>IF(OR($A15="",$B15="",$C15=""),"",B15*'MPTO_working_3-way'!$I14)</f>
        <v>3.0888839191422219</v>
      </c>
      <c r="G15" s="22">
        <f>IF(OR($A15="",$B15="",$C15=""),"",C15*'MPTO_working_3-way'!$I14)</f>
        <v>3.0993193377879726</v>
      </c>
      <c r="H15" s="17">
        <f>IF(OR($A15="",$B15="",$C15=""),"",'MPTO_working_3-way'!E14)</f>
        <v>2.8209561540515145</v>
      </c>
      <c r="I15" s="21">
        <f>IF(OR($A15="",$B15="",$C15=""),"",'MPTO_working_3-way'!F14)</f>
        <v>3.0928739033592119</v>
      </c>
      <c r="J15" s="22">
        <f>IF(OR($A15="",$B15="",$C15=""),"",'MPTO_working_3-way'!G14)</f>
        <v>3.1037935069846201</v>
      </c>
      <c r="K15" s="17">
        <f>IF(OR($A15="",$B15="",$C15=""),"",'OddsRatio_working_3-way'!H14)</f>
        <v>2.8242859242250451</v>
      </c>
      <c r="L15" s="21">
        <f>IF(OR($A15="",$B15="",$C15=""),"",'OddsRatio_working_3-way'!I14)</f>
        <v>3.0909943926789993</v>
      </c>
      <c r="M15" s="22">
        <f>IF(OR($A15="",$B15="",$C15=""),"",'OddsRatio_working_3-way'!J14)</f>
        <v>3.1016627314171581</v>
      </c>
      <c r="N15" s="23">
        <f t="shared" si="16"/>
        <v>35.360698268406978</v>
      </c>
      <c r="O15" s="24">
        <f t="shared" si="17"/>
        <v>32.374152806548274</v>
      </c>
      <c r="P15" s="24">
        <f t="shared" si="18"/>
        <v>32.265148925044748</v>
      </c>
      <c r="Q15" t="s">
        <v>320</v>
      </c>
      <c r="R15" t="s">
        <v>326</v>
      </c>
      <c r="S15" s="48" t="s">
        <v>474</v>
      </c>
      <c r="T15" s="35">
        <v>100</v>
      </c>
      <c r="U15" s="35">
        <f t="shared" si="19"/>
        <v>77.578475336322867</v>
      </c>
      <c r="V15" s="35">
        <f t="shared" si="20"/>
        <v>73.40425531914893</v>
      </c>
      <c r="W15" s="35">
        <f t="shared" si="21"/>
        <v>46.524064171122987</v>
      </c>
      <c r="X15" s="35">
        <f t="shared" si="22"/>
        <v>80.071680509728054</v>
      </c>
      <c r="Y15" s="35">
        <f t="shared" si="23"/>
        <v>75.897460492554131</v>
      </c>
      <c r="Z15" s="35">
        <f t="shared" si="24"/>
        <v>49.017269344528188</v>
      </c>
      <c r="AA15" s="35">
        <f t="shared" si="25"/>
        <v>-2.4932051734051868</v>
      </c>
      <c r="AB15" s="35">
        <f t="shared" si="26"/>
        <v>-2.493205173405201</v>
      </c>
      <c r="AC15" s="35">
        <f t="shared" si="27"/>
        <v>-2.493205173405201</v>
      </c>
      <c r="AF15">
        <v>2.4300000000000002</v>
      </c>
      <c r="AG15">
        <v>1.57</v>
      </c>
      <c r="AJ15" t="s">
        <v>457</v>
      </c>
    </row>
    <row r="16" spans="1:36" ht="15" x14ac:dyDescent="0.25">
      <c r="A16">
        <v>4.46</v>
      </c>
      <c r="B16">
        <v>3.76</v>
      </c>
      <c r="C16">
        <v>1.87</v>
      </c>
      <c r="D16" s="20">
        <f t="shared" si="3"/>
        <v>2.4932051734051885E-2</v>
      </c>
      <c r="E16" s="17">
        <f>IF(OR($A16="",$B16="",$C16=""),"",A16*'MPTO_working_3-way'!$I15)</f>
        <v>4.5711969507338717</v>
      </c>
      <c r="F16" s="21">
        <f>IF(OR($A16="",$B16="",$C16=""),"",B16*'MPTO_working_3-way'!$I15)</f>
        <v>3.8537445145200349</v>
      </c>
      <c r="G16" s="22">
        <f>IF(OR($A16="",$B16="",$C16=""),"",C16*'MPTO_working_3-way'!$I15)</f>
        <v>1.916622936742677</v>
      </c>
      <c r="H16" s="17">
        <f>IF(OR($A16="",$B16="",$C16=""),"",'MPTO_working_3-way'!E15)</f>
        <v>4.6316760858442922</v>
      </c>
      <c r="I16" s="21">
        <f>IF(OR($A16="",$B16="",$C16=""),"",'MPTO_working_3-way'!F15)</f>
        <v>3.8812829967483466</v>
      </c>
      <c r="J16" s="22">
        <f>IF(OR($A16="",$B16="",$C16=""),"",'MPTO_working_3-way'!G15)</f>
        <v>1.8995204065858928</v>
      </c>
      <c r="K16" s="17">
        <f>IF(OR($A16="",$B16="",$C16=""),"",'OddsRatio_working_3-way'!H15)</f>
        <v>4.6032773958206317</v>
      </c>
      <c r="L16" s="21">
        <f>IF(OR($A16="",$B16="",$C16=""),"",'OddsRatio_working_3-way'!I15)</f>
        <v>3.8742906394407357</v>
      </c>
      <c r="M16" s="22">
        <f>IF(OR($A16="",$B16="",$C16=""),"",'OddsRatio_working_3-way'!J15)</f>
        <v>1.9060263972150147</v>
      </c>
      <c r="N16" s="23">
        <f t="shared" si="16"/>
        <v>21.876108397374072</v>
      </c>
      <c r="O16" s="24">
        <f t="shared" si="17"/>
        <v>25.948788152204354</v>
      </c>
      <c r="P16" s="24">
        <f t="shared" si="18"/>
        <v>52.175103450421588</v>
      </c>
      <c r="Q16" t="s">
        <v>418</v>
      </c>
      <c r="R16" t="s">
        <v>415</v>
      </c>
      <c r="S16" s="48" t="s">
        <v>474</v>
      </c>
      <c r="T16" s="35">
        <v>100</v>
      </c>
      <c r="U16" s="35">
        <f t="shared" si="19"/>
        <v>75.669099756691011</v>
      </c>
      <c r="V16" s="35">
        <f t="shared" si="20"/>
        <v>69.230769230769241</v>
      </c>
      <c r="W16" s="35">
        <f t="shared" si="21"/>
        <v>51.690821256038639</v>
      </c>
      <c r="X16" s="35">
        <f t="shared" si="22"/>
        <v>79.078409513192128</v>
      </c>
      <c r="Y16" s="35">
        <f t="shared" si="23"/>
        <v>72.640078987270357</v>
      </c>
      <c r="Z16" s="35">
        <f t="shared" si="24"/>
        <v>55.100131012539762</v>
      </c>
      <c r="AA16" s="35">
        <f t="shared" si="25"/>
        <v>-3.4093097565011163</v>
      </c>
      <c r="AB16" s="35">
        <f t="shared" si="26"/>
        <v>-3.4093097565011163</v>
      </c>
      <c r="AC16" s="35">
        <f t="shared" si="27"/>
        <v>-3.4093097565011234</v>
      </c>
      <c r="AF16">
        <v>1.97</v>
      </c>
      <c r="AG16">
        <v>1.93</v>
      </c>
      <c r="AJ16" t="s">
        <v>81</v>
      </c>
    </row>
    <row r="17" spans="1:36" ht="15" x14ac:dyDescent="0.25">
      <c r="A17">
        <v>4.1100000000000003</v>
      </c>
      <c r="B17">
        <v>3.25</v>
      </c>
      <c r="C17">
        <v>2.0699999999999998</v>
      </c>
      <c r="D17" s="20">
        <f t="shared" si="3"/>
        <v>3.409309756501111E-2</v>
      </c>
      <c r="E17" s="17">
        <f>IF(OR($A17="",$B17="",$C17=""),"",A17*'MPTO_working_3-way'!$I16)</f>
        <v>4.2501226309921956</v>
      </c>
      <c r="F17" s="21">
        <f>IF(OR($A17="",$B17="",$C17=""),"",B17*'MPTO_working_3-way'!$I16)</f>
        <v>3.360802567086286</v>
      </c>
      <c r="G17" s="22">
        <f>IF(OR($A17="",$B17="",$C17=""),"",C17*'MPTO_working_3-way'!$I16)</f>
        <v>2.1405727119595728</v>
      </c>
      <c r="H17" s="17">
        <f>IF(OR($A17="",$B17="",$C17=""),"",'MPTO_working_3-way'!E16)</f>
        <v>4.3113736741368491</v>
      </c>
      <c r="I17" s="21">
        <f>IF(OR($A17="",$B17="",$C17=""),"",'MPTO_working_3-way'!F16)</f>
        <v>3.3746395760040757</v>
      </c>
      <c r="J17" s="22">
        <f>IF(OR($A17="",$B17="",$C17=""),"",'MPTO_working_3-way'!G16)</f>
        <v>2.1198682846141015</v>
      </c>
      <c r="K17" s="17">
        <f>IF(OR($A17="",$B17="",$C17=""),"",'OddsRatio_working_3-way'!H16)</f>
        <v>4.2796631133120933</v>
      </c>
      <c r="L17" s="21">
        <f>IF(OR($A17="",$B17="",$C17=""),"",'OddsRatio_working_3-way'!I16)</f>
        <v>3.3727466253865628</v>
      </c>
      <c r="M17" s="22">
        <f>IF(OR($A17="",$B17="",$C17=""),"",'OddsRatio_working_3-way'!J16)</f>
        <v>2.1283728396282764</v>
      </c>
      <c r="N17" s="23">
        <f t="shared" si="16"/>
        <v>23.528732858386935</v>
      </c>
      <c r="O17" s="24">
        <f t="shared" si="17"/>
        <v>29.754797553221628</v>
      </c>
      <c r="P17" s="24">
        <f t="shared" si="18"/>
        <v>46.716469588391455</v>
      </c>
      <c r="Q17" t="s">
        <v>446</v>
      </c>
      <c r="R17" t="s">
        <v>425</v>
      </c>
      <c r="S17" s="48" t="s">
        <v>474</v>
      </c>
      <c r="T17" s="35">
        <v>100</v>
      </c>
      <c r="U17" s="35">
        <f t="shared" si="19"/>
        <v>77.116704805491992</v>
      </c>
      <c r="V17" s="35">
        <f t="shared" si="20"/>
        <v>73.614775725593674</v>
      </c>
      <c r="W17" s="35">
        <f t="shared" si="21"/>
        <v>45.652173913043477</v>
      </c>
      <c r="X17" s="35">
        <f t="shared" si="22"/>
        <v>80.733050361362842</v>
      </c>
      <c r="Y17" s="35">
        <f t="shared" si="23"/>
        <v>77.231121281464524</v>
      </c>
      <c r="Z17" s="35">
        <f t="shared" si="24"/>
        <v>49.268519468914342</v>
      </c>
      <c r="AA17" s="35">
        <f t="shared" si="25"/>
        <v>-3.6163455558708506</v>
      </c>
      <c r="AB17" s="35">
        <f t="shared" si="26"/>
        <v>-3.6163455558708506</v>
      </c>
      <c r="AC17" s="35">
        <f t="shared" si="27"/>
        <v>-3.6163455558708648</v>
      </c>
      <c r="AF17">
        <v>2.39</v>
      </c>
      <c r="AG17">
        <v>1.62</v>
      </c>
      <c r="AJ17" t="s">
        <v>174</v>
      </c>
    </row>
    <row r="18" spans="1:36" ht="15" x14ac:dyDescent="0.25">
      <c r="A18">
        <v>4.37</v>
      </c>
      <c r="B18">
        <v>3.79</v>
      </c>
      <c r="C18">
        <v>1.84</v>
      </c>
      <c r="D18" s="20">
        <f t="shared" si="3"/>
        <v>3.6163455558708701E-2</v>
      </c>
      <c r="E18" s="17">
        <f>IF(OR($A18="",$B18="",$C18=""),"",A18*'MPTO_working_3-way'!$I17)</f>
        <v>4.5280343007915569</v>
      </c>
      <c r="F18" s="21">
        <f>IF(OR($A18="",$B18="",$C18=""),"",B18*'MPTO_working_3-way'!$I17)</f>
        <v>3.9270594965675061</v>
      </c>
      <c r="G18" s="22">
        <f>IF(OR($A18="",$B18="",$C18=""),"",C18*'MPTO_working_3-way'!$I17)</f>
        <v>1.906540758228024</v>
      </c>
      <c r="H18" s="17">
        <f>IF(OR($A18="",$B18="",$C18=""),"",'MPTO_working_3-way'!E17)</f>
        <v>4.6130043032016381</v>
      </c>
      <c r="I18" s="21">
        <f>IF(OR($A18="",$B18="",$C18=""),"",'MPTO_working_3-way'!F17)</f>
        <v>3.9714412459385913</v>
      </c>
      <c r="J18" s="22">
        <f>IF(OR($A18="",$B18="",$C18=""),"",'MPTO_working_3-way'!G17)</f>
        <v>1.8817374113797496</v>
      </c>
      <c r="K18" s="17">
        <f>IF(OR($A18="",$B18="",$C18=""),"",'OddsRatio_working_3-way'!H17)</f>
        <v>4.5745056254131402</v>
      </c>
      <c r="L18" s="21">
        <f>IF(OR($A18="",$B18="",$C18=""),"",'OddsRatio_working_3-way'!I17)</f>
        <v>3.9593088115438171</v>
      </c>
      <c r="M18" s="22">
        <f>IF(OR($A18="",$B18="",$C18=""),"",'OddsRatio_working_3-way'!J17)</f>
        <v>1.8909746959486762</v>
      </c>
      <c r="N18" s="23">
        <f t="shared" si="16"/>
        <v>22.084638356763055</v>
      </c>
      <c r="O18" s="24">
        <f t="shared" si="17"/>
        <v>25.464345545924683</v>
      </c>
      <c r="P18" s="24">
        <f t="shared" si="18"/>
        <v>52.451016097312255</v>
      </c>
      <c r="Q18" t="s">
        <v>358</v>
      </c>
      <c r="R18" t="s">
        <v>461</v>
      </c>
      <c r="S18" s="48" t="s">
        <v>474</v>
      </c>
      <c r="T18" s="35">
        <v>100</v>
      </c>
      <c r="U18" s="35">
        <f t="shared" si="19"/>
        <v>77.32426303854875</v>
      </c>
      <c r="V18" s="35">
        <f t="shared" si="20"/>
        <v>77.777777777777771</v>
      </c>
      <c r="W18" s="35">
        <f t="shared" si="21"/>
        <v>41.176470588235297</v>
      </c>
      <c r="X18" s="35">
        <f t="shared" si="22"/>
        <v>81.045751633986924</v>
      </c>
      <c r="Y18" s="35">
        <f t="shared" si="23"/>
        <v>81.499266373215946</v>
      </c>
      <c r="Z18" s="35">
        <f t="shared" si="24"/>
        <v>44.897959183673464</v>
      </c>
      <c r="AA18" s="35">
        <f t="shared" si="25"/>
        <v>-3.7214885954381742</v>
      </c>
      <c r="AB18" s="35">
        <f t="shared" si="26"/>
        <v>-3.7214885954381742</v>
      </c>
      <c r="AC18" s="35">
        <f t="shared" si="27"/>
        <v>-3.7214885954381671</v>
      </c>
      <c r="AF18">
        <v>1.74</v>
      </c>
      <c r="AG18">
        <v>2.15</v>
      </c>
      <c r="AJ18" t="s">
        <v>459</v>
      </c>
    </row>
    <row r="19" spans="1:36" ht="15" x14ac:dyDescent="0.25">
      <c r="A19">
        <v>4.41</v>
      </c>
      <c r="B19">
        <v>4.5</v>
      </c>
      <c r="C19">
        <v>1.7</v>
      </c>
      <c r="D19" s="20">
        <f t="shared" si="3"/>
        <v>3.7214885954381716E-2</v>
      </c>
      <c r="E19" s="17">
        <f>IF(OR($A19="",$B19="",$C19=""),"",A19*'MPTO_working_3-way'!$I18)</f>
        <v>4.5741176470588236</v>
      </c>
      <c r="F19" s="21">
        <f>IF(OR($A19="",$B19="",$C19=""),"",B19*'MPTO_working_3-way'!$I18)</f>
        <v>4.6674669867947181</v>
      </c>
      <c r="G19" s="22">
        <f>IF(OR($A19="",$B19="",$C19=""),"",C19*'MPTO_working_3-way'!$I18)</f>
        <v>1.7632653061224488</v>
      </c>
      <c r="H19" s="17">
        <f>IF(OR($A19="",$B19="",$C19=""),"",'MPTO_working_3-way'!E18)</f>
        <v>4.6652146857498442</v>
      </c>
      <c r="I19" s="21">
        <f>IF(OR($A19="",$B19="",$C19=""),"",'MPTO_working_3-way'!F18)</f>
        <v>4.766052129688493</v>
      </c>
      <c r="J19" s="22">
        <f>IF(OR($A19="",$B19="",$C19=""),"",'MPTO_working_3-way'!G18)</f>
        <v>1.7366226546212646</v>
      </c>
      <c r="K19" s="17">
        <f>IF(OR($A19="",$B19="",$C19=""),"",'OddsRatio_working_3-way'!H18)</f>
        <v>4.6337507326971776</v>
      </c>
      <c r="L19" s="21">
        <f>IF(OR($A19="",$B19="",$C19=""),"",'OddsRatio_working_3-way'!I18)</f>
        <v>4.7296561772551682</v>
      </c>
      <c r="M19" s="22">
        <f>IF(OR($A19="",$B19="",$C19=""),"",'OddsRatio_working_3-way'!J18)</f>
        <v>1.7459312354510337</v>
      </c>
      <c r="N19" s="23">
        <f t="shared" si="16"/>
        <v>21.862139917695472</v>
      </c>
      <c r="O19" s="24">
        <f t="shared" si="17"/>
        <v>21.424897119341562</v>
      </c>
      <c r="P19" s="24">
        <f t="shared" si="18"/>
        <v>56.712962962962962</v>
      </c>
      <c r="Q19" t="s">
        <v>194</v>
      </c>
      <c r="R19" t="s">
        <v>359</v>
      </c>
      <c r="S19" s="48" t="s">
        <v>475</v>
      </c>
      <c r="T19" s="35">
        <v>100</v>
      </c>
      <c r="U19" s="35">
        <f t="shared" si="19"/>
        <v>65.156794425087099</v>
      </c>
      <c r="V19" s="35">
        <f t="shared" si="20"/>
        <v>74.160206718346245</v>
      </c>
      <c r="W19" s="35">
        <f t="shared" si="21"/>
        <v>57.264957264957268</v>
      </c>
      <c r="X19" s="35">
        <f t="shared" si="22"/>
        <v>68.57483601669648</v>
      </c>
      <c r="Y19" s="35">
        <f t="shared" si="23"/>
        <v>77.578248309955626</v>
      </c>
      <c r="Z19" s="35">
        <f t="shared" si="24"/>
        <v>60.682998856566627</v>
      </c>
      <c r="AA19" s="35">
        <f t="shared" si="25"/>
        <v>-3.4180415916093807</v>
      </c>
      <c r="AB19" s="35">
        <f t="shared" si="26"/>
        <v>-3.4180415916093807</v>
      </c>
      <c r="AC19" s="35">
        <f t="shared" si="27"/>
        <v>-3.4180415916093594</v>
      </c>
      <c r="AF19">
        <v>1.58</v>
      </c>
      <c r="AG19">
        <v>2.46</v>
      </c>
      <c r="AJ19" t="s">
        <v>451</v>
      </c>
    </row>
    <row r="20" spans="1:36" ht="15" x14ac:dyDescent="0.25">
      <c r="A20">
        <v>2.87</v>
      </c>
      <c r="B20">
        <v>3.87</v>
      </c>
      <c r="C20">
        <v>2.34</v>
      </c>
      <c r="D20" s="20">
        <f t="shared" si="3"/>
        <v>3.4180415916093665E-2</v>
      </c>
      <c r="E20" s="17">
        <f>IF(OR($A20="",$B20="",$C20=""),"",A20*'MPTO_working_3-way'!$I19)</f>
        <v>2.9680977936791888</v>
      </c>
      <c r="F20" s="21">
        <f>IF(OR($A20="",$B20="",$C20=""),"",B20*'MPTO_working_3-way'!$I19)</f>
        <v>4.0022782095952829</v>
      </c>
      <c r="G20" s="22">
        <f>IF(OR($A20="",$B20="",$C20=""),"",C20*'MPTO_working_3-way'!$I19)</f>
        <v>2.4199821732436591</v>
      </c>
      <c r="H20" s="17">
        <f>IF(OR($A20="",$B20="",$C20=""),"",'MPTO_working_3-way'!E19)</f>
        <v>2.9670193507024565</v>
      </c>
      <c r="I20" s="21">
        <f>IF(OR($A20="",$B20="",$C20=""),"",'MPTO_working_3-way'!F19)</f>
        <v>4.0485098794613181</v>
      </c>
      <c r="J20" s="22">
        <f>IF(OR($A20="",$B20="",$C20=""),"",'MPTO_working_3-way'!G19)</f>
        <v>2.40409491191294</v>
      </c>
      <c r="K20" s="17">
        <f>IF(OR($A20="",$B20="",$C20=""),"",'OddsRatio_working_3-way'!H19)</f>
        <v>2.9696807210223142</v>
      </c>
      <c r="L20" s="21">
        <f>IF(OR($A20="",$B20="",$C20=""),"",'OddsRatio_working_3-way'!I19)</f>
        <v>4.0229859194299671</v>
      </c>
      <c r="M20" s="22">
        <f>IF(OR($A20="",$B20="",$C20=""),"",'OddsRatio_working_3-way'!J19)</f>
        <v>2.4114289658662567</v>
      </c>
      <c r="N20" s="23">
        <f t="shared" si="16"/>
        <v>33.691612255148165</v>
      </c>
      <c r="O20" s="24">
        <f t="shared" si="17"/>
        <v>24.985769295161557</v>
      </c>
      <c r="P20" s="24">
        <f t="shared" si="18"/>
        <v>41.322618449690282</v>
      </c>
      <c r="Q20" t="s">
        <v>223</v>
      </c>
      <c r="R20" t="s">
        <v>224</v>
      </c>
      <c r="S20" s="48" t="s">
        <v>475</v>
      </c>
      <c r="T20" s="35">
        <v>100</v>
      </c>
      <c r="U20" s="35">
        <f t="shared" si="19"/>
        <v>36.30573248407643</v>
      </c>
      <c r="V20" s="35">
        <f t="shared" si="20"/>
        <v>74.874371859296474</v>
      </c>
      <c r="W20" s="35">
        <f t="shared" si="21"/>
        <v>84</v>
      </c>
      <c r="X20" s="35">
        <f t="shared" si="22"/>
        <v>41.125628140703519</v>
      </c>
      <c r="Y20" s="35">
        <f t="shared" si="23"/>
        <v>79.69426751592357</v>
      </c>
      <c r="Z20" s="35">
        <f t="shared" si="24"/>
        <v>88.819895656627082</v>
      </c>
      <c r="AA20" s="35">
        <f t="shared" si="25"/>
        <v>-4.8198956566270894</v>
      </c>
      <c r="AB20" s="35">
        <f t="shared" si="26"/>
        <v>-4.8198956566270965</v>
      </c>
      <c r="AC20" s="35">
        <f t="shared" si="27"/>
        <v>-4.8198956566270823</v>
      </c>
      <c r="AF20">
        <v>1.68</v>
      </c>
      <c r="AG20">
        <v>2.25</v>
      </c>
      <c r="AJ20" t="s">
        <v>451</v>
      </c>
    </row>
    <row r="21" spans="1:36" ht="15" x14ac:dyDescent="0.25">
      <c r="A21">
        <v>1.57</v>
      </c>
      <c r="B21">
        <v>3.98</v>
      </c>
      <c r="C21">
        <v>6.25</v>
      </c>
      <c r="D21" s="20">
        <f t="shared" si="3"/>
        <v>4.8198956566270823E-2</v>
      </c>
      <c r="E21" s="17">
        <f>IF(OR($A21="",$B21="",$C21=""),"",A21*'MPTO_working_3-way'!$I20)</f>
        <v>1.6456723618090452</v>
      </c>
      <c r="F21" s="21">
        <f>IF(OR($A21="",$B21="",$C21=""),"",B21*'MPTO_working_3-way'!$I20)</f>
        <v>4.1718318471337579</v>
      </c>
      <c r="G21" s="22">
        <f>IF(OR($A21="",$B21="",$C21=""),"",C21*'MPTO_working_3-way'!$I20)</f>
        <v>6.5512434785391926</v>
      </c>
      <c r="H21" s="17">
        <f>IF(OR($A21="",$B21="",$C21=""),"",'MPTO_working_3-way'!E20)</f>
        <v>1.6106266406296719</v>
      </c>
      <c r="I21" s="21">
        <f>IF(OR($A21="",$B21="",$C21=""),"",'MPTO_working_3-way'!F20)</f>
        <v>4.2518821345556095</v>
      </c>
      <c r="J21" s="22">
        <f>IF(OR($A21="",$B21="",$C21=""),"",'MPTO_working_3-way'!G20)</f>
        <v>6.947644165339832</v>
      </c>
      <c r="K21" s="17">
        <f>IF(OR($A21="",$B21="",$C21=""),"",'OddsRatio_working_3-way'!H20)</f>
        <v>1.6223733122222523</v>
      </c>
      <c r="L21" s="21">
        <f>IF(OR($A21="",$B21="",$C21=""),"",'OddsRatio_working_3-way'!I20)</f>
        <v>4.2538113516180909</v>
      </c>
      <c r="M21" s="22">
        <f>IF(OR($A21="",$B21="",$C21=""),"",'OddsRatio_working_3-way'!J20)</f>
        <v>6.7323857704681105</v>
      </c>
      <c r="N21" s="23">
        <f t="shared" si="16"/>
        <v>60.765436863795038</v>
      </c>
      <c r="O21" s="24">
        <f t="shared" si="17"/>
        <v>23.970285396019651</v>
      </c>
      <c r="P21" s="24">
        <f t="shared" si="18"/>
        <v>15.264277740185314</v>
      </c>
      <c r="Q21" t="s">
        <v>366</v>
      </c>
      <c r="R21" t="s">
        <v>218</v>
      </c>
      <c r="S21" s="48" t="s">
        <v>475</v>
      </c>
      <c r="T21" s="35">
        <v>100</v>
      </c>
      <c r="U21" s="35">
        <f t="shared" si="19"/>
        <v>42.196531791907518</v>
      </c>
      <c r="V21" s="35">
        <f t="shared" si="20"/>
        <v>75.062344139650875</v>
      </c>
      <c r="W21" s="35">
        <f t="shared" si="21"/>
        <v>78.213507625272342</v>
      </c>
      <c r="X21" s="35">
        <f t="shared" si="22"/>
        <v>46.724148235076804</v>
      </c>
      <c r="Y21" s="35">
        <f t="shared" si="23"/>
        <v>79.589960582820169</v>
      </c>
      <c r="Z21" s="35">
        <f t="shared" si="24"/>
        <v>82.741124068441621</v>
      </c>
      <c r="AA21" s="35">
        <f t="shared" si="25"/>
        <v>-4.5276164431692862</v>
      </c>
      <c r="AB21" s="35">
        <f t="shared" si="26"/>
        <v>-4.5276164431692933</v>
      </c>
      <c r="AC21" s="35">
        <f t="shared" si="27"/>
        <v>-4.5276164431692791</v>
      </c>
      <c r="AF21">
        <v>2.23</v>
      </c>
      <c r="AG21">
        <v>1.67</v>
      </c>
      <c r="AJ21" t="s">
        <v>451</v>
      </c>
    </row>
    <row r="22" spans="1:36" ht="15" x14ac:dyDescent="0.25">
      <c r="A22">
        <v>1.73</v>
      </c>
      <c r="B22">
        <v>4.01</v>
      </c>
      <c r="C22">
        <v>4.59</v>
      </c>
      <c r="D22" s="20">
        <f t="shared" si="3"/>
        <v>4.52761644316928E-2</v>
      </c>
      <c r="E22" s="17">
        <f>IF(OR($A22="",$B22="",$C22=""),"",A22*'MPTO_working_3-way'!$I21)</f>
        <v>1.8083277644668285</v>
      </c>
      <c r="F22" s="21">
        <f>IF(OR($A22="",$B22="",$C22=""),"",B22*'MPTO_working_3-way'!$I21)</f>
        <v>4.1915574193710876</v>
      </c>
      <c r="G22" s="22">
        <f>IF(OR($A22="",$B22="",$C22=""),"",C22*'MPTO_working_3-way'!$I21)</f>
        <v>4.7978175947414696</v>
      </c>
      <c r="H22" s="17">
        <f>IF(OR($A22="",$B22="",$C22=""),"",'MPTO_working_3-way'!E21)</f>
        <v>1.7763799569573839</v>
      </c>
      <c r="I22" s="21">
        <f>IF(OR($A22="",$B22="",$C22=""),"",'MPTO_working_3-way'!F21)</f>
        <v>4.2683147361886666</v>
      </c>
      <c r="J22" s="22">
        <f>IF(OR($A22="",$B22="",$C22=""),"",'MPTO_working_3-way'!G21)</f>
        <v>4.9316262340407615</v>
      </c>
      <c r="K22" s="17">
        <f>IF(OR($A22="",$B22="",$C22=""),"",'OddsRatio_working_3-way'!H21)</f>
        <v>1.7876574451276701</v>
      </c>
      <c r="L22" s="21">
        <f>IF(OR($A22="",$B22="",$C22=""),"",'OddsRatio_working_3-way'!I21)</f>
        <v>4.2477382326497084</v>
      </c>
      <c r="M22" s="22">
        <f>IF(OR($A22="",$B22="",$C22=""),"",'OddsRatio_working_3-way'!J21)</f>
        <v>4.8735482575456661</v>
      </c>
      <c r="N22" s="23">
        <f t="shared" si="16"/>
        <v>55.299709469142741</v>
      </c>
      <c r="O22" s="24">
        <f t="shared" si="17"/>
        <v>23.857480643794752</v>
      </c>
      <c r="P22" s="24">
        <f t="shared" si="18"/>
        <v>20.842809887062515</v>
      </c>
      <c r="Q22" t="s">
        <v>364</v>
      </c>
      <c r="R22" t="s">
        <v>193</v>
      </c>
      <c r="S22" s="48" t="s">
        <v>475</v>
      </c>
      <c r="T22" s="35">
        <v>100</v>
      </c>
      <c r="U22" s="35">
        <f t="shared" si="19"/>
        <v>57.983193277310924</v>
      </c>
      <c r="V22" s="35">
        <f t="shared" si="20"/>
        <v>71.014492753623188</v>
      </c>
      <c r="W22" s="35">
        <f t="shared" si="21"/>
        <v>68.152866242038215</v>
      </c>
      <c r="X22" s="35">
        <f t="shared" si="22"/>
        <v>60.832641004338598</v>
      </c>
      <c r="Y22" s="35">
        <f t="shared" si="23"/>
        <v>73.863940480650854</v>
      </c>
      <c r="Z22" s="35">
        <f t="shared" si="24"/>
        <v>71.002313969065895</v>
      </c>
      <c r="AA22" s="35">
        <f t="shared" si="25"/>
        <v>-2.8494477270276732</v>
      </c>
      <c r="AB22" s="35">
        <f t="shared" si="26"/>
        <v>-2.8494477270276661</v>
      </c>
      <c r="AC22" s="35">
        <f t="shared" si="27"/>
        <v>-2.8494477270276803</v>
      </c>
      <c r="AF22">
        <v>1.62</v>
      </c>
      <c r="AG22">
        <v>2.3199999999999998</v>
      </c>
      <c r="AJ22" t="s">
        <v>451</v>
      </c>
    </row>
    <row r="23" spans="1:36" ht="15" x14ac:dyDescent="0.25">
      <c r="A23">
        <v>2.38</v>
      </c>
      <c r="B23">
        <v>3.45</v>
      </c>
      <c r="C23">
        <v>3.14</v>
      </c>
      <c r="D23" s="20">
        <f t="shared" si="3"/>
        <v>2.8494477270276652E-2</v>
      </c>
      <c r="E23" s="17">
        <f>IF(OR($A23="",$B23="",$C23=""),"",A23*'MPTO_working_3-way'!$I22)</f>
        <v>2.4478168559032585</v>
      </c>
      <c r="F23" s="21">
        <f>IF(OR($A23="",$B23="",$C23=""),"",B23*'MPTO_working_3-way'!$I22)</f>
        <v>3.5483059465824547</v>
      </c>
      <c r="G23" s="22">
        <f>IF(OR($A23="",$B23="",$C23=""),"",C23*'MPTO_working_3-way'!$I22)</f>
        <v>3.2294726586286688</v>
      </c>
      <c r="H23" s="17">
        <f>IF(OR($A23="",$B23="",$C23=""),"",'MPTO_working_3-way'!E22)</f>
        <v>2.4350457147858258</v>
      </c>
      <c r="I23" s="21">
        <f>IF(OR($A23="",$B23="",$C23=""),"",'MPTO_working_3-way'!F22)</f>
        <v>3.5668819005263566</v>
      </c>
      <c r="J23" s="22">
        <f>IF(OR($A23="",$B23="",$C23=""),"",'MPTO_working_3-way'!G22)</f>
        <v>3.2365268884784464</v>
      </c>
      <c r="K23" s="17">
        <f>IF(OR($A23="",$B23="",$C23=""),"",'OddsRatio_working_3-way'!H22)</f>
        <v>2.440691595158353</v>
      </c>
      <c r="L23" s="21">
        <f>IF(OR($A23="",$B23="",$C23=""),"",'OddsRatio_working_3-way'!I22)</f>
        <v>3.5577495711144671</v>
      </c>
      <c r="M23" s="22">
        <f>IF(OR($A23="",$B23="",$C23=""),"",'OddsRatio_working_3-way'!J22)</f>
        <v>3.2341159519122291</v>
      </c>
      <c r="N23" s="23">
        <f t="shared" si="16"/>
        <v>40.852729549122834</v>
      </c>
      <c r="O23" s="24">
        <f t="shared" si="17"/>
        <v>28.182462703452853</v>
      </c>
      <c r="P23" s="24">
        <f t="shared" si="18"/>
        <v>30.96480774742431</v>
      </c>
      <c r="Q23" t="s">
        <v>229</v>
      </c>
      <c r="R23" t="s">
        <v>236</v>
      </c>
      <c r="S23" s="48" t="s">
        <v>475</v>
      </c>
      <c r="T23" s="35">
        <v>100</v>
      </c>
      <c r="U23" s="35">
        <f t="shared" si="19"/>
        <v>83.136593591905566</v>
      </c>
      <c r="V23" s="35">
        <f t="shared" si="20"/>
        <v>77.528089887640448</v>
      </c>
      <c r="W23" s="35">
        <f t="shared" si="21"/>
        <v>36.30573248407643</v>
      </c>
      <c r="X23" s="35">
        <f t="shared" si="22"/>
        <v>86.166177628283108</v>
      </c>
      <c r="Y23" s="35">
        <f t="shared" si="23"/>
        <v>80.557673924018005</v>
      </c>
      <c r="Z23" s="35">
        <f t="shared" si="24"/>
        <v>39.335316520453986</v>
      </c>
      <c r="AA23" s="35">
        <f t="shared" si="25"/>
        <v>-3.0295840363775426</v>
      </c>
      <c r="AB23" s="35">
        <f t="shared" si="26"/>
        <v>-3.0295840363775568</v>
      </c>
      <c r="AC23" s="35">
        <f t="shared" si="27"/>
        <v>-3.0295840363775568</v>
      </c>
      <c r="AF23">
        <v>2.02</v>
      </c>
      <c r="AG23">
        <v>1.88</v>
      </c>
      <c r="AJ23" t="s">
        <v>452</v>
      </c>
    </row>
    <row r="24" spans="1:36" ht="15" x14ac:dyDescent="0.25">
      <c r="A24">
        <v>5.93</v>
      </c>
      <c r="B24">
        <v>4.45</v>
      </c>
      <c r="C24">
        <v>1.57</v>
      </c>
      <c r="D24" s="20">
        <f t="shared" si="3"/>
        <v>3.0295840363775639E-2</v>
      </c>
      <c r="E24" s="17">
        <f>IF(OR($A24="",$B24="",$C24=""),"",A24*'MPTO_working_3-way'!$I23)</f>
        <v>6.1096543333571889</v>
      </c>
      <c r="F24" s="21">
        <f>IF(OR($A24="",$B24="",$C24=""),"",B24*'MPTO_working_3-way'!$I23)</f>
        <v>4.5848164896188015</v>
      </c>
      <c r="G24" s="22">
        <f>IF(OR($A24="",$B24="",$C24=""),"",C24*'MPTO_working_3-way'!$I23)</f>
        <v>1.6175644693711277</v>
      </c>
      <c r="H24" s="17">
        <f>IF(OR($A24="",$B24="",$C24=""),"",'MPTO_working_3-way'!E23)</f>
        <v>6.3077374558758503</v>
      </c>
      <c r="I24" s="21">
        <f>IF(OR($A24="",$B24="",$C24=""),"",'MPTO_working_3-way'!F23)</f>
        <v>4.6593874185126278</v>
      </c>
      <c r="J24" s="22">
        <f>IF(OR($A24="",$B24="",$C24=""),"",'MPTO_working_3-way'!G23)</f>
        <v>1.5952930897687592</v>
      </c>
      <c r="K24" s="17">
        <f>IF(OR($A24="",$B24="",$C24=""),"",'OddsRatio_working_3-way'!H23)</f>
        <v>6.2133527494186502</v>
      </c>
      <c r="L24" s="21">
        <f>IF(OR($A24="",$B24="",$C24=""),"",'OddsRatio_working_3-way'!I23)</f>
        <v>4.6482894493903348</v>
      </c>
      <c r="M24" s="22">
        <f>IF(OR($A24="",$B24="",$C24=""),"",'OddsRatio_working_3-way'!J23)</f>
        <v>1.6027608655514463</v>
      </c>
      <c r="N24" s="23">
        <f t="shared" si="16"/>
        <v>16.367538087060822</v>
      </c>
      <c r="O24" s="24">
        <f t="shared" si="17"/>
        <v>21.811123787925997</v>
      </c>
      <c r="P24" s="24">
        <f t="shared" si="18"/>
        <v>61.82133812501317</v>
      </c>
      <c r="Q24" t="s">
        <v>235</v>
      </c>
      <c r="R24" t="s">
        <v>232</v>
      </c>
      <c r="S24" s="48" t="s">
        <v>475</v>
      </c>
      <c r="T24" s="35">
        <v>100</v>
      </c>
      <c r="U24" s="35">
        <f t="shared" si="19"/>
        <v>53.051643192488264</v>
      </c>
      <c r="V24" s="35">
        <f t="shared" si="20"/>
        <v>72.375690607734811</v>
      </c>
      <c r="W24" s="35">
        <f t="shared" si="21"/>
        <v>71.751412429378533</v>
      </c>
      <c r="X24" s="35">
        <f t="shared" si="22"/>
        <v>55.872896962886664</v>
      </c>
      <c r="Y24" s="35">
        <f t="shared" si="23"/>
        <v>75.196944378133196</v>
      </c>
      <c r="Z24" s="35">
        <f t="shared" si="24"/>
        <v>74.572666199776933</v>
      </c>
      <c r="AA24" s="35">
        <f t="shared" si="25"/>
        <v>-2.8212537703983998</v>
      </c>
      <c r="AB24" s="35">
        <f t="shared" si="26"/>
        <v>-2.8212537703983855</v>
      </c>
      <c r="AC24" s="35">
        <f t="shared" si="27"/>
        <v>-2.8212537703983998</v>
      </c>
      <c r="AF24">
        <v>1.72</v>
      </c>
      <c r="AG24">
        <v>2.2000000000000002</v>
      </c>
      <c r="AJ24" t="s">
        <v>452</v>
      </c>
    </row>
    <row r="25" spans="1:36" ht="15" x14ac:dyDescent="0.25">
      <c r="A25">
        <v>2.13</v>
      </c>
      <c r="B25">
        <v>3.62</v>
      </c>
      <c r="C25">
        <v>3.54</v>
      </c>
      <c r="D25" s="20">
        <f t="shared" si="3"/>
        <v>2.8212537703984131E-2</v>
      </c>
      <c r="E25" s="17">
        <f>IF(OR($A25="",$B25="",$C25=""),"",A25*'MPTO_working_3-way'!$I24)</f>
        <v>2.1900927053094863</v>
      </c>
      <c r="F25" s="21">
        <f>IF(OR($A25="",$B25="",$C25=""),"",B25*'MPTO_working_3-way'!$I24)</f>
        <v>3.7221293864884228</v>
      </c>
      <c r="G25" s="22">
        <f>IF(OR($A25="",$B25="",$C25=""),"",C25*'MPTO_working_3-way'!$I24)</f>
        <v>3.6398723834721038</v>
      </c>
      <c r="H25" s="17">
        <f>IF(OR($A25="",$B25="",$C25=""),"",'MPTO_working_3-way'!E24)</f>
        <v>2.1735379246619</v>
      </c>
      <c r="I25" s="21">
        <f>IF(OR($A25="",$B25="",$C25=""),"",'MPTO_working_3-way'!F24)</f>
        <v>3.7475793257864214</v>
      </c>
      <c r="J25" s="22">
        <f>IF(OR($A25="",$B25="",$C25=""),"",'MPTO_working_3-way'!G24)</f>
        <v>3.6619078207029125</v>
      </c>
      <c r="K25" s="17">
        <f>IF(OR($A25="",$B25="",$C25=""),"",'OddsRatio_working_3-way'!H24)</f>
        <v>2.1803302965094815</v>
      </c>
      <c r="L25" s="21">
        <f>IF(OR($A25="",$B25="",$C25=""),"",'OddsRatio_working_3-way'!I24)</f>
        <v>3.7366950237653462</v>
      </c>
      <c r="M25" s="22">
        <f>IF(OR($A25="",$B25="",$C25=""),"",'OddsRatio_working_3-way'!J24)</f>
        <v>3.6531318169328175</v>
      </c>
      <c r="N25" s="23">
        <f t="shared" si="16"/>
        <v>45.660167607319984</v>
      </c>
      <c r="O25" s="24">
        <f t="shared" si="17"/>
        <v>26.866341713699327</v>
      </c>
      <c r="P25" s="24">
        <f t="shared" si="18"/>
        <v>27.473490678980671</v>
      </c>
      <c r="Q25" t="s">
        <v>230</v>
      </c>
      <c r="R25" t="s">
        <v>228</v>
      </c>
      <c r="S25" s="48" t="s">
        <v>475</v>
      </c>
      <c r="T25" s="35">
        <v>100</v>
      </c>
      <c r="U25" s="35">
        <f t="shared" si="19"/>
        <v>59.349593495934961</v>
      </c>
      <c r="V25" s="35">
        <f t="shared" si="20"/>
        <v>71.181556195965413</v>
      </c>
      <c r="W25" s="35">
        <f t="shared" si="21"/>
        <v>66.666666666666657</v>
      </c>
      <c r="X25" s="35">
        <f t="shared" si="22"/>
        <v>62.151777137367915</v>
      </c>
      <c r="Y25" s="35">
        <f t="shared" si="23"/>
        <v>73.98373983739836</v>
      </c>
      <c r="Z25" s="35">
        <f t="shared" si="24"/>
        <v>69.468850308099618</v>
      </c>
      <c r="AA25" s="35">
        <f t="shared" si="25"/>
        <v>-2.8021836414329542</v>
      </c>
      <c r="AB25" s="35">
        <f t="shared" si="26"/>
        <v>-2.8021836414329471</v>
      </c>
      <c r="AC25" s="35">
        <f t="shared" si="27"/>
        <v>-2.8021836414329613</v>
      </c>
      <c r="AF25">
        <v>1.86</v>
      </c>
      <c r="AG25">
        <v>2.04</v>
      </c>
      <c r="AJ25" t="s">
        <v>452</v>
      </c>
    </row>
    <row r="26" spans="1:36" ht="15" x14ac:dyDescent="0.25">
      <c r="A26">
        <v>2.46</v>
      </c>
      <c r="B26">
        <v>3.47</v>
      </c>
      <c r="C26">
        <v>3</v>
      </c>
      <c r="D26" s="20">
        <f t="shared" si="3"/>
        <v>2.8021836414329426E-2</v>
      </c>
      <c r="E26" s="17">
        <f>IF(OR($A26="",$B26="",$C26=""),"",A26*'MPTO_working_3-way'!$I25)</f>
        <v>2.5289337175792506</v>
      </c>
      <c r="F26" s="21">
        <f>IF(OR($A26="",$B26="",$C26=""),"",B26*'MPTO_working_3-way'!$I25)</f>
        <v>3.5672357723577233</v>
      </c>
      <c r="G26" s="22">
        <f>IF(OR($A26="",$B26="",$C26=""),"",C26*'MPTO_working_3-way'!$I25)</f>
        <v>3.0840655092429881</v>
      </c>
      <c r="H26" s="17">
        <f>IF(OR($A26="",$B26="",$C26=""),"",'MPTO_working_3-way'!E25)</f>
        <v>2.5178550359853697</v>
      </c>
      <c r="I26" s="21">
        <f>IF(OR($A26="",$B26="",$C26=""),"",'MPTO_working_3-way'!F25)</f>
        <v>3.5862368362088275</v>
      </c>
      <c r="J26" s="22">
        <f>IF(OR($A26="",$B26="",$C26=""),"",'MPTO_working_3-way'!G25)</f>
        <v>3.0864890924430513</v>
      </c>
      <c r="K26" s="17">
        <f>IF(OR($A26="",$B26="",$C26=""),"",'OddsRatio_working_3-way'!H25)</f>
        <v>2.5229134622867924</v>
      </c>
      <c r="L26" s="21">
        <f>IF(OR($A26="",$B26="",$C26=""),"",'OddsRatio_working_3-way'!I25)</f>
        <v>3.5764357889372445</v>
      </c>
      <c r="M26" s="22">
        <f>IF(OR($A26="",$B26="",$C26=""),"",'OddsRatio_working_3-way'!J25)</f>
        <v>3.0861828250504</v>
      </c>
      <c r="N26" s="23">
        <f t="shared" si="16"/>
        <v>39.542357043553572</v>
      </c>
      <c r="O26" s="24">
        <f t="shared" si="17"/>
        <v>28.032910180732507</v>
      </c>
      <c r="P26" s="24">
        <f t="shared" si="18"/>
        <v>32.424732775713935</v>
      </c>
      <c r="Q26" t="s">
        <v>237</v>
      </c>
      <c r="R26" t="s">
        <v>227</v>
      </c>
      <c r="S26" s="48" t="s">
        <v>475</v>
      </c>
      <c r="T26" s="35">
        <v>100</v>
      </c>
      <c r="U26" s="35">
        <f t="shared" si="19"/>
        <v>31.972789115646258</v>
      </c>
      <c r="V26" s="35">
        <f t="shared" si="20"/>
        <v>79.959919839679344</v>
      </c>
      <c r="W26" s="35">
        <f t="shared" si="21"/>
        <v>84.871406959152793</v>
      </c>
      <c r="X26" s="35">
        <f t="shared" si="22"/>
        <v>35.168673201167842</v>
      </c>
      <c r="Y26" s="35">
        <f t="shared" si="23"/>
        <v>83.155803925200942</v>
      </c>
      <c r="Z26" s="35">
        <f t="shared" si="24"/>
        <v>88.067291044674377</v>
      </c>
      <c r="AA26" s="35">
        <f t="shared" si="25"/>
        <v>-3.195884085521584</v>
      </c>
      <c r="AB26" s="35">
        <f t="shared" si="26"/>
        <v>-3.1958840855215982</v>
      </c>
      <c r="AC26" s="35">
        <f t="shared" si="27"/>
        <v>-3.195884085521584</v>
      </c>
      <c r="AF26">
        <v>1.99</v>
      </c>
      <c r="AG26">
        <v>1.9</v>
      </c>
      <c r="AJ26" t="s">
        <v>452</v>
      </c>
    </row>
    <row r="27" spans="1:36" ht="15" x14ac:dyDescent="0.25">
      <c r="A27">
        <v>1.47</v>
      </c>
      <c r="B27">
        <v>4.99</v>
      </c>
      <c r="C27">
        <v>6.61</v>
      </c>
      <c r="D27" s="20">
        <f t="shared" si="3"/>
        <v>3.1958840855215831E-2</v>
      </c>
      <c r="E27" s="17">
        <f>IF(OR($A27="",$B27="",$C27=""),"",A27*'MPTO_working_3-way'!$I26)</f>
        <v>1.5169794960571672</v>
      </c>
      <c r="F27" s="21">
        <f>IF(OR($A27="",$B27="",$C27=""),"",B27*'MPTO_working_3-way'!$I26)</f>
        <v>5.1494746158675273</v>
      </c>
      <c r="G27" s="22">
        <f>IF(OR($A27="",$B27="",$C27=""),"",C27*'MPTO_working_3-way'!$I26)</f>
        <v>6.8212479380529771</v>
      </c>
      <c r="H27" s="17">
        <f>IF(OR($A27="",$B27="",$C27=""),"",'MPTO_working_3-way'!E26)</f>
        <v>1.4933861766661722</v>
      </c>
      <c r="I27" s="21">
        <f>IF(OR($A27="",$B27="",$C27=""),"",'MPTO_working_3-way'!F26)</f>
        <v>5.2701518119233421</v>
      </c>
      <c r="J27" s="22">
        <f>IF(OR($A27="",$B27="",$C27=""),"",'MPTO_working_3-way'!G26)</f>
        <v>7.110707427377136</v>
      </c>
      <c r="K27" s="17">
        <f>IF(OR($A27="",$B27="",$C27=""),"",'OddsRatio_working_3-way'!H26)</f>
        <v>1.5008492946286884</v>
      </c>
      <c r="L27" s="21">
        <f>IF(OR($A27="",$B27="",$C27=""),"",'OddsRatio_working_3-way'!I26)</f>
        <v>5.2518908203584393</v>
      </c>
      <c r="M27" s="22">
        <f>IF(OR($A27="",$B27="",$C27=""),"",'OddsRatio_working_3-way'!J26)</f>
        <v>6.9782224316317896</v>
      </c>
      <c r="N27" s="23">
        <f t="shared" si="16"/>
        <v>65.920469103183919</v>
      </c>
      <c r="O27" s="24">
        <f t="shared" si="17"/>
        <v>19.419456829996061</v>
      </c>
      <c r="P27" s="24">
        <f t="shared" si="18"/>
        <v>14.660074066820023</v>
      </c>
      <c r="Q27" t="s">
        <v>231</v>
      </c>
      <c r="R27" t="s">
        <v>226</v>
      </c>
      <c r="S27" s="48" t="s">
        <v>475</v>
      </c>
      <c r="T27" s="35">
        <v>100</v>
      </c>
      <c r="U27" s="35">
        <f t="shared" si="19"/>
        <v>46.808510638297875</v>
      </c>
      <c r="V27" s="35">
        <f t="shared" si="20"/>
        <v>74.489795918367349</v>
      </c>
      <c r="W27" s="35">
        <f t="shared" si="21"/>
        <v>75.728155339805824</v>
      </c>
      <c r="X27" s="35">
        <f t="shared" si="22"/>
        <v>49.782048741826827</v>
      </c>
      <c r="Y27" s="35">
        <f t="shared" si="23"/>
        <v>77.463334021896301</v>
      </c>
      <c r="Z27" s="35">
        <f t="shared" si="24"/>
        <v>78.701693443334776</v>
      </c>
      <c r="AA27" s="35">
        <f t="shared" si="25"/>
        <v>-2.9735381035289521</v>
      </c>
      <c r="AB27" s="35">
        <f t="shared" si="26"/>
        <v>-2.9735381035289521</v>
      </c>
      <c r="AC27" s="35">
        <f t="shared" si="27"/>
        <v>-2.9735381035289521</v>
      </c>
      <c r="AF27">
        <v>1.6</v>
      </c>
      <c r="AG27">
        <v>2.44</v>
      </c>
      <c r="AJ27" t="s">
        <v>452</v>
      </c>
    </row>
    <row r="28" spans="1:36" ht="15" x14ac:dyDescent="0.25">
      <c r="A28">
        <v>1.88</v>
      </c>
      <c r="B28">
        <v>3.92</v>
      </c>
      <c r="C28">
        <v>4.12</v>
      </c>
      <c r="D28" s="20">
        <f t="shared" si="3"/>
        <v>2.973538103528961E-2</v>
      </c>
      <c r="E28" s="17">
        <f>IF(OR($A28="",$B28="",$C28=""),"",A28*'MPTO_working_3-way'!$I27)</f>
        <v>1.9359025163463444</v>
      </c>
      <c r="F28" s="21">
        <f>IF(OR($A28="",$B28="",$C28=""),"",B28*'MPTO_working_3-way'!$I27)</f>
        <v>4.0365626936583352</v>
      </c>
      <c r="G28" s="22">
        <f>IF(OR($A28="",$B28="",$C28=""),"",C28*'MPTO_working_3-way'!$I27)</f>
        <v>4.2425097698653937</v>
      </c>
      <c r="H28" s="17">
        <f>IF(OR($A28="",$B28="",$C28=""),"",'MPTO_working_3-way'!E27)</f>
        <v>1.9156974357386771</v>
      </c>
      <c r="I28" s="21">
        <f>IF(OR($A28="",$B28="",$C28=""),"",'MPTO_working_3-way'!F27)</f>
        <v>4.0784656472799803</v>
      </c>
      <c r="J28" s="22">
        <f>IF(OR($A28="",$B28="",$C28=""),"",'MPTO_working_3-way'!G27)</f>
        <v>4.2954098924679265</v>
      </c>
      <c r="K28" s="17">
        <f>IF(OR($A28="",$B28="",$C28=""),"",'OddsRatio_working_3-way'!H27)</f>
        <v>1.9233322504976997</v>
      </c>
      <c r="L28" s="21">
        <f>IF(OR($A28="",$B28="",$C28=""),"",'OddsRatio_working_3-way'!I27)</f>
        <v>4.0637842857423667</v>
      </c>
      <c r="M28" s="22">
        <f>IF(OR($A28="",$B28="",$C28=""),"",'OddsRatio_working_3-way'!J27)</f>
        <v>4.2736325244918438</v>
      </c>
      <c r="N28" s="23">
        <f t="shared" si="16"/>
        <v>51.655493577606059</v>
      </c>
      <c r="O28" s="24">
        <f t="shared" si="17"/>
        <v>24.773553042321272</v>
      </c>
      <c r="P28" s="24">
        <f t="shared" si="18"/>
        <v>23.570953380072662</v>
      </c>
      <c r="Q28" t="s">
        <v>241</v>
      </c>
      <c r="R28" t="s">
        <v>374</v>
      </c>
      <c r="S28" s="48" t="s">
        <v>475</v>
      </c>
      <c r="T28" s="35">
        <v>100</v>
      </c>
      <c r="U28" s="35">
        <f t="shared" si="19"/>
        <v>43.820224719101127</v>
      </c>
      <c r="V28" s="35">
        <f t="shared" si="20"/>
        <v>76.24703087885986</v>
      </c>
      <c r="W28" s="35">
        <f t="shared" si="21"/>
        <v>76.905311778290994</v>
      </c>
      <c r="X28" s="35">
        <f t="shared" si="22"/>
        <v>46.847657342849146</v>
      </c>
      <c r="Y28" s="35">
        <f t="shared" si="23"/>
        <v>79.274463502607887</v>
      </c>
      <c r="Z28" s="35">
        <f t="shared" si="24"/>
        <v>79.93274440203902</v>
      </c>
      <c r="AA28" s="35">
        <f t="shared" si="25"/>
        <v>-3.0274326237480196</v>
      </c>
      <c r="AB28" s="35">
        <f t="shared" si="26"/>
        <v>-3.0274326237480267</v>
      </c>
      <c r="AC28" s="35">
        <f t="shared" si="27"/>
        <v>-3.0274326237480267</v>
      </c>
      <c r="AF28">
        <v>1.63</v>
      </c>
      <c r="AG28">
        <v>2.37</v>
      </c>
      <c r="AJ28" t="s">
        <v>453</v>
      </c>
    </row>
    <row r="29" spans="1:36" ht="15" x14ac:dyDescent="0.25">
      <c r="A29">
        <v>1.78</v>
      </c>
      <c r="B29">
        <v>4.21</v>
      </c>
      <c r="C29">
        <v>4.33</v>
      </c>
      <c r="D29" s="20">
        <f t="shared" si="3"/>
        <v>3.0274326237480276E-2</v>
      </c>
      <c r="E29" s="17">
        <f>IF(OR($A29="",$B29="",$C29=""),"",A29*'MPTO_working_3-way'!$I28)</f>
        <v>1.8338883007027149</v>
      </c>
      <c r="F29" s="21">
        <f>IF(OR($A29="",$B29="",$C29=""),"",B29*'MPTO_working_3-way'!$I28)</f>
        <v>4.3374549134597915</v>
      </c>
      <c r="G29" s="22">
        <f>IF(OR($A29="",$B29="",$C29=""),"",C29*'MPTO_working_3-way'!$I28)</f>
        <v>4.4610878326082899</v>
      </c>
      <c r="H29" s="17">
        <f>IF(OR($A29="",$B29="",$C29=""),"",'MPTO_working_3-way'!E28)</f>
        <v>1.8125585670338675</v>
      </c>
      <c r="I29" s="21">
        <f>IF(OR($A29="",$B29="",$C29=""),"",'MPTO_working_3-way'!F28)</f>
        <v>4.3967978289287721</v>
      </c>
      <c r="J29" s="22">
        <f>IF(OR($A29="",$B29="",$C29=""),"",'MPTO_working_3-way'!G28)</f>
        <v>4.5278486206881476</v>
      </c>
      <c r="K29" s="17">
        <f>IF(OR($A29="",$B29="",$C29=""),"",'OddsRatio_working_3-way'!H28)</f>
        <v>1.8203110791299673</v>
      </c>
      <c r="L29" s="21">
        <f>IF(OR($A29="",$B29="",$C29=""),"",'OddsRatio_working_3-way'!I28)</f>
        <v>4.3758955948810199</v>
      </c>
      <c r="M29" s="22">
        <f>IF(OR($A29="",$B29="",$C29=""),"",'OddsRatio_working_3-way'!J28)</f>
        <v>4.5020972993625543</v>
      </c>
      <c r="N29" s="23">
        <f t="shared" si="16"/>
        <v>54.52894811624116</v>
      </c>
      <c r="O29" s="24">
        <f t="shared" si="17"/>
        <v>23.054994690477258</v>
      </c>
      <c r="P29" s="24">
        <f t="shared" si="18"/>
        <v>22.416057193281581</v>
      </c>
      <c r="Q29" t="s">
        <v>245</v>
      </c>
      <c r="R29" t="s">
        <v>238</v>
      </c>
      <c r="S29" s="48" t="s">
        <v>475</v>
      </c>
      <c r="T29" s="35">
        <v>100</v>
      </c>
      <c r="U29" s="35">
        <f t="shared" si="19"/>
        <v>68.454258675078862</v>
      </c>
      <c r="V29" s="35">
        <f t="shared" si="20"/>
        <v>71.988795518207283</v>
      </c>
      <c r="W29" s="35">
        <f t="shared" si="21"/>
        <v>56.709956709956707</v>
      </c>
      <c r="X29" s="35">
        <f t="shared" si="22"/>
        <v>71.301247771836003</v>
      </c>
      <c r="Y29" s="35">
        <f t="shared" si="23"/>
        <v>74.835784614964425</v>
      </c>
      <c r="Z29" s="35">
        <f t="shared" si="24"/>
        <v>59.556945806713848</v>
      </c>
      <c r="AA29" s="35">
        <f t="shared" si="25"/>
        <v>-2.8469890967571416</v>
      </c>
      <c r="AB29" s="35">
        <f t="shared" si="26"/>
        <v>-2.8469890967571416</v>
      </c>
      <c r="AC29" s="35">
        <f t="shared" si="27"/>
        <v>-2.8469890967571416</v>
      </c>
      <c r="AF29">
        <v>1.55</v>
      </c>
      <c r="AG29">
        <v>2.58</v>
      </c>
      <c r="AJ29" t="s">
        <v>453</v>
      </c>
    </row>
    <row r="30" spans="1:36" s="35" customFormat="1" ht="15" x14ac:dyDescent="0.25">
      <c r="A30">
        <v>3.17</v>
      </c>
      <c r="B30">
        <v>3.57</v>
      </c>
      <c r="C30">
        <v>2.31</v>
      </c>
      <c r="D30" s="20">
        <f t="shared" si="3"/>
        <v>2.8469890967571354E-2</v>
      </c>
      <c r="E30" s="17">
        <f>IF(OR($A30="",$B30="",$C30=""),"",A30*'MPTO_working_3-way'!$I29)</f>
        <v>3.260249554367201</v>
      </c>
      <c r="F30" s="21">
        <f>IF(OR($A30="",$B30="",$C30=""),"",B30*'MPTO_working_3-way'!$I29)</f>
        <v>3.6716375107542296</v>
      </c>
      <c r="G30" s="22">
        <f>IF(OR($A30="",$B30="",$C30=""),"",C30*'MPTO_working_3-way'!$I29)</f>
        <v>2.3757654481350898</v>
      </c>
      <c r="H30" s="17">
        <f>IF(OR($A30="",$B30="",$C30=""),"",'MPTO_working_3-way'!E29)</f>
        <v>3.2683215202435716</v>
      </c>
      <c r="I30" s="21">
        <f>IF(OR($A30="",$B30="",$C30=""),"",'MPTO_working_3-way'!F29)</f>
        <v>3.6951899701086117</v>
      </c>
      <c r="J30" s="22">
        <f>IF(OR($A30="",$B30="",$C30=""),"",'MPTO_working_3-way'!G29)</f>
        <v>2.3617743835766309</v>
      </c>
      <c r="K30" s="17">
        <f>IF(OR($A30="",$B30="",$C30=""),"",'OddsRatio_working_3-way'!H29)</f>
        <v>3.2658508704007407</v>
      </c>
      <c r="L30" s="21">
        <f>IF(OR($A30="",$B30="",$C30=""),"",'OddsRatio_working_3-way'!I29)</f>
        <v>3.6835192336082492</v>
      </c>
      <c r="M30" s="22">
        <f>IF(OR($A30="",$B30="",$C30=""),"",'OddsRatio_working_3-way'!J29)</f>
        <v>2.3678638895045943</v>
      </c>
      <c r="N30" s="23">
        <f t="shared" si="16"/>
        <v>30.672498633132868</v>
      </c>
      <c r="O30" s="24">
        <f t="shared" si="17"/>
        <v>27.235804108412093</v>
      </c>
      <c r="P30" s="24">
        <f t="shared" si="18"/>
        <v>42.091697258455049</v>
      </c>
      <c r="Q30" t="s">
        <v>200</v>
      </c>
      <c r="R30" t="s">
        <v>239</v>
      </c>
      <c r="S30" s="48" t="s">
        <v>475</v>
      </c>
      <c r="T30" s="35">
        <v>100</v>
      </c>
      <c r="U30" s="35">
        <f t="shared" si="19"/>
        <v>46.808510638297875</v>
      </c>
      <c r="V30" s="35">
        <f t="shared" si="20"/>
        <v>72.67759562841529</v>
      </c>
      <c r="W30" s="35">
        <f t="shared" si="21"/>
        <v>77.528089887640448</v>
      </c>
      <c r="X30" s="35">
        <f t="shared" si="22"/>
        <v>49.794314483944248</v>
      </c>
      <c r="Y30" s="35">
        <f t="shared" si="23"/>
        <v>75.663399474061677</v>
      </c>
      <c r="Z30" s="35">
        <f t="shared" si="24"/>
        <v>80.513893733286821</v>
      </c>
      <c r="AA30" s="35">
        <f t="shared" si="25"/>
        <v>-2.9858038456463731</v>
      </c>
      <c r="AB30" s="35">
        <f t="shared" si="26"/>
        <v>-2.9858038456463873</v>
      </c>
      <c r="AC30" s="35">
        <f t="shared" si="27"/>
        <v>-2.9858038456463731</v>
      </c>
      <c r="AD30" s="36"/>
      <c r="AE30" s="36"/>
      <c r="AF30">
        <v>1.9</v>
      </c>
      <c r="AG30">
        <v>1.99</v>
      </c>
      <c r="AH30" s="36"/>
      <c r="AI30" s="36"/>
      <c r="AJ30" t="s">
        <v>453</v>
      </c>
    </row>
    <row r="31" spans="1:36" ht="15" x14ac:dyDescent="0.25">
      <c r="A31">
        <v>1.88</v>
      </c>
      <c r="B31">
        <v>3.66</v>
      </c>
      <c r="C31">
        <v>4.45</v>
      </c>
      <c r="D31" s="20">
        <f t="shared" si="3"/>
        <v>2.9858038456463731E-2</v>
      </c>
      <c r="E31" s="17">
        <f>IF(OR($A31="",$B31="",$C31=""),"",A31*'MPTO_working_3-way'!$I30)</f>
        <v>1.9361331122981518</v>
      </c>
      <c r="F31" s="21">
        <f>IF(OR($A31="",$B31="",$C31=""),"",B31*'MPTO_working_3-way'!$I30)</f>
        <v>3.7692804207506576</v>
      </c>
      <c r="G31" s="22">
        <f>IF(OR($A31="",$B31="",$C31=""),"",C31*'MPTO_working_3-way'!$I30)</f>
        <v>4.5828682711312636</v>
      </c>
      <c r="H31" s="17">
        <f>IF(OR($A31="",$B31="",$C31=""),"",'MPTO_working_3-way'!E30)</f>
        <v>1.9158474941789598</v>
      </c>
      <c r="I31" s="21">
        <f>IF(OR($A31="",$B31="",$C31=""),"",'MPTO_working_3-way'!F30)</f>
        <v>3.7983622067040033</v>
      </c>
      <c r="J31" s="22">
        <f>IF(OR($A31="",$B31="",$C31=""),"",'MPTO_working_3-way'!G30)</f>
        <v>4.6562213607351115</v>
      </c>
      <c r="K31" s="17">
        <f>IF(OR($A31="",$B31="",$C31=""),"",'OddsRatio_working_3-way'!H30)</f>
        <v>1.9235891424011307</v>
      </c>
      <c r="L31" s="21">
        <f>IF(OR($A31="",$B31="",$C31=""),"",'OddsRatio_working_3-way'!I30)</f>
        <v>3.791758089530691</v>
      </c>
      <c r="M31" s="22">
        <f>IF(OR($A31="",$B31="",$C31=""),"",'OddsRatio_working_3-way'!J30)</f>
        <v>4.6208892514589799</v>
      </c>
      <c r="N31" s="23">
        <f t="shared" si="16"/>
        <v>51.649341341671487</v>
      </c>
      <c r="O31" s="24">
        <f t="shared" si="17"/>
        <v>26.530262765667313</v>
      </c>
      <c r="P31" s="24">
        <f t="shared" si="18"/>
        <v>21.82039589266121</v>
      </c>
      <c r="Q31" t="s">
        <v>244</v>
      </c>
      <c r="R31" t="s">
        <v>240</v>
      </c>
      <c r="S31" s="48" t="s">
        <v>475</v>
      </c>
      <c r="T31" s="35">
        <v>100</v>
      </c>
      <c r="U31" s="35">
        <f t="shared" si="19"/>
        <v>42.528735632183903</v>
      </c>
      <c r="V31" s="35">
        <f t="shared" si="20"/>
        <v>74.226804123711347</v>
      </c>
      <c r="W31" s="35">
        <f t="shared" si="21"/>
        <v>80.430528375733857</v>
      </c>
      <c r="X31" s="35">
        <f t="shared" si="22"/>
        <v>45.342667500554803</v>
      </c>
      <c r="Y31" s="35">
        <f t="shared" si="23"/>
        <v>77.040735992082233</v>
      </c>
      <c r="Z31" s="35">
        <f t="shared" si="24"/>
        <v>83.244460244104744</v>
      </c>
      <c r="AA31" s="35">
        <f t="shared" si="25"/>
        <v>-2.8139318683709007</v>
      </c>
      <c r="AB31" s="35">
        <f t="shared" si="26"/>
        <v>-2.8139318683708865</v>
      </c>
      <c r="AC31" s="35">
        <f t="shared" si="27"/>
        <v>-2.8139318683708865</v>
      </c>
      <c r="AF31">
        <v>1.94</v>
      </c>
      <c r="AG31">
        <v>1.94</v>
      </c>
      <c r="AJ31" t="s">
        <v>453</v>
      </c>
    </row>
    <row r="32" spans="1:36" ht="15" x14ac:dyDescent="0.25">
      <c r="A32">
        <v>1.74</v>
      </c>
      <c r="B32">
        <v>3.88</v>
      </c>
      <c r="C32">
        <v>5.1100000000000003</v>
      </c>
      <c r="D32" s="20">
        <f t="shared" si="3"/>
        <v>2.8139318683708892E-2</v>
      </c>
      <c r="E32" s="17">
        <f>IF(OR($A32="",$B32="",$C32=""),"",A32*'MPTO_working_3-way'!$I31)</f>
        <v>1.7889624145096534</v>
      </c>
      <c r="F32" s="21">
        <f>IF(OR($A32="",$B32="",$C32=""),"",B32*'MPTO_working_3-way'!$I31)</f>
        <v>3.9891805564927902</v>
      </c>
      <c r="G32" s="22">
        <f>IF(OR($A32="",$B32="",$C32=""),"",C32*'MPTO_working_3-way'!$I31)</f>
        <v>5.2537919184737527</v>
      </c>
      <c r="H32" s="17">
        <f>IF(OR($A32="",$B32="",$C32=""),"",'MPTO_working_3-way'!E31)</f>
        <v>1.7688693717984758</v>
      </c>
      <c r="I32" s="21">
        <f>IF(OR($A32="",$B32="",$C32=""),"",'MPTO_working_3-way'!F31)</f>
        <v>4.0265399577768441</v>
      </c>
      <c r="J32" s="22">
        <f>IF(OR($A32="",$B32="",$C32=""),"",'MPTO_working_3-way'!G31)</f>
        <v>5.3672560130171751</v>
      </c>
      <c r="K32" s="17">
        <f>IF(OR($A32="",$B32="",$C32=""),"",'OddsRatio_working_3-way'!H31)</f>
        <v>1.7761834131111591</v>
      </c>
      <c r="L32" s="21">
        <f>IF(OR($A32="",$B32="",$C32=""),"",'OddsRatio_working_3-way'!I31)</f>
        <v>4.0208219321082943</v>
      </c>
      <c r="M32" s="22">
        <f>IF(OR($A32="",$B32="",$C32=""),"",'OddsRatio_working_3-way'!J31)</f>
        <v>5.3109646322795463</v>
      </c>
      <c r="N32" s="23">
        <f t="shared" si="16"/>
        <v>55.898323625434884</v>
      </c>
      <c r="O32" s="24">
        <f t="shared" si="17"/>
        <v>25.067804924808428</v>
      </c>
      <c r="P32" s="24">
        <f t="shared" si="18"/>
        <v>19.033871449756692</v>
      </c>
      <c r="Q32" t="s">
        <v>246</v>
      </c>
      <c r="R32" t="s">
        <v>251</v>
      </c>
      <c r="S32" s="48" t="s">
        <v>475</v>
      </c>
      <c r="T32" s="35">
        <v>100</v>
      </c>
      <c r="U32" s="35">
        <f t="shared" si="19"/>
        <v>48.717948717948723</v>
      </c>
      <c r="V32" s="35">
        <f t="shared" si="20"/>
        <v>73.614775725593674</v>
      </c>
      <c r="W32" s="35">
        <f t="shared" si="21"/>
        <v>74.619289340101517</v>
      </c>
      <c r="X32" s="35">
        <f t="shared" si="22"/>
        <v>51.765934934304816</v>
      </c>
      <c r="Y32" s="35">
        <f t="shared" si="23"/>
        <v>76.662761941949768</v>
      </c>
      <c r="Z32" s="35">
        <f t="shared" si="24"/>
        <v>77.667275556457625</v>
      </c>
      <c r="AA32" s="35">
        <f t="shared" si="25"/>
        <v>-3.0479862163560938</v>
      </c>
      <c r="AB32" s="35">
        <f t="shared" si="26"/>
        <v>-3.0479862163560938</v>
      </c>
      <c r="AC32" s="35">
        <f t="shared" si="27"/>
        <v>-3.047986216356108</v>
      </c>
      <c r="AF32">
        <v>1.95</v>
      </c>
      <c r="AG32">
        <v>1.93</v>
      </c>
      <c r="AJ32" t="s">
        <v>175</v>
      </c>
    </row>
    <row r="33" spans="1:36" ht="15" x14ac:dyDescent="0.25">
      <c r="A33">
        <v>1.95</v>
      </c>
      <c r="B33">
        <v>3.79</v>
      </c>
      <c r="C33">
        <v>3.94</v>
      </c>
      <c r="D33" s="20">
        <f t="shared" si="3"/>
        <v>3.0479862163561133E-2</v>
      </c>
      <c r="E33" s="17">
        <f>IF(OR($A33="",$B33="",$C33=""),"",A33*'MPTO_working_3-way'!$I32)</f>
        <v>2.0094357312189444</v>
      </c>
      <c r="F33" s="21">
        <f>IF(OR($A33="",$B33="",$C33=""),"",B33*'MPTO_working_3-way'!$I32)</f>
        <v>3.9055186775998969</v>
      </c>
      <c r="G33" s="22">
        <f>IF(OR($A33="",$B33="",$C33=""),"",C33*'MPTO_working_3-way'!$I32)</f>
        <v>4.0600906569244311</v>
      </c>
      <c r="H33" s="17">
        <f>IF(OR($A33="",$B33="",$C33=""),"",'MPTO_working_3-way'!E32)</f>
        <v>1.9894140937871712</v>
      </c>
      <c r="I33" s="21">
        <f>IF(OR($A33="",$B33="",$C33=""),"",'MPTO_working_3-way'!F32)</f>
        <v>3.9417831939848771</v>
      </c>
      <c r="J33" s="22">
        <f>IF(OR($A33="",$B33="",$C33=""),"",'MPTO_working_3-way'!G32)</f>
        <v>4.1042958620971568</v>
      </c>
      <c r="K33" s="17">
        <f>IF(OR($A33="",$B33="",$C33=""),"",'OddsRatio_working_3-way'!H32)</f>
        <v>1.9971635990557182</v>
      </c>
      <c r="L33" s="21">
        <f>IF(OR($A33="",$B33="",$C33=""),"",'OddsRatio_working_3-way'!I32)</f>
        <v>3.9285120435425829</v>
      </c>
      <c r="M33" s="22">
        <f>IF(OR($A33="",$B33="",$C33=""),"",'OddsRatio_working_3-way'!J32)</f>
        <v>4.085958927604012</v>
      </c>
      <c r="N33" s="23">
        <f t="shared" si="16"/>
        <v>49.76521440640402</v>
      </c>
      <c r="O33" s="24">
        <f t="shared" si="17"/>
        <v>25.604793691949297</v>
      </c>
      <c r="P33" s="24">
        <f t="shared" si="18"/>
        <v>24.629991901646658</v>
      </c>
      <c r="Q33" t="s">
        <v>462</v>
      </c>
      <c r="R33" t="s">
        <v>249</v>
      </c>
      <c r="S33" s="48" t="s">
        <v>475</v>
      </c>
      <c r="T33" s="35">
        <v>100</v>
      </c>
      <c r="U33" s="35">
        <f t="shared" si="19"/>
        <v>78.354978354978357</v>
      </c>
      <c r="V33" s="35">
        <f t="shared" si="20"/>
        <v>73.544973544973558</v>
      </c>
      <c r="W33" s="35">
        <f t="shared" si="21"/>
        <v>45.054945054945051</v>
      </c>
      <c r="X33" s="35">
        <f t="shared" si="22"/>
        <v>81.40008140008139</v>
      </c>
      <c r="Y33" s="35">
        <f t="shared" si="23"/>
        <v>76.590076590076578</v>
      </c>
      <c r="Z33" s="35">
        <f t="shared" si="24"/>
        <v>48.100048100048106</v>
      </c>
      <c r="AA33" s="35">
        <f t="shared" si="25"/>
        <v>-3.0451030451030334</v>
      </c>
      <c r="AB33" s="35">
        <f t="shared" si="26"/>
        <v>-3.0451030451030192</v>
      </c>
      <c r="AC33" s="35">
        <f t="shared" si="27"/>
        <v>-3.0451030451030547</v>
      </c>
      <c r="AF33">
        <v>1.85</v>
      </c>
      <c r="AG33">
        <v>2.04</v>
      </c>
      <c r="AJ33" t="s">
        <v>175</v>
      </c>
    </row>
    <row r="34" spans="1:36" ht="15" x14ac:dyDescent="0.25">
      <c r="A34">
        <v>4.62</v>
      </c>
      <c r="B34">
        <v>3.78</v>
      </c>
      <c r="C34">
        <v>1.82</v>
      </c>
      <c r="D34" s="20">
        <f t="shared" si="3"/>
        <v>3.045103045103037E-2</v>
      </c>
      <c r="E34" s="17">
        <f>IF(OR($A34="",$B34="",$C34=""),"",A34*'MPTO_working_3-way'!$I33)</f>
        <v>4.7606837606837606</v>
      </c>
      <c r="F34" s="21">
        <f>IF(OR($A34="",$B34="",$C34=""),"",B34*'MPTO_working_3-way'!$I33)</f>
        <v>3.8951048951048945</v>
      </c>
      <c r="G34" s="22">
        <f>IF(OR($A34="",$B34="",$C34=""),"",C34*'MPTO_working_3-way'!$I33)</f>
        <v>1.8754208754208754</v>
      </c>
      <c r="H34" s="17">
        <f>IF(OR($A34="",$B34="",$C34=""),"",'MPTO_working_3-way'!E33)</f>
        <v>4.8473127279249111</v>
      </c>
      <c r="I34" s="21">
        <f>IF(OR($A34="",$B34="",$C34=""),"",'MPTO_working_3-way'!F33)</f>
        <v>3.9308188296892417</v>
      </c>
      <c r="J34" s="22">
        <f>IF(OR($A34="",$B34="",$C34=""),"",'MPTO_working_3-way'!G33)</f>
        <v>1.8542548082420471</v>
      </c>
      <c r="K34" s="17">
        <f>IF(OR($A34="",$B34="",$C34=""),"",'OddsRatio_working_3-way'!H33)</f>
        <v>4.806058652919746</v>
      </c>
      <c r="L34" s="21">
        <f>IF(OR($A34="",$B34="",$C34=""),"",'OddsRatio_working_3-way'!I33)</f>
        <v>3.922884821855495</v>
      </c>
      <c r="M34" s="22">
        <f>IF(OR($A34="",$B34="",$C34=""),"",'OddsRatio_working_3-way'!J33)</f>
        <v>1.8621458827055779</v>
      </c>
      <c r="N34" s="23">
        <f t="shared" si="16"/>
        <v>21.005385996409338</v>
      </c>
      <c r="O34" s="24">
        <f t="shared" si="17"/>
        <v>25.673249551166972</v>
      </c>
      <c r="P34" s="24">
        <f t="shared" si="18"/>
        <v>53.321364452423701</v>
      </c>
      <c r="Q34" t="s">
        <v>248</v>
      </c>
      <c r="R34" t="s">
        <v>377</v>
      </c>
      <c r="S34" s="48" t="s">
        <v>475</v>
      </c>
      <c r="T34" s="35">
        <v>100</v>
      </c>
      <c r="U34" s="35">
        <f t="shared" si="19"/>
        <v>56.521739130434774</v>
      </c>
      <c r="V34" s="35">
        <f t="shared" si="20"/>
        <v>69.230769230769241</v>
      </c>
      <c r="W34" s="35">
        <f t="shared" si="21"/>
        <v>71.428571428571431</v>
      </c>
      <c r="X34" s="35">
        <f t="shared" si="22"/>
        <v>59.340659340659343</v>
      </c>
      <c r="Y34" s="35">
        <f t="shared" si="23"/>
        <v>72.049689440993788</v>
      </c>
      <c r="Z34" s="35">
        <f t="shared" si="24"/>
        <v>74.247491638795992</v>
      </c>
      <c r="AA34" s="35">
        <f t="shared" si="25"/>
        <v>-2.8189202102245687</v>
      </c>
      <c r="AB34" s="35">
        <f t="shared" si="26"/>
        <v>-2.8189202102245474</v>
      </c>
      <c r="AC34" s="35">
        <f t="shared" si="27"/>
        <v>-2.8189202102245616</v>
      </c>
      <c r="AF34">
        <v>2.02</v>
      </c>
      <c r="AG34">
        <v>1.87</v>
      </c>
      <c r="AJ34" t="s">
        <v>175</v>
      </c>
    </row>
    <row r="35" spans="1:36" s="35" customFormat="1" ht="15" x14ac:dyDescent="0.25">
      <c r="A35">
        <v>2.2999999999999998</v>
      </c>
      <c r="B35">
        <v>3.25</v>
      </c>
      <c r="C35">
        <v>3.5</v>
      </c>
      <c r="D35" s="20">
        <f t="shared" si="3"/>
        <v>2.8189202102245625E-2</v>
      </c>
      <c r="E35" s="17">
        <f>IF(OR($A35="",$B35="",$C35=""),"",A35*'MPTO_working_3-way'!$I34)</f>
        <v>2.3648351648351649</v>
      </c>
      <c r="F35" s="21">
        <f>IF(OR($A35="",$B35="",$C35=""),"",B35*'MPTO_working_3-way'!$I34)</f>
        <v>3.3416149068322984</v>
      </c>
      <c r="G35" s="22">
        <f>IF(OR($A35="",$B35="",$C35=""),"",C35*'MPTO_working_3-way'!$I34)</f>
        <v>3.5986622073578598</v>
      </c>
      <c r="H35" s="17">
        <f>IF(OR($A35="",$B35="",$C35=""),"",'MPTO_working_3-way'!E34)</f>
        <v>2.3508049419693</v>
      </c>
      <c r="I35" s="21">
        <f>IF(OR($A35="",$B35="",$C35=""),"",'MPTO_working_3-way'!F34)</f>
        <v>3.3523758675920985</v>
      </c>
      <c r="J35" s="22">
        <f>IF(OR($A35="",$B35="",$C35=""),"",'MPTO_working_3-way'!G34)</f>
        <v>3.619020172910663</v>
      </c>
      <c r="K35" s="17">
        <f>IF(OR($A35="",$B35="",$C35=""),"",'OddsRatio_working_3-way'!H34)</f>
        <v>2.3568618737305149</v>
      </c>
      <c r="L35" s="21">
        <f>IF(OR($A35="",$B35="",$C35=""),"",'OddsRatio_working_3-way'!I34)</f>
        <v>3.3484147814566603</v>
      </c>
      <c r="M35" s="22">
        <f>IF(OR($A35="",$B35="",$C35=""),"",'OddsRatio_working_3-way'!J34)</f>
        <v>3.6093497571740674</v>
      </c>
      <c r="N35" s="23">
        <f t="shared" si="16"/>
        <v>42.286245353159849</v>
      </c>
      <c r="O35" s="24">
        <f t="shared" si="17"/>
        <v>29.925650557620813</v>
      </c>
      <c r="P35" s="24">
        <f t="shared" si="18"/>
        <v>27.788104089219328</v>
      </c>
      <c r="Q35" t="s">
        <v>201</v>
      </c>
      <c r="R35" t="s">
        <v>247</v>
      </c>
      <c r="S35" s="48" t="s">
        <v>475</v>
      </c>
      <c r="T35" s="35">
        <v>100</v>
      </c>
      <c r="U35" s="35">
        <f t="shared" si="19"/>
        <v>33.333333333333329</v>
      </c>
      <c r="V35" s="35">
        <f t="shared" si="20"/>
        <v>76.133651551312653</v>
      </c>
      <c r="W35" s="35">
        <f t="shared" si="21"/>
        <v>87.421383647798748</v>
      </c>
      <c r="X35" s="35">
        <f t="shared" si="22"/>
        <v>36.444964800888606</v>
      </c>
      <c r="Y35" s="35">
        <f t="shared" si="23"/>
        <v>79.245283018867923</v>
      </c>
      <c r="Z35" s="35">
        <f t="shared" si="24"/>
        <v>90.533015115354004</v>
      </c>
      <c r="AA35" s="35">
        <f t="shared" si="25"/>
        <v>-3.1116314675552772</v>
      </c>
      <c r="AB35" s="35">
        <f t="shared" si="26"/>
        <v>-3.1116314675552701</v>
      </c>
      <c r="AC35" s="35">
        <f t="shared" si="27"/>
        <v>-3.1116314675552559</v>
      </c>
      <c r="AD35" s="36"/>
      <c r="AE35" s="36"/>
      <c r="AF35">
        <v>2.29</v>
      </c>
      <c r="AG35">
        <v>1.68</v>
      </c>
      <c r="AH35" s="36"/>
      <c r="AI35" s="36"/>
      <c r="AJ35" t="s">
        <v>175</v>
      </c>
    </row>
    <row r="36" spans="1:36" ht="15" x14ac:dyDescent="0.25">
      <c r="A36">
        <v>1.5</v>
      </c>
      <c r="B36">
        <v>4.1900000000000004</v>
      </c>
      <c r="C36">
        <v>7.95</v>
      </c>
      <c r="D36" s="20">
        <f t="shared" si="3"/>
        <v>3.1116314675552648E-2</v>
      </c>
      <c r="E36" s="17">
        <f>IF(OR($A36="",$B36="",$C36=""),"",A36*'MPTO_working_3-way'!$I35)</f>
        <v>1.546674472013329</v>
      </c>
      <c r="F36" s="21">
        <f>IF(OR($A36="",$B36="",$C36=""),"",B36*'MPTO_working_3-way'!$I35)</f>
        <v>4.3203773584905658</v>
      </c>
      <c r="G36" s="22">
        <f>IF(OR($A36="",$B36="",$C36=""),"",C36*'MPTO_working_3-way'!$I35)</f>
        <v>8.1973747016706433</v>
      </c>
      <c r="H36" s="17">
        <f>IF(OR($A36="",$B36="",$C36=""),"",'MPTO_working_3-way'!E35)</f>
        <v>1.5237060585961621</v>
      </c>
      <c r="I36" s="21">
        <f>IF(OR($A36="",$B36="",$C36=""),"",'MPTO_working_3-way'!F35)</f>
        <v>4.3803668880268249</v>
      </c>
      <c r="J36" s="22">
        <f>IF(OR($A36="",$B36="",$C36=""),"",'MPTO_working_3-way'!G35)</f>
        <v>8.6644557159578603</v>
      </c>
      <c r="K36" s="17">
        <f>IF(OR($A36="",$B36="",$C36=""),"",'OddsRatio_working_3-way'!H35)</f>
        <v>1.5314107712714298</v>
      </c>
      <c r="L36" s="21">
        <f>IF(OR($A36="",$B36="",$C36=""),"",'OddsRatio_working_3-way'!I35)</f>
        <v>4.3904007207117228</v>
      </c>
      <c r="M36" s="22">
        <f>IF(OR($A36="",$B36="",$C36=""),"",'OddsRatio_working_3-way'!J35)</f>
        <v>8.3866097206728725</v>
      </c>
      <c r="N36" s="23">
        <f t="shared" si="16"/>
        <v>64.654846129210711</v>
      </c>
      <c r="O36" s="24">
        <f t="shared" si="17"/>
        <v>23.146126299240109</v>
      </c>
      <c r="P36" s="24">
        <f t="shared" si="18"/>
        <v>12.199027571549191</v>
      </c>
      <c r="Q36" t="s">
        <v>378</v>
      </c>
      <c r="R36" t="s">
        <v>152</v>
      </c>
      <c r="S36" s="48" t="s">
        <v>475</v>
      </c>
      <c r="T36" s="35">
        <v>100</v>
      </c>
      <c r="U36" s="35">
        <f t="shared" si="19"/>
        <v>70.674486803519059</v>
      </c>
      <c r="V36" s="35">
        <f t="shared" si="20"/>
        <v>70.674486803519059</v>
      </c>
      <c r="W36" s="35">
        <f t="shared" si="21"/>
        <v>55.752212389380524</v>
      </c>
      <c r="X36" s="35">
        <f t="shared" si="22"/>
        <v>73.573300807100409</v>
      </c>
      <c r="Y36" s="35">
        <f t="shared" si="23"/>
        <v>73.573300807100409</v>
      </c>
      <c r="Z36" s="35">
        <f t="shared" si="24"/>
        <v>58.651026392961867</v>
      </c>
      <c r="AA36" s="35">
        <f t="shared" si="25"/>
        <v>-2.8988140035813501</v>
      </c>
      <c r="AB36" s="35">
        <f t="shared" si="26"/>
        <v>-2.8988140035813501</v>
      </c>
      <c r="AC36" s="35">
        <f t="shared" si="27"/>
        <v>-2.898814003581343</v>
      </c>
      <c r="AF36">
        <v>2.12</v>
      </c>
      <c r="AG36">
        <v>1.78</v>
      </c>
      <c r="AJ36" t="s">
        <v>175</v>
      </c>
    </row>
    <row r="37" spans="1:36" ht="15" x14ac:dyDescent="0.25">
      <c r="A37">
        <v>3.41</v>
      </c>
      <c r="B37">
        <v>3.41</v>
      </c>
      <c r="C37">
        <v>2.2599999999999998</v>
      </c>
      <c r="D37" s="20">
        <f t="shared" si="3"/>
        <v>2.8988140035813403E-2</v>
      </c>
      <c r="E37" s="17">
        <f>IF(OR($A37="",$B37="",$C37=""),"",A37*'MPTO_working_3-way'!$I36)</f>
        <v>3.5088495575221237</v>
      </c>
      <c r="F37" s="21">
        <f>IF(OR($A37="",$B37="",$C37=""),"",B37*'MPTO_working_3-way'!$I36)</f>
        <v>3.5088495575221237</v>
      </c>
      <c r="G37" s="22">
        <f>IF(OR($A37="",$B37="",$C37=""),"",C37*'MPTO_working_3-way'!$I36)</f>
        <v>2.3255131964809381</v>
      </c>
      <c r="H37" s="17">
        <f>IF(OR($A37="",$B37="",$C37=""),"",'MPTO_working_3-way'!E36)</f>
        <v>3.5261873532013541</v>
      </c>
      <c r="I37" s="21">
        <f>IF(OR($A37="",$B37="",$C37=""),"",'MPTO_working_3-way'!F36)</f>
        <v>3.5261873532013541</v>
      </c>
      <c r="J37" s="22">
        <f>IF(OR($A37="",$B37="",$C37=""),"",'MPTO_working_3-way'!G36)</f>
        <v>2.310455099634241</v>
      </c>
      <c r="K37" s="17">
        <f>IF(OR($A37="",$B37="",$C37=""),"",'OddsRatio_working_3-way'!H36)</f>
        <v>3.5187612105934734</v>
      </c>
      <c r="L37" s="21">
        <f>IF(OR($A37="",$B37="",$C37=""),"",'OddsRatio_working_3-way'!I36)</f>
        <v>3.5187612105934734</v>
      </c>
      <c r="M37" s="22">
        <f>IF(OR($A37="",$B37="",$C37=""),"",'OddsRatio_working_3-way'!J36)</f>
        <v>2.3168627076131849</v>
      </c>
      <c r="N37" s="23">
        <f t="shared" si="16"/>
        <v>28.499369482976043</v>
      </c>
      <c r="O37" s="24">
        <f t="shared" si="17"/>
        <v>28.499369482976043</v>
      </c>
      <c r="P37" s="24">
        <f t="shared" si="18"/>
        <v>43.001261034047928</v>
      </c>
      <c r="Q37" t="s">
        <v>93</v>
      </c>
      <c r="R37" t="s">
        <v>99</v>
      </c>
      <c r="S37" s="48" t="s">
        <v>475</v>
      </c>
      <c r="T37" s="35">
        <v>100</v>
      </c>
      <c r="U37" s="35">
        <f t="shared" si="19"/>
        <v>37.5</v>
      </c>
      <c r="V37" s="35">
        <f t="shared" si="20"/>
        <v>75.429975429975428</v>
      </c>
      <c r="W37" s="35">
        <f t="shared" si="21"/>
        <v>84.101748807631168</v>
      </c>
      <c r="X37" s="35">
        <f t="shared" si="22"/>
        <v>40.468275762393411</v>
      </c>
      <c r="Y37" s="35">
        <f t="shared" si="23"/>
        <v>78.398251192368846</v>
      </c>
      <c r="Z37" s="35">
        <f t="shared" si="24"/>
        <v>87.070024570024572</v>
      </c>
      <c r="AA37" s="35">
        <f t="shared" si="25"/>
        <v>-2.9682757623934108</v>
      </c>
      <c r="AB37" s="35">
        <f t="shared" si="26"/>
        <v>-2.9682757623934179</v>
      </c>
      <c r="AC37" s="35">
        <f t="shared" si="27"/>
        <v>-2.9682757623934037</v>
      </c>
      <c r="AF37">
        <v>2.15</v>
      </c>
      <c r="AG37">
        <v>1.76</v>
      </c>
      <c r="AJ37" t="s">
        <v>78</v>
      </c>
    </row>
    <row r="38" spans="1:36" ht="15" x14ac:dyDescent="0.25">
      <c r="A38">
        <v>1.6</v>
      </c>
      <c r="B38">
        <v>4.07</v>
      </c>
      <c r="C38">
        <v>6.29</v>
      </c>
      <c r="D38" s="20">
        <f t="shared" si="3"/>
        <v>2.968275762393402E-2</v>
      </c>
      <c r="E38" s="17">
        <f>IF(OR($A38="",$B38="",$C38=""),"",A38*'MPTO_working_3-way'!$I37)</f>
        <v>1.6474924121982946</v>
      </c>
      <c r="F38" s="21">
        <f>IF(OR($A38="",$B38="",$C38=""),"",B38*'MPTO_working_3-way'!$I37)</f>
        <v>4.1908088235294114</v>
      </c>
      <c r="G38" s="22">
        <f>IF(OR($A38="",$B38="",$C38=""),"",C38*'MPTO_working_3-way'!$I37)</f>
        <v>6.4767045454545453</v>
      </c>
      <c r="H38" s="17">
        <f>IF(OR($A38="",$B38="",$C38=""),"",'MPTO_working_3-way'!E37)</f>
        <v>1.6257367194689747</v>
      </c>
      <c r="I38" s="21">
        <f>IF(OR($A38="",$B38="",$C38=""),"",'MPTO_working_3-way'!F37)</f>
        <v>4.240774318768036</v>
      </c>
      <c r="J38" s="22">
        <f>IF(OR($A38="",$B38="",$C38=""),"",'MPTO_working_3-way'!G37)</f>
        <v>6.7074362806478964</v>
      </c>
      <c r="K38" s="17">
        <f>IF(OR($A38="",$B38="",$C38=""),"",'OddsRatio_working_3-way'!H37)</f>
        <v>1.6332741937544044</v>
      </c>
      <c r="L38" s="21">
        <f>IF(OR($A38="",$B38="",$C38=""),"",'OddsRatio_working_3-way'!I37)</f>
        <v>4.240252958043369</v>
      </c>
      <c r="M38" s="22">
        <f>IF(OR($A38="",$B38="",$C38=""),"",'OddsRatio_working_3-way'!J37)</f>
        <v>6.583367474934664</v>
      </c>
      <c r="N38" s="23">
        <f t="shared" si="16"/>
        <v>60.698306869023597</v>
      </c>
      <c r="O38" s="24">
        <f t="shared" si="17"/>
        <v>23.861742258092818</v>
      </c>
      <c r="P38" s="24">
        <f t="shared" si="18"/>
        <v>15.439950872883587</v>
      </c>
      <c r="Q38" t="s">
        <v>98</v>
      </c>
      <c r="R38" t="s">
        <v>97</v>
      </c>
      <c r="S38" s="48" t="s">
        <v>475</v>
      </c>
      <c r="T38" s="35">
        <v>100</v>
      </c>
      <c r="U38" s="35">
        <f t="shared" si="19"/>
        <v>34.21052631578948</v>
      </c>
      <c r="V38" s="35">
        <f t="shared" si="20"/>
        <v>74.937343358395992</v>
      </c>
      <c r="W38" s="35">
        <f t="shared" si="21"/>
        <v>87.669543773119614</v>
      </c>
      <c r="X38" s="35">
        <f t="shared" si="22"/>
        <v>37.393112868484401</v>
      </c>
      <c r="Y38" s="35">
        <f t="shared" si="23"/>
        <v>78.119929911090921</v>
      </c>
      <c r="Z38" s="35">
        <f t="shared" si="24"/>
        <v>90.852130325814542</v>
      </c>
      <c r="AA38" s="35">
        <f t="shared" si="25"/>
        <v>-3.1825865526949215</v>
      </c>
      <c r="AB38" s="35">
        <f t="shared" si="26"/>
        <v>-3.1825865526949286</v>
      </c>
      <c r="AC38" s="35">
        <f t="shared" si="27"/>
        <v>-3.1825865526949286</v>
      </c>
      <c r="AF38">
        <v>2.04</v>
      </c>
      <c r="AG38">
        <v>1.86</v>
      </c>
      <c r="AJ38" t="s">
        <v>78</v>
      </c>
    </row>
    <row r="39" spans="1:36" ht="15" x14ac:dyDescent="0.25">
      <c r="A39">
        <v>1.52</v>
      </c>
      <c r="B39">
        <v>3.99</v>
      </c>
      <c r="C39">
        <v>8.11</v>
      </c>
      <c r="D39" s="20">
        <f t="shared" si="3"/>
        <v>3.1825865526949437E-2</v>
      </c>
      <c r="E39" s="17">
        <f>IF(OR($A39="",$B39="",$C39=""),"",A39*'MPTO_working_3-way'!$I38)</f>
        <v>1.5683753156009632</v>
      </c>
      <c r="F39" s="21">
        <f>IF(OR($A39="",$B39="",$C39=""),"",B39*'MPTO_working_3-way'!$I38)</f>
        <v>4.1169852034525283</v>
      </c>
      <c r="G39" s="22">
        <f>IF(OR($A39="",$B39="",$C39=""),"",C39*'MPTO_working_3-way'!$I38)</f>
        <v>8.3681077694235597</v>
      </c>
      <c r="H39" s="17">
        <f>IF(OR($A39="",$B39="",$C39=""),"",'MPTO_working_3-way'!E38)</f>
        <v>1.544911866370448</v>
      </c>
      <c r="I39" s="21">
        <f>IF(OR($A39="",$B39="",$C39=""),"",'MPTO_working_3-way'!F38)</f>
        <v>4.166355152220051</v>
      </c>
      <c r="J39" s="22">
        <f>IF(OR($A39="",$B39="",$C39=""),"",'MPTO_working_3-way'!G38)</f>
        <v>8.8734340936824481</v>
      </c>
      <c r="K39" s="17">
        <f>IF(OR($A39="",$B39="",$C39=""),"",'OddsRatio_working_3-way'!H38)</f>
        <v>1.552967388168502</v>
      </c>
      <c r="L39" s="21">
        <f>IF(OR($A39="",$B39="",$C39=""),"",'OddsRatio_working_3-way'!I38)</f>
        <v>4.1795624819688886</v>
      </c>
      <c r="M39" s="22">
        <f>IF(OR($A39="",$B39="",$C39=""),"",'OddsRatio_working_3-way'!J38)</f>
        <v>8.5607656343808678</v>
      </c>
      <c r="N39" s="23">
        <f t="shared" si="16"/>
        <v>63.760248586724558</v>
      </c>
      <c r="O39" s="24">
        <f t="shared" si="17"/>
        <v>24.289618509228404</v>
      </c>
      <c r="P39" s="24">
        <f t="shared" si="18"/>
        <v>11.95013290404702</v>
      </c>
      <c r="Q39" t="s">
        <v>101</v>
      </c>
      <c r="R39" t="s">
        <v>109</v>
      </c>
      <c r="S39" s="48" t="s">
        <v>475</v>
      </c>
      <c r="T39" s="35">
        <v>100</v>
      </c>
      <c r="U39" s="35">
        <f t="shared" si="19"/>
        <v>58.847736625514408</v>
      </c>
      <c r="V39" s="35">
        <f t="shared" si="20"/>
        <v>69.135802469135797</v>
      </c>
      <c r="W39" s="35">
        <f t="shared" si="21"/>
        <v>69.230769230769241</v>
      </c>
      <c r="X39" s="35">
        <f t="shared" si="22"/>
        <v>61.63342830009497</v>
      </c>
      <c r="Y39" s="35">
        <f t="shared" si="23"/>
        <v>71.921494143716359</v>
      </c>
      <c r="Z39" s="35">
        <f t="shared" si="24"/>
        <v>72.016460905349788</v>
      </c>
      <c r="AA39" s="35">
        <f t="shared" si="25"/>
        <v>-2.785691674580562</v>
      </c>
      <c r="AB39" s="35">
        <f t="shared" si="26"/>
        <v>-2.785691674580562</v>
      </c>
      <c r="AC39" s="35">
        <f t="shared" si="27"/>
        <v>-2.7856916745805478</v>
      </c>
      <c r="AF39">
        <v>2.3199999999999998</v>
      </c>
      <c r="AG39">
        <v>1.66</v>
      </c>
      <c r="AJ39" t="s">
        <v>78</v>
      </c>
    </row>
    <row r="40" spans="1:36" ht="15" x14ac:dyDescent="0.25">
      <c r="A40">
        <v>2.4300000000000002</v>
      </c>
      <c r="B40">
        <v>3.24</v>
      </c>
      <c r="C40">
        <v>3.25</v>
      </c>
      <c r="D40" s="20">
        <f t="shared" si="3"/>
        <v>2.7856916745805593E-2</v>
      </c>
      <c r="E40" s="17">
        <f>IF(OR($A40="",$B40="",$C40=""),"",A40*'MPTO_working_3-way'!$I39)</f>
        <v>2.4976923076923079</v>
      </c>
      <c r="F40" s="21">
        <f>IF(OR($A40="",$B40="",$C40=""),"",B40*'MPTO_working_3-way'!$I39)</f>
        <v>3.3302564102564105</v>
      </c>
      <c r="G40" s="22">
        <f>IF(OR($A40="",$B40="",$C40=""),"",C40*'MPTO_working_3-way'!$I39)</f>
        <v>3.3405349794238681</v>
      </c>
      <c r="H40" s="17">
        <f>IF(OR($A40="",$B40="",$C40=""),"",'MPTO_working_3-way'!E39)</f>
        <v>2.4860965372507873</v>
      </c>
      <c r="I40" s="21">
        <f>IF(OR($A40="",$B40="",$C40=""),"",'MPTO_working_3-way'!F39)</f>
        <v>3.3405005287275293</v>
      </c>
      <c r="J40" s="22">
        <f>IF(OR($A40="",$B40="",$C40=""),"",'MPTO_working_3-way'!G39)</f>
        <v>3.3511315417256009</v>
      </c>
      <c r="K40" s="17">
        <f>IF(OR($A40="",$B40="",$C40=""),"",'OddsRatio_working_3-way'!H39)</f>
        <v>2.4912527004120344</v>
      </c>
      <c r="L40" s="21">
        <f>IF(OR($A40="",$B40="",$C40=""),"",'OddsRatio_working_3-way'!I39)</f>
        <v>3.3359482859601099</v>
      </c>
      <c r="M40" s="22">
        <f>IF(OR($A40="",$B40="",$C40=""),"",'OddsRatio_working_3-way'!J39)</f>
        <v>3.346376626522432</v>
      </c>
      <c r="N40" s="23">
        <f t="shared" si="16"/>
        <v>40.036957191253464</v>
      </c>
      <c r="O40" s="24">
        <f t="shared" si="17"/>
        <v>30.027717893440098</v>
      </c>
      <c r="P40" s="24">
        <f t="shared" si="18"/>
        <v>29.935324915306438</v>
      </c>
      <c r="Q40" t="s">
        <v>100</v>
      </c>
      <c r="R40" t="s">
        <v>91</v>
      </c>
      <c r="S40" s="48" t="s">
        <v>475</v>
      </c>
      <c r="T40" s="35">
        <v>100</v>
      </c>
      <c r="U40" s="35">
        <f t="shared" si="19"/>
        <v>65.753424657534239</v>
      </c>
      <c r="V40" s="35">
        <f t="shared" si="20"/>
        <v>69.418960244648318</v>
      </c>
      <c r="W40" s="35">
        <f t="shared" si="21"/>
        <v>62.121212121212118</v>
      </c>
      <c r="X40" s="35">
        <f t="shared" si="22"/>
        <v>68.459827634139558</v>
      </c>
      <c r="Y40" s="35">
        <f t="shared" si="23"/>
        <v>72.125363221253622</v>
      </c>
      <c r="Z40" s="35">
        <f t="shared" si="24"/>
        <v>64.827615097817429</v>
      </c>
      <c r="AA40" s="35">
        <f t="shared" si="25"/>
        <v>-2.7064029766053181</v>
      </c>
      <c r="AB40" s="35">
        <f t="shared" si="26"/>
        <v>-2.7064029766053039</v>
      </c>
      <c r="AC40" s="35">
        <f t="shared" si="27"/>
        <v>-2.706402976605311</v>
      </c>
      <c r="AF40">
        <v>2.33</v>
      </c>
      <c r="AG40">
        <v>1.65</v>
      </c>
      <c r="AJ40" t="s">
        <v>78</v>
      </c>
    </row>
    <row r="41" spans="1:36" s="35" customFormat="1" ht="15" x14ac:dyDescent="0.25">
      <c r="A41">
        <v>2.92</v>
      </c>
      <c r="B41">
        <v>3.27</v>
      </c>
      <c r="C41">
        <v>2.64</v>
      </c>
      <c r="D41" s="20">
        <f t="shared" si="3"/>
        <v>2.7064029766052933E-2</v>
      </c>
      <c r="E41" s="17">
        <f>IF(OR($A41="",$B41="",$C41=""),"",A41*'MPTO_working_3-way'!$I40)</f>
        <v>2.9990269669168743</v>
      </c>
      <c r="F41" s="21">
        <f>IF(OR($A41="",$B41="",$C41=""),"",B41*'MPTO_working_3-way'!$I40)</f>
        <v>3.3584993773349932</v>
      </c>
      <c r="G41" s="22">
        <f>IF(OR($A41="",$B41="",$C41=""),"",C41*'MPTO_working_3-way'!$I40)</f>
        <v>2.71144903858238</v>
      </c>
      <c r="H41" s="17">
        <f>IF(OR($A41="",$B41="",$C41=""),"",'MPTO_working_3-way'!E40)</f>
        <v>2.9990006414929837</v>
      </c>
      <c r="I41" s="21">
        <f>IF(OR($A41="",$B41="",$C41=""),"",'MPTO_working_3-way'!F40)</f>
        <v>3.3693964973363242</v>
      </c>
      <c r="J41" s="22">
        <f>IF(OR($A41="",$B41="",$C41=""),"",'MPTO_working_3-way'!G40)</f>
        <v>2.7044091444344116</v>
      </c>
      <c r="K41" s="17">
        <f>IF(OR($A41="",$B41="",$C41=""),"",'OddsRatio_working_3-way'!H40)</f>
        <v>2.9993306449648229</v>
      </c>
      <c r="L41" s="21">
        <f>IF(OR($A41="",$B41="",$C41=""),"",'OddsRatio_working_3-way'!I40)</f>
        <v>3.3637919604532023</v>
      </c>
      <c r="M41" s="22">
        <f>IF(OR($A41="",$B41="",$C41=""),"",'OddsRatio_working_3-way'!J40)</f>
        <v>2.7077615925741201</v>
      </c>
      <c r="N41" s="23">
        <f t="shared" si="16"/>
        <v>33.344148319814607</v>
      </c>
      <c r="O41" s="24">
        <f t="shared" si="17"/>
        <v>29.77520278099653</v>
      </c>
      <c r="P41" s="24">
        <f t="shared" si="18"/>
        <v>36.880648899188877</v>
      </c>
      <c r="Q41" t="s">
        <v>106</v>
      </c>
      <c r="R41" t="s">
        <v>104</v>
      </c>
      <c r="S41" s="48" t="s">
        <v>475</v>
      </c>
      <c r="T41" s="35">
        <v>100</v>
      </c>
      <c r="U41" s="35">
        <f t="shared" si="19"/>
        <v>65.986394557823132</v>
      </c>
      <c r="V41" s="35">
        <f t="shared" si="20"/>
        <v>68.55345911949685</v>
      </c>
      <c r="W41" s="35">
        <f t="shared" si="21"/>
        <v>62.825278810408925</v>
      </c>
      <c r="X41" s="35">
        <f t="shared" si="22"/>
        <v>68.621262070094218</v>
      </c>
      <c r="Y41" s="35">
        <f t="shared" si="23"/>
        <v>71.18832663176795</v>
      </c>
      <c r="Z41" s="35">
        <f t="shared" si="24"/>
        <v>65.460146322680018</v>
      </c>
      <c r="AA41" s="35">
        <f t="shared" si="25"/>
        <v>-2.6348675122710858</v>
      </c>
      <c r="AB41" s="35">
        <f t="shared" si="26"/>
        <v>-2.6348675122711001</v>
      </c>
      <c r="AC41" s="35">
        <f t="shared" si="27"/>
        <v>-2.6348675122710929</v>
      </c>
      <c r="AD41" s="36"/>
      <c r="AE41" s="36"/>
      <c r="AF41">
        <v>2.4</v>
      </c>
      <c r="AG41">
        <v>1.62</v>
      </c>
      <c r="AH41" s="36"/>
      <c r="AI41" s="36"/>
      <c r="AJ41" t="s">
        <v>78</v>
      </c>
    </row>
    <row r="42" spans="1:36" ht="15" x14ac:dyDescent="0.25">
      <c r="A42">
        <v>2.94</v>
      </c>
      <c r="B42">
        <v>3.18</v>
      </c>
      <c r="C42">
        <v>2.69</v>
      </c>
      <c r="D42" s="20">
        <f t="shared" si="3"/>
        <v>2.6348675122710885E-2</v>
      </c>
      <c r="E42" s="17">
        <f>IF(OR($A42="",$B42="",$C42=""),"",A42*'MPTO_working_3-way'!$I41)</f>
        <v>3.0174651048607699</v>
      </c>
      <c r="F42" s="21">
        <f>IF(OR($A42="",$B42="",$C42=""),"",B42*'MPTO_working_3-way'!$I41)</f>
        <v>3.2637887868902209</v>
      </c>
      <c r="G42" s="22">
        <f>IF(OR($A42="",$B42="",$C42=""),"",C42*'MPTO_working_3-way'!$I41)</f>
        <v>2.7608779360800924</v>
      </c>
      <c r="H42" s="17">
        <f>IF(OR($A42="",$B42="",$C42=""),"",'MPTO_working_3-way'!E41)</f>
        <v>3.0179280372903174</v>
      </c>
      <c r="I42" s="21">
        <f>IF(OR($A42="",$B42="",$C42=""),"",'MPTO_working_3-way'!F41)</f>
        <v>3.271367984977593</v>
      </c>
      <c r="J42" s="22">
        <f>IF(OR($A42="",$B42="",$C42=""),"",'MPTO_working_3-way'!G41)</f>
        <v>2.755091738717196</v>
      </c>
      <c r="K42" s="17">
        <f>IF(OR($A42="",$B42="",$C42=""),"",'OddsRatio_working_3-way'!H41)</f>
        <v>3.0178907523557688</v>
      </c>
      <c r="L42" s="21">
        <f>IF(OR($A42="",$B42="",$C42=""),"",'OddsRatio_working_3-way'!I41)</f>
        <v>3.2675267217193698</v>
      </c>
      <c r="M42" s="22">
        <f>IF(OR($A42="",$B42="",$C42=""),"",'OddsRatio_working_3-way'!J41)</f>
        <v>2.7578532842686854</v>
      </c>
      <c r="N42" s="23">
        <f t="shared" si="16"/>
        <v>33.140399814039981</v>
      </c>
      <c r="O42" s="24">
        <f t="shared" si="17"/>
        <v>30.639237563923754</v>
      </c>
      <c r="P42" s="24">
        <f t="shared" si="18"/>
        <v>36.220362622036262</v>
      </c>
      <c r="Q42" t="s">
        <v>94</v>
      </c>
      <c r="R42" t="s">
        <v>87</v>
      </c>
      <c r="S42" s="48" t="s">
        <v>475</v>
      </c>
      <c r="T42" s="35">
        <v>100</v>
      </c>
      <c r="U42" s="35">
        <f t="shared" si="19"/>
        <v>61.240310077519375</v>
      </c>
      <c r="V42" s="35">
        <f t="shared" si="20"/>
        <v>69.78851963746223</v>
      </c>
      <c r="W42" s="35">
        <f t="shared" si="21"/>
        <v>66.21621621621621</v>
      </c>
      <c r="X42" s="35">
        <f t="shared" si="22"/>
        <v>63.995264146321553</v>
      </c>
      <c r="Y42" s="35">
        <f t="shared" si="23"/>
        <v>72.543473706264393</v>
      </c>
      <c r="Z42" s="35">
        <f t="shared" si="24"/>
        <v>68.971170285018374</v>
      </c>
      <c r="AA42" s="35">
        <f t="shared" si="25"/>
        <v>-2.7549540688021779</v>
      </c>
      <c r="AB42" s="35">
        <f t="shared" si="26"/>
        <v>-2.7549540688021636</v>
      </c>
      <c r="AC42" s="35">
        <f t="shared" si="27"/>
        <v>-2.7549540688021636</v>
      </c>
      <c r="AF42">
        <v>2.41</v>
      </c>
      <c r="AG42">
        <v>1.62</v>
      </c>
      <c r="AJ42" t="s">
        <v>78</v>
      </c>
    </row>
    <row r="43" spans="1:36" ht="15" x14ac:dyDescent="0.25">
      <c r="A43">
        <v>2.58</v>
      </c>
      <c r="B43">
        <v>3.31</v>
      </c>
      <c r="C43">
        <v>2.96</v>
      </c>
      <c r="D43" s="20">
        <f t="shared" si="3"/>
        <v>2.7549540688021512E-2</v>
      </c>
      <c r="E43" s="17">
        <f>IF(OR($A43="",$B43="",$C43=""),"",A43*'MPTO_working_3-way'!$I42)</f>
        <v>2.6510778149750958</v>
      </c>
      <c r="F43" s="21">
        <f>IF(OR($A43="",$B43="",$C43=""),"",B43*'MPTO_working_3-way'!$I42)</f>
        <v>3.4011889796773511</v>
      </c>
      <c r="G43" s="22">
        <f>IF(OR($A43="",$B43="",$C43=""),"",C43*'MPTO_working_3-way'!$I42)</f>
        <v>3.0415466404365437</v>
      </c>
      <c r="H43" s="17">
        <f>IF(OR($A43="",$B43="",$C43=""),"",'MPTO_working_3-way'!E42)</f>
        <v>2.6426103225184141</v>
      </c>
      <c r="I43" s="21">
        <f>IF(OR($A43="",$B43="",$C43=""),"",'MPTO_working_3-way'!F42)</f>
        <v>3.4137659444437034</v>
      </c>
      <c r="J43" s="22">
        <f>IF(OR($A43="",$B43="",$C43=""),"",'MPTO_working_3-way'!G42)</f>
        <v>3.0427075255121685</v>
      </c>
      <c r="K43" s="17">
        <f>IF(OR($A43="",$B43="",$C43=""),"",'OddsRatio_working_3-way'!H42)</f>
        <v>2.6465727711486711</v>
      </c>
      <c r="L43" s="21">
        <f>IF(OR($A43="",$B43="",$C43=""),"",'OddsRatio_working_3-way'!I42)</f>
        <v>3.4073310768059684</v>
      </c>
      <c r="M43" s="22">
        <f>IF(OR($A43="",$B43="",$C43=""),"",'OddsRatio_working_3-way'!J42)</f>
        <v>3.0425839439565787</v>
      </c>
      <c r="N43" s="23">
        <f t="shared" si="16"/>
        <v>37.720507272601282</v>
      </c>
      <c r="O43" s="24">
        <f t="shared" si="17"/>
        <v>29.401483010063838</v>
      </c>
      <c r="P43" s="24">
        <f t="shared" si="18"/>
        <v>32.878009717334898</v>
      </c>
      <c r="Q43" t="s">
        <v>103</v>
      </c>
      <c r="R43" t="s">
        <v>96</v>
      </c>
      <c r="S43" s="48" t="s">
        <v>475</v>
      </c>
      <c r="T43" s="35">
        <v>100</v>
      </c>
      <c r="U43" s="35">
        <f t="shared" si="19"/>
        <v>65.156794425087099</v>
      </c>
      <c r="V43" s="35">
        <f t="shared" si="20"/>
        <v>69.135802469135797</v>
      </c>
      <c r="W43" s="35">
        <f t="shared" si="21"/>
        <v>62.962962962962962</v>
      </c>
      <c r="X43" s="35">
        <f t="shared" si="22"/>
        <v>67.901234567901227</v>
      </c>
      <c r="Y43" s="35">
        <f t="shared" si="23"/>
        <v>71.880242611949924</v>
      </c>
      <c r="Z43" s="35">
        <f t="shared" si="24"/>
        <v>65.70740310577709</v>
      </c>
      <c r="AA43" s="35">
        <f t="shared" si="25"/>
        <v>-2.7444401428141276</v>
      </c>
      <c r="AB43" s="35">
        <f t="shared" si="26"/>
        <v>-2.7444401428141276</v>
      </c>
      <c r="AC43" s="35">
        <f t="shared" si="27"/>
        <v>-2.7444401428141276</v>
      </c>
      <c r="AF43">
        <v>2.09</v>
      </c>
      <c r="AG43">
        <v>1.8</v>
      </c>
      <c r="AJ43" t="s">
        <v>78</v>
      </c>
    </row>
    <row r="44" spans="1:36" ht="15" x14ac:dyDescent="0.25">
      <c r="A44">
        <v>2.87</v>
      </c>
      <c r="B44">
        <v>3.24</v>
      </c>
      <c r="C44">
        <v>2.7</v>
      </c>
      <c r="D44" s="20">
        <f t="shared" si="3"/>
        <v>2.7444401428141196E-2</v>
      </c>
      <c r="E44" s="17">
        <f>IF(OR($A44="",$B44="",$C44=""),"",A44*'MPTO_working_3-way'!$I43)</f>
        <v>2.9487654320987655</v>
      </c>
      <c r="F44" s="21">
        <f>IF(OR($A44="",$B44="",$C44=""),"",B44*'MPTO_working_3-way'!$I43)</f>
        <v>3.3289198606271775</v>
      </c>
      <c r="G44" s="22">
        <f>IF(OR($A44="",$B44="",$C44=""),"",C44*'MPTO_working_3-way'!$I43)</f>
        <v>2.7740998838559814</v>
      </c>
      <c r="H44" s="17">
        <f>IF(OR($A44="",$B44="",$C44=""),"",'MPTO_working_3-way'!E43)</f>
        <v>2.9473839912095339</v>
      </c>
      <c r="I44" s="21">
        <f>IF(OR($A44="",$B44="",$C44=""),"",'MPTO_working_3-way'!F43)</f>
        <v>3.3389668214678982</v>
      </c>
      <c r="J44" s="22">
        <f>IF(OR($A44="",$B44="",$C44=""),"",'MPTO_working_3-way'!G43)</f>
        <v>2.7683788504287077</v>
      </c>
      <c r="K44" s="17">
        <f>IF(OR($A44="",$B44="",$C44=""),"",'OddsRatio_working_3-way'!H43)</f>
        <v>2.948282591468582</v>
      </c>
      <c r="L44" s="21">
        <f>IF(OR($A44="",$B44="",$C44=""),"",'OddsRatio_working_3-way'!I43)</f>
        <v>3.3337716603687828</v>
      </c>
      <c r="M44" s="22">
        <f>IF(OR($A44="",$B44="",$C44=""),"",'OddsRatio_working_3-way'!J43)</f>
        <v>2.7711659922441654</v>
      </c>
      <c r="N44" s="23">
        <f t="shared" si="16"/>
        <v>33.912497383294955</v>
      </c>
      <c r="O44" s="24">
        <f t="shared" si="17"/>
        <v>30.039773916684116</v>
      </c>
      <c r="P44" s="24">
        <f t="shared" si="18"/>
        <v>36.04772870002094</v>
      </c>
      <c r="Q44" t="s">
        <v>105</v>
      </c>
      <c r="R44" t="s">
        <v>86</v>
      </c>
      <c r="S44" s="48" t="s">
        <v>475</v>
      </c>
      <c r="T44" s="35">
        <v>100</v>
      </c>
      <c r="U44" s="35">
        <f t="shared" si="19"/>
        <v>42.528735632183903</v>
      </c>
      <c r="V44" s="35">
        <f t="shared" si="20"/>
        <v>73.40425531914893</v>
      </c>
      <c r="W44" s="35">
        <f t="shared" si="21"/>
        <v>80.98859315589354</v>
      </c>
      <c r="X44" s="35">
        <f t="shared" si="22"/>
        <v>45.60715152495753</v>
      </c>
      <c r="Y44" s="35">
        <f t="shared" si="23"/>
        <v>76.482671211922565</v>
      </c>
      <c r="Z44" s="35">
        <f t="shared" si="24"/>
        <v>84.067009048667146</v>
      </c>
      <c r="AA44" s="35">
        <f t="shared" si="25"/>
        <v>-3.0784158927736271</v>
      </c>
      <c r="AB44" s="35">
        <f t="shared" si="26"/>
        <v>-3.0784158927736343</v>
      </c>
      <c r="AC44" s="35">
        <f t="shared" si="27"/>
        <v>-3.0784158927736058</v>
      </c>
      <c r="AF44">
        <v>2.2599999999999998</v>
      </c>
      <c r="AG44">
        <v>1.69</v>
      </c>
      <c r="AJ44" t="s">
        <v>78</v>
      </c>
    </row>
    <row r="45" spans="1:36" ht="15" x14ac:dyDescent="0.25">
      <c r="A45">
        <v>1.74</v>
      </c>
      <c r="B45">
        <v>3.76</v>
      </c>
      <c r="C45">
        <v>5.26</v>
      </c>
      <c r="D45" s="20">
        <f t="shared" si="3"/>
        <v>3.0784158927736227E-2</v>
      </c>
      <c r="E45" s="17">
        <f>IF(OR($A45="",$B45="",$C45=""),"",A45*'MPTO_working_3-way'!$I44)</f>
        <v>1.7935644365342611</v>
      </c>
      <c r="F45" s="21">
        <f>IF(OR($A45="",$B45="",$C45=""),"",B45*'MPTO_working_3-way'!$I44)</f>
        <v>3.875748437568288</v>
      </c>
      <c r="G45" s="22">
        <f>IF(OR($A45="",$B45="",$C45=""),"",C45*'MPTO_working_3-way'!$I44)</f>
        <v>5.4219246759598922</v>
      </c>
      <c r="H45" s="17">
        <f>IF(OR($A45="",$B45="",$C45=""),"",'MPTO_working_3-way'!E44)</f>
        <v>1.7716321594557407</v>
      </c>
      <c r="I45" s="21">
        <f>IF(OR($A45="",$B45="",$C45=""),"",'MPTO_working_3-way'!F44)</f>
        <v>3.9108932615051906</v>
      </c>
      <c r="J45" s="22">
        <f>IF(OR($A45="",$B45="",$C45=""),"",'MPTO_working_3-way'!G44)</f>
        <v>5.5601061276754882</v>
      </c>
      <c r="K45" s="17">
        <f>IF(OR($A45="",$B45="",$C45=""),"",'OddsRatio_working_3-way'!H44)</f>
        <v>1.7796612866569086</v>
      </c>
      <c r="L45" s="21">
        <f>IF(OR($A45="",$B45="",$C45=""),"",'OddsRatio_working_3-way'!I44)</f>
        <v>3.9079258799636052</v>
      </c>
      <c r="M45" s="22">
        <f>IF(OR($A45="",$B45="",$C45=""),"",'OddsRatio_working_3-way'!J44)</f>
        <v>5.4883203799438247</v>
      </c>
      <c r="N45" s="23">
        <f t="shared" si="16"/>
        <v>55.754896764808692</v>
      </c>
      <c r="O45" s="24">
        <f t="shared" si="17"/>
        <v>25.801468183714665</v>
      </c>
      <c r="P45" s="24">
        <f t="shared" si="18"/>
        <v>18.443635051476644</v>
      </c>
      <c r="Q45" t="s">
        <v>107</v>
      </c>
      <c r="R45" t="s">
        <v>108</v>
      </c>
      <c r="S45" s="48" t="s">
        <v>475</v>
      </c>
      <c r="T45" s="35">
        <v>100</v>
      </c>
      <c r="U45" s="35">
        <f t="shared" si="19"/>
        <v>69.040247678018574</v>
      </c>
      <c r="V45" s="35">
        <f t="shared" si="20"/>
        <v>70.326409495548958</v>
      </c>
      <c r="W45" s="35">
        <f t="shared" si="21"/>
        <v>57.264957264957268</v>
      </c>
      <c r="X45" s="35">
        <f t="shared" si="22"/>
        <v>72.408633239493781</v>
      </c>
      <c r="Y45" s="35">
        <f t="shared" si="23"/>
        <v>73.694795057024166</v>
      </c>
      <c r="Z45" s="35">
        <f t="shared" si="24"/>
        <v>60.633342826432468</v>
      </c>
      <c r="AA45" s="35">
        <f t="shared" si="25"/>
        <v>-3.3683855614752076</v>
      </c>
      <c r="AB45" s="35">
        <f t="shared" si="26"/>
        <v>-3.3683855614752076</v>
      </c>
      <c r="AC45" s="35">
        <f t="shared" si="27"/>
        <v>-3.3683855614752005</v>
      </c>
      <c r="AF45">
        <v>2.2000000000000002</v>
      </c>
      <c r="AG45">
        <v>1.72</v>
      </c>
      <c r="AJ45" t="s">
        <v>78</v>
      </c>
    </row>
    <row r="46" spans="1:36" s="35" customFormat="1" ht="15" x14ac:dyDescent="0.25">
      <c r="A46">
        <v>3.23</v>
      </c>
      <c r="B46">
        <v>3.37</v>
      </c>
      <c r="C46">
        <v>2.34</v>
      </c>
      <c r="D46" s="20">
        <f t="shared" si="3"/>
        <v>3.3683855614752067E-2</v>
      </c>
      <c r="E46" s="17">
        <f>IF(OR($A46="",$B46="",$C46=""),"",A46*'MPTO_working_3-way'!$I45)</f>
        <v>3.338798853635649</v>
      </c>
      <c r="F46" s="21">
        <f>IF(OR($A46="",$B46="",$C46=""),"",B46*'MPTO_working_3-way'!$I45)</f>
        <v>3.4835145934217144</v>
      </c>
      <c r="G46" s="22">
        <f>IF(OR($A46="",$B46="",$C46=""),"",C46*'MPTO_working_3-way'!$I45)</f>
        <v>2.4188202221385198</v>
      </c>
      <c r="H46" s="17">
        <f>IF(OR($A46="",$B46="",$C46=""),"",'MPTO_working_3-way'!E45)</f>
        <v>3.3515482007141055</v>
      </c>
      <c r="I46" s="21">
        <f>IF(OR($A46="",$B46="",$C46=""),"",'MPTO_working_3-way'!F45)</f>
        <v>3.5025294002732044</v>
      </c>
      <c r="J46" s="22">
        <f>IF(OR($A46="",$B46="",$C46=""),"",'MPTO_working_3-way'!G45)</f>
        <v>2.4031386404910551</v>
      </c>
      <c r="K46" s="17">
        <f>IF(OR($A46="",$B46="",$C46=""),"",'OddsRatio_working_3-way'!H45)</f>
        <v>3.3464171514273509</v>
      </c>
      <c r="L46" s="21">
        <f>IF(OR($A46="",$B46="",$C46=""),"",'OddsRatio_working_3-way'!I45)</f>
        <v>3.4937258515169618</v>
      </c>
      <c r="M46" s="22">
        <f>IF(OR($A46="",$B46="",$C46=""),"",'OddsRatio_working_3-way'!J45)</f>
        <v>2.4099547008576905</v>
      </c>
      <c r="N46" s="23">
        <f t="shared" si="16"/>
        <v>29.950890839413425</v>
      </c>
      <c r="O46" s="24">
        <f t="shared" si="17"/>
        <v>28.706640181396249</v>
      </c>
      <c r="P46" s="24">
        <f t="shared" si="18"/>
        <v>41.342468979190322</v>
      </c>
      <c r="Q46" t="s">
        <v>119</v>
      </c>
      <c r="R46" t="s">
        <v>124</v>
      </c>
      <c r="S46" s="48" t="s">
        <v>475</v>
      </c>
      <c r="T46" s="35">
        <v>100</v>
      </c>
      <c r="U46" s="35">
        <f t="shared" si="19"/>
        <v>61.240310077519375</v>
      </c>
      <c r="V46" s="35">
        <f t="shared" si="20"/>
        <v>69.325153374233125</v>
      </c>
      <c r="W46" s="35">
        <f t="shared" si="21"/>
        <v>66.21621621621621</v>
      </c>
      <c r="X46" s="35">
        <f t="shared" si="22"/>
        <v>64.458630409550651</v>
      </c>
      <c r="Y46" s="35">
        <f t="shared" si="23"/>
        <v>72.543473706264393</v>
      </c>
      <c r="Z46" s="35">
        <f t="shared" si="24"/>
        <v>69.434536548247493</v>
      </c>
      <c r="AA46" s="35">
        <f t="shared" si="25"/>
        <v>-3.2183203320312757</v>
      </c>
      <c r="AB46" s="35">
        <f t="shared" si="26"/>
        <v>-3.2183203320312685</v>
      </c>
      <c r="AC46" s="35">
        <f t="shared" si="27"/>
        <v>-3.2183203320312828</v>
      </c>
      <c r="AD46" s="36"/>
      <c r="AE46" s="36"/>
      <c r="AF46">
        <v>2.09</v>
      </c>
      <c r="AG46">
        <v>1.79</v>
      </c>
      <c r="AH46" s="36"/>
      <c r="AI46" s="36"/>
      <c r="AJ46" t="s">
        <v>82</v>
      </c>
    </row>
    <row r="47" spans="1:36" ht="15" x14ac:dyDescent="0.25">
      <c r="A47">
        <v>2.58</v>
      </c>
      <c r="B47">
        <v>3.26</v>
      </c>
      <c r="C47">
        <v>2.96</v>
      </c>
      <c r="D47" s="20">
        <f t="shared" si="3"/>
        <v>3.2183203320312881E-2</v>
      </c>
      <c r="E47" s="17">
        <f>IF(OR($A47="",$B47="",$C47=""),"",A47*'MPTO_working_3-way'!$I46)</f>
        <v>2.6630326645664075</v>
      </c>
      <c r="F47" s="21">
        <f>IF(OR($A47="",$B47="",$C47=""),"",B47*'MPTO_working_3-way'!$I46)</f>
        <v>3.3649172428242196</v>
      </c>
      <c r="G47" s="22">
        <f>IF(OR($A47="",$B47="",$C47=""),"",C47*'MPTO_working_3-way'!$I46)</f>
        <v>3.0552622818281261</v>
      </c>
      <c r="H47" s="17">
        <f>IF(OR($A47="",$B47="",$C47=""),"",'MPTO_working_3-way'!E46)</f>
        <v>2.6534407519683412</v>
      </c>
      <c r="I47" s="21">
        <f>IF(OR($A47="",$B47="",$C47=""),"",'MPTO_working_3-way'!F46)</f>
        <v>3.3781417735846051</v>
      </c>
      <c r="J47" s="22">
        <f>IF(OR($A47="",$B47="",$C47=""),"",'MPTO_working_3-way'!G46)</f>
        <v>3.0570746351545699</v>
      </c>
      <c r="K47" s="17">
        <f>IF(OR($A47="",$B47="",$C47=""),"",'OddsRatio_working_3-way'!H46)</f>
        <v>2.6579108139339125</v>
      </c>
      <c r="L47" s="21">
        <f>IF(OR($A47="",$B47="",$C47=""),"",'OddsRatio_working_3-way'!I46)</f>
        <v>3.3714420503105327</v>
      </c>
      <c r="M47" s="22">
        <f>IF(OR($A47="",$B47="",$C47=""),"",'OddsRatio_working_3-way'!J46)</f>
        <v>3.0566488577914352</v>
      </c>
      <c r="N47" s="23">
        <f t="shared" si="16"/>
        <v>37.55117289043163</v>
      </c>
      <c r="O47" s="24">
        <f t="shared" si="17"/>
        <v>29.718412901016457</v>
      </c>
      <c r="P47" s="24">
        <f t="shared" si="18"/>
        <v>32.730414208551899</v>
      </c>
      <c r="Q47" t="s">
        <v>116</v>
      </c>
      <c r="R47" t="s">
        <v>121</v>
      </c>
      <c r="S47" s="48" t="s">
        <v>475</v>
      </c>
      <c r="T47" s="35">
        <v>100</v>
      </c>
      <c r="U47" s="35">
        <f t="shared" si="19"/>
        <v>66.88741721854305</v>
      </c>
      <c r="V47" s="35">
        <f t="shared" si="20"/>
        <v>70.760233918128648</v>
      </c>
      <c r="W47" s="35">
        <f t="shared" si="21"/>
        <v>59.016393442622956</v>
      </c>
      <c r="X47" s="35">
        <f t="shared" si="22"/>
        <v>70.223372639248396</v>
      </c>
      <c r="Y47" s="35">
        <f t="shared" si="23"/>
        <v>74.096189338834009</v>
      </c>
      <c r="Z47" s="35">
        <f t="shared" si="24"/>
        <v>62.352348863328302</v>
      </c>
      <c r="AA47" s="35">
        <f t="shared" si="25"/>
        <v>-3.3359554207053463</v>
      </c>
      <c r="AB47" s="35">
        <f t="shared" si="26"/>
        <v>-3.3359554207053606</v>
      </c>
      <c r="AC47" s="35">
        <f t="shared" si="27"/>
        <v>-3.3359554207053463</v>
      </c>
      <c r="AF47">
        <v>2.2400000000000002</v>
      </c>
      <c r="AG47">
        <v>1.69</v>
      </c>
      <c r="AJ47" t="s">
        <v>82</v>
      </c>
    </row>
    <row r="48" spans="1:36" ht="15" x14ac:dyDescent="0.25">
      <c r="A48">
        <v>3.02</v>
      </c>
      <c r="B48">
        <v>3.42</v>
      </c>
      <c r="C48">
        <v>2.44</v>
      </c>
      <c r="D48" s="20">
        <f t="shared" si="3"/>
        <v>3.3359554207053499E-2</v>
      </c>
      <c r="E48" s="17">
        <f>IF(OR($A48="",$B48="",$C48=""),"",A48*'MPTO_working_3-way'!$I47)</f>
        <v>3.1207458537053014</v>
      </c>
      <c r="F48" s="21">
        <f>IF(OR($A48="",$B48="",$C48=""),"",B48*'MPTO_working_3-way'!$I47)</f>
        <v>3.534089675388123</v>
      </c>
      <c r="G48" s="22">
        <f>IF(OR($A48="",$B48="",$C48=""),"",C48*'MPTO_working_3-way'!$I47)</f>
        <v>2.5213973122652105</v>
      </c>
      <c r="H48" s="17">
        <f>IF(OR($A48="",$B48="",$C48=""),"",'MPTO_working_3-way'!E47)</f>
        <v>3.1249416376894215</v>
      </c>
      <c r="I48" s="21">
        <f>IF(OR($A48="",$B48="",$C48=""),"",'MPTO_working_3-way'!F47)</f>
        <v>3.5552040243592309</v>
      </c>
      <c r="J48" s="22">
        <f>IF(OR($A48="",$B48="",$C48=""),"",'MPTO_working_3-way'!G47)</f>
        <v>2.5080494960008619</v>
      </c>
      <c r="K48" s="17">
        <f>IF(OR($A48="",$B48="",$C48=""),"",'OddsRatio_working_3-way'!H47)</f>
        <v>3.1239122011013971</v>
      </c>
      <c r="L48" s="21">
        <f>IF(OR($A48="",$B48="",$C48=""),"",'OddsRatio_working_3-way'!I47)</f>
        <v>3.5444888745868224</v>
      </c>
      <c r="M48" s="22">
        <f>IF(OR($A48="",$B48="",$C48=""),"",'OddsRatio_working_3-way'!J47)</f>
        <v>2.5140760245475309</v>
      </c>
      <c r="N48" s="23">
        <f t="shared" si="16"/>
        <v>32.04362184164043</v>
      </c>
      <c r="O48" s="24">
        <f t="shared" si="17"/>
        <v>28.295829813378386</v>
      </c>
      <c r="P48" s="24">
        <f t="shared" si="18"/>
        <v>39.66054834498118</v>
      </c>
      <c r="Q48" t="s">
        <v>120</v>
      </c>
      <c r="R48" t="s">
        <v>127</v>
      </c>
      <c r="S48" s="48" t="s">
        <v>475</v>
      </c>
      <c r="T48" s="35">
        <v>100</v>
      </c>
      <c r="U48" s="35">
        <f t="shared" si="19"/>
        <v>64.02877697841727</v>
      </c>
      <c r="V48" s="35">
        <f t="shared" si="20"/>
        <v>70.238095238095241</v>
      </c>
      <c r="W48" s="35">
        <f t="shared" si="21"/>
        <v>62.406015037593981</v>
      </c>
      <c r="X48" s="35">
        <f t="shared" si="22"/>
        <v>67.355889724310771</v>
      </c>
      <c r="Y48" s="35">
        <f t="shared" si="23"/>
        <v>73.565207983988756</v>
      </c>
      <c r="Z48" s="35">
        <f t="shared" si="24"/>
        <v>65.733127783487504</v>
      </c>
      <c r="AA48" s="35">
        <f t="shared" si="25"/>
        <v>-3.3271127458935013</v>
      </c>
      <c r="AB48" s="35">
        <f t="shared" si="26"/>
        <v>-3.3271127458935155</v>
      </c>
      <c r="AC48" s="35">
        <f t="shared" si="27"/>
        <v>-3.3271127458935226</v>
      </c>
      <c r="AF48">
        <v>1.98</v>
      </c>
      <c r="AG48">
        <v>1.88</v>
      </c>
      <c r="AJ48" t="s">
        <v>82</v>
      </c>
    </row>
    <row r="49" spans="1:36" ht="15" x14ac:dyDescent="0.25">
      <c r="A49">
        <v>2.78</v>
      </c>
      <c r="B49">
        <v>3.36</v>
      </c>
      <c r="C49">
        <v>2.66</v>
      </c>
      <c r="D49" s="20">
        <f t="shared" si="3"/>
        <v>3.3271127458935013E-2</v>
      </c>
      <c r="E49" s="17">
        <f>IF(OR($A49="",$B49="",$C49=""),"",A49*'MPTO_working_3-way'!$I48)</f>
        <v>2.8724937343358392</v>
      </c>
      <c r="F49" s="21">
        <f>IF(OR($A49="",$B49="",$C49=""),"",B49*'MPTO_working_3-way'!$I48)</f>
        <v>3.4717909882620215</v>
      </c>
      <c r="G49" s="22">
        <f>IF(OR($A49="",$B49="",$C49=""),"",C49*'MPTO_working_3-way'!$I48)</f>
        <v>2.7485011990407671</v>
      </c>
      <c r="H49" s="17">
        <f>IF(OR($A49="",$B49="",$C49=""),"",'MPTO_working_3-way'!E48)</f>
        <v>2.8684374986531274</v>
      </c>
      <c r="I49" s="21">
        <f>IF(OR($A49="",$B49="",$C49=""),"",'MPTO_working_3-way'!F48)</f>
        <v>3.4900521253946111</v>
      </c>
      <c r="J49" s="22">
        <f>IF(OR($A49="",$B49="",$C49=""),"",'MPTO_working_3-way'!G48)</f>
        <v>2.7408563580279957</v>
      </c>
      <c r="K49" s="17">
        <f>IF(OR($A49="",$B49="",$C49=""),"",'OddsRatio_working_3-way'!H48)</f>
        <v>2.8708021021506234</v>
      </c>
      <c r="L49" s="21">
        <f>IF(OR($A49="",$B49="",$C49=""),"",'OddsRatio_working_3-way'!I48)</f>
        <v>3.4803893039749845</v>
      </c>
      <c r="M49" s="22">
        <f>IF(OR($A49="",$B49="",$C49=""),"",'OddsRatio_working_3-way'!J48)</f>
        <v>2.7446806121179979</v>
      </c>
      <c r="N49" s="23">
        <f t="shared" si="16"/>
        <v>34.812956701930418</v>
      </c>
      <c r="O49" s="24">
        <f t="shared" si="17"/>
        <v>28.803577271240048</v>
      </c>
      <c r="P49" s="24">
        <f t="shared" si="18"/>
        <v>36.383466026829538</v>
      </c>
      <c r="Q49" t="s">
        <v>110</v>
      </c>
      <c r="R49" t="s">
        <v>113</v>
      </c>
      <c r="S49" s="48" t="s">
        <v>475</v>
      </c>
      <c r="T49" s="35">
        <v>100</v>
      </c>
      <c r="U49" s="35">
        <f t="shared" si="19"/>
        <v>65.635738831615114</v>
      </c>
      <c r="V49" s="35">
        <f t="shared" si="20"/>
        <v>69.135802469135797</v>
      </c>
      <c r="W49" s="35">
        <f t="shared" si="21"/>
        <v>61.977186311787079</v>
      </c>
      <c r="X49" s="35">
        <f t="shared" si="22"/>
        <v>68.887011219077124</v>
      </c>
      <c r="Y49" s="35">
        <f t="shared" si="23"/>
        <v>72.387074856597806</v>
      </c>
      <c r="Z49" s="35">
        <f t="shared" si="24"/>
        <v>65.228458699249074</v>
      </c>
      <c r="AA49" s="35">
        <f t="shared" si="25"/>
        <v>-3.2512723874620093</v>
      </c>
      <c r="AB49" s="35">
        <f t="shared" si="26"/>
        <v>-3.2512723874620093</v>
      </c>
      <c r="AC49" s="35">
        <f t="shared" si="27"/>
        <v>-3.2512723874619951</v>
      </c>
      <c r="AF49">
        <v>2.19</v>
      </c>
      <c r="AG49">
        <v>1.72</v>
      </c>
      <c r="AJ49" t="s">
        <v>82</v>
      </c>
    </row>
    <row r="50" spans="1:36" ht="15" x14ac:dyDescent="0.25">
      <c r="A50">
        <v>2.91</v>
      </c>
      <c r="B50">
        <v>3.24</v>
      </c>
      <c r="C50">
        <v>2.63</v>
      </c>
      <c r="D50" s="20">
        <f t="shared" si="3"/>
        <v>3.2512723874619898E-2</v>
      </c>
      <c r="E50" s="17">
        <f>IF(OR($A50="",$B50="",$C50=""),"",A50*'MPTO_working_3-way'!$I49)</f>
        <v>3.0046120264751441</v>
      </c>
      <c r="F50" s="21">
        <f>IF(OR($A50="",$B50="",$C50=""),"",B50*'MPTO_working_3-way'!$I49)</f>
        <v>3.3453412253537689</v>
      </c>
      <c r="G50" s="22">
        <f>IF(OR($A50="",$B50="",$C50=""),"",C50*'MPTO_working_3-way'!$I49)</f>
        <v>2.71550846379025</v>
      </c>
      <c r="H50" s="17">
        <f>IF(OR($A50="",$B50="",$C50=""),"",'MPTO_working_3-way'!E49)</f>
        <v>3.0047622140490402</v>
      </c>
      <c r="I50" s="21">
        <f>IF(OR($A50="",$B50="",$C50=""),"",'MPTO_working_3-way'!F49)</f>
        <v>3.3579087404483188</v>
      </c>
      <c r="J50" s="22">
        <f>IF(OR($A50="",$B50="",$C50=""),"",'MPTO_working_3-way'!G49)</f>
        <v>2.7071617474178087</v>
      </c>
      <c r="K50" s="17">
        <f>IF(OR($A50="",$B50="",$C50=""),"",'OddsRatio_working_3-way'!H49)</f>
        <v>3.0050539129140037</v>
      </c>
      <c r="L50" s="21">
        <f>IF(OR($A50="",$B50="",$C50=""),"",'OddsRatio_working_3-way'!I49)</f>
        <v>3.3514768402761086</v>
      </c>
      <c r="M50" s="22">
        <f>IF(OR($A50="",$B50="",$C50=""),"",'OddsRatio_working_3-way'!J49)</f>
        <v>2.71111930787949</v>
      </c>
      <c r="N50" s="23">
        <f t="shared" si="16"/>
        <v>33.282167254490702</v>
      </c>
      <c r="O50" s="24">
        <f t="shared" si="17"/>
        <v>29.89231688597776</v>
      </c>
      <c r="P50" s="24">
        <f t="shared" si="18"/>
        <v>36.825515859531549</v>
      </c>
      <c r="Q50" t="s">
        <v>115</v>
      </c>
      <c r="R50" t="s">
        <v>112</v>
      </c>
      <c r="S50" s="48" t="s">
        <v>475</v>
      </c>
      <c r="T50" s="35">
        <v>100</v>
      </c>
      <c r="U50" s="35">
        <f t="shared" si="19"/>
        <v>31.506849315068493</v>
      </c>
      <c r="V50" s="35">
        <f t="shared" si="20"/>
        <v>78.021978021978015</v>
      </c>
      <c r="W50" s="35">
        <f t="shared" si="21"/>
        <v>86.54104979811575</v>
      </c>
      <c r="X50" s="35">
        <f t="shared" si="22"/>
        <v>35.436972179906235</v>
      </c>
      <c r="Y50" s="35">
        <f t="shared" si="23"/>
        <v>81.952100886815757</v>
      </c>
      <c r="Z50" s="35">
        <f t="shared" si="24"/>
        <v>90.471172662953478</v>
      </c>
      <c r="AA50" s="35">
        <f t="shared" si="25"/>
        <v>-3.9301228648377418</v>
      </c>
      <c r="AB50" s="35">
        <f t="shared" si="26"/>
        <v>-3.9301228648377418</v>
      </c>
      <c r="AC50" s="35">
        <f t="shared" si="27"/>
        <v>-3.9301228648377275</v>
      </c>
      <c r="AF50">
        <v>2.29</v>
      </c>
      <c r="AG50">
        <v>1.67</v>
      </c>
      <c r="AJ50" t="s">
        <v>82</v>
      </c>
    </row>
    <row r="51" spans="1:36" ht="15" x14ac:dyDescent="0.25">
      <c r="A51">
        <v>1.46</v>
      </c>
      <c r="B51">
        <v>4.55</v>
      </c>
      <c r="C51">
        <v>7.43</v>
      </c>
      <c r="D51" s="20">
        <f t="shared" si="3"/>
        <v>3.9301228648377373E-2</v>
      </c>
      <c r="E51" s="17">
        <f>IF(OR($A51="",$B51="",$C51=""),"",A51*'MPTO_working_3-way'!$I50)</f>
        <v>1.5173797938266309</v>
      </c>
      <c r="F51" s="21">
        <f>IF(OR($A51="",$B51="",$C51=""),"",B51*'MPTO_working_3-way'!$I50)</f>
        <v>4.728820590350117</v>
      </c>
      <c r="G51" s="22">
        <f>IF(OR($A51="",$B51="",$C51=""),"",C51*'MPTO_working_3-way'!$I50)</f>
        <v>7.7220081288574436</v>
      </c>
      <c r="H51" s="17">
        <f>IF(OR($A51="",$B51="",$C51=""),"",'MPTO_working_3-way'!E50)</f>
        <v>1.4884693549004828</v>
      </c>
      <c r="I51" s="21">
        <f>IF(OR($A51="",$B51="",$C51=""),"",'MPTO_working_3-way'!F50)</f>
        <v>4.8384019652596306</v>
      </c>
      <c r="J51" s="22">
        <f>IF(OR($A51="",$B51="",$C51=""),"",'MPTO_working_3-way'!G50)</f>
        <v>8.2311916211902805</v>
      </c>
      <c r="K51" s="17">
        <f>IF(OR($A51="",$B51="",$C51=""),"",'OddsRatio_working_3-way'!H50)</f>
        <v>1.4976372309758379</v>
      </c>
      <c r="L51" s="21">
        <f>IF(OR($A51="",$B51="",$C51=""),"",'OddsRatio_working_3-way'!I50)</f>
        <v>4.840461239052658</v>
      </c>
      <c r="M51" s="22">
        <f>IF(OR($A51="",$B51="",$C51=""),"",'OddsRatio_working_3-way'!J50)</f>
        <v>7.9561030329883335</v>
      </c>
      <c r="N51" s="23">
        <f t="shared" si="16"/>
        <v>65.903078719542748</v>
      </c>
      <c r="O51" s="24">
        <f t="shared" si="17"/>
        <v>21.146921962754377</v>
      </c>
      <c r="P51" s="24">
        <f t="shared" si="18"/>
        <v>12.949999317702881</v>
      </c>
      <c r="Q51" t="s">
        <v>131</v>
      </c>
      <c r="R51" t="s">
        <v>114</v>
      </c>
      <c r="S51" s="48" t="s">
        <v>475</v>
      </c>
      <c r="T51" s="35">
        <v>100</v>
      </c>
      <c r="U51" s="35">
        <f t="shared" si="19"/>
        <v>27.007299270072991</v>
      </c>
      <c r="V51" s="35">
        <f t="shared" si="20"/>
        <v>78.991596638655466</v>
      </c>
      <c r="W51" s="35">
        <f t="shared" si="21"/>
        <v>90.079365079365076</v>
      </c>
      <c r="X51" s="35">
        <f t="shared" si="22"/>
        <v>30.929038281979459</v>
      </c>
      <c r="Y51" s="35">
        <f t="shared" si="23"/>
        <v>82.913335650561919</v>
      </c>
      <c r="Z51" s="35">
        <f t="shared" si="24"/>
        <v>94.001104091271543</v>
      </c>
      <c r="AA51" s="35">
        <f t="shared" si="25"/>
        <v>-3.9217390119064675</v>
      </c>
      <c r="AB51" s="35">
        <f t="shared" si="26"/>
        <v>-3.9217390119064532</v>
      </c>
      <c r="AC51" s="35">
        <f t="shared" si="27"/>
        <v>-3.9217390119064675</v>
      </c>
      <c r="AF51">
        <v>1.92</v>
      </c>
      <c r="AG51">
        <v>1.95</v>
      </c>
      <c r="AJ51" t="s">
        <v>82</v>
      </c>
    </row>
    <row r="52" spans="1:36" ht="15" x14ac:dyDescent="0.25">
      <c r="A52">
        <v>1.37</v>
      </c>
      <c r="B52">
        <v>4.76</v>
      </c>
      <c r="C52">
        <v>10.08</v>
      </c>
      <c r="D52" s="20">
        <f t="shared" si="3"/>
        <v>3.9217390119064666E-2</v>
      </c>
      <c r="E52" s="17">
        <f>IF(OR($A52="",$B52="",$C52=""),"",A52*'MPTO_working_3-way'!$I51)</f>
        <v>1.4237278244631186</v>
      </c>
      <c r="F52" s="21">
        <f>IF(OR($A52="",$B52="",$C52=""),"",B52*'MPTO_working_3-way'!$I51)</f>
        <v>4.9466747769667476</v>
      </c>
      <c r="G52" s="22">
        <f>IF(OR($A52="",$B52="",$C52=""),"",C52*'MPTO_working_3-way'!$I51)</f>
        <v>10.475311292400171</v>
      </c>
      <c r="H52" s="17">
        <f>IF(OR($A52="",$B52="",$C52=""),"",'MPTO_working_3-way'!E51)</f>
        <v>1.3949831363597831</v>
      </c>
      <c r="I52" s="21">
        <f>IF(OR($A52="",$B52="",$C52=""),"",'MPTO_working_3-way'!F51)</f>
        <v>5.0758440165704286</v>
      </c>
      <c r="J52" s="22">
        <f>IF(OR($A52="",$B52="",$C52=""),"",'MPTO_working_3-way'!G51)</f>
        <v>11.609832649777792</v>
      </c>
      <c r="K52" s="17">
        <f>IF(OR($A52="",$B52="",$C52=""),"",'OddsRatio_working_3-way'!H51)</f>
        <v>1.4037640830008693</v>
      </c>
      <c r="L52" s="21">
        <f>IF(OR($A52="",$B52="",$C52=""),"",'OddsRatio_working_3-way'!I51)</f>
        <v>5.1031160867115348</v>
      </c>
      <c r="M52" s="22">
        <f>IF(OR($A52="",$B52="",$C52=""),"",'OddsRatio_working_3-way'!J51)</f>
        <v>10.908588847697008</v>
      </c>
      <c r="N52" s="23">
        <f t="shared" si="16"/>
        <v>70.238144034102561</v>
      </c>
      <c r="O52" s="24">
        <f t="shared" si="17"/>
        <v>20.215600278722796</v>
      </c>
      <c r="P52" s="24">
        <f t="shared" si="18"/>
        <v>9.5462556871746518</v>
      </c>
      <c r="Q52" t="s">
        <v>117</v>
      </c>
      <c r="R52" t="s">
        <v>128</v>
      </c>
      <c r="S52" s="48" t="s">
        <v>475</v>
      </c>
      <c r="T52" s="35">
        <v>100</v>
      </c>
      <c r="U52" s="35">
        <f t="shared" si="19"/>
        <v>73.474801061007966</v>
      </c>
      <c r="V52" s="35">
        <f t="shared" si="20"/>
        <v>71.428571428571431</v>
      </c>
      <c r="W52" s="35">
        <f t="shared" si="21"/>
        <v>51.690821256038639</v>
      </c>
      <c r="X52" s="35">
        <f t="shared" si="22"/>
        <v>76.880607315389923</v>
      </c>
      <c r="Y52" s="35">
        <f t="shared" si="23"/>
        <v>74.834377682953402</v>
      </c>
      <c r="Z52" s="35">
        <f t="shared" si="24"/>
        <v>55.096627510420618</v>
      </c>
      <c r="AA52" s="35">
        <f t="shared" si="25"/>
        <v>-3.4058062543819574</v>
      </c>
      <c r="AB52" s="35">
        <f t="shared" si="26"/>
        <v>-3.4058062543819716</v>
      </c>
      <c r="AC52" s="35">
        <f t="shared" si="27"/>
        <v>-3.4058062543819787</v>
      </c>
      <c r="AF52">
        <v>2.0299999999999998</v>
      </c>
      <c r="AG52">
        <v>1.85</v>
      </c>
      <c r="AJ52" t="s">
        <v>82</v>
      </c>
    </row>
    <row r="53" spans="1:36" s="35" customFormat="1" ht="15" x14ac:dyDescent="0.25">
      <c r="A53">
        <v>3.77</v>
      </c>
      <c r="B53">
        <v>3.5</v>
      </c>
      <c r="C53">
        <v>2.0699999999999998</v>
      </c>
      <c r="D53" s="20">
        <f t="shared" si="3"/>
        <v>3.4058062543819823E-2</v>
      </c>
      <c r="E53" s="17">
        <f>IF(OR($A53="",$B53="",$C53=""),"",A53*'MPTO_working_3-way'!$I52)</f>
        <v>3.8983988957902009</v>
      </c>
      <c r="F53" s="21">
        <f>IF(OR($A53="",$B53="",$C53=""),"",B53*'MPTO_working_3-way'!$I52)</f>
        <v>3.6192032189033694</v>
      </c>
      <c r="G53" s="22">
        <f>IF(OR($A53="",$B53="",$C53=""),"",C53*'MPTO_working_3-way'!$I52)</f>
        <v>2.140500189465707</v>
      </c>
      <c r="H53" s="17">
        <f>IF(OR($A53="",$B53="",$C53=""),"",'MPTO_working_3-way'!E52)</f>
        <v>3.9385693171030667</v>
      </c>
      <c r="I53" s="21">
        <f>IF(OR($A53="",$B53="",$C53=""),"",'MPTO_working_3-way'!F52)</f>
        <v>3.6448249556856882</v>
      </c>
      <c r="J53" s="22">
        <f>IF(OR($A53="",$B53="",$C53=""),"",'MPTO_working_3-way'!G52)</f>
        <v>2.119815805302065</v>
      </c>
      <c r="K53" s="17">
        <f>IF(OR($A53="",$B53="",$C53=""),"",'OddsRatio_working_3-way'!H52)</f>
        <v>3.9205217830130787</v>
      </c>
      <c r="L53" s="21">
        <f>IF(OR($A53="",$B53="",$C53=""),"",'OddsRatio_working_3-way'!I52)</f>
        <v>3.6358499846688441</v>
      </c>
      <c r="M53" s="22">
        <f>IF(OR($A53="",$B53="",$C53=""),"",'OddsRatio_working_3-way'!J52)</f>
        <v>2.128143793438265</v>
      </c>
      <c r="N53" s="23">
        <f t="shared" si="16"/>
        <v>25.651556619305403</v>
      </c>
      <c r="O53" s="24">
        <f t="shared" si="17"/>
        <v>27.630390987080393</v>
      </c>
      <c r="P53" s="24">
        <f t="shared" si="18"/>
        <v>46.718052393614187</v>
      </c>
      <c r="Q53" t="s">
        <v>122</v>
      </c>
      <c r="R53" t="s">
        <v>71</v>
      </c>
      <c r="S53" s="48" t="s">
        <v>475</v>
      </c>
      <c r="T53" s="35">
        <v>100</v>
      </c>
      <c r="U53" s="35">
        <f t="shared" si="19"/>
        <v>26.470588235294116</v>
      </c>
      <c r="V53" s="35">
        <f t="shared" si="20"/>
        <v>80.54474708171206</v>
      </c>
      <c r="W53" s="35">
        <f t="shared" si="21"/>
        <v>88.92580287929124</v>
      </c>
      <c r="X53" s="35">
        <f t="shared" si="22"/>
        <v>30.529450038996686</v>
      </c>
      <c r="Y53" s="35">
        <f t="shared" si="23"/>
        <v>84.60360888541463</v>
      </c>
      <c r="Z53" s="35">
        <f t="shared" si="24"/>
        <v>92.984664682993809</v>
      </c>
      <c r="AA53" s="35">
        <f t="shared" si="25"/>
        <v>-4.0588618037025697</v>
      </c>
      <c r="AB53" s="35">
        <f t="shared" si="26"/>
        <v>-4.0588618037025697</v>
      </c>
      <c r="AC53" s="35">
        <f t="shared" si="27"/>
        <v>-4.0588618037025697</v>
      </c>
      <c r="AD53" s="36"/>
      <c r="AE53" s="36"/>
      <c r="AF53">
        <v>2.0699999999999998</v>
      </c>
      <c r="AG53">
        <v>1.82</v>
      </c>
      <c r="AH53" s="36"/>
      <c r="AI53" s="36"/>
      <c r="AJ53" t="s">
        <v>82</v>
      </c>
    </row>
    <row r="54" spans="1:36" ht="15" x14ac:dyDescent="0.25">
      <c r="A54">
        <v>1.36</v>
      </c>
      <c r="B54">
        <v>5.14</v>
      </c>
      <c r="C54">
        <v>9.0299999999999994</v>
      </c>
      <c r="D54" s="20">
        <f t="shared" si="3"/>
        <v>4.0588618037025626E-2</v>
      </c>
      <c r="E54" s="17">
        <f>IF(OR($A54="",$B54="",$C54=""),"",A54*'MPTO_working_3-way'!$I53)</f>
        <v>1.4152005205303551</v>
      </c>
      <c r="F54" s="21">
        <f>IF(OR($A54="",$B54="",$C54=""),"",B54*'MPTO_working_3-way'!$I53)</f>
        <v>5.3486254967103113</v>
      </c>
      <c r="G54" s="22">
        <f>IF(OR($A54="",$B54="",$C54=""),"",C54*'MPTO_working_3-way'!$I53)</f>
        <v>9.3965152208743401</v>
      </c>
      <c r="H54" s="17">
        <f>IF(OR($A54="",$B54="",$C54=""),"",'MPTO_working_3-way'!E53)</f>
        <v>1.385493317437968</v>
      </c>
      <c r="I54" s="21">
        <f>IF(OR($A54="",$B54="",$C54=""),"",'MPTO_working_3-way'!F53)</f>
        <v>5.52416022351255</v>
      </c>
      <c r="J54" s="22">
        <f>IF(OR($A54="",$B54="",$C54=""),"",'MPTO_working_3-way'!G53)</f>
        <v>10.286750170241776</v>
      </c>
      <c r="K54" s="17">
        <f>IF(OR($A54="",$B54="",$C54=""),"",'OddsRatio_working_3-way'!H53)</f>
        <v>1.3942859748471443</v>
      </c>
      <c r="L54" s="21">
        <f>IF(OR($A54="",$B54="",$C54=""),"",'OddsRatio_working_3-way'!I53)</f>
        <v>5.5342887107421541</v>
      </c>
      <c r="M54" s="22">
        <f>IF(OR($A54="",$B54="",$C54=""),"",'OddsRatio_working_3-way'!J53)</f>
        <v>9.7947677167293481</v>
      </c>
      <c r="N54" s="23">
        <f t="shared" si="16"/>
        <v>70.661364625929053</v>
      </c>
      <c r="O54" s="24">
        <f t="shared" si="17"/>
        <v>18.696392196743876</v>
      </c>
      <c r="P54" s="24">
        <f t="shared" si="18"/>
        <v>10.64224317732708</v>
      </c>
      <c r="Q54" t="s">
        <v>126</v>
      </c>
      <c r="R54" t="s">
        <v>123</v>
      </c>
      <c r="S54" s="48" t="s">
        <v>475</v>
      </c>
      <c r="T54" s="35">
        <v>100</v>
      </c>
      <c r="U54" s="35">
        <f t="shared" si="19"/>
        <v>48.186528497409334</v>
      </c>
      <c r="V54" s="35">
        <f t="shared" si="20"/>
        <v>71.83098591549296</v>
      </c>
      <c r="W54" s="35">
        <f t="shared" si="21"/>
        <v>76.580796252927385</v>
      </c>
      <c r="X54" s="35">
        <f t="shared" si="22"/>
        <v>51.588217831579641</v>
      </c>
      <c r="Y54" s="35">
        <f t="shared" si="23"/>
        <v>75.232675249663288</v>
      </c>
      <c r="Z54" s="35">
        <f t="shared" si="24"/>
        <v>79.982485587097727</v>
      </c>
      <c r="AA54" s="35">
        <f t="shared" si="25"/>
        <v>-3.4016893341703067</v>
      </c>
      <c r="AB54" s="35">
        <f t="shared" si="26"/>
        <v>-3.401689334170328</v>
      </c>
      <c r="AC54" s="35">
        <f t="shared" si="27"/>
        <v>-3.4016893341703422</v>
      </c>
      <c r="AF54">
        <v>1.65</v>
      </c>
      <c r="AG54">
        <v>2.31</v>
      </c>
      <c r="AJ54" t="s">
        <v>82</v>
      </c>
    </row>
    <row r="55" spans="1:36" ht="15" x14ac:dyDescent="0.25">
      <c r="A55">
        <v>1.93</v>
      </c>
      <c r="B55">
        <v>3.55</v>
      </c>
      <c r="C55">
        <v>4.2699999999999996</v>
      </c>
      <c r="D55" s="20">
        <f t="shared" si="3"/>
        <v>3.4016893341703325E-2</v>
      </c>
      <c r="E55" s="17">
        <f>IF(OR($A55="",$B55="",$C55=""),"",A55*'MPTO_working_3-way'!$I54)</f>
        <v>1.9956526041494873</v>
      </c>
      <c r="F55" s="21">
        <f>IF(OR($A55="",$B55="",$C55=""),"",B55*'MPTO_working_3-way'!$I54)</f>
        <v>3.6707599713630468</v>
      </c>
      <c r="G55" s="22">
        <f>IF(OR($A55="",$B55="",$C55=""),"",C55*'MPTO_working_3-way'!$I54)</f>
        <v>4.415252134569073</v>
      </c>
      <c r="H55" s="17">
        <f>IF(OR($A55="",$B55="",$C55=""),"",'MPTO_working_3-way'!E54)</f>
        <v>1.9731815013408744</v>
      </c>
      <c r="I55" s="21">
        <f>IF(OR($A55="",$B55="",$C55=""),"",'MPTO_working_3-way'!F54)</f>
        <v>3.6988927265788822</v>
      </c>
      <c r="J55" s="22">
        <f>IF(OR($A55="",$B55="",$C55=""),"",'MPTO_working_3-way'!G54)</f>
        <v>4.4872614338801924</v>
      </c>
      <c r="K55" s="17">
        <f>IF(OR($A55="",$B55="",$C55=""),"",'OddsRatio_working_3-way'!H54)</f>
        <v>1.981889457463379</v>
      </c>
      <c r="L55" s="21">
        <f>IF(OR($A55="",$B55="",$C55=""),"",'OddsRatio_working_3-way'!I54)</f>
        <v>3.6922775446576526</v>
      </c>
      <c r="M55" s="22">
        <f>IF(OR($A55="",$B55="",$C55=""),"",'OddsRatio_working_3-way'!J54)</f>
        <v>4.4524500278551074</v>
      </c>
      <c r="N55" s="23">
        <f t="shared" si="16"/>
        <v>50.108921659047098</v>
      </c>
      <c r="O55" s="24">
        <f t="shared" si="17"/>
        <v>27.242315155481943</v>
      </c>
      <c r="P55" s="24">
        <f t="shared" si="18"/>
        <v>22.648763185470937</v>
      </c>
      <c r="Q55" t="s">
        <v>129</v>
      </c>
      <c r="R55" t="s">
        <v>111</v>
      </c>
      <c r="S55" s="48" t="s">
        <v>475</v>
      </c>
      <c r="T55" s="35">
        <v>100</v>
      </c>
      <c r="U55" s="35">
        <f t="shared" si="19"/>
        <v>64.788732394366207</v>
      </c>
      <c r="V55" s="35">
        <f t="shared" si="20"/>
        <v>70.326409495548958</v>
      </c>
      <c r="W55" s="35">
        <f t="shared" si="21"/>
        <v>61.538461538461533</v>
      </c>
      <c r="X55" s="35">
        <f t="shared" si="22"/>
        <v>68.135128965989495</v>
      </c>
      <c r="Y55" s="35">
        <f t="shared" si="23"/>
        <v>73.67280606717226</v>
      </c>
      <c r="Z55" s="35">
        <f t="shared" si="24"/>
        <v>64.884858110084849</v>
      </c>
      <c r="AA55" s="35">
        <f t="shared" si="25"/>
        <v>-3.3463965716232877</v>
      </c>
      <c r="AB55" s="35">
        <f t="shared" si="26"/>
        <v>-3.346396571623302</v>
      </c>
      <c r="AC55" s="35">
        <f t="shared" si="27"/>
        <v>-3.3463965716233162</v>
      </c>
      <c r="AF55">
        <v>2.1800000000000002</v>
      </c>
      <c r="AG55">
        <v>1.72</v>
      </c>
      <c r="AJ55" t="s">
        <v>82</v>
      </c>
    </row>
    <row r="56" spans="1:36" ht="15" x14ac:dyDescent="0.25">
      <c r="A56">
        <v>2.84</v>
      </c>
      <c r="B56">
        <v>3.37</v>
      </c>
      <c r="C56">
        <v>2.6</v>
      </c>
      <c r="D56" s="20">
        <f t="shared" si="3"/>
        <v>3.3463965716233002E-2</v>
      </c>
      <c r="E56" s="17">
        <f>IF(OR($A56="",$B56="",$C56=""),"",A56*'MPTO_working_3-way'!$I55)</f>
        <v>2.9350376626341017</v>
      </c>
      <c r="F56" s="21">
        <f>IF(OR($A56="",$B56="",$C56=""),"",B56*'MPTO_working_3-way'!$I55)</f>
        <v>3.4827735644637055</v>
      </c>
      <c r="G56" s="22">
        <f>IF(OR($A56="",$B56="",$C56=""),"",C56*'MPTO_working_3-way'!$I55)</f>
        <v>2.687006310862206</v>
      </c>
      <c r="H56" s="17">
        <f>IF(OR($A56="",$B56="",$C56=""),"",'MPTO_working_3-way'!E55)</f>
        <v>2.9329123790725595</v>
      </c>
      <c r="I56" s="21">
        <f>IF(OR($A56="",$B56="",$C56=""),"",'MPTO_working_3-way'!F55)</f>
        <v>3.5016304490583172</v>
      </c>
      <c r="J56" s="22">
        <f>IF(OR($A56="",$B56="",$C56=""),"",'MPTO_working_3-way'!G55)</f>
        <v>2.6776577062577478</v>
      </c>
      <c r="K56" s="17">
        <f>IF(OR($A56="",$B56="",$C56=""),"",'OddsRatio_working_3-way'!H55)</f>
        <v>2.9344919899903408</v>
      </c>
      <c r="L56" s="21">
        <f>IF(OR($A56="",$B56="",$C56=""),"",'OddsRatio_working_3-way'!I55)</f>
        <v>3.4917097914549506</v>
      </c>
      <c r="M56" s="22">
        <f>IF(OR($A56="",$B56="",$C56=""),"",'OddsRatio_working_3-way'!J55)</f>
        <v>2.6821669478176879</v>
      </c>
      <c r="N56" s="23">
        <f t="shared" si="16"/>
        <v>34.071113046724321</v>
      </c>
      <c r="O56" s="24">
        <f t="shared" si="17"/>
        <v>28.712748086853729</v>
      </c>
      <c r="P56" s="24">
        <f t="shared" si="18"/>
        <v>37.21613886642195</v>
      </c>
      <c r="Q56" t="s">
        <v>130</v>
      </c>
      <c r="R56" t="s">
        <v>85</v>
      </c>
      <c r="S56" s="48" t="s">
        <v>475</v>
      </c>
      <c r="T56" s="35">
        <v>100</v>
      </c>
      <c r="U56" s="35">
        <f t="shared" si="19"/>
        <v>37.5</v>
      </c>
      <c r="V56" s="35">
        <f t="shared" si="20"/>
        <v>75.124378109452735</v>
      </c>
      <c r="W56" s="35">
        <f t="shared" si="21"/>
        <v>82.728842832469766</v>
      </c>
      <c r="X56" s="35">
        <f t="shared" si="22"/>
        <v>42.146779058077485</v>
      </c>
      <c r="Y56" s="35">
        <f t="shared" si="23"/>
        <v>79.77115716753022</v>
      </c>
      <c r="Z56" s="35">
        <f t="shared" si="24"/>
        <v>87.375621890547265</v>
      </c>
      <c r="AA56" s="35">
        <f t="shared" si="25"/>
        <v>-4.6467790580774846</v>
      </c>
      <c r="AB56" s="35">
        <f t="shared" si="26"/>
        <v>-4.6467790580774846</v>
      </c>
      <c r="AC56" s="35">
        <f t="shared" si="27"/>
        <v>-4.6467790580774988</v>
      </c>
      <c r="AF56">
        <v>2.0299999999999998</v>
      </c>
      <c r="AG56">
        <v>1.85</v>
      </c>
      <c r="AJ56" t="s">
        <v>82</v>
      </c>
    </row>
    <row r="57" spans="1:36" ht="15" x14ac:dyDescent="0.25">
      <c r="A57">
        <v>1.6</v>
      </c>
      <c r="B57">
        <v>4.0199999999999996</v>
      </c>
      <c r="C57">
        <v>5.79</v>
      </c>
      <c r="D57" s="20">
        <f t="shared" si="3"/>
        <v>4.6467790580774881E-2</v>
      </c>
      <c r="E57" s="17">
        <f>IF(OR($A57="",$B57="",$C57=""),"",A57*'MPTO_working_3-way'!$I56)</f>
        <v>1.6743484649292399</v>
      </c>
      <c r="F57" s="21">
        <f>IF(OR($A57="",$B57="",$C57=""),"",B57*'MPTO_working_3-way'!$I56)</f>
        <v>4.206800518134715</v>
      </c>
      <c r="G57" s="22">
        <f>IF(OR($A57="",$B57="",$C57=""),"",C57*'MPTO_working_3-way'!$I56)</f>
        <v>6.0590485074626868</v>
      </c>
      <c r="H57" s="17">
        <f>IF(OR($A57="",$B57="",$C57=""),"",'MPTO_working_3-way'!E56)</f>
        <v>1.6406601888368455</v>
      </c>
      <c r="I57" s="21">
        <f>IF(OR($A57="",$B57="",$C57=""),"",'MPTO_working_3-way'!F56)</f>
        <v>4.2869338195681896</v>
      </c>
      <c r="J57" s="22">
        <f>IF(OR($A57="",$B57="",$C57=""),"",'MPTO_working_3-way'!G56)</f>
        <v>6.3604205521283799</v>
      </c>
      <c r="K57" s="17">
        <f>IF(OR($A57="",$B57="",$C57=""),"",'OddsRatio_working_3-way'!H56)</f>
        <v>1.6520401328959651</v>
      </c>
      <c r="L57" s="21">
        <f>IF(OR($A57="",$B57="",$C57=""),"",'OddsRatio_working_3-way'!I56)</f>
        <v>4.2819353355763567</v>
      </c>
      <c r="M57" s="22">
        <f>IF(OR($A57="",$B57="",$C57=""),"",'OddsRatio_working_3-way'!J56)</f>
        <v>6.2054537276194557</v>
      </c>
      <c r="N57" s="23">
        <f t="shared" si="16"/>
        <v>59.724724031222578</v>
      </c>
      <c r="O57" s="24">
        <f t="shared" si="17"/>
        <v>23.771034440287593</v>
      </c>
      <c r="P57" s="24">
        <f t="shared" si="18"/>
        <v>16.504241528489828</v>
      </c>
      <c r="Q57" t="s">
        <v>143</v>
      </c>
      <c r="R57" t="s">
        <v>137</v>
      </c>
      <c r="S57" s="48" t="s">
        <v>475</v>
      </c>
      <c r="T57" s="35">
        <v>100</v>
      </c>
      <c r="U57" s="35">
        <f t="shared" si="19"/>
        <v>48.717948717948723</v>
      </c>
      <c r="V57" s="35">
        <f t="shared" si="20"/>
        <v>72.899728997289984</v>
      </c>
      <c r="W57" s="35">
        <f t="shared" si="21"/>
        <v>74.811083123425689</v>
      </c>
      <c r="X57" s="35">
        <f t="shared" si="22"/>
        <v>52.289187879284341</v>
      </c>
      <c r="Y57" s="35">
        <f t="shared" si="23"/>
        <v>76.470968158625595</v>
      </c>
      <c r="Z57" s="35">
        <f t="shared" si="24"/>
        <v>78.382322284761315</v>
      </c>
      <c r="AA57" s="35">
        <f t="shared" si="25"/>
        <v>-3.5712391613356189</v>
      </c>
      <c r="AB57" s="35">
        <f t="shared" si="26"/>
        <v>-3.5712391613356118</v>
      </c>
      <c r="AC57" s="35">
        <f t="shared" si="27"/>
        <v>-3.571239161335626</v>
      </c>
      <c r="AF57">
        <v>2.06</v>
      </c>
      <c r="AG57">
        <v>1.82</v>
      </c>
      <c r="AJ57" t="s">
        <v>83</v>
      </c>
    </row>
    <row r="58" spans="1:36" ht="15" x14ac:dyDescent="0.25">
      <c r="A58">
        <v>1.95</v>
      </c>
      <c r="B58">
        <v>3.69</v>
      </c>
      <c r="C58">
        <v>3.97</v>
      </c>
      <c r="D58" s="20">
        <f t="shared" si="3"/>
        <v>3.5712391613356154E-2</v>
      </c>
      <c r="E58" s="17">
        <f>IF(OR($A58="",$B58="",$C58=""),"",A58*'MPTO_working_3-way'!$I57)</f>
        <v>2.0196391636460445</v>
      </c>
      <c r="F58" s="21">
        <f>IF(OR($A58="",$B58="",$C58=""),"",B58*'MPTO_working_3-way'!$I57)</f>
        <v>3.8217787250532842</v>
      </c>
      <c r="G58" s="22">
        <f>IF(OR($A58="",$B58="",$C58=""),"",C58*'MPTO_working_3-way'!$I57)</f>
        <v>4.1117781947050238</v>
      </c>
      <c r="H58" s="17">
        <f>IF(OR($A58="",$B58="",$C58=""),"",'MPTO_working_3-way'!E57)</f>
        <v>1.9963411766309125</v>
      </c>
      <c r="I58" s="21">
        <f>IF(OR($A58="",$B58="",$C58=""),"",'MPTO_working_3-way'!F57)</f>
        <v>3.8595348610980693</v>
      </c>
      <c r="J58" s="22">
        <f>IF(OR($A58="",$B58="",$C58=""),"",'MPTO_working_3-way'!G57)</f>
        <v>4.1669264358477092</v>
      </c>
      <c r="K58" s="17">
        <f>IF(OR($A58="",$B58="",$C58=""),"",'OddsRatio_working_3-way'!H57)</f>
        <v>2.0053433027545586</v>
      </c>
      <c r="L58" s="21">
        <f>IF(OR($A58="",$B58="",$C58=""),"",'OddsRatio_working_3-way'!I57)</f>
        <v>3.8467089309576434</v>
      </c>
      <c r="M58" s="22">
        <f>IF(OR($A58="",$B58="",$C58=""),"",'OddsRatio_working_3-way'!J57)</f>
        <v>4.1430206412431989</v>
      </c>
      <c r="N58" s="23">
        <f t="shared" si="16"/>
        <v>49.513795236308702</v>
      </c>
      <c r="O58" s="24">
        <f t="shared" si="17"/>
        <v>26.165826750894837</v>
      </c>
      <c r="P58" s="24">
        <f t="shared" si="18"/>
        <v>24.320378012796464</v>
      </c>
      <c r="Q58" t="s">
        <v>132</v>
      </c>
      <c r="R58" t="s">
        <v>134</v>
      </c>
      <c r="S58" s="48" t="s">
        <v>475</v>
      </c>
      <c r="T58" s="35">
        <v>100</v>
      </c>
      <c r="U58" s="35">
        <f t="shared" si="19"/>
        <v>62.121212121212118</v>
      </c>
      <c r="V58" s="35">
        <f t="shared" si="20"/>
        <v>67.948717948717942</v>
      </c>
      <c r="W58" s="35">
        <f t="shared" si="21"/>
        <v>66.666666666666657</v>
      </c>
      <c r="X58" s="35">
        <f t="shared" si="22"/>
        <v>65.384615384615373</v>
      </c>
      <c r="Y58" s="35">
        <f t="shared" si="23"/>
        <v>71.212121212121218</v>
      </c>
      <c r="Z58" s="35">
        <f t="shared" si="24"/>
        <v>69.930069930069934</v>
      </c>
      <c r="AA58" s="35">
        <f t="shared" si="25"/>
        <v>-3.263403263403255</v>
      </c>
      <c r="AB58" s="35">
        <f t="shared" si="26"/>
        <v>-3.2634032634032764</v>
      </c>
      <c r="AC58" s="35">
        <f t="shared" si="27"/>
        <v>-3.2634032634032764</v>
      </c>
      <c r="AF58">
        <v>2.0499999999999998</v>
      </c>
      <c r="AG58">
        <v>1.83</v>
      </c>
      <c r="AJ58" t="s">
        <v>83</v>
      </c>
    </row>
    <row r="59" spans="1:36" ht="15" x14ac:dyDescent="0.25">
      <c r="A59">
        <v>2.64</v>
      </c>
      <c r="B59">
        <v>3.12</v>
      </c>
      <c r="C59">
        <v>3</v>
      </c>
      <c r="D59" s="20">
        <f t="shared" si="3"/>
        <v>3.2634032634032639E-2</v>
      </c>
      <c r="E59" s="17">
        <f>IF(OR($A59="",$B59="",$C59=""),"",A59*'MPTO_working_3-way'!$I58)</f>
        <v>2.7261538461538461</v>
      </c>
      <c r="F59" s="21">
        <f>IF(OR($A59="",$B59="",$C59=""),"",B59*'MPTO_working_3-way'!$I58)</f>
        <v>3.2218181818181821</v>
      </c>
      <c r="G59" s="22">
        <f>IF(OR($A59="",$B59="",$C59=""),"",C59*'MPTO_working_3-way'!$I58)</f>
        <v>3.0979020979020979</v>
      </c>
      <c r="H59" s="17">
        <f>IF(OR($A59="",$B59="",$C59=""),"",'MPTO_working_3-way'!E58)</f>
        <v>2.7180570221752904</v>
      </c>
      <c r="I59" s="21">
        <f>IF(OR($A59="",$B59="",$C59=""),"",'MPTO_working_3-way'!F58)</f>
        <v>3.2296110414052697</v>
      </c>
      <c r="J59" s="22">
        <f>IF(OR($A59="",$B59="",$C59=""),"",'MPTO_working_3-way'!G58)</f>
        <v>3.1012048192771084</v>
      </c>
      <c r="K59" s="17">
        <f>IF(OR($A59="",$B59="",$C59=""),"",'OddsRatio_working_3-way'!H58)</f>
        <v>2.7218419457868741</v>
      </c>
      <c r="L59" s="21">
        <f>IF(OR($A59="",$B59="",$C59=""),"",'OddsRatio_working_3-way'!I58)</f>
        <v>3.2257956860171775</v>
      </c>
      <c r="M59" s="22">
        <f>IF(OR($A59="",$B59="",$C59=""),"",'OddsRatio_working_3-way'!J58)</f>
        <v>3.0998072509596022</v>
      </c>
      <c r="N59" s="23">
        <f t="shared" si="16"/>
        <v>36.681715575620764</v>
      </c>
      <c r="O59" s="24">
        <f t="shared" si="17"/>
        <v>31.038374717832955</v>
      </c>
      <c r="P59" s="24">
        <f t="shared" si="18"/>
        <v>32.27990970654627</v>
      </c>
      <c r="Q59" t="s">
        <v>74</v>
      </c>
      <c r="R59" t="s">
        <v>142</v>
      </c>
      <c r="S59" s="48" t="s">
        <v>475</v>
      </c>
      <c r="T59" s="35">
        <v>100</v>
      </c>
      <c r="U59" s="35">
        <f t="shared" si="19"/>
        <v>66.442953020134226</v>
      </c>
      <c r="V59" s="35">
        <f t="shared" si="20"/>
        <v>69.325153374233125</v>
      </c>
      <c r="W59" s="35">
        <f t="shared" si="21"/>
        <v>60.9375</v>
      </c>
      <c r="X59" s="35">
        <f t="shared" si="22"/>
        <v>69.737346625766875</v>
      </c>
      <c r="Y59" s="35">
        <f t="shared" si="23"/>
        <v>72.619546979865774</v>
      </c>
      <c r="Z59" s="35">
        <f t="shared" si="24"/>
        <v>64.231893605632635</v>
      </c>
      <c r="AA59" s="35">
        <f t="shared" si="25"/>
        <v>-3.2943936056326493</v>
      </c>
      <c r="AB59" s="35">
        <f t="shared" si="26"/>
        <v>-3.2943936056326493</v>
      </c>
      <c r="AC59" s="35">
        <f t="shared" si="27"/>
        <v>-3.2943936056326351</v>
      </c>
      <c r="AF59">
        <v>2.39</v>
      </c>
      <c r="AG59">
        <v>1.61</v>
      </c>
      <c r="AJ59" t="s">
        <v>83</v>
      </c>
    </row>
    <row r="60" spans="1:36" s="35" customFormat="1" ht="15" x14ac:dyDescent="0.25">
      <c r="A60">
        <v>2.98</v>
      </c>
      <c r="B60">
        <v>3.26</v>
      </c>
      <c r="C60">
        <v>2.56</v>
      </c>
      <c r="D60" s="20">
        <f t="shared" si="3"/>
        <v>3.2943936056326395E-2</v>
      </c>
      <c r="E60" s="17">
        <f>IF(OR($A60="",$B60="",$C60=""),"",A60*'MPTO_working_3-way'!$I59)</f>
        <v>3.0781729294478528</v>
      </c>
      <c r="F60" s="21">
        <f>IF(OR($A60="",$B60="",$C60=""),"",B60*'MPTO_working_3-way'!$I59)</f>
        <v>3.3673972315436238</v>
      </c>
      <c r="G60" s="22">
        <f>IF(OR($A60="",$B60="",$C60=""),"",C60*'MPTO_working_3-way'!$I59)</f>
        <v>2.6443364763041957</v>
      </c>
      <c r="H60" s="17">
        <f>IF(OR($A60="",$B60="",$C60=""),"",'MPTO_working_3-way'!E59)</f>
        <v>3.0808176306312198</v>
      </c>
      <c r="I60" s="21">
        <f>IF(OR($A60="",$B60="",$C60=""),"",'MPTO_working_3-way'!F59)</f>
        <v>3.3810380418114065</v>
      </c>
      <c r="J60" s="22">
        <f>IF(OR($A60="",$B60="",$C60=""),"",'MPTO_working_3-way'!G59)</f>
        <v>2.6340487980125604</v>
      </c>
      <c r="K60" s="17">
        <f>IF(OR($A60="",$B60="",$C60=""),"",'OddsRatio_working_3-way'!H59)</f>
        <v>3.0800278868753761</v>
      </c>
      <c r="L60" s="21">
        <f>IF(OR($A60="",$B60="",$C60=""),"",'OddsRatio_working_3-way'!I59)</f>
        <v>3.3741732446153292</v>
      </c>
      <c r="M60" s="22">
        <f>IF(OR($A60="",$B60="",$C60=""),"",'OddsRatio_working_3-way'!J59)</f>
        <v>2.6388098502654485</v>
      </c>
      <c r="N60" s="23">
        <f t="shared" si="16"/>
        <v>32.486803793033644</v>
      </c>
      <c r="O60" s="24">
        <f t="shared" si="17"/>
        <v>29.696526166638122</v>
      </c>
      <c r="P60" s="24">
        <f t="shared" si="18"/>
        <v>37.816670040328233</v>
      </c>
      <c r="Q60" t="s">
        <v>136</v>
      </c>
      <c r="R60" t="s">
        <v>72</v>
      </c>
      <c r="S60" s="48" t="s">
        <v>475</v>
      </c>
      <c r="T60" s="35">
        <v>100</v>
      </c>
      <c r="U60" s="35">
        <f t="shared" si="19"/>
        <v>40.476190476190474</v>
      </c>
      <c r="V60" s="35">
        <f t="shared" si="20"/>
        <v>72.67759562841529</v>
      </c>
      <c r="W60" s="35">
        <f t="shared" si="21"/>
        <v>83.305509181969953</v>
      </c>
      <c r="X60" s="35">
        <f t="shared" si="22"/>
        <v>44.016895189614743</v>
      </c>
      <c r="Y60" s="35">
        <f t="shared" si="23"/>
        <v>76.21830034183958</v>
      </c>
      <c r="Z60" s="35">
        <f t="shared" si="24"/>
        <v>86.846213895394214</v>
      </c>
      <c r="AA60" s="35">
        <f t="shared" si="25"/>
        <v>-3.5407047134242688</v>
      </c>
      <c r="AB60" s="35">
        <f t="shared" si="26"/>
        <v>-3.5407047134242902</v>
      </c>
      <c r="AC60" s="35">
        <f t="shared" si="27"/>
        <v>-3.5407047134242617</v>
      </c>
      <c r="AD60" s="36"/>
      <c r="AE60" s="36"/>
      <c r="AF60">
        <v>2.27</v>
      </c>
      <c r="AG60">
        <v>1.67</v>
      </c>
      <c r="AH60" s="36"/>
      <c r="AI60" s="36"/>
      <c r="AJ60" t="s">
        <v>83</v>
      </c>
    </row>
    <row r="61" spans="1:36" ht="15" x14ac:dyDescent="0.25">
      <c r="A61">
        <v>1.68</v>
      </c>
      <c r="B61">
        <v>3.66</v>
      </c>
      <c r="C61">
        <v>5.99</v>
      </c>
      <c r="D61" s="20">
        <f t="shared" si="3"/>
        <v>3.5407047134242697E-2</v>
      </c>
      <c r="E61" s="17">
        <f>IF(OR($A61="",$B61="",$C61=""),"",A61*'MPTO_working_3-way'!$I60)</f>
        <v>1.7394838391855276</v>
      </c>
      <c r="F61" s="21">
        <f>IF(OR($A61="",$B61="",$C61=""),"",B61*'MPTO_working_3-way'!$I60)</f>
        <v>3.7895897925113284</v>
      </c>
      <c r="G61" s="22">
        <f>IF(OR($A61="",$B61="",$C61=""),"",C61*'MPTO_working_3-way'!$I60)</f>
        <v>6.2020882123341137</v>
      </c>
      <c r="H61" s="17">
        <f>IF(OR($A61="",$B61="",$C61=""),"",'MPTO_working_3-way'!E60)</f>
        <v>1.713984798710988</v>
      </c>
      <c r="I61" s="21">
        <f>IF(OR($A61="",$B61="",$C61=""),"",'MPTO_working_3-way'!F60)</f>
        <v>3.8252372331153417</v>
      </c>
      <c r="J61" s="22">
        <f>IF(OR($A61="",$B61="",$C61=""),"",'MPTO_working_3-way'!G60)</f>
        <v>6.4456845727694132</v>
      </c>
      <c r="K61" s="17">
        <f>IF(OR($A61="",$B61="",$C61=""),"",'OddsRatio_working_3-way'!H60)</f>
        <v>1.7232443907431634</v>
      </c>
      <c r="L61" s="21">
        <f>IF(OR($A61="",$B61="",$C61=""),"",'OddsRatio_working_3-way'!I60)</f>
        <v>3.8291618814364909</v>
      </c>
      <c r="M61" s="22">
        <f>IF(OR($A61="",$B61="",$C61=""),"",'OddsRatio_working_3-way'!J60)</f>
        <v>6.3073375144240948</v>
      </c>
      <c r="N61" s="23">
        <f t="shared" si="16"/>
        <v>57.488317940810909</v>
      </c>
      <c r="O61" s="24">
        <f t="shared" si="17"/>
        <v>26.388080366273858</v>
      </c>
      <c r="P61" s="24">
        <f t="shared" si="18"/>
        <v>16.123601692915244</v>
      </c>
      <c r="Q61" t="s">
        <v>147</v>
      </c>
      <c r="R61" t="s">
        <v>135</v>
      </c>
      <c r="S61" s="48" t="s">
        <v>475</v>
      </c>
      <c r="T61" s="35">
        <v>100</v>
      </c>
      <c r="U61" s="35">
        <f t="shared" si="19"/>
        <v>34.640522875816991</v>
      </c>
      <c r="V61" s="35">
        <f t="shared" si="20"/>
        <v>75.961538461538453</v>
      </c>
      <c r="W61" s="35">
        <f t="shared" si="21"/>
        <v>85.507246376811594</v>
      </c>
      <c r="X61" s="35">
        <f t="shared" si="22"/>
        <v>38.531215161649946</v>
      </c>
      <c r="Y61" s="35">
        <f t="shared" si="23"/>
        <v>79.852230747371408</v>
      </c>
      <c r="Z61" s="35">
        <f t="shared" si="24"/>
        <v>89.397938662644535</v>
      </c>
      <c r="AA61" s="35">
        <f t="shared" si="25"/>
        <v>-3.8906922858329551</v>
      </c>
      <c r="AB61" s="35">
        <f t="shared" si="26"/>
        <v>-3.8906922858329551</v>
      </c>
      <c r="AC61" s="35">
        <f t="shared" si="27"/>
        <v>-3.8906922858329409</v>
      </c>
      <c r="AF61">
        <v>2.39</v>
      </c>
      <c r="AG61">
        <v>1.61</v>
      </c>
      <c r="AJ61" t="s">
        <v>83</v>
      </c>
    </row>
    <row r="62" spans="1:36" ht="15" x14ac:dyDescent="0.25">
      <c r="A62">
        <v>1.53</v>
      </c>
      <c r="B62">
        <v>4.16</v>
      </c>
      <c r="C62">
        <v>6.9</v>
      </c>
      <c r="D62" s="20">
        <f t="shared" si="3"/>
        <v>3.8906922858329418E-2</v>
      </c>
      <c r="E62" s="17">
        <f>IF(OR($A62="",$B62="",$C62=""),"",A62*'MPTO_working_3-way'!$I61)</f>
        <v>1.5895275919732441</v>
      </c>
      <c r="F62" s="21">
        <f>IF(OR($A62="",$B62="",$C62=""),"",B62*'MPTO_working_3-way'!$I61)</f>
        <v>4.3218527990906503</v>
      </c>
      <c r="G62" s="22">
        <f>IF(OR($A62="",$B62="",$C62=""),"",C62*'MPTO_working_3-way'!$I61)</f>
        <v>7.1684577677224732</v>
      </c>
      <c r="H62" s="17">
        <f>IF(OR($A62="",$B62="",$C62=""),"",'MPTO_working_3-way'!E61)</f>
        <v>1.5609736678604584</v>
      </c>
      <c r="I62" s="21">
        <f>IF(OR($A62="",$B62="",$C62=""),"",'MPTO_working_3-way'!F61)</f>
        <v>4.3972349270683972</v>
      </c>
      <c r="J62" s="22">
        <f>IF(OR($A62="",$B62="",$C62=""),"",'MPTO_working_3-way'!G61)</f>
        <v>7.5781365396428786</v>
      </c>
      <c r="K62" s="17">
        <f>IF(OR($A62="",$B62="",$C62=""),"",'OddsRatio_working_3-way'!H61)</f>
        <v>1.5704731668665139</v>
      </c>
      <c r="L62" s="21">
        <f>IF(OR($A62="",$B62="",$C62=""),"",'OddsRatio_working_3-way'!I61)</f>
        <v>4.4013117118833707</v>
      </c>
      <c r="M62" s="22">
        <f>IF(OR($A62="",$B62="",$C62=""),"",'OddsRatio_working_3-way'!J61)</f>
        <v>7.350550348136669</v>
      </c>
      <c r="N62" s="23">
        <f t="shared" si="16"/>
        <v>62.911773601777945</v>
      </c>
      <c r="O62" s="24">
        <f t="shared" si="17"/>
        <v>23.13822442565391</v>
      </c>
      <c r="P62" s="24">
        <f t="shared" si="18"/>
        <v>13.950001972568153</v>
      </c>
      <c r="Q62" t="s">
        <v>141</v>
      </c>
      <c r="R62" t="s">
        <v>88</v>
      </c>
      <c r="S62" s="48" t="s">
        <v>475</v>
      </c>
      <c r="T62" s="35">
        <v>100</v>
      </c>
      <c r="U62" s="35">
        <f t="shared" si="19"/>
        <v>69.512195121951223</v>
      </c>
      <c r="V62" s="35">
        <f t="shared" si="20"/>
        <v>70.149253731343279</v>
      </c>
      <c r="W62" s="35">
        <f t="shared" si="21"/>
        <v>57.081545064377686</v>
      </c>
      <c r="X62" s="35">
        <f t="shared" si="22"/>
        <v>72.769201204279028</v>
      </c>
      <c r="Y62" s="35">
        <f t="shared" si="23"/>
        <v>73.406259813671099</v>
      </c>
      <c r="Z62" s="35">
        <f t="shared" si="24"/>
        <v>60.338551146705498</v>
      </c>
      <c r="AA62" s="35">
        <f t="shared" si="25"/>
        <v>-3.2570060823278055</v>
      </c>
      <c r="AB62" s="35">
        <f t="shared" si="26"/>
        <v>-3.2570060823278197</v>
      </c>
      <c r="AC62" s="35">
        <f t="shared" si="27"/>
        <v>-3.2570060823278126</v>
      </c>
      <c r="AF62">
        <v>2.06</v>
      </c>
      <c r="AG62">
        <v>1.83</v>
      </c>
      <c r="AJ62" t="s">
        <v>83</v>
      </c>
    </row>
    <row r="63" spans="1:36" s="35" customFormat="1" ht="15" x14ac:dyDescent="0.25">
      <c r="A63">
        <v>3.28</v>
      </c>
      <c r="B63">
        <v>3.35</v>
      </c>
      <c r="C63">
        <v>2.33</v>
      </c>
      <c r="D63" s="20">
        <f t="shared" si="3"/>
        <v>3.257006082327818E-2</v>
      </c>
      <c r="E63" s="17">
        <f>IF(OR($A63="",$B63="",$C63=""),"",A63*'MPTO_working_3-way'!$I62)</f>
        <v>3.3868297995003522</v>
      </c>
      <c r="F63" s="21">
        <f>IF(OR($A63="",$B63="",$C63=""),"",B63*'MPTO_working_3-way'!$I62)</f>
        <v>3.4591097037579819</v>
      </c>
      <c r="G63" s="22">
        <f>IF(OR($A63="",$B63="",$C63=""),"",C63*'MPTO_working_3-way'!$I62)</f>
        <v>2.4058882417182383</v>
      </c>
      <c r="H63" s="17">
        <f>IF(OR($A63="",$B63="",$C63=""),"",'MPTO_working_3-way'!E62)</f>
        <v>3.4011134216371515</v>
      </c>
      <c r="I63" s="21">
        <f>IF(OR($A63="",$B63="",$C63=""),"",'MPTO_working_3-way'!F62)</f>
        <v>3.4764376957037735</v>
      </c>
      <c r="J63" s="22">
        <f>IF(OR($A63="",$B63="",$C63=""),"",'MPTO_working_3-way'!G62)</f>
        <v>2.3904695093143076</v>
      </c>
      <c r="K63" s="17">
        <f>IF(OR($A63="",$B63="",$C63=""),"",'OddsRatio_working_3-way'!H62)</f>
        <v>3.3951130665319629</v>
      </c>
      <c r="L63" s="21">
        <f>IF(OR($A63="",$B63="",$C63=""),"",'OddsRatio_working_3-way'!I62)</f>
        <v>3.4686472396272423</v>
      </c>
      <c r="M63" s="22">
        <f>IF(OR($A63="",$B63="",$C63=""),"",'OddsRatio_working_3-way'!J62)</f>
        <v>2.3971492888103114</v>
      </c>
      <c r="N63" s="23">
        <f t="shared" si="16"/>
        <v>29.52613680638828</v>
      </c>
      <c r="O63" s="24">
        <f t="shared" si="17"/>
        <v>28.909172753717481</v>
      </c>
      <c r="P63" s="24">
        <f t="shared" si="18"/>
        <v>41.564690439894228</v>
      </c>
      <c r="Q63" t="s">
        <v>140</v>
      </c>
      <c r="R63" t="s">
        <v>144</v>
      </c>
      <c r="S63" s="48" t="s">
        <v>475</v>
      </c>
      <c r="T63" s="35">
        <v>100</v>
      </c>
      <c r="U63" s="35">
        <f t="shared" si="19"/>
        <v>45.652173913043477</v>
      </c>
      <c r="V63" s="35">
        <f t="shared" si="20"/>
        <v>72.752043596730246</v>
      </c>
      <c r="W63" s="35">
        <f t="shared" si="21"/>
        <v>77.973568281938327</v>
      </c>
      <c r="X63" s="35">
        <f t="shared" si="22"/>
        <v>49.274388121331434</v>
      </c>
      <c r="Y63" s="35">
        <f t="shared" si="23"/>
        <v>76.374257805018189</v>
      </c>
      <c r="Z63" s="35">
        <f t="shared" si="24"/>
        <v>81.59578249022627</v>
      </c>
      <c r="AA63" s="35">
        <f t="shared" si="25"/>
        <v>-3.6222142082879571</v>
      </c>
      <c r="AB63" s="35">
        <f t="shared" si="26"/>
        <v>-3.6222142082879429</v>
      </c>
      <c r="AC63" s="35">
        <f t="shared" si="27"/>
        <v>-3.6222142082879429</v>
      </c>
      <c r="AD63" s="36"/>
      <c r="AE63" s="36"/>
      <c r="AF63">
        <v>2.15</v>
      </c>
      <c r="AG63">
        <v>1.74</v>
      </c>
      <c r="AH63" s="36"/>
      <c r="AI63" s="36"/>
      <c r="AJ63" t="s">
        <v>83</v>
      </c>
    </row>
    <row r="64" spans="1:36" ht="15" x14ac:dyDescent="0.25">
      <c r="A64">
        <v>1.84</v>
      </c>
      <c r="B64">
        <v>3.67</v>
      </c>
      <c r="C64">
        <v>4.54</v>
      </c>
      <c r="D64" s="20">
        <f t="shared" si="3"/>
        <v>3.6222142082879438E-2</v>
      </c>
      <c r="E64" s="17">
        <f>IF(OR($A64="",$B64="",$C64=""),"",A64*'MPTO_working_3-way'!$I63)</f>
        <v>1.9066487414324982</v>
      </c>
      <c r="F64" s="21">
        <f>IF(OR($A64="",$B64="",$C64=""),"",B64*'MPTO_working_3-way'!$I63)</f>
        <v>3.8029352614441674</v>
      </c>
      <c r="G64" s="22">
        <f>IF(OR($A64="",$B64="",$C64=""),"",C64*'MPTO_working_3-way'!$I63)</f>
        <v>4.7044485250562724</v>
      </c>
      <c r="H64" s="17">
        <f>IF(OR($A64="",$B64="",$C64=""),"",'MPTO_working_3-way'!E63)</f>
        <v>1.8818066823322364</v>
      </c>
      <c r="I64" s="21">
        <f>IF(OR($A64="",$B64="",$C64=""),"",'MPTO_working_3-way'!F63)</f>
        <v>3.8401644204050447</v>
      </c>
      <c r="J64" s="22">
        <f>IF(OR($A64="",$B64="",$C64=""),"",'MPTO_working_3-way'!G63)</f>
        <v>4.8032984484156813</v>
      </c>
      <c r="K64" s="17">
        <f>IF(OR($A64="",$B64="",$C64=""),"",'OddsRatio_working_3-way'!H63)</f>
        <v>1.8911199654277537</v>
      </c>
      <c r="L64" s="21">
        <f>IF(OR($A64="",$B64="",$C64=""),"",'OddsRatio_working_3-way'!I63)</f>
        <v>3.832488461538218</v>
      </c>
      <c r="M64" s="22">
        <f>IF(OR($A64="",$B64="",$C64=""),"",'OddsRatio_working_3-way'!J63)</f>
        <v>4.7554341400169644</v>
      </c>
      <c r="N64" s="23">
        <f t="shared" si="16"/>
        <v>52.448045529806542</v>
      </c>
      <c r="O64" s="24">
        <f t="shared" si="17"/>
        <v>26.295477867804916</v>
      </c>
      <c r="P64" s="24">
        <f t="shared" si="18"/>
        <v>21.256476602388556</v>
      </c>
      <c r="Q64" t="s">
        <v>73</v>
      </c>
      <c r="R64" t="s">
        <v>145</v>
      </c>
      <c r="S64" s="48" t="s">
        <v>475</v>
      </c>
      <c r="T64" s="35">
        <v>100</v>
      </c>
      <c r="U64" s="35">
        <f t="shared" si="19"/>
        <v>45.355191256830594</v>
      </c>
      <c r="V64" s="35">
        <f t="shared" si="20"/>
        <v>71.910112359550567</v>
      </c>
      <c r="W64" s="35">
        <f t="shared" si="21"/>
        <v>79.253112033195009</v>
      </c>
      <c r="X64" s="35">
        <f t="shared" si="22"/>
        <v>48.836775607254417</v>
      </c>
      <c r="Y64" s="35">
        <f t="shared" si="23"/>
        <v>75.391696709974369</v>
      </c>
      <c r="Z64" s="35">
        <f t="shared" si="24"/>
        <v>82.734696383618839</v>
      </c>
      <c r="AA64" s="35">
        <f t="shared" si="25"/>
        <v>-3.4815843504238231</v>
      </c>
      <c r="AB64" s="35">
        <f t="shared" si="26"/>
        <v>-3.4815843504238018</v>
      </c>
      <c r="AC64" s="35">
        <f t="shared" si="27"/>
        <v>-3.4815843504238302</v>
      </c>
      <c r="AF64">
        <v>2.0499999999999998</v>
      </c>
      <c r="AG64">
        <v>1.83</v>
      </c>
      <c r="AJ64" t="s">
        <v>83</v>
      </c>
    </row>
    <row r="65" spans="1:36" ht="15" x14ac:dyDescent="0.25">
      <c r="A65">
        <v>1.83</v>
      </c>
      <c r="B65">
        <v>3.56</v>
      </c>
      <c r="C65">
        <v>4.82</v>
      </c>
      <c r="D65" s="20">
        <f t="shared" si="3"/>
        <v>3.4815843504238053E-2</v>
      </c>
      <c r="E65" s="17">
        <f>IF(OR($A65="",$B65="",$C65=""),"",A65*'MPTO_working_3-way'!$I64)</f>
        <v>1.8937129936127557</v>
      </c>
      <c r="F65" s="21">
        <f>IF(OR($A65="",$B65="",$C65=""),"",B65*'MPTO_working_3-way'!$I64)</f>
        <v>3.6839444028750874</v>
      </c>
      <c r="G65" s="22">
        <f>IF(OR($A65="",$B65="",$C65=""),"",C65*'MPTO_working_3-way'!$I64)</f>
        <v>4.9878123656904281</v>
      </c>
      <c r="H65" s="17">
        <f>IF(OR($A65="",$B65="",$C65=""),"",'MPTO_working_3-way'!E64)</f>
        <v>1.8697082363058233</v>
      </c>
      <c r="I65" s="21">
        <f>IF(OR($A65="",$B65="",$C65=""),"",'MPTO_working_3-way'!F64)</f>
        <v>3.7134191740508786</v>
      </c>
      <c r="J65" s="22">
        <f>IF(OR($A65="",$B65="",$C65=""),"",'MPTO_working_3-way'!G64)</f>
        <v>5.1055939319942132</v>
      </c>
      <c r="K65" s="17">
        <f>IF(OR($A65="",$B65="",$C65=""),"",'OddsRatio_working_3-way'!H64)</f>
        <v>1.8787866572188829</v>
      </c>
      <c r="L65" s="21">
        <f>IF(OR($A65="",$B65="",$C65=""),"",'OddsRatio_working_3-way'!I64)</f>
        <v>3.7104745090124576</v>
      </c>
      <c r="M65" s="22">
        <f>IF(OR($A65="",$B65="",$C65=""),"",'OddsRatio_working_3-way'!J64)</f>
        <v>5.0445361814170271</v>
      </c>
      <c r="N65" s="23">
        <f t="shared" si="16"/>
        <v>52.806312433450486</v>
      </c>
      <c r="O65" s="24">
        <f t="shared" si="17"/>
        <v>27.144817908206292</v>
      </c>
      <c r="P65" s="24">
        <f t="shared" si="18"/>
        <v>20.048869658343232</v>
      </c>
      <c r="Q65" t="s">
        <v>75</v>
      </c>
      <c r="R65" t="s">
        <v>138</v>
      </c>
      <c r="S65" s="48" t="s">
        <v>475</v>
      </c>
      <c r="T65" s="35">
        <v>100</v>
      </c>
      <c r="U65" s="35">
        <f t="shared" si="19"/>
        <v>63.369963369963365</v>
      </c>
      <c r="V65" s="35">
        <f t="shared" si="20"/>
        <v>68.35443037974683</v>
      </c>
      <c r="W65" s="35">
        <f t="shared" si="21"/>
        <v>64.912280701754383</v>
      </c>
      <c r="X65" s="35">
        <f t="shared" si="22"/>
        <v>66.733288918498772</v>
      </c>
      <c r="Y65" s="35">
        <f t="shared" si="23"/>
        <v>71.717755928282244</v>
      </c>
      <c r="Z65" s="35">
        <f t="shared" si="24"/>
        <v>68.275606250289783</v>
      </c>
      <c r="AA65" s="35">
        <f t="shared" si="25"/>
        <v>-3.363325548535407</v>
      </c>
      <c r="AB65" s="35">
        <f t="shared" si="26"/>
        <v>-3.3633255485354141</v>
      </c>
      <c r="AC65" s="35">
        <f t="shared" si="27"/>
        <v>-3.3633255485353999</v>
      </c>
      <c r="AF65">
        <v>2.27</v>
      </c>
      <c r="AG65">
        <v>1.68</v>
      </c>
      <c r="AJ65" t="s">
        <v>83</v>
      </c>
    </row>
    <row r="66" spans="1:36" ht="15" x14ac:dyDescent="0.25">
      <c r="A66">
        <v>2.73</v>
      </c>
      <c r="B66">
        <v>3.16</v>
      </c>
      <c r="C66">
        <v>2.85</v>
      </c>
      <c r="D66" s="20">
        <f t="shared" si="3"/>
        <v>3.3633255485354008E-2</v>
      </c>
      <c r="E66" s="17">
        <f>IF(OR($A66="",$B66="",$C66=""),"",A66*'MPTO_working_3-way'!$I65)</f>
        <v>2.8218187874750162</v>
      </c>
      <c r="F66" s="21">
        <f>IF(OR($A66="",$B66="",$C66=""),"",B66*'MPTO_working_3-way'!$I65)</f>
        <v>3.2662810873337187</v>
      </c>
      <c r="G66" s="22">
        <f>IF(OR($A66="",$B66="",$C66=""),"",C66*'MPTO_working_3-way'!$I65)</f>
        <v>2.9458547781332589</v>
      </c>
      <c r="H66" s="17">
        <f>IF(OR($A66="",$B66="",$C66=""),"",'MPTO_working_3-way'!E65)</f>
        <v>2.8161931466743635</v>
      </c>
      <c r="I66" s="21">
        <f>IF(OR($A66="",$B66="",$C66=""),"",'MPTO_working_3-way'!F65)</f>
        <v>3.276061112399165</v>
      </c>
      <c r="J66" s="22">
        <f>IF(OR($A66="",$B66="",$C66=""),"",'MPTO_working_3-way'!G65)</f>
        <v>2.9440676504820886</v>
      </c>
      <c r="K66" s="17">
        <f>IF(OR($A66="",$B66="",$C66=""),"",'OddsRatio_working_3-way'!H65)</f>
        <v>2.8189449556231483</v>
      </c>
      <c r="L66" s="21">
        <f>IF(OR($A66="",$B66="",$C66=""),"",'OddsRatio_working_3-way'!I65)</f>
        <v>3.2710526613560695</v>
      </c>
      <c r="M66" s="22">
        <f>IF(OR($A66="",$B66="",$C66=""),"",'OddsRatio_working_3-way'!J65)</f>
        <v>2.9451145479207081</v>
      </c>
      <c r="N66" s="23">
        <f t="shared" si="16"/>
        <v>35.43813672368406</v>
      </c>
      <c r="O66" s="24">
        <f t="shared" si="17"/>
        <v>30.615858625208066</v>
      </c>
      <c r="P66" s="24">
        <f t="shared" si="18"/>
        <v>33.946004651107884</v>
      </c>
      <c r="Q66" t="s">
        <v>146</v>
      </c>
      <c r="R66" t="s">
        <v>133</v>
      </c>
      <c r="S66" s="48" t="s">
        <v>475</v>
      </c>
      <c r="T66" s="35">
        <v>100</v>
      </c>
      <c r="U66" s="35">
        <f t="shared" si="19"/>
        <v>55.156950672645742</v>
      </c>
      <c r="V66" s="35">
        <f t="shared" si="20"/>
        <v>67.637540453074436</v>
      </c>
      <c r="W66" s="35">
        <f t="shared" si="21"/>
        <v>73.753280839895012</v>
      </c>
      <c r="X66" s="35">
        <f t="shared" si="22"/>
        <v>58.609178707030551</v>
      </c>
      <c r="Y66" s="35">
        <f t="shared" si="23"/>
        <v>71.089768487459253</v>
      </c>
      <c r="Z66" s="35">
        <f t="shared" si="24"/>
        <v>77.205508874279843</v>
      </c>
      <c r="AA66" s="35">
        <f t="shared" si="25"/>
        <v>-3.4522280343848095</v>
      </c>
      <c r="AB66" s="35">
        <f t="shared" si="26"/>
        <v>-3.4522280343848166</v>
      </c>
      <c r="AC66" s="35">
        <f t="shared" si="27"/>
        <v>-3.4522280343848308</v>
      </c>
      <c r="AF66">
        <v>2.6</v>
      </c>
      <c r="AG66">
        <v>1.53</v>
      </c>
      <c r="AJ66" t="s">
        <v>83</v>
      </c>
    </row>
    <row r="67" spans="1:36" ht="15" x14ac:dyDescent="0.25">
      <c r="A67">
        <v>2.23</v>
      </c>
      <c r="B67">
        <v>3.09</v>
      </c>
      <c r="C67">
        <v>3.81</v>
      </c>
      <c r="D67" s="20">
        <f t="shared" si="3"/>
        <v>3.4522280343848299E-2</v>
      </c>
      <c r="E67" s="17">
        <f>IF(OR($A67="",$B67="",$C67=""),"",A67*'MPTO_working_3-way'!$I66)</f>
        <v>2.3069846851667819</v>
      </c>
      <c r="F67" s="21">
        <f>IF(OR($A67="",$B67="",$C67=""),"",B67*'MPTO_working_3-way'!$I66)</f>
        <v>3.1966738462624913</v>
      </c>
      <c r="G67" s="22">
        <f>IF(OR($A67="",$B67="",$C67=""),"",C67*'MPTO_working_3-way'!$I66)</f>
        <v>3.941529888110062</v>
      </c>
      <c r="H67" s="17">
        <f>IF(OR($A67="",$B67="",$C67=""),"",'MPTO_working_3-way'!E66)</f>
        <v>2.2887324490059058</v>
      </c>
      <c r="I67" s="21">
        <f>IF(OR($A67="",$B67="",$C67=""),"",'MPTO_working_3-way'!F66)</f>
        <v>3.2039250009976588</v>
      </c>
      <c r="J67" s="22">
        <f>IF(OR($A67="",$B67="",$C67=""),"",'MPTO_working_3-way'!G66)</f>
        <v>3.9847024909278761</v>
      </c>
      <c r="K67" s="17">
        <f>IF(OR($A67="",$B67="",$C67=""),"",'OddsRatio_working_3-way'!H66)</f>
        <v>2.2966111205901161</v>
      </c>
      <c r="L67" s="21">
        <f>IF(OR($A67="",$B67="",$C67=""),"",'OddsRatio_working_3-way'!I66)</f>
        <v>3.2031847496206036</v>
      </c>
      <c r="M67" s="22">
        <f>IF(OR($A67="",$B67="",$C67=""),"",'OddsRatio_working_3-way'!J66)</f>
        <v>3.9621766250879888</v>
      </c>
      <c r="N67" s="23">
        <f t="shared" si="16"/>
        <v>43.346624987573577</v>
      </c>
      <c r="O67" s="24">
        <f t="shared" si="17"/>
        <v>31.282515767731102</v>
      </c>
      <c r="P67" s="24">
        <f t="shared" si="18"/>
        <v>25.3708592446953</v>
      </c>
      <c r="Q67" t="s">
        <v>89</v>
      </c>
      <c r="R67" t="s">
        <v>139</v>
      </c>
      <c r="S67" s="48" t="s">
        <v>475</v>
      </c>
      <c r="T67" s="35">
        <v>100</v>
      </c>
      <c r="U67" s="35">
        <f t="shared" si="19"/>
        <v>61.240310077519375</v>
      </c>
      <c r="V67" s="35">
        <f t="shared" si="20"/>
        <v>69.879518072289159</v>
      </c>
      <c r="W67" s="35">
        <f t="shared" si="21"/>
        <v>64.412811387900362</v>
      </c>
      <c r="X67" s="35">
        <f t="shared" si="22"/>
        <v>65.707670539810493</v>
      </c>
      <c r="Y67" s="35">
        <f t="shared" si="23"/>
        <v>74.34687853458027</v>
      </c>
      <c r="Z67" s="35">
        <f t="shared" si="24"/>
        <v>68.880171850191459</v>
      </c>
      <c r="AA67" s="35">
        <f t="shared" si="25"/>
        <v>-4.4673604622911185</v>
      </c>
      <c r="AB67" s="35">
        <f t="shared" si="26"/>
        <v>-4.4673604622911114</v>
      </c>
      <c r="AC67" s="35">
        <f t="shared" si="27"/>
        <v>-4.4673604622910972</v>
      </c>
      <c r="AF67">
        <v>2.73</v>
      </c>
      <c r="AG67">
        <v>1.49</v>
      </c>
      <c r="AJ67" t="s">
        <v>83</v>
      </c>
    </row>
    <row r="68" spans="1:36" ht="15" x14ac:dyDescent="0.25">
      <c r="A68">
        <v>2.58</v>
      </c>
      <c r="B68">
        <v>3.32</v>
      </c>
      <c r="C68">
        <v>2.81</v>
      </c>
      <c r="D68" s="20">
        <f t="shared" ref="D68:D131" si="28">IF(OR($A68="",$B68="",$C68=""),"",(1/A68)+(1/B68)+(1/C68)-1)</f>
        <v>4.4673604622911034E-2</v>
      </c>
      <c r="E68" s="17">
        <f>IF(OR($A68="",$B68="",$C68=""),"",A68*'MPTO_working_3-way'!$I67)</f>
        <v>2.6952578999271104</v>
      </c>
      <c r="F68" s="21">
        <f>IF(OR($A68="",$B68="",$C68=""),"",B68*'MPTO_working_3-way'!$I67)</f>
        <v>3.4683163673480646</v>
      </c>
      <c r="G68" s="22">
        <f>IF(OR($A68="",$B68="",$C68=""),"",C68*'MPTO_working_3-way'!$I67)</f>
        <v>2.9355328289903801</v>
      </c>
      <c r="H68" s="17">
        <f>IF(OR($A68="",$B68="",$C68=""),"",'MPTO_working_3-way'!E67)</f>
        <v>2.6830821375000666</v>
      </c>
      <c r="I68" s="21">
        <f>IF(OR($A68="",$B68="",$C68=""),"",'MPTO_working_3-way'!F67)</f>
        <v>3.4926735511462241</v>
      </c>
      <c r="J68" s="22">
        <f>IF(OR($A68="",$B68="",$C68=""),"",'MPTO_working_3-way'!G67)</f>
        <v>2.9327174389120159</v>
      </c>
      <c r="K68" s="17">
        <f>IF(OR($A68="",$B68="",$C68=""),"",'OddsRatio_working_3-way'!H67)</f>
        <v>2.6889198395409064</v>
      </c>
      <c r="L68" s="21">
        <f>IF(OR($A68="",$B68="",$C68=""),"",'OddsRatio_working_3-way'!I67)</f>
        <v>3.4799329289461407</v>
      </c>
      <c r="M68" s="22">
        <f>IF(OR($A68="",$B68="",$C68=""),"",'OddsRatio_working_3-way'!J67)</f>
        <v>2.9347752592209115</v>
      </c>
      <c r="N68" s="23">
        <f t="shared" si="16"/>
        <v>37.102200870166953</v>
      </c>
      <c r="O68" s="24">
        <f t="shared" si="17"/>
        <v>28.832433206334564</v>
      </c>
      <c r="P68" s="24">
        <f t="shared" si="18"/>
        <v>34.065365923498483</v>
      </c>
      <c r="Q68" t="s">
        <v>90</v>
      </c>
      <c r="R68" t="s">
        <v>150</v>
      </c>
      <c r="S68" s="48" t="s">
        <v>475</v>
      </c>
      <c r="T68" s="35">
        <v>100</v>
      </c>
      <c r="U68" s="35">
        <f t="shared" si="19"/>
        <v>81.16760828625236</v>
      </c>
      <c r="V68" s="35">
        <f t="shared" si="20"/>
        <v>75.609756097560975</v>
      </c>
      <c r="W68" s="35">
        <f t="shared" si="21"/>
        <v>38.271604938271601</v>
      </c>
      <c r="X68" s="35">
        <f t="shared" si="22"/>
        <v>86.118638964167417</v>
      </c>
      <c r="Y68" s="35">
        <f t="shared" si="23"/>
        <v>80.560786775476046</v>
      </c>
      <c r="Z68" s="35">
        <f t="shared" si="24"/>
        <v>43.222635616186679</v>
      </c>
      <c r="AA68" s="35">
        <f t="shared" si="25"/>
        <v>-4.9510306779150568</v>
      </c>
      <c r="AB68" s="35">
        <f t="shared" si="26"/>
        <v>-4.951030677915071</v>
      </c>
      <c r="AC68" s="35">
        <f t="shared" si="27"/>
        <v>-4.9510306779150781</v>
      </c>
      <c r="AF68">
        <v>2.0499999999999998</v>
      </c>
      <c r="AG68">
        <v>1.81</v>
      </c>
      <c r="AJ68" t="s">
        <v>68</v>
      </c>
    </row>
    <row r="69" spans="1:36" ht="15" x14ac:dyDescent="0.25">
      <c r="A69">
        <v>5.31</v>
      </c>
      <c r="B69">
        <v>4.0999999999999996</v>
      </c>
      <c r="C69">
        <v>1.62</v>
      </c>
      <c r="D69" s="20">
        <f t="shared" si="28"/>
        <v>4.9510306779150692E-2</v>
      </c>
      <c r="E69" s="17">
        <f>IF(OR($A69="",$B69="",$C69=""),"",A69*'MPTO_working_3-way'!$I68)</f>
        <v>5.5728997289972897</v>
      </c>
      <c r="F69" s="21">
        <f>IF(OR($A69="",$B69="",$C69=""),"",B69*'MPTO_working_3-way'!$I68)</f>
        <v>4.3029922577945179</v>
      </c>
      <c r="G69" s="22">
        <f>IF(OR($A69="",$B69="",$C69=""),"",C69*'MPTO_working_3-way'!$I68)</f>
        <v>1.7002066969822243</v>
      </c>
      <c r="H69" s="17">
        <f>IF(OR($A69="",$B69="",$C69=""),"",'MPTO_working_3-way'!E68)</f>
        <v>5.820027921068526</v>
      </c>
      <c r="I69" s="21">
        <f>IF(OR($A69="",$B69="",$C69=""),"",'MPTO_working_3-way'!F68)</f>
        <v>4.3975566511307784</v>
      </c>
      <c r="J69" s="22">
        <f>IF(OR($A69="",$B69="",$C69=""),"",'MPTO_working_3-way'!G68)</f>
        <v>1.6645013861004845</v>
      </c>
      <c r="K69" s="17">
        <f>IF(OR($A69="",$B69="",$C69=""),"",'OddsRatio_working_3-way'!H68)</f>
        <v>5.7028878095849436</v>
      </c>
      <c r="L69" s="21">
        <f>IF(OR($A69="",$B69="",$C69=""),"",'OddsRatio_working_3-way'!I68)</f>
        <v>4.3825875196550639</v>
      </c>
      <c r="M69" s="22">
        <f>IF(OR($A69="",$B69="",$C69=""),"",'OddsRatio_working_3-way'!J68)</f>
        <v>1.6765175039310127</v>
      </c>
      <c r="N69" s="23">
        <f t="shared" ref="N69:N132" si="29">(1/E69)* 100</f>
        <v>17.943979770472669</v>
      </c>
      <c r="O69" s="24">
        <f t="shared" ref="O69:O132" si="30">(1/F69)* 100</f>
        <v>23.23964209297802</v>
      </c>
      <c r="P69" s="24">
        <f t="shared" ref="P69:P132" si="31">(1/G69)* 100</f>
        <v>58.816378136549311</v>
      </c>
      <c r="Q69" t="s">
        <v>182</v>
      </c>
      <c r="R69" t="s">
        <v>77</v>
      </c>
      <c r="S69" s="48" t="s">
        <v>475</v>
      </c>
      <c r="T69" s="35">
        <v>100</v>
      </c>
      <c r="U69" s="35">
        <f t="shared" ref="U69:U132" si="32">(1/A70)*((T69*A70)-T69)</f>
        <v>82.078853046594986</v>
      </c>
      <c r="V69" s="35">
        <f t="shared" ref="V69:V132" si="33">(1/B70)*((T69*B70)-T69)</f>
        <v>76.525821596244128</v>
      </c>
      <c r="W69" s="35">
        <f t="shared" ref="W69:W132" si="34">(1/C70)*((T69*C70)-T69)</f>
        <v>36.30573248407643</v>
      </c>
      <c r="X69" s="35">
        <f t="shared" ref="X69:X132" si="35">((1/B70)+(1/C70))*T69</f>
        <v>87.168445919679428</v>
      </c>
      <c r="Y69" s="35">
        <f t="shared" ref="Y69:Y132" si="36">((1/A70)+(1/C70))*T69</f>
        <v>81.615414469328584</v>
      </c>
      <c r="Z69" s="35">
        <f t="shared" ref="Z69:Z132" si="37">((1/A70)+(1/B70))*T69</f>
        <v>41.395325357160885</v>
      </c>
      <c r="AA69" s="35">
        <f t="shared" ref="AA69:AA132" si="38">U69-X69</f>
        <v>-5.0895928730844417</v>
      </c>
      <c r="AB69" s="35">
        <f t="shared" ref="AB69:AB132" si="39">V69-Y69</f>
        <v>-5.089592873084456</v>
      </c>
      <c r="AC69" s="35">
        <f t="shared" ref="AC69:AC132" si="40">W69-Z69</f>
        <v>-5.089592873084456</v>
      </c>
      <c r="AF69">
        <v>1.71</v>
      </c>
      <c r="AG69">
        <v>2.15</v>
      </c>
      <c r="AJ69" t="s">
        <v>68</v>
      </c>
    </row>
    <row r="70" spans="1:36" ht="15" x14ac:dyDescent="0.25">
      <c r="A70">
        <v>5.58</v>
      </c>
      <c r="B70">
        <v>4.26</v>
      </c>
      <c r="C70">
        <v>1.57</v>
      </c>
      <c r="D70" s="20">
        <f t="shared" si="28"/>
        <v>5.0895928730844364E-2</v>
      </c>
      <c r="E70" s="17">
        <f>IF(OR($A70="",$B70="",$C70=""),"",A70*'MPTO_working_3-way'!$I69)</f>
        <v>5.8639992823181117</v>
      </c>
      <c r="F70" s="21">
        <f>IF(OR($A70="",$B70="",$C70=""),"",B70*'MPTO_working_3-way'!$I69)</f>
        <v>4.4768166563933969</v>
      </c>
      <c r="G70" s="22">
        <f>IF(OR($A70="",$B70="",$C70=""),"",C70*'MPTO_working_3-way'!$I69)</f>
        <v>1.6499066081074256</v>
      </c>
      <c r="H70" s="17">
        <f>IF(OR($A70="",$B70="",$C70=""),"",'MPTO_working_3-way'!E69)</f>
        <v>6.1634740709080607</v>
      </c>
      <c r="I70" s="21">
        <f>IF(OR($A70="",$B70="",$C70=""),"",'MPTO_working_3-way'!F69)</f>
        <v>4.5918642152546694</v>
      </c>
      <c r="J70" s="22">
        <f>IF(OR($A70="",$B70="",$C70=""),"",'MPTO_working_3-way'!G69)</f>
        <v>1.6129621104163896</v>
      </c>
      <c r="K70" s="17">
        <f>IF(OR($A70="",$B70="",$C70=""),"",'OddsRatio_working_3-way'!H69)</f>
        <v>6.0223394328837738</v>
      </c>
      <c r="L70" s="21">
        <f>IF(OR($A70="",$B70="",$C70=""),"",'OddsRatio_working_3-way'!I69)</f>
        <v>4.5748529587775346</v>
      </c>
      <c r="M70" s="22">
        <f>IF(OR($A70="",$B70="",$C70=""),"",'OddsRatio_working_3-way'!J69)</f>
        <v>1.625050977454968</v>
      </c>
      <c r="N70" s="23">
        <f t="shared" si="29"/>
        <v>17.053208089832637</v>
      </c>
      <c r="O70" s="24">
        <f t="shared" si="30"/>
        <v>22.337300737386411</v>
      </c>
      <c r="P70" s="24">
        <f t="shared" si="31"/>
        <v>60.60949117278097</v>
      </c>
      <c r="Q70" t="s">
        <v>180</v>
      </c>
      <c r="R70" t="s">
        <v>149</v>
      </c>
      <c r="S70" s="48" t="s">
        <v>475</v>
      </c>
      <c r="T70" s="35">
        <v>100</v>
      </c>
      <c r="U70" s="35">
        <f t="shared" si="32"/>
        <v>56.709956709956707</v>
      </c>
      <c r="V70" s="35">
        <f t="shared" si="33"/>
        <v>71.346704871060169</v>
      </c>
      <c r="W70" s="35">
        <f t="shared" si="34"/>
        <v>67.426710097719877</v>
      </c>
      <c r="X70" s="35">
        <f t="shared" si="35"/>
        <v>61.226585031219962</v>
      </c>
      <c r="Y70" s="35">
        <f t="shared" si="36"/>
        <v>75.863333192323424</v>
      </c>
      <c r="Z70" s="35">
        <f t="shared" si="37"/>
        <v>71.943338418983117</v>
      </c>
      <c r="AA70" s="35">
        <f t="shared" si="38"/>
        <v>-4.516628321263255</v>
      </c>
      <c r="AB70" s="35">
        <f t="shared" si="39"/>
        <v>-4.516628321263255</v>
      </c>
      <c r="AC70" s="35">
        <f t="shared" si="40"/>
        <v>-4.5166283212632408</v>
      </c>
      <c r="AF70">
        <v>1.71</v>
      </c>
      <c r="AG70">
        <v>2.16</v>
      </c>
      <c r="AJ70" t="s">
        <v>68</v>
      </c>
    </row>
    <row r="71" spans="1:36" ht="15" x14ac:dyDescent="0.25">
      <c r="A71">
        <v>2.31</v>
      </c>
      <c r="B71">
        <v>3.49</v>
      </c>
      <c r="C71">
        <v>3.07</v>
      </c>
      <c r="D71" s="20">
        <f t="shared" si="28"/>
        <v>4.5166283212632496E-2</v>
      </c>
      <c r="E71" s="17">
        <f>IF(OR($A71="",$B71="",$C71=""),"",A71*'MPTO_working_3-way'!$I70)</f>
        <v>2.4143341142211812</v>
      </c>
      <c r="F71" s="21">
        <f>IF(OR($A71="",$B71="",$C71=""),"",B71*'MPTO_working_3-way'!$I70)</f>
        <v>3.6476303284120877</v>
      </c>
      <c r="G71" s="22">
        <f>IF(OR($A71="",$B71="",$C71=""),"",C71*'MPTO_working_3-way'!$I70)</f>
        <v>3.2086604894627815</v>
      </c>
      <c r="H71" s="17">
        <f>IF(OR($A71="",$B71="",$C71=""),"",'MPTO_working_3-way'!E70)</f>
        <v>2.3932319105027222</v>
      </c>
      <c r="I71" s="21">
        <f>IF(OR($A71="",$B71="",$C71=""),"",'MPTO_working_3-way'!F70)</f>
        <v>3.6835461990244398</v>
      </c>
      <c r="J71" s="22">
        <f>IF(OR($A71="",$B71="",$C71=""),"",'MPTO_working_3-way'!G70)</f>
        <v>3.2187721750890077</v>
      </c>
      <c r="K71" s="17">
        <f>IF(OR($A71="",$B71="",$C71=""),"",'OddsRatio_working_3-way'!H70)</f>
        <v>2.4023988484206171</v>
      </c>
      <c r="L71" s="21">
        <f>IF(OR($A71="",$B71="",$C71=""),"",'OddsRatio_working_3-way'!I70)</f>
        <v>3.6656283454712502</v>
      </c>
      <c r="M71" s="22">
        <f>IF(OR($A71="",$B71="",$C71=""),"",'OddsRatio_working_3-way'!J70)</f>
        <v>3.2160042871989898</v>
      </c>
      <c r="N71" s="23">
        <f t="shared" si="29"/>
        <v>41.419287997866078</v>
      </c>
      <c r="O71" s="24">
        <f t="shared" si="30"/>
        <v>27.41505881807182</v>
      </c>
      <c r="P71" s="24">
        <f t="shared" si="31"/>
        <v>31.165653184062101</v>
      </c>
      <c r="Q71" t="s">
        <v>148</v>
      </c>
      <c r="R71" t="s">
        <v>183</v>
      </c>
      <c r="S71" s="48" t="s">
        <v>475</v>
      </c>
      <c r="T71" s="35">
        <v>100</v>
      </c>
      <c r="U71" s="35">
        <f t="shared" si="32"/>
        <v>60</v>
      </c>
      <c r="V71" s="35">
        <f t="shared" si="33"/>
        <v>69.969969969969966</v>
      </c>
      <c r="W71" s="35">
        <f t="shared" si="34"/>
        <v>65.635738831615114</v>
      </c>
      <c r="X71" s="35">
        <f t="shared" si="35"/>
        <v>64.394291198414905</v>
      </c>
      <c r="Y71" s="35">
        <f t="shared" si="36"/>
        <v>74.364261168384886</v>
      </c>
      <c r="Z71" s="35">
        <f t="shared" si="37"/>
        <v>70.030030030030034</v>
      </c>
      <c r="AA71" s="35">
        <f t="shared" si="38"/>
        <v>-4.3942911984149049</v>
      </c>
      <c r="AB71" s="35">
        <f t="shared" si="39"/>
        <v>-4.3942911984149191</v>
      </c>
      <c r="AC71" s="35">
        <f t="shared" si="40"/>
        <v>-4.3942911984149191</v>
      </c>
      <c r="AF71">
        <v>1.97</v>
      </c>
      <c r="AG71">
        <v>1.86</v>
      </c>
      <c r="AJ71" t="s">
        <v>68</v>
      </c>
    </row>
    <row r="72" spans="1:36" ht="15" x14ac:dyDescent="0.25">
      <c r="A72">
        <v>2.5</v>
      </c>
      <c r="B72">
        <v>3.33</v>
      </c>
      <c r="C72">
        <v>2.91</v>
      </c>
      <c r="D72" s="20">
        <f t="shared" si="28"/>
        <v>4.3942911984149013E-2</v>
      </c>
      <c r="E72" s="17">
        <f>IF(OR($A72="",$B72="",$C72=""),"",A72*'MPTO_working_3-way'!$I71)</f>
        <v>2.6098572799603725</v>
      </c>
      <c r="F72" s="21">
        <f>IF(OR($A72="",$B72="",$C72=""),"",B72*'MPTO_working_3-way'!$I71)</f>
        <v>3.4763298969072163</v>
      </c>
      <c r="G72" s="22">
        <f>IF(OR($A72="",$B72="",$C72=""),"",C72*'MPTO_working_3-way'!$I71)</f>
        <v>3.037873873873874</v>
      </c>
      <c r="H72" s="17">
        <f>IF(OR($A72="",$B72="",$C72=""),"",'MPTO_working_3-way'!E71)</f>
        <v>2.5950275562506357</v>
      </c>
      <c r="I72" s="21">
        <f>IF(OR($A72="",$B72="",$C72=""),"",'MPTO_working_3-way'!F71)</f>
        <v>3.5007550414369626</v>
      </c>
      <c r="J72" s="22">
        <f>IF(OR($A72="",$B72="",$C72=""),"",'MPTO_working_3-way'!G71)</f>
        <v>3.0395601086554205</v>
      </c>
      <c r="K72" s="17">
        <f>IF(OR($A72="",$B72="",$C72=""),"",'OddsRatio_working_3-way'!H71)</f>
        <v>2.6018576693440889</v>
      </c>
      <c r="L72" s="21">
        <f>IF(OR($A72="",$B72="",$C72=""),"",'OddsRatio_working_3-way'!I71)</f>
        <v>3.4882189130478189</v>
      </c>
      <c r="M72" s="22">
        <f>IF(OR($A72="",$B72="",$C72=""),"",'OddsRatio_working_3-way'!J71)</f>
        <v>3.0396987656314747</v>
      </c>
      <c r="N72" s="23">
        <f t="shared" si="29"/>
        <v>38.316271455854618</v>
      </c>
      <c r="O72" s="24">
        <f t="shared" si="30"/>
        <v>28.765969561452415</v>
      </c>
      <c r="P72" s="24">
        <f t="shared" si="31"/>
        <v>32.917758982692966</v>
      </c>
      <c r="Q72" t="s">
        <v>181</v>
      </c>
      <c r="R72" t="s">
        <v>179</v>
      </c>
      <c r="S72" s="48" t="s">
        <v>475</v>
      </c>
      <c r="T72" s="35">
        <v>100</v>
      </c>
      <c r="U72" s="35">
        <f t="shared" si="32"/>
        <v>41.860465116279073</v>
      </c>
      <c r="V72" s="35">
        <f t="shared" si="33"/>
        <v>75.786924939467312</v>
      </c>
      <c r="W72" s="35">
        <f t="shared" si="34"/>
        <v>77.528089887640448</v>
      </c>
      <c r="X72" s="35">
        <f t="shared" si="35"/>
        <v>46.684985172892233</v>
      </c>
      <c r="Y72" s="35">
        <f t="shared" si="36"/>
        <v>80.611444996080479</v>
      </c>
      <c r="Z72" s="35">
        <f t="shared" si="37"/>
        <v>82.352609944253615</v>
      </c>
      <c r="AA72" s="35">
        <f t="shared" si="38"/>
        <v>-4.8245200566131601</v>
      </c>
      <c r="AB72" s="35">
        <f t="shared" si="39"/>
        <v>-4.8245200566131672</v>
      </c>
      <c r="AC72" s="35">
        <f t="shared" si="40"/>
        <v>-4.8245200566131672</v>
      </c>
      <c r="AF72">
        <v>1.92</v>
      </c>
      <c r="AG72">
        <v>1.92</v>
      </c>
      <c r="AJ72" t="s">
        <v>68</v>
      </c>
    </row>
    <row r="73" spans="1:36" ht="15" x14ac:dyDescent="0.25">
      <c r="A73">
        <v>1.72</v>
      </c>
      <c r="B73">
        <v>4.13</v>
      </c>
      <c r="C73">
        <v>4.45</v>
      </c>
      <c r="D73" s="20">
        <f t="shared" si="28"/>
        <v>4.8245200566131796E-2</v>
      </c>
      <c r="E73" s="17">
        <f>IF(OR($A73="",$B73="",$C73=""),"",A73*'MPTO_working_3-way'!$I72)</f>
        <v>1.8029817449737466</v>
      </c>
      <c r="F73" s="21">
        <f>IF(OR($A73="",$B73="",$C73=""),"",B73*'MPTO_working_3-way'!$I72)</f>
        <v>4.3292526783381238</v>
      </c>
      <c r="G73" s="22">
        <f>IF(OR($A73="",$B73="",$C73=""),"",C73*'MPTO_working_3-way'!$I72)</f>
        <v>4.6646911425192865</v>
      </c>
      <c r="H73" s="17">
        <f>IF(OR($A73="",$B73="",$C73=""),"",'MPTO_working_3-way'!E72)</f>
        <v>1.7689296222637318</v>
      </c>
      <c r="I73" s="21">
        <f>IF(OR($A73="",$B73="",$C73=""),"",'MPTO_working_3-way'!F72)</f>
        <v>4.4238192800085097</v>
      </c>
      <c r="J73" s="22">
        <f>IF(OR($A73="",$B73="",$C73=""),"",'MPTO_working_3-way'!G72)</f>
        <v>4.7930052583378329</v>
      </c>
      <c r="K73" s="17">
        <f>IF(OR($A73="",$B73="",$C73=""),"",'OddsRatio_working_3-way'!H72)</f>
        <v>1.7808311364926293</v>
      </c>
      <c r="L73" s="21">
        <f>IF(OR($A73="",$B73="",$C73=""),"",'OddsRatio_working_3-way'!I72)</f>
        <v>4.3944464683637898</v>
      </c>
      <c r="M73" s="22">
        <f>IF(OR($A73="",$B73="",$C73=""),"",'OddsRatio_working_3-way'!J72)</f>
        <v>4.7414825290271807</v>
      </c>
      <c r="N73" s="23">
        <f t="shared" si="29"/>
        <v>55.463678586194511</v>
      </c>
      <c r="O73" s="24">
        <f t="shared" si="30"/>
        <v>23.098674859141539</v>
      </c>
      <c r="P73" s="24">
        <f t="shared" si="31"/>
        <v>21.437646554663946</v>
      </c>
      <c r="Q73" t="s">
        <v>184</v>
      </c>
      <c r="R73" t="s">
        <v>256</v>
      </c>
      <c r="S73" s="48" t="s">
        <v>475</v>
      </c>
      <c r="T73" s="35">
        <v>100</v>
      </c>
      <c r="U73" s="35">
        <f t="shared" si="32"/>
        <v>49.238578680203041</v>
      </c>
      <c r="V73" s="35">
        <f t="shared" si="33"/>
        <v>69.135802469135797</v>
      </c>
      <c r="W73" s="35">
        <f t="shared" si="34"/>
        <v>77.064220183486242</v>
      </c>
      <c r="X73" s="35">
        <f t="shared" si="35"/>
        <v>53.799977347377961</v>
      </c>
      <c r="Y73" s="35">
        <f t="shared" si="36"/>
        <v>73.69720113631071</v>
      </c>
      <c r="Z73" s="35">
        <f t="shared" si="37"/>
        <v>81.625618850661155</v>
      </c>
      <c r="AA73" s="35">
        <f t="shared" si="38"/>
        <v>-4.5613986671749203</v>
      </c>
      <c r="AB73" s="35">
        <f t="shared" si="39"/>
        <v>-4.5613986671749132</v>
      </c>
      <c r="AC73" s="35">
        <f t="shared" si="40"/>
        <v>-4.5613986671749132</v>
      </c>
      <c r="AF73">
        <v>1.66</v>
      </c>
      <c r="AG73">
        <v>2.2400000000000002</v>
      </c>
      <c r="AJ73" t="s">
        <v>68</v>
      </c>
    </row>
    <row r="74" spans="1:36" ht="15" x14ac:dyDescent="0.25">
      <c r="A74">
        <v>1.97</v>
      </c>
      <c r="B74">
        <v>3.24</v>
      </c>
      <c r="C74">
        <v>4.3600000000000003</v>
      </c>
      <c r="D74" s="20">
        <f t="shared" si="28"/>
        <v>4.5613986671749096E-2</v>
      </c>
      <c r="E74" s="17">
        <f>IF(OR($A74="",$B74="",$C74=""),"",A74*'MPTO_working_3-way'!$I73)</f>
        <v>2.0598595537433457</v>
      </c>
      <c r="F74" s="21">
        <f>IF(OR($A74="",$B74="",$C74=""),"",B74*'MPTO_working_3-way'!$I73)</f>
        <v>3.3877893168164674</v>
      </c>
      <c r="G74" s="22">
        <f>IF(OR($A74="",$B74="",$C74=""),"",C74*'MPTO_working_3-way'!$I73)</f>
        <v>4.558876981888826</v>
      </c>
      <c r="H74" s="17">
        <f>IF(OR($A74="",$B74="",$C74=""),"",'MPTO_working_3-way'!E73)</f>
        <v>2.030829820465228</v>
      </c>
      <c r="I74" s="21">
        <f>IF(OR($A74="",$B74="",$C74=""),"",'MPTO_working_3-way'!F73)</f>
        <v>3.4078828949448061</v>
      </c>
      <c r="J74" s="22">
        <f>IF(OR($A74="",$B74="",$C74=""),"",'MPTO_working_3-way'!G73)</f>
        <v>4.669555715842848</v>
      </c>
      <c r="K74" s="17">
        <f>IF(OR($A74="",$B74="",$C74=""),"",'OddsRatio_working_3-way'!H73)</f>
        <v>2.0423992950720975</v>
      </c>
      <c r="L74" s="21">
        <f>IF(OR($A74="",$B74="",$C74=""),"",'OddsRatio_working_3-way'!I73)</f>
        <v>3.4071901247025771</v>
      </c>
      <c r="M74" s="22">
        <f>IF(OR($A74="",$B74="",$C74=""),"",'OddsRatio_working_3-way'!J73)</f>
        <v>4.6107851870538648</v>
      </c>
      <c r="N74" s="23">
        <f t="shared" si="29"/>
        <v>48.546999147719468</v>
      </c>
      <c r="O74" s="24">
        <f t="shared" si="30"/>
        <v>29.517774173150414</v>
      </c>
      <c r="P74" s="24">
        <f t="shared" si="31"/>
        <v>21.935226679130125</v>
      </c>
      <c r="Q74" t="s">
        <v>186</v>
      </c>
      <c r="R74" t="s">
        <v>260</v>
      </c>
      <c r="S74" s="48" t="s">
        <v>475</v>
      </c>
      <c r="T74" s="35">
        <v>100</v>
      </c>
      <c r="U74" s="35">
        <f t="shared" si="32"/>
        <v>46.524064171122987</v>
      </c>
      <c r="V74" s="35">
        <f t="shared" si="33"/>
        <v>72.752043596730246</v>
      </c>
      <c r="W74" s="35">
        <f t="shared" si="34"/>
        <v>75.903614457831324</v>
      </c>
      <c r="X74" s="35">
        <f t="shared" si="35"/>
        <v>51.34434194543843</v>
      </c>
      <c r="Y74" s="35">
        <f t="shared" si="36"/>
        <v>77.572321371045675</v>
      </c>
      <c r="Z74" s="35">
        <f t="shared" si="37"/>
        <v>80.723892232146753</v>
      </c>
      <c r="AA74" s="35">
        <f t="shared" si="38"/>
        <v>-4.8202777743154428</v>
      </c>
      <c r="AB74" s="35">
        <f t="shared" si="39"/>
        <v>-4.8202777743154286</v>
      </c>
      <c r="AC74" s="35">
        <f t="shared" si="40"/>
        <v>-4.8202777743154286</v>
      </c>
      <c r="AF74">
        <v>2.56</v>
      </c>
      <c r="AG74">
        <v>1.52</v>
      </c>
      <c r="AJ74" t="s">
        <v>68</v>
      </c>
    </row>
    <row r="75" spans="1:36" ht="15" x14ac:dyDescent="0.25">
      <c r="A75">
        <v>1.87</v>
      </c>
      <c r="B75">
        <v>3.67</v>
      </c>
      <c r="C75">
        <v>4.1500000000000004</v>
      </c>
      <c r="D75" s="20">
        <f t="shared" si="28"/>
        <v>4.8202777743154179E-2</v>
      </c>
      <c r="E75" s="17">
        <f>IF(OR($A75="",$B75="",$C75=""),"",A75*'MPTO_working_3-way'!$I74)</f>
        <v>1.9601391943796984</v>
      </c>
      <c r="F75" s="21">
        <f>IF(OR($A75="",$B75="",$C75=""),"",B75*'MPTO_working_3-way'!$I74)</f>
        <v>3.8469041943173758</v>
      </c>
      <c r="G75" s="22">
        <f>IF(OR($A75="",$B75="",$C75=""),"",C75*'MPTO_working_3-way'!$I74)</f>
        <v>4.3500415276340902</v>
      </c>
      <c r="H75" s="17">
        <f>IF(OR($A75="",$B75="",$C75=""),"",'MPTO_working_3-way'!E74)</f>
        <v>1.9279272703231947</v>
      </c>
      <c r="I75" s="21">
        <f>IF(OR($A75="",$B75="",$C75=""),"",'MPTO_working_3-way'!F74)</f>
        <v>3.8999739143949399</v>
      </c>
      <c r="J75" s="22">
        <f>IF(OR($A75="",$B75="",$C75=""),"",'MPTO_working_3-way'!G74)</f>
        <v>4.446494518713342</v>
      </c>
      <c r="K75" s="17">
        <f>IF(OR($A75="",$B75="",$C75=""),"",'OddsRatio_working_3-way'!H74)</f>
        <v>1.9399547912457131</v>
      </c>
      <c r="L75" s="21">
        <f>IF(OR($A75="",$B75="",$C75=""),"",'OddsRatio_working_3-way'!I74)</f>
        <v>3.8846888420989112</v>
      </c>
      <c r="M75" s="22">
        <f>IF(OR($A75="",$B75="",$C75=""),"",'OddsRatio_working_3-way'!J74)</f>
        <v>4.403284588993098</v>
      </c>
      <c r="N75" s="23">
        <f t="shared" si="29"/>
        <v>51.01678507665666</v>
      </c>
      <c r="O75" s="24">
        <f t="shared" si="30"/>
        <v>25.994928635789634</v>
      </c>
      <c r="P75" s="24">
        <f t="shared" si="31"/>
        <v>22.988286287553723</v>
      </c>
      <c r="Q75" t="s">
        <v>254</v>
      </c>
      <c r="R75" t="s">
        <v>255</v>
      </c>
      <c r="S75" s="48" t="s">
        <v>475</v>
      </c>
      <c r="T75" s="35">
        <v>100</v>
      </c>
      <c r="U75" s="35">
        <f t="shared" si="32"/>
        <v>56.896551724137922</v>
      </c>
      <c r="V75" s="35">
        <f t="shared" si="33"/>
        <v>71.014492753623188</v>
      </c>
      <c r="W75" s="35">
        <f t="shared" si="34"/>
        <v>67.637540453074436</v>
      </c>
      <c r="X75" s="35">
        <f t="shared" si="35"/>
        <v>61.34796679330239</v>
      </c>
      <c r="Y75" s="35">
        <f t="shared" si="36"/>
        <v>75.465907822787642</v>
      </c>
      <c r="Z75" s="35">
        <f t="shared" si="37"/>
        <v>72.088955522238891</v>
      </c>
      <c r="AA75" s="35">
        <f t="shared" si="38"/>
        <v>-4.4514150691644687</v>
      </c>
      <c r="AB75" s="35">
        <f t="shared" si="39"/>
        <v>-4.4514150691644545</v>
      </c>
      <c r="AC75" s="35">
        <f t="shared" si="40"/>
        <v>-4.4514150691644545</v>
      </c>
      <c r="AF75">
        <v>1.88</v>
      </c>
      <c r="AG75">
        <v>1.96</v>
      </c>
      <c r="AJ75" t="s">
        <v>68</v>
      </c>
    </row>
    <row r="76" spans="1:36" ht="15" x14ac:dyDescent="0.25">
      <c r="A76">
        <v>2.3199999999999998</v>
      </c>
      <c r="B76">
        <v>3.45</v>
      </c>
      <c r="C76">
        <v>3.09</v>
      </c>
      <c r="D76" s="20">
        <f t="shared" si="28"/>
        <v>4.4514150691644438E-2</v>
      </c>
      <c r="E76" s="17">
        <f>IF(OR($A76="",$B76="",$C76=""),"",A76*'MPTO_working_3-way'!$I75)</f>
        <v>2.4232728296046151</v>
      </c>
      <c r="F76" s="21">
        <f>IF(OR($A76="",$B76="",$C76=""),"",B76*'MPTO_working_3-way'!$I75)</f>
        <v>3.6035738198861735</v>
      </c>
      <c r="G76" s="22">
        <f>IF(OR($A76="",$B76="",$C76=""),"",C76*'MPTO_working_3-way'!$I75)</f>
        <v>3.2275487256371811</v>
      </c>
      <c r="H76" s="17">
        <f>IF(OR($A76="",$B76="",$C76=""),"",'MPTO_working_3-way'!E75)</f>
        <v>2.4027116088568339</v>
      </c>
      <c r="I76" s="21">
        <f>IF(OR($A76="",$B76="",$C76=""),"",'MPTO_working_3-way'!F75)</f>
        <v>3.6361385629140441</v>
      </c>
      <c r="J76" s="22">
        <f>IF(OR($A76="",$B76="",$C76=""),"",'MPTO_working_3-way'!G75)</f>
        <v>3.2384830732406091</v>
      </c>
      <c r="K76" s="17">
        <f>IF(OR($A76="",$B76="",$C76=""),"",'OddsRatio_working_3-way'!H75)</f>
        <v>2.4116435143127131</v>
      </c>
      <c r="L76" s="21">
        <f>IF(OR($A76="",$B76="",$C76=""),"",'OddsRatio_working_3-way'!I75)</f>
        <v>3.6200959167167781</v>
      </c>
      <c r="M76" s="22">
        <f>IF(OR($A76="",$B76="",$C76=""),"",'OddsRatio_working_3-way'!J75)</f>
        <v>3.2351022309951283</v>
      </c>
      <c r="N76" s="23">
        <f t="shared" si="29"/>
        <v>41.266504860006272</v>
      </c>
      <c r="O76" s="24">
        <f t="shared" si="30"/>
        <v>27.750229355134653</v>
      </c>
      <c r="P76" s="24">
        <f t="shared" si="31"/>
        <v>30.983265784859082</v>
      </c>
      <c r="Q76" t="s">
        <v>253</v>
      </c>
      <c r="R76" t="s">
        <v>257</v>
      </c>
      <c r="S76" s="48" t="s">
        <v>475</v>
      </c>
      <c r="T76" s="35">
        <v>100</v>
      </c>
      <c r="U76" s="35">
        <f t="shared" si="32"/>
        <v>67.320261437908499</v>
      </c>
      <c r="V76" s="35">
        <f t="shared" si="33"/>
        <v>69.969969969969966</v>
      </c>
      <c r="W76" s="35">
        <f t="shared" si="34"/>
        <v>58.333333333333336</v>
      </c>
      <c r="X76" s="35">
        <f t="shared" si="35"/>
        <v>71.696696696696691</v>
      </c>
      <c r="Y76" s="35">
        <f t="shared" si="36"/>
        <v>74.346405228758172</v>
      </c>
      <c r="Z76" s="35">
        <f t="shared" si="37"/>
        <v>62.709768592121542</v>
      </c>
      <c r="AA76" s="35">
        <f t="shared" si="38"/>
        <v>-4.3764352587881916</v>
      </c>
      <c r="AB76" s="35">
        <f t="shared" si="39"/>
        <v>-4.3764352587882058</v>
      </c>
      <c r="AC76" s="35">
        <f t="shared" si="40"/>
        <v>-4.3764352587882058</v>
      </c>
      <c r="AF76">
        <v>1.9</v>
      </c>
      <c r="AG76">
        <v>1.93</v>
      </c>
      <c r="AJ76" t="s">
        <v>68</v>
      </c>
    </row>
    <row r="77" spans="1:36" ht="15" x14ac:dyDescent="0.25">
      <c r="A77">
        <v>3.06</v>
      </c>
      <c r="B77">
        <v>3.33</v>
      </c>
      <c r="C77">
        <v>2.4</v>
      </c>
      <c r="D77" s="20">
        <f t="shared" si="28"/>
        <v>4.3764352587882138E-2</v>
      </c>
      <c r="E77" s="17">
        <f>IF(OR($A77="",$B77="",$C77=""),"",A77*'MPTO_working_3-way'!$I76)</f>
        <v>3.1939189189189192</v>
      </c>
      <c r="F77" s="21">
        <f>IF(OR($A77="",$B77="",$C77=""),"",B77*'MPTO_working_3-way'!$I76)</f>
        <v>3.4757352941176478</v>
      </c>
      <c r="G77" s="22">
        <f>IF(OR($A77="",$B77="",$C77=""),"",C77*'MPTO_working_3-way'!$I76)</f>
        <v>2.5050344462109169</v>
      </c>
      <c r="H77" s="17">
        <f>IF(OR($A77="",$B77="",$C77=""),"",'MPTO_working_3-way'!E76)</f>
        <v>3.2029798670375786</v>
      </c>
      <c r="I77" s="21">
        <f>IF(OR($A77="",$B77="",$C77=""),"",'MPTO_working_3-way'!F76)</f>
        <v>3.500025761244784</v>
      </c>
      <c r="J77" s="22">
        <f>IF(OR($A77="",$B77="",$C77=""),"",'MPTO_working_3-way'!G76)</f>
        <v>2.4870762246467013</v>
      </c>
      <c r="K77" s="17">
        <f>IF(OR($A77="",$B77="",$C77=""),"",'OddsRatio_working_3-way'!H76)</f>
        <v>3.1998223126069085</v>
      </c>
      <c r="L77" s="21">
        <f>IF(OR($A77="",$B77="",$C77=""),"",'OddsRatio_working_3-way'!I76)</f>
        <v>3.4881485380456771</v>
      </c>
      <c r="M77" s="22">
        <f>IF(OR($A77="",$B77="",$C77=""),"",'OddsRatio_working_3-way'!J76)</f>
        <v>2.4950248726454718</v>
      </c>
      <c r="N77" s="23">
        <f t="shared" si="29"/>
        <v>31.309498624920668</v>
      </c>
      <c r="O77" s="24">
        <f t="shared" si="30"/>
        <v>28.770890628305473</v>
      </c>
      <c r="P77" s="24">
        <f t="shared" si="31"/>
        <v>39.919610746773856</v>
      </c>
      <c r="Q77" t="s">
        <v>69</v>
      </c>
      <c r="R77" t="s">
        <v>76</v>
      </c>
      <c r="S77" s="48" t="s">
        <v>475</v>
      </c>
      <c r="T77" s="35">
        <v>100</v>
      </c>
      <c r="U77" s="35">
        <f t="shared" si="32"/>
        <v>41.520467836257311</v>
      </c>
      <c r="V77" s="35">
        <f t="shared" si="33"/>
        <v>74.226804123711347</v>
      </c>
      <c r="W77" s="35">
        <f t="shared" si="34"/>
        <v>79.466119096509232</v>
      </c>
      <c r="X77" s="35">
        <f t="shared" si="35"/>
        <v>46.307076779779422</v>
      </c>
      <c r="Y77" s="35">
        <f t="shared" si="36"/>
        <v>79.013413067233444</v>
      </c>
      <c r="Z77" s="35">
        <f t="shared" si="37"/>
        <v>84.252728040031343</v>
      </c>
      <c r="AA77" s="35">
        <f t="shared" si="38"/>
        <v>-4.7866089435221113</v>
      </c>
      <c r="AB77" s="35">
        <f t="shared" si="39"/>
        <v>-4.7866089435220971</v>
      </c>
      <c r="AC77" s="35">
        <f t="shared" si="40"/>
        <v>-4.7866089435221113</v>
      </c>
      <c r="AF77">
        <v>2.08</v>
      </c>
      <c r="AG77">
        <v>1.76</v>
      </c>
      <c r="AJ77" t="s">
        <v>68</v>
      </c>
    </row>
    <row r="78" spans="1:36" ht="15" x14ac:dyDescent="0.25">
      <c r="A78">
        <v>1.71</v>
      </c>
      <c r="B78">
        <v>3.88</v>
      </c>
      <c r="C78">
        <v>4.87</v>
      </c>
      <c r="D78" s="20">
        <f t="shared" si="28"/>
        <v>4.7866089435220971E-2</v>
      </c>
      <c r="E78" s="17">
        <f>IF(OR($A78="",$B78="",$C78=""),"",A78*'MPTO_working_3-way'!$I77)</f>
        <v>1.7918510129342278</v>
      </c>
      <c r="F78" s="21">
        <f>IF(OR($A78="",$B78="",$C78=""),"",B78*'MPTO_working_3-way'!$I77)</f>
        <v>4.0657204270086575</v>
      </c>
      <c r="G78" s="22">
        <f>IF(OR($A78="",$B78="",$C78=""),"",C78*'MPTO_working_3-way'!$I77)</f>
        <v>5.103107855549526</v>
      </c>
      <c r="H78" s="17">
        <f>IF(OR($A78="",$B78="",$C78=""),"",'MPTO_working_3-way'!E77)</f>
        <v>1.7579637032714583</v>
      </c>
      <c r="I78" s="21">
        <f>IF(OR($A78="",$B78="",$C78=""),"",'MPTO_working_3-way'!F77)</f>
        <v>4.136049634765909</v>
      </c>
      <c r="J78" s="22">
        <f>IF(OR($A78="",$B78="",$C78=""),"",'MPTO_working_3-way'!G77)</f>
        <v>5.2802925583142519</v>
      </c>
      <c r="K78" s="17">
        <f>IF(OR($A78="",$B78="",$C78=""),"",'OddsRatio_working_3-way'!H77)</f>
        <v>1.769879366054588</v>
      </c>
      <c r="L78" s="21">
        <f>IF(OR($A78="",$B78="",$C78=""),"",'OddsRatio_working_3-way'!I77)</f>
        <v>4.1228909496298778</v>
      </c>
      <c r="M78" s="22">
        <f>IF(OR($A78="",$B78="",$C78=""),"",'OddsRatio_working_3-way'!J77)</f>
        <v>5.1963847135651493</v>
      </c>
      <c r="N78" s="23">
        <f t="shared" si="29"/>
        <v>55.808211329046827</v>
      </c>
      <c r="O78" s="24">
        <f t="shared" si="30"/>
        <v>24.595886951719088</v>
      </c>
      <c r="P78" s="24">
        <f t="shared" si="31"/>
        <v>19.595901719234103</v>
      </c>
      <c r="Q78" t="s">
        <v>185</v>
      </c>
      <c r="R78" t="s">
        <v>178</v>
      </c>
      <c r="S78" s="48" t="s">
        <v>475</v>
      </c>
      <c r="T78" s="35">
        <v>100</v>
      </c>
      <c r="U78" s="35">
        <f t="shared" si="32"/>
        <v>47.916666666666671</v>
      </c>
      <c r="V78" s="35">
        <f t="shared" si="33"/>
        <v>73.614775725593674</v>
      </c>
      <c r="W78" s="35">
        <f t="shared" si="34"/>
        <v>73.958333333333343</v>
      </c>
      <c r="X78" s="35">
        <f t="shared" si="35"/>
        <v>52.426890941072998</v>
      </c>
      <c r="Y78" s="35">
        <f t="shared" si="36"/>
        <v>78.125</v>
      </c>
      <c r="Z78" s="35">
        <f t="shared" si="37"/>
        <v>78.468557607739669</v>
      </c>
      <c r="AA78" s="35">
        <f t="shared" si="38"/>
        <v>-4.5102242744063261</v>
      </c>
      <c r="AB78" s="35">
        <f t="shared" si="39"/>
        <v>-4.5102242744063261</v>
      </c>
      <c r="AC78" s="35">
        <f t="shared" si="40"/>
        <v>-4.5102242744063261</v>
      </c>
      <c r="AF78">
        <v>1.97</v>
      </c>
      <c r="AG78">
        <v>1.87</v>
      </c>
      <c r="AJ78" t="s">
        <v>68</v>
      </c>
    </row>
    <row r="79" spans="1:36" ht="15" x14ac:dyDescent="0.25">
      <c r="A79">
        <v>1.92</v>
      </c>
      <c r="B79">
        <v>3.79</v>
      </c>
      <c r="C79">
        <v>3.84</v>
      </c>
      <c r="D79" s="20">
        <f t="shared" si="28"/>
        <v>4.5102242744063492E-2</v>
      </c>
      <c r="E79" s="17">
        <f>IF(OR($A79="",$B79="",$C79=""),"",A79*'MPTO_working_3-way'!$I78)</f>
        <v>2.0065963060686016</v>
      </c>
      <c r="F79" s="21">
        <f>IF(OR($A79="",$B79="",$C79=""),"",B79*'MPTO_working_3-way'!$I78)</f>
        <v>3.9609375000000009</v>
      </c>
      <c r="G79" s="22">
        <f>IF(OR($A79="",$B79="",$C79=""),"",C79*'MPTO_working_3-way'!$I78)</f>
        <v>4.0131926121372032</v>
      </c>
      <c r="H79" s="17">
        <f>IF(OR($A79="",$B79="",$C79=""),"",'MPTO_working_3-way'!E78)</f>
        <v>1.977068956148454</v>
      </c>
      <c r="I79" s="21">
        <f>IF(OR($A79="",$B79="",$C79=""),"",'MPTO_working_3-way'!F78)</f>
        <v>4.018999226775656</v>
      </c>
      <c r="J79" s="22">
        <f>IF(OR($A79="",$B79="",$C79=""),"",'MPTO_working_3-way'!G78)</f>
        <v>4.0752688172043019</v>
      </c>
      <c r="K79" s="17">
        <f>IF(OR($A79="",$B79="",$C79=""),"",'OddsRatio_working_3-way'!H78)</f>
        <v>1.9882751539486965</v>
      </c>
      <c r="L79" s="21">
        <f>IF(OR($A79="",$B79="",$C79=""),"",'OddsRatio_working_3-way'!I78)</f>
        <v>3.997051825561809</v>
      </c>
      <c r="M79" s="22">
        <f>IF(OR($A79="",$B79="",$C79=""),"",'OddsRatio_working_3-way'!J78)</f>
        <v>4.0507624317546727</v>
      </c>
      <c r="N79" s="23">
        <f t="shared" si="29"/>
        <v>49.835634451019068</v>
      </c>
      <c r="O79" s="24">
        <f t="shared" si="30"/>
        <v>25.246548323471394</v>
      </c>
      <c r="P79" s="24">
        <f t="shared" si="31"/>
        <v>24.917817225509534</v>
      </c>
      <c r="Q79" t="s">
        <v>259</v>
      </c>
      <c r="R79" t="s">
        <v>258</v>
      </c>
      <c r="S79" s="48" t="s">
        <v>475</v>
      </c>
      <c r="T79" s="35">
        <v>100</v>
      </c>
      <c r="U79" s="35">
        <f t="shared" si="32"/>
        <v>69.6048632218845</v>
      </c>
      <c r="V79" s="35">
        <f t="shared" si="33"/>
        <v>72.972972972972968</v>
      </c>
      <c r="W79" s="35">
        <f t="shared" si="34"/>
        <v>54.545454545454554</v>
      </c>
      <c r="X79" s="35">
        <f t="shared" si="35"/>
        <v>72.481572481572471</v>
      </c>
      <c r="Y79" s="35">
        <f t="shared" si="36"/>
        <v>75.849682232660953</v>
      </c>
      <c r="Z79" s="35">
        <f t="shared" si="37"/>
        <v>57.422163805142524</v>
      </c>
      <c r="AA79" s="35">
        <f t="shared" si="38"/>
        <v>-2.8767092596879706</v>
      </c>
      <c r="AB79" s="35">
        <f t="shared" si="39"/>
        <v>-2.8767092596879849</v>
      </c>
      <c r="AC79" s="35">
        <f t="shared" si="40"/>
        <v>-2.8767092596879706</v>
      </c>
      <c r="AF79">
        <v>1.78</v>
      </c>
      <c r="AG79">
        <v>2.06</v>
      </c>
      <c r="AJ79" t="s">
        <v>68</v>
      </c>
    </row>
    <row r="80" spans="1:36" ht="15" x14ac:dyDescent="0.25">
      <c r="A80">
        <v>3.29</v>
      </c>
      <c r="B80">
        <v>3.7</v>
      </c>
      <c r="C80">
        <v>2.2000000000000002</v>
      </c>
      <c r="D80" s="20">
        <f t="shared" si="28"/>
        <v>2.8767092596879706E-2</v>
      </c>
      <c r="E80" s="17">
        <f>IF(OR($A80="",$B80="",$C80=""),"",A80*'MPTO_working_3-way'!$I79)</f>
        <v>3.3846437346437344</v>
      </c>
      <c r="F80" s="21">
        <f>IF(OR($A80="",$B80="",$C80=""),"",B80*'MPTO_working_3-way'!$I79)</f>
        <v>3.8064382426084551</v>
      </c>
      <c r="G80" s="22">
        <f>IF(OR($A80="",$B80="",$C80=""),"",C80*'MPTO_working_3-way'!$I79)</f>
        <v>2.2632876037131355</v>
      </c>
      <c r="H80" s="17">
        <f>IF(OR($A80="",$B80="",$C80=""),"",'MPTO_working_3-way'!E79)</f>
        <v>3.3971737365536838</v>
      </c>
      <c r="I80" s="21">
        <f>IF(OR($A80="",$B80="",$C80=""),"",'MPTO_working_3-way'!F79)</f>
        <v>3.8361026757577492</v>
      </c>
      <c r="J80" s="22">
        <f>IF(OR($A80="",$B80="",$C80=""),"",'MPTO_working_3-way'!G79)</f>
        <v>2.2474110874271997</v>
      </c>
      <c r="K80" s="17">
        <f>IF(OR($A80="",$B80="",$C80=""),"",'OddsRatio_working_3-way'!H79)</f>
        <v>3.3932463802533364</v>
      </c>
      <c r="L80" s="21">
        <f>IF(OR($A80="",$B80="",$C80=""),"",'OddsRatio_working_3-way'!I79)</f>
        <v>3.8217315400366858</v>
      </c>
      <c r="M80" s="22">
        <f>IF(OR($A80="",$B80="",$C80=""),"",'OddsRatio_working_3-way'!J79)</f>
        <v>2.2541029066829714</v>
      </c>
      <c r="N80" s="23">
        <f t="shared" si="29"/>
        <v>29.545207070523759</v>
      </c>
      <c r="O80" s="24">
        <f t="shared" si="30"/>
        <v>26.27127871946572</v>
      </c>
      <c r="P80" s="24">
        <f t="shared" si="31"/>
        <v>44.183514210010529</v>
      </c>
      <c r="Q80" t="s">
        <v>388</v>
      </c>
      <c r="R80" t="s">
        <v>202</v>
      </c>
      <c r="S80" s="48" t="s">
        <v>475</v>
      </c>
      <c r="T80" s="35">
        <v>100</v>
      </c>
      <c r="U80" s="35">
        <f t="shared" si="32"/>
        <v>20</v>
      </c>
      <c r="V80" s="35">
        <f t="shared" si="33"/>
        <v>84.126984126984127</v>
      </c>
      <c r="W80" s="35">
        <f t="shared" si="34"/>
        <v>92.41274658573596</v>
      </c>
      <c r="X80" s="35">
        <f t="shared" si="35"/>
        <v>23.460269287279907</v>
      </c>
      <c r="Y80" s="35">
        <f t="shared" si="36"/>
        <v>87.58725341426404</v>
      </c>
      <c r="Z80" s="35">
        <f t="shared" si="37"/>
        <v>95.873015873015873</v>
      </c>
      <c r="AA80" s="35">
        <f t="shared" si="38"/>
        <v>-3.4602692872799068</v>
      </c>
      <c r="AB80" s="35">
        <f t="shared" si="39"/>
        <v>-3.4602692872799139</v>
      </c>
      <c r="AC80" s="35">
        <f t="shared" si="40"/>
        <v>-3.4602692872799139</v>
      </c>
      <c r="AF80">
        <v>1.68</v>
      </c>
      <c r="AG80">
        <v>2.27</v>
      </c>
      <c r="AJ80" t="s">
        <v>454</v>
      </c>
    </row>
    <row r="81" spans="1:36" ht="15" x14ac:dyDescent="0.25">
      <c r="A81">
        <v>1.25</v>
      </c>
      <c r="B81">
        <v>6.3</v>
      </c>
      <c r="C81">
        <v>13.18</v>
      </c>
      <c r="D81" s="20">
        <f t="shared" si="28"/>
        <v>3.4602692872799157E-2</v>
      </c>
      <c r="E81" s="17">
        <f>IF(OR($A81="",$B81="",$C81=""),"",A81*'MPTO_working_3-way'!$I80)</f>
        <v>1.2932533660909988</v>
      </c>
      <c r="F81" s="21">
        <f>IF(OR($A81="",$B81="",$C81=""),"",B81*'MPTO_working_3-way'!$I80)</f>
        <v>6.5179969650986349</v>
      </c>
      <c r="G81" s="22">
        <f>IF(OR($A81="",$B81="",$C81=""),"",C81*'MPTO_working_3-way'!$I80)</f>
        <v>13.636063492063492</v>
      </c>
      <c r="H81" s="17">
        <f>IF(OR($A81="",$B81="",$C81=""),"",'MPTO_working_3-way'!E80)</f>
        <v>1.2682858777934141</v>
      </c>
      <c r="I81" s="21">
        <f>IF(OR($A81="",$B81="",$C81=""),"",'MPTO_working_3-way'!F80)</f>
        <v>6.7936662048501644</v>
      </c>
      <c r="J81" s="22">
        <f>IF(OR($A81="",$B81="",$C81=""),"",'MPTO_working_3-way'!G80)</f>
        <v>15.542840741757562</v>
      </c>
      <c r="K81" s="17">
        <f>IF(OR($A81="",$B81="",$C81=""),"",'OddsRatio_working_3-way'!H80)</f>
        <v>1.2751385472085517</v>
      </c>
      <c r="L81" s="21">
        <f>IF(OR($A81="",$B81="",$C81=""),"",'OddsRatio_working_3-way'!I80)</f>
        <v>6.8329372008212994</v>
      </c>
      <c r="M81" s="22">
        <f>IF(OR($A81="",$B81="",$C81=""),"",'OddsRatio_working_3-way'!J80)</f>
        <v>14.404750020000641</v>
      </c>
      <c r="N81" s="23">
        <f t="shared" si="29"/>
        <v>77.324368621023623</v>
      </c>
      <c r="O81" s="24">
        <f t="shared" si="30"/>
        <v>15.342136631155478</v>
      </c>
      <c r="P81" s="24">
        <f t="shared" si="31"/>
        <v>7.3334947478209038</v>
      </c>
      <c r="Q81" t="s">
        <v>264</v>
      </c>
      <c r="R81" t="s">
        <v>261</v>
      </c>
      <c r="S81" s="48" t="s">
        <v>475</v>
      </c>
      <c r="T81" s="35">
        <v>100</v>
      </c>
      <c r="U81" s="35">
        <f t="shared" si="32"/>
        <v>57.446808510638299</v>
      </c>
      <c r="V81" s="35">
        <f t="shared" si="33"/>
        <v>68.152866242038215</v>
      </c>
      <c r="W81" s="35">
        <f t="shared" si="34"/>
        <v>71.181556195965413</v>
      </c>
      <c r="X81" s="35">
        <f t="shared" si="35"/>
        <v>60.665577561996365</v>
      </c>
      <c r="Y81" s="35">
        <f t="shared" si="36"/>
        <v>71.371635293396281</v>
      </c>
      <c r="Z81" s="35">
        <f t="shared" si="37"/>
        <v>74.40032524732348</v>
      </c>
      <c r="AA81" s="35">
        <f t="shared" si="38"/>
        <v>-3.2187690513580662</v>
      </c>
      <c r="AB81" s="35">
        <f t="shared" si="39"/>
        <v>-3.2187690513580662</v>
      </c>
      <c r="AC81" s="35">
        <f t="shared" si="40"/>
        <v>-3.2187690513580662</v>
      </c>
      <c r="AF81">
        <v>1.62</v>
      </c>
      <c r="AG81">
        <v>2.37</v>
      </c>
      <c r="AJ81" t="s">
        <v>454</v>
      </c>
    </row>
    <row r="82" spans="1:36" ht="15" x14ac:dyDescent="0.25">
      <c r="A82">
        <v>2.35</v>
      </c>
      <c r="B82">
        <v>3.14</v>
      </c>
      <c r="C82">
        <v>3.47</v>
      </c>
      <c r="D82" s="20">
        <f t="shared" si="28"/>
        <v>3.2187690513580725E-2</v>
      </c>
      <c r="E82" s="17">
        <f>IF(OR($A82="",$B82="",$C82=""),"",A82*'MPTO_working_3-way'!$I81)</f>
        <v>2.4256410727069149</v>
      </c>
      <c r="F82" s="21">
        <f>IF(OR($A82="",$B82="",$C82=""),"",B82*'MPTO_working_3-way'!$I81)</f>
        <v>3.2410693482126436</v>
      </c>
      <c r="G82" s="22">
        <f>IF(OR($A82="",$B82="",$C82=""),"",C82*'MPTO_working_3-way'!$I81)</f>
        <v>3.5816912860821253</v>
      </c>
      <c r="H82" s="17">
        <f>IF(OR($A82="",$B82="",$C82=""),"",'MPTO_working_3-way'!E81)</f>
        <v>2.4107847823337436</v>
      </c>
      <c r="I82" s="21">
        <f>IF(OR($A82="",$B82="",$C82=""),"",'MPTO_working_3-way'!F81)</f>
        <v>3.2494740756188945</v>
      </c>
      <c r="J82" s="22">
        <f>IF(OR($A82="",$B82="",$C82=""),"",'MPTO_working_3-way'!G81)</f>
        <v>3.6041853662793728</v>
      </c>
      <c r="K82" s="17">
        <f>IF(OR($A82="",$B82="",$C82=""),"",'OddsRatio_working_3-way'!H81)</f>
        <v>2.4172998389860152</v>
      </c>
      <c r="L82" s="21">
        <f>IF(OR($A82="",$B82="",$C82=""),"",'OddsRatio_working_3-way'!I81)</f>
        <v>3.2466827077259799</v>
      </c>
      <c r="M82" s="22">
        <f>IF(OR($A82="",$B82="",$C82=""),"",'OddsRatio_working_3-way'!J81)</f>
        <v>3.5931337794781171</v>
      </c>
      <c r="N82" s="23">
        <f t="shared" si="29"/>
        <v>41.226214844888055</v>
      </c>
      <c r="O82" s="24">
        <f t="shared" si="30"/>
        <v>30.854014294741063</v>
      </c>
      <c r="P82" s="24">
        <f t="shared" si="31"/>
        <v>27.919770860370875</v>
      </c>
      <c r="Q82" t="s">
        <v>266</v>
      </c>
      <c r="R82" t="s">
        <v>277</v>
      </c>
      <c r="S82" s="48" t="s">
        <v>475</v>
      </c>
      <c r="T82" s="35">
        <v>100</v>
      </c>
      <c r="U82" s="35">
        <f t="shared" si="32"/>
        <v>48.186528497409334</v>
      </c>
      <c r="V82" s="35">
        <f t="shared" si="33"/>
        <v>70.414201183431956</v>
      </c>
      <c r="W82" s="35">
        <f t="shared" si="34"/>
        <v>77.924944812362028</v>
      </c>
      <c r="X82" s="35">
        <f t="shared" si="35"/>
        <v>51.660854004206016</v>
      </c>
      <c r="Y82" s="35">
        <f t="shared" si="36"/>
        <v>73.888526690228645</v>
      </c>
      <c r="Z82" s="35">
        <f t="shared" si="37"/>
        <v>81.399270319158717</v>
      </c>
      <c r="AA82" s="35">
        <f t="shared" si="38"/>
        <v>-3.4743255067966814</v>
      </c>
      <c r="AB82" s="35">
        <f t="shared" si="39"/>
        <v>-3.4743255067966885</v>
      </c>
      <c r="AC82" s="35">
        <f t="shared" si="40"/>
        <v>-3.4743255067966885</v>
      </c>
      <c r="AF82">
        <v>2.4</v>
      </c>
      <c r="AG82">
        <v>1.61</v>
      </c>
      <c r="AJ82" t="s">
        <v>79</v>
      </c>
    </row>
    <row r="83" spans="1:36" ht="15" x14ac:dyDescent="0.25">
      <c r="A83">
        <v>1.93</v>
      </c>
      <c r="B83">
        <v>3.38</v>
      </c>
      <c r="C83">
        <v>4.53</v>
      </c>
      <c r="D83" s="20">
        <f t="shared" si="28"/>
        <v>3.4743255067966938E-2</v>
      </c>
      <c r="E83" s="17">
        <f>IF(OR($A83="",$B83="",$C83=""),"",A83*'MPTO_working_3-way'!$I82)</f>
        <v>1.9970544822811762</v>
      </c>
      <c r="F83" s="21">
        <f>IF(OR($A83="",$B83="",$C83=""),"",B83*'MPTO_working_3-way'!$I82)</f>
        <v>3.4974322021297279</v>
      </c>
      <c r="G83" s="22">
        <f>IF(OR($A83="",$B83="",$C83=""),"",C83*'MPTO_working_3-way'!$I82)</f>
        <v>4.6873869454578907</v>
      </c>
      <c r="H83" s="17">
        <f>IF(OR($A83="",$B83="",$C83=""),"",'MPTO_working_3-way'!E82)</f>
        <v>1.9741246351222119</v>
      </c>
      <c r="I83" s="21">
        <f>IF(OR($A83="",$B83="",$C83=""),"",'MPTO_working_3-way'!F82)</f>
        <v>3.5176969670901541</v>
      </c>
      <c r="J83" s="22">
        <f>IF(OR($A83="",$B83="",$C83=""),"",'MPTO_working_3-way'!G82)</f>
        <v>4.780812491621055</v>
      </c>
      <c r="K83" s="17">
        <f>IF(OR($A83="",$B83="",$C83=""),"",'OddsRatio_working_3-way'!H82)</f>
        <v>1.9831493724494529</v>
      </c>
      <c r="L83" s="21">
        <f>IF(OR($A83="",$B83="",$C83=""),"",'OddsRatio_working_3-way'!I82)</f>
        <v>3.5160166735803204</v>
      </c>
      <c r="M83" s="22">
        <f>IF(OR($A83="",$B83="",$C83=""),"",'OddsRatio_working_3-way'!J82)</f>
        <v>4.7317390158565269</v>
      </c>
      <c r="N83" s="23">
        <f t="shared" si="29"/>
        <v>50.073746553861142</v>
      </c>
      <c r="O83" s="24">
        <f t="shared" si="30"/>
        <v>28.592405576613022</v>
      </c>
      <c r="P83" s="24">
        <f t="shared" si="31"/>
        <v>21.33384786952583</v>
      </c>
      <c r="Q83" t="s">
        <v>437</v>
      </c>
      <c r="R83" t="s">
        <v>273</v>
      </c>
      <c r="S83" s="48" t="s">
        <v>475</v>
      </c>
      <c r="T83" s="35">
        <v>100</v>
      </c>
      <c r="U83" s="35">
        <f t="shared" si="32"/>
        <v>62.962962962962962</v>
      </c>
      <c r="V83" s="35">
        <f t="shared" si="33"/>
        <v>67.320261437908499</v>
      </c>
      <c r="W83" s="35">
        <f t="shared" si="34"/>
        <v>66.442953020134226</v>
      </c>
      <c r="X83" s="35">
        <f t="shared" si="35"/>
        <v>66.236785541957275</v>
      </c>
      <c r="Y83" s="35">
        <f t="shared" si="36"/>
        <v>70.594084016902812</v>
      </c>
      <c r="Z83" s="35">
        <f t="shared" si="37"/>
        <v>69.716775599128539</v>
      </c>
      <c r="AA83" s="35">
        <f t="shared" si="38"/>
        <v>-3.2738225789943129</v>
      </c>
      <c r="AB83" s="35">
        <f t="shared" si="39"/>
        <v>-3.2738225789943129</v>
      </c>
      <c r="AC83" s="35">
        <f t="shared" si="40"/>
        <v>-3.2738225789943129</v>
      </c>
      <c r="AF83">
        <v>2.16</v>
      </c>
      <c r="AG83">
        <v>1.74</v>
      </c>
      <c r="AJ83" t="s">
        <v>79</v>
      </c>
    </row>
    <row r="84" spans="1:36" ht="15" x14ac:dyDescent="0.25">
      <c r="A84">
        <v>2.7</v>
      </c>
      <c r="B84">
        <v>3.06</v>
      </c>
      <c r="C84">
        <v>2.98</v>
      </c>
      <c r="D84" s="20">
        <f t="shared" si="28"/>
        <v>3.2738225789943121E-2</v>
      </c>
      <c r="E84" s="17">
        <f>IF(OR($A84="",$B84="",$C84=""),"",A84*'MPTO_working_3-way'!$I83)</f>
        <v>2.7883932096328468</v>
      </c>
      <c r="F84" s="21">
        <f>IF(OR($A84="",$B84="",$C84=""),"",B84*'MPTO_working_3-way'!$I83)</f>
        <v>3.1601789709172259</v>
      </c>
      <c r="G84" s="22">
        <f>IF(OR($A84="",$B84="",$C84=""),"",C84*'MPTO_working_3-way'!$I83)</f>
        <v>3.0775599128540305</v>
      </c>
      <c r="H84" s="17">
        <f>IF(OR($A84="",$B84="",$C84=""),"",'MPTO_working_3-way'!E83)</f>
        <v>2.7819690580466712</v>
      </c>
      <c r="I84" s="21">
        <f>IF(OR($A84="",$B84="",$C84=""),"",'MPTO_working_3-way'!F83)</f>
        <v>3.1657126105136473</v>
      </c>
      <c r="J84" s="22">
        <f>IF(OR($A84="",$B84="",$C84=""),"",'MPTO_working_3-way'!G83)</f>
        <v>3.080166939394394</v>
      </c>
      <c r="K84" s="17">
        <f>IF(OR($A84="",$B84="",$C84=""),"",'OddsRatio_working_3-way'!H83)</f>
        <v>2.7850073713077808</v>
      </c>
      <c r="L84" s="21">
        <f>IF(OR($A84="",$B84="",$C84=""),"",'OddsRatio_working_3-way'!I83)</f>
        <v>3.1630089322906043</v>
      </c>
      <c r="M84" s="22">
        <f>IF(OR($A84="",$B84="",$C84=""),"",'OddsRatio_working_3-way'!J83)</f>
        <v>3.0790085854055325</v>
      </c>
      <c r="N84" s="23">
        <f t="shared" si="29"/>
        <v>35.862947755911087</v>
      </c>
      <c r="O84" s="24">
        <f t="shared" si="30"/>
        <v>31.643777431686253</v>
      </c>
      <c r="P84" s="24">
        <f t="shared" si="31"/>
        <v>32.49327481240266</v>
      </c>
      <c r="Q84" t="s">
        <v>276</v>
      </c>
      <c r="R84" t="s">
        <v>267</v>
      </c>
      <c r="S84" s="48" t="s">
        <v>475</v>
      </c>
      <c r="T84" s="35">
        <v>100</v>
      </c>
      <c r="U84" s="35">
        <f t="shared" si="32"/>
        <v>34.21052631578948</v>
      </c>
      <c r="V84" s="35">
        <f t="shared" si="33"/>
        <v>75.845410628019309</v>
      </c>
      <c r="W84" s="35">
        <f t="shared" si="34"/>
        <v>86.2448418156809</v>
      </c>
      <c r="X84" s="35">
        <f t="shared" si="35"/>
        <v>37.909747556299799</v>
      </c>
      <c r="Y84" s="35">
        <f t="shared" si="36"/>
        <v>79.544631868529649</v>
      </c>
      <c r="Z84" s="35">
        <f t="shared" si="37"/>
        <v>89.944063056191197</v>
      </c>
      <c r="AA84" s="35">
        <f t="shared" si="38"/>
        <v>-3.6992212405103189</v>
      </c>
      <c r="AB84" s="35">
        <f t="shared" si="39"/>
        <v>-3.6992212405103402</v>
      </c>
      <c r="AC84" s="35">
        <f t="shared" si="40"/>
        <v>-3.6992212405102975</v>
      </c>
      <c r="AF84">
        <v>2.2599999999999998</v>
      </c>
      <c r="AG84">
        <v>1.68</v>
      </c>
      <c r="AJ84" t="s">
        <v>79</v>
      </c>
    </row>
    <row r="85" spans="1:36" ht="15" x14ac:dyDescent="0.25">
      <c r="A85">
        <v>1.52</v>
      </c>
      <c r="B85">
        <v>4.1399999999999997</v>
      </c>
      <c r="C85">
        <v>7.27</v>
      </c>
      <c r="D85" s="20">
        <f t="shared" si="28"/>
        <v>3.6992212405103198E-2</v>
      </c>
      <c r="E85" s="17">
        <f>IF(OR($A85="",$B85="",$C85=""),"",A85*'MPTO_working_3-way'!$I84)</f>
        <v>1.5762281628557568</v>
      </c>
      <c r="F85" s="21">
        <f>IF(OR($A85="",$B85="",$C85=""),"",B85*'MPTO_working_3-way'!$I84)</f>
        <v>4.2931477593571268</v>
      </c>
      <c r="G85" s="22">
        <f>IF(OR($A85="",$B85="",$C85=""),"",C85*'MPTO_working_3-way'!$I84)</f>
        <v>7.5389333841850998</v>
      </c>
      <c r="H85" s="17">
        <f>IF(OR($A85="",$B85="",$C85=""),"",'MPTO_working_3-way'!E84)</f>
        <v>1.5490330950457296</v>
      </c>
      <c r="I85" s="21">
        <f>IF(OR($A85="",$B85="",$C85=""),"",'MPTO_working_3-way'!F84)</f>
        <v>4.3627132531456319</v>
      </c>
      <c r="J85" s="22">
        <f>IF(OR($A85="",$B85="",$C85=""),"",'MPTO_working_3-way'!G84)</f>
        <v>7.9858908873565859</v>
      </c>
      <c r="K85" s="17">
        <f>IF(OR($A85="",$B85="",$C85=""),"",'OddsRatio_working_3-way'!H84)</f>
        <v>1.5581140205940747</v>
      </c>
      <c r="L85" s="21">
        <f>IF(OR($A85="",$B85="",$C85=""),"",'OddsRatio_working_3-way'!I84)</f>
        <v>4.3701500474334525</v>
      </c>
      <c r="M85" s="22">
        <f>IF(OR($A85="",$B85="",$C85=""),"",'OddsRatio_working_3-way'!J84)</f>
        <v>7.7295671329324023</v>
      </c>
      <c r="N85" s="23">
        <f t="shared" si="29"/>
        <v>63.442591850930633</v>
      </c>
      <c r="O85" s="24">
        <f t="shared" si="30"/>
        <v>23.292932273771637</v>
      </c>
      <c r="P85" s="24">
        <f t="shared" si="31"/>
        <v>13.264475875297741</v>
      </c>
      <c r="Q85" t="s">
        <v>438</v>
      </c>
      <c r="R85" t="s">
        <v>270</v>
      </c>
      <c r="S85" s="48" t="s">
        <v>475</v>
      </c>
      <c r="T85" s="35">
        <v>100</v>
      </c>
      <c r="U85" s="35">
        <f t="shared" si="32"/>
        <v>40.119760479041922</v>
      </c>
      <c r="V85" s="35">
        <f t="shared" si="33"/>
        <v>73.262032085561486</v>
      </c>
      <c r="W85" s="35">
        <f t="shared" si="34"/>
        <v>82.078853046594986</v>
      </c>
      <c r="X85" s="35">
        <f t="shared" si="35"/>
        <v>44.65911486784352</v>
      </c>
      <c r="Y85" s="35">
        <f t="shared" si="36"/>
        <v>77.801386474363113</v>
      </c>
      <c r="Z85" s="35">
        <f t="shared" si="37"/>
        <v>86.618207435396585</v>
      </c>
      <c r="AA85" s="35">
        <f t="shared" si="38"/>
        <v>-4.5393543888015984</v>
      </c>
      <c r="AB85" s="35">
        <f t="shared" si="39"/>
        <v>-4.5393543888016268</v>
      </c>
      <c r="AC85" s="35">
        <f t="shared" si="40"/>
        <v>-4.5393543888015984</v>
      </c>
      <c r="AF85">
        <v>2</v>
      </c>
      <c r="AG85">
        <v>1.88</v>
      </c>
      <c r="AJ85" t="s">
        <v>79</v>
      </c>
    </row>
    <row r="86" spans="1:36" ht="15" x14ac:dyDescent="0.25">
      <c r="A86">
        <v>1.67</v>
      </c>
      <c r="B86">
        <v>3.74</v>
      </c>
      <c r="C86">
        <v>5.58</v>
      </c>
      <c r="D86" s="20">
        <f t="shared" si="28"/>
        <v>4.5393543888015975E-2</v>
      </c>
      <c r="E86" s="17">
        <f>IF(OR($A86="",$B86="",$C86=""),"",A86*'MPTO_working_3-way'!$I85)</f>
        <v>1.7458072182929867</v>
      </c>
      <c r="F86" s="21">
        <f>IF(OR($A86="",$B86="",$C86=""),"",B86*'MPTO_working_3-way'!$I85)</f>
        <v>3.9097718541411801</v>
      </c>
      <c r="G86" s="22">
        <f>IF(OR($A86="",$B86="",$C86=""),"",C86*'MPTO_working_3-way'!$I85)</f>
        <v>5.8332959748951296</v>
      </c>
      <c r="H86" s="17">
        <f>IF(OR($A86="",$B86="",$C86=""),"",'MPTO_working_3-way'!E85)</f>
        <v>1.713293333921502</v>
      </c>
      <c r="I86" s="21">
        <f>IF(OR($A86="",$B86="",$C86=""),"",'MPTO_working_3-way'!F85)</f>
        <v>3.9643447177278146</v>
      </c>
      <c r="J86" s="22">
        <f>IF(OR($A86="",$B86="",$C86=""),"",'MPTO_working_3-way'!G85)</f>
        <v>6.0945772995548211</v>
      </c>
      <c r="K86" s="17">
        <f>IF(OR($A86="",$B86="",$C86=""),"",'OddsRatio_working_3-way'!H85)</f>
        <v>1.7247724648979021</v>
      </c>
      <c r="L86" s="21">
        <f>IF(OR($A86="",$B86="",$C86=""),"",'OddsRatio_working_3-way'!I85)</f>
        <v>3.9639948564481373</v>
      </c>
      <c r="M86" s="22">
        <f>IF(OR($A86="",$B86="",$C86=""),"",'OddsRatio_working_3-way'!J85)</f>
        <v>5.954414760048345</v>
      </c>
      <c r="N86" s="23">
        <f t="shared" si="29"/>
        <v>57.28009310087392</v>
      </c>
      <c r="O86" s="24">
        <f t="shared" si="30"/>
        <v>25.576939967502526</v>
      </c>
      <c r="P86" s="24">
        <f t="shared" si="31"/>
        <v>17.142966931623558</v>
      </c>
      <c r="Q86" t="s">
        <v>70</v>
      </c>
      <c r="R86" t="s">
        <v>279</v>
      </c>
      <c r="S86" s="48" t="s">
        <v>475</v>
      </c>
      <c r="T86" s="35">
        <v>100</v>
      </c>
      <c r="U86" s="35">
        <f t="shared" si="32"/>
        <v>53.488372093023258</v>
      </c>
      <c r="V86" s="35">
        <f t="shared" si="33"/>
        <v>68.55345911949685</v>
      </c>
      <c r="W86" s="35">
        <f t="shared" si="34"/>
        <v>74.619289340101517</v>
      </c>
      <c r="X86" s="35">
        <f t="shared" si="35"/>
        <v>56.827251540401626</v>
      </c>
      <c r="Y86" s="35">
        <f t="shared" si="36"/>
        <v>71.892338566875225</v>
      </c>
      <c r="Z86" s="35">
        <f t="shared" si="37"/>
        <v>77.958168787479892</v>
      </c>
      <c r="AA86" s="35">
        <f t="shared" si="38"/>
        <v>-3.3388794473783676</v>
      </c>
      <c r="AB86" s="35">
        <f t="shared" si="39"/>
        <v>-3.3388794473783747</v>
      </c>
      <c r="AC86" s="35">
        <f t="shared" si="40"/>
        <v>-3.3388794473783747</v>
      </c>
      <c r="AF86">
        <v>2.2599999999999998</v>
      </c>
      <c r="AG86">
        <v>1.65</v>
      </c>
      <c r="AJ86" t="s">
        <v>79</v>
      </c>
    </row>
    <row r="87" spans="1:36" ht="15" x14ac:dyDescent="0.25">
      <c r="A87">
        <v>2.15</v>
      </c>
      <c r="B87">
        <v>3.18</v>
      </c>
      <c r="C87">
        <v>3.94</v>
      </c>
      <c r="D87" s="20">
        <f t="shared" si="28"/>
        <v>3.3388794473783623E-2</v>
      </c>
      <c r="E87" s="17">
        <f>IF(OR($A87="",$B87="",$C87=""),"",A87*'MPTO_working_3-way'!$I86)</f>
        <v>2.2217859081186346</v>
      </c>
      <c r="F87" s="21">
        <f>IF(OR($A87="",$B87="",$C87=""),"",B87*'MPTO_working_3-way'!$I86)</f>
        <v>3.2861763664266319</v>
      </c>
      <c r="G87" s="22">
        <f>IF(OR($A87="",$B87="",$C87=""),"",C87*'MPTO_working_3-way'!$I86)</f>
        <v>4.0715518502267072</v>
      </c>
      <c r="H87" s="17">
        <f>IF(OR($A87="",$B87="",$C87=""),"",'MPTO_working_3-way'!E86)</f>
        <v>2.2027077930821313</v>
      </c>
      <c r="I87" s="21">
        <f>IF(OR($A87="",$B87="",$C87=""),"",'MPTO_working_3-way'!F86)</f>
        <v>3.2966763728512931</v>
      </c>
      <c r="J87" s="22">
        <f>IF(OR($A87="",$B87="",$C87=""),"",'MPTO_working_3-way'!G86)</f>
        <v>4.1206950179434809</v>
      </c>
      <c r="K87" s="17">
        <f>IF(OR($A87="",$B87="",$C87=""),"",'OddsRatio_working_3-way'!H86)</f>
        <v>2.2107355866679383</v>
      </c>
      <c r="L87" s="21">
        <f>IF(OR($A87="",$B87="",$C87=""),"",'OddsRatio_working_3-way'!I86)</f>
        <v>3.2951335469009617</v>
      </c>
      <c r="M87" s="22">
        <f>IF(OR($A87="",$B87="",$C87=""),"",'OddsRatio_working_3-way'!J86)</f>
        <v>4.0952718476554262</v>
      </c>
      <c r="N87" s="23">
        <f t="shared" si="29"/>
        <v>45.008837095684918</v>
      </c>
      <c r="O87" s="24">
        <f t="shared" si="30"/>
        <v>30.430503067837282</v>
      </c>
      <c r="P87" s="24">
        <f t="shared" si="31"/>
        <v>24.560659836477811</v>
      </c>
      <c r="Q87" t="s">
        <v>280</v>
      </c>
      <c r="R87" t="s">
        <v>278</v>
      </c>
      <c r="S87" s="48" t="s">
        <v>475</v>
      </c>
      <c r="T87" s="35">
        <v>100</v>
      </c>
      <c r="U87" s="35">
        <f t="shared" si="32"/>
        <v>62.686567164179095</v>
      </c>
      <c r="V87" s="35">
        <f t="shared" si="33"/>
        <v>68.253968253968253</v>
      </c>
      <c r="W87" s="35">
        <f t="shared" si="34"/>
        <v>65.635738831615114</v>
      </c>
      <c r="X87" s="35">
        <f t="shared" si="35"/>
        <v>66.110292914416618</v>
      </c>
      <c r="Y87" s="35">
        <f t="shared" si="36"/>
        <v>71.677694004205776</v>
      </c>
      <c r="Z87" s="35">
        <f t="shared" si="37"/>
        <v>69.059464581852637</v>
      </c>
      <c r="AA87" s="35">
        <f t="shared" si="38"/>
        <v>-3.4237257502375229</v>
      </c>
      <c r="AB87" s="35">
        <f t="shared" si="39"/>
        <v>-3.4237257502375229</v>
      </c>
      <c r="AC87" s="35">
        <f t="shared" si="40"/>
        <v>-3.4237257502375229</v>
      </c>
      <c r="AF87">
        <v>2.4500000000000002</v>
      </c>
      <c r="AG87">
        <v>1.59</v>
      </c>
      <c r="AJ87" t="s">
        <v>79</v>
      </c>
    </row>
    <row r="88" spans="1:36" ht="15" x14ac:dyDescent="0.25">
      <c r="A88">
        <v>2.68</v>
      </c>
      <c r="B88">
        <v>3.15</v>
      </c>
      <c r="C88">
        <v>2.91</v>
      </c>
      <c r="D88" s="20">
        <f t="shared" si="28"/>
        <v>3.4237257502375051E-2</v>
      </c>
      <c r="E88" s="17">
        <f>IF(OR($A88="",$B88="",$C88=""),"",A88*'MPTO_working_3-way'!$I87)</f>
        <v>2.7717558501063655</v>
      </c>
      <c r="F88" s="21">
        <f>IF(OR($A88="",$B88="",$C88=""),"",B88*'MPTO_working_3-way'!$I87)</f>
        <v>3.2578473611324812</v>
      </c>
      <c r="G88" s="22">
        <f>IF(OR($A88="",$B88="",$C88=""),"",C88*'MPTO_working_3-way'!$I87)</f>
        <v>3.0096304193319114</v>
      </c>
      <c r="H88" s="17">
        <f>IF(OR($A88="",$B88="",$C88=""),"",'MPTO_working_3-way'!E87)</f>
        <v>2.7645546885374301</v>
      </c>
      <c r="I88" s="21">
        <f>IF(OR($A88="",$B88="",$C88=""),"",'MPTO_working_3-way'!F87)</f>
        <v>3.2674623991147089</v>
      </c>
      <c r="J88" s="22">
        <f>IF(OR($A88="",$B88="",$C88=""),"",'MPTO_working_3-way'!G87)</f>
        <v>3.0099612332815457</v>
      </c>
      <c r="K88" s="17">
        <f>IF(OR($A88="",$B88="",$C88=""),"",'OddsRatio_working_3-way'!H87)</f>
        <v>2.7679855402896054</v>
      </c>
      <c r="L88" s="21">
        <f>IF(OR($A88="",$B88="",$C88=""),"",'OddsRatio_working_3-way'!I87)</f>
        <v>3.2626005426325304</v>
      </c>
      <c r="M88" s="22">
        <f>IF(OR($A88="",$B88="",$C88=""),"",'OddsRatio_working_3-way'!J87)</f>
        <v>3.0100311797340149</v>
      </c>
      <c r="N88" s="23">
        <f t="shared" si="29"/>
        <v>36.0782137417199</v>
      </c>
      <c r="O88" s="24">
        <f t="shared" si="30"/>
        <v>30.695115183431543</v>
      </c>
      <c r="P88" s="24">
        <f t="shared" si="31"/>
        <v>33.226671074848575</v>
      </c>
      <c r="Q88" t="s">
        <v>272</v>
      </c>
      <c r="R88" t="s">
        <v>268</v>
      </c>
      <c r="S88" s="48" t="s">
        <v>475</v>
      </c>
      <c r="T88" s="35">
        <v>100</v>
      </c>
      <c r="U88" s="35">
        <f t="shared" si="32"/>
        <v>56.896551724137922</v>
      </c>
      <c r="V88" s="35">
        <f t="shared" si="33"/>
        <v>67.532467532467535</v>
      </c>
      <c r="W88" s="35">
        <f t="shared" si="34"/>
        <v>72.222222222222229</v>
      </c>
      <c r="X88" s="35">
        <f t="shared" si="35"/>
        <v>60.245310245310243</v>
      </c>
      <c r="Y88" s="35">
        <f t="shared" si="36"/>
        <v>70.88122605363985</v>
      </c>
      <c r="Z88" s="35">
        <f t="shared" si="37"/>
        <v>75.570980743394543</v>
      </c>
      <c r="AA88" s="35">
        <f t="shared" si="38"/>
        <v>-3.3487585211723214</v>
      </c>
      <c r="AB88" s="35">
        <f t="shared" si="39"/>
        <v>-3.3487585211723143</v>
      </c>
      <c r="AC88" s="35">
        <f t="shared" si="40"/>
        <v>-3.3487585211723143</v>
      </c>
      <c r="AF88">
        <v>2.37</v>
      </c>
      <c r="AG88">
        <v>1.63</v>
      </c>
      <c r="AJ88" t="s">
        <v>79</v>
      </c>
    </row>
    <row r="89" spans="1:36" ht="15" x14ac:dyDescent="0.25">
      <c r="A89">
        <v>2.3199999999999998</v>
      </c>
      <c r="B89">
        <v>3.08</v>
      </c>
      <c r="C89">
        <v>3.6</v>
      </c>
      <c r="D89" s="20">
        <f t="shared" si="28"/>
        <v>3.3487585211723125E-2</v>
      </c>
      <c r="E89" s="17">
        <f>IF(OR($A89="",$B89="",$C89=""),"",A89*'MPTO_working_3-way'!$I88)</f>
        <v>2.3976911976911977</v>
      </c>
      <c r="F89" s="21">
        <f>IF(OR($A89="",$B89="",$C89=""),"",B89*'MPTO_working_3-way'!$I88)</f>
        <v>3.1831417624521072</v>
      </c>
      <c r="G89" s="22">
        <f>IF(OR($A89="",$B89="",$C89=""),"",C89*'MPTO_working_3-way'!$I88)</f>
        <v>3.7205553067622033</v>
      </c>
      <c r="H89" s="17">
        <f>IF(OR($A89="",$B89="",$C89=""),"",'MPTO_working_3-way'!E88)</f>
        <v>2.38167848466294</v>
      </c>
      <c r="I89" s="21">
        <f>IF(OR($A89="",$B89="",$C89=""),"",'MPTO_working_3-way'!F88)</f>
        <v>3.1896624695799387</v>
      </c>
      <c r="J89" s="22">
        <f>IF(OR($A89="",$B89="",$C89=""),"",'MPTO_working_3-way'!G88)</f>
        <v>3.7507231951227098</v>
      </c>
      <c r="K89" s="17">
        <f>IF(OR($A89="",$B89="",$C89=""),"",'OddsRatio_working_3-way'!H88)</f>
        <v>2.388708073257277</v>
      </c>
      <c r="L89" s="21">
        <f>IF(OR($A89="",$B89="",$C89=""),"",'OddsRatio_working_3-way'!I88)</f>
        <v>3.1882672669508616</v>
      </c>
      <c r="M89" s="22">
        <f>IF(OR($A89="",$B89="",$C89=""),"",'OddsRatio_working_3-way'!J88)</f>
        <v>3.7353340836885764</v>
      </c>
      <c r="N89" s="23">
        <f t="shared" si="29"/>
        <v>41.706788637457869</v>
      </c>
      <c r="O89" s="24">
        <f t="shared" si="30"/>
        <v>31.415503129513723</v>
      </c>
      <c r="P89" s="24">
        <f t="shared" si="31"/>
        <v>26.877708233028407</v>
      </c>
      <c r="Q89" t="s">
        <v>271</v>
      </c>
      <c r="R89" t="s">
        <v>274</v>
      </c>
      <c r="S89" s="48" t="s">
        <v>475</v>
      </c>
      <c r="T89" s="35">
        <v>100</v>
      </c>
      <c r="U89" s="35">
        <f t="shared" si="32"/>
        <v>68.051118210862612</v>
      </c>
      <c r="V89" s="35">
        <f t="shared" si="33"/>
        <v>66.88741721854305</v>
      </c>
      <c r="W89" s="35">
        <f t="shared" si="34"/>
        <v>61.832061068702288</v>
      </c>
      <c r="X89" s="35">
        <f t="shared" si="35"/>
        <v>71.280521712754663</v>
      </c>
      <c r="Y89" s="35">
        <f t="shared" si="36"/>
        <v>70.116820720435086</v>
      </c>
      <c r="Z89" s="35">
        <f t="shared" si="37"/>
        <v>65.061464570594339</v>
      </c>
      <c r="AA89" s="35">
        <f t="shared" si="38"/>
        <v>-3.2294035018920511</v>
      </c>
      <c r="AB89" s="35">
        <f t="shared" si="39"/>
        <v>-3.2294035018920368</v>
      </c>
      <c r="AC89" s="35">
        <f t="shared" si="40"/>
        <v>-3.2294035018920511</v>
      </c>
      <c r="AF89">
        <v>2.4900000000000002</v>
      </c>
      <c r="AG89">
        <v>1.57</v>
      </c>
      <c r="AJ89" t="s">
        <v>79</v>
      </c>
    </row>
    <row r="90" spans="1:36" ht="15" x14ac:dyDescent="0.25">
      <c r="A90">
        <v>3.13</v>
      </c>
      <c r="B90">
        <v>3.02</v>
      </c>
      <c r="C90">
        <v>2.62</v>
      </c>
      <c r="D90" s="20">
        <f t="shared" si="28"/>
        <v>3.2294035018920475E-2</v>
      </c>
      <c r="E90" s="17">
        <f>IF(OR($A90="",$B90="",$C90=""),"",A90*'MPTO_working_3-way'!$I89)</f>
        <v>3.2310803296092208</v>
      </c>
      <c r="F90" s="21">
        <f>IF(OR($A90="",$B90="",$C90=""),"",B90*'MPTO_working_3-way'!$I89)</f>
        <v>3.1175279857571399</v>
      </c>
      <c r="G90" s="22">
        <f>IF(OR($A90="",$B90="",$C90=""),"",C90*'MPTO_working_3-way'!$I89)</f>
        <v>2.7046103717495718</v>
      </c>
      <c r="H90" s="17">
        <f>IF(OR($A90="",$B90="",$C90=""),"",'MPTO_working_3-way'!E89)</f>
        <v>3.2391377021958716</v>
      </c>
      <c r="I90" s="21">
        <f>IF(OR($A90="",$B90="",$C90=""),"",'MPTO_working_3-way'!F89)</f>
        <v>3.121477125547202</v>
      </c>
      <c r="J90" s="22">
        <f>IF(OR($A90="",$B90="",$C90=""),"",'MPTO_working_3-way'!G89)</f>
        <v>2.6960375806498673</v>
      </c>
      <c r="K90" s="17">
        <f>IF(OR($A90="",$B90="",$C90=""),"",'OddsRatio_working_3-way'!H89)</f>
        <v>3.2352183980588474</v>
      </c>
      <c r="L90" s="21">
        <f>IF(OR($A90="",$B90="",$C90=""),"",'OddsRatio_working_3-way'!I89)</f>
        <v>3.1197845840745875</v>
      </c>
      <c r="M90" s="22">
        <f>IF(OR($A90="",$B90="",$C90=""),"",'OddsRatio_working_3-way'!J89)</f>
        <v>2.7000252604954613</v>
      </c>
      <c r="N90" s="23">
        <f t="shared" si="29"/>
        <v>30.949400757267583</v>
      </c>
      <c r="O90" s="24">
        <f t="shared" si="30"/>
        <v>32.076696811340241</v>
      </c>
      <c r="P90" s="24">
        <f t="shared" si="31"/>
        <v>36.973902431392183</v>
      </c>
      <c r="Q90" t="s">
        <v>269</v>
      </c>
      <c r="R90" t="s">
        <v>84</v>
      </c>
      <c r="S90" s="48" t="s">
        <v>475</v>
      </c>
      <c r="T90" s="35">
        <v>100</v>
      </c>
      <c r="U90" s="35">
        <f t="shared" si="32"/>
        <v>43.181818181818187</v>
      </c>
      <c r="V90" s="35">
        <f t="shared" si="33"/>
        <v>71.346704871060169</v>
      </c>
      <c r="W90" s="35">
        <f t="shared" si="34"/>
        <v>81.684981684981679</v>
      </c>
      <c r="X90" s="35">
        <f t="shared" si="35"/>
        <v>46.968313443958145</v>
      </c>
      <c r="Y90" s="35">
        <f t="shared" si="36"/>
        <v>75.133200133200134</v>
      </c>
      <c r="Z90" s="35">
        <f t="shared" si="37"/>
        <v>85.471476947121644</v>
      </c>
      <c r="AA90" s="35">
        <f t="shared" si="38"/>
        <v>-3.7864952621399581</v>
      </c>
      <c r="AB90" s="35">
        <f t="shared" si="39"/>
        <v>-3.7864952621399652</v>
      </c>
      <c r="AC90" s="35">
        <f t="shared" si="40"/>
        <v>-3.7864952621399652</v>
      </c>
      <c r="AF90">
        <v>2.61</v>
      </c>
      <c r="AG90">
        <v>1.53</v>
      </c>
      <c r="AJ90" t="s">
        <v>79</v>
      </c>
    </row>
    <row r="91" spans="1:36" ht="15" x14ac:dyDescent="0.25">
      <c r="A91">
        <v>1.76</v>
      </c>
      <c r="B91">
        <v>3.49</v>
      </c>
      <c r="C91">
        <v>5.46</v>
      </c>
      <c r="D91" s="20">
        <f t="shared" si="28"/>
        <v>3.7864952621399661E-2</v>
      </c>
      <c r="E91" s="17">
        <f>IF(OR($A91="",$B91="",$C91=""),"",A91*'MPTO_working_3-way'!$I90)</f>
        <v>1.8266423166136634</v>
      </c>
      <c r="F91" s="21">
        <f>IF(OR($A91="",$B91="",$C91=""),"",B91*'MPTO_working_3-way'!$I90)</f>
        <v>3.622148684648685</v>
      </c>
      <c r="G91" s="22">
        <f>IF(OR($A91="",$B91="",$C91=""),"",C91*'MPTO_working_3-way'!$I90)</f>
        <v>5.6667426413128421</v>
      </c>
      <c r="H91" s="17">
        <f>IF(OR($A91="",$B91="",$C91=""),"",'MPTO_working_3-way'!E90)</f>
        <v>1.7999850580460564</v>
      </c>
      <c r="I91" s="21">
        <f>IF(OR($A91="",$B91="",$C91=""),"",'MPTO_working_3-way'!F90)</f>
        <v>3.6508168829936056</v>
      </c>
      <c r="J91" s="22">
        <f>IF(OR($A91="",$B91="",$C91=""),"",'MPTO_working_3-way'!G90)</f>
        <v>5.8641213095017726</v>
      </c>
      <c r="K91" s="17">
        <f>IF(OR($A91="",$B91="",$C91=""),"",'OddsRatio_working_3-way'!H90)</f>
        <v>1.809975692638037</v>
      </c>
      <c r="L91" s="21">
        <f>IF(OR($A91="",$B91="",$C91=""),"",'OddsRatio_working_3-way'!I90)</f>
        <v>3.6537361508798867</v>
      </c>
      <c r="M91" s="22">
        <f>IF(OR($A91="",$B91="",$C91=""),"",'OddsRatio_working_3-way'!J90)</f>
        <v>5.7532784067969045</v>
      </c>
      <c r="N91" s="23">
        <f t="shared" si="29"/>
        <v>54.745255319271195</v>
      </c>
      <c r="O91" s="24">
        <f t="shared" si="30"/>
        <v>27.607922453271428</v>
      </c>
      <c r="P91" s="24">
        <f t="shared" si="31"/>
        <v>17.646822227457378</v>
      </c>
      <c r="Q91" t="s">
        <v>275</v>
      </c>
      <c r="R91" t="s">
        <v>265</v>
      </c>
      <c r="S91" s="48" t="s">
        <v>475</v>
      </c>
      <c r="T91" s="35">
        <v>100</v>
      </c>
      <c r="U91" s="35">
        <f t="shared" si="32"/>
        <v>48.979591836734699</v>
      </c>
      <c r="V91" s="35">
        <f t="shared" si="33"/>
        <v>69.135802469135797</v>
      </c>
      <c r="W91" s="35">
        <f t="shared" si="34"/>
        <v>77.27272727272728</v>
      </c>
      <c r="X91" s="35">
        <f t="shared" si="35"/>
        <v>53.591470258136923</v>
      </c>
      <c r="Y91" s="35">
        <f t="shared" si="36"/>
        <v>73.747680890538035</v>
      </c>
      <c r="Z91" s="35">
        <f t="shared" si="37"/>
        <v>81.884605694129505</v>
      </c>
      <c r="AA91" s="35">
        <f t="shared" si="38"/>
        <v>-4.6118784214022241</v>
      </c>
      <c r="AB91" s="35">
        <f t="shared" si="39"/>
        <v>-4.6118784214022384</v>
      </c>
      <c r="AC91" s="35">
        <f t="shared" si="40"/>
        <v>-4.6118784214022241</v>
      </c>
      <c r="AF91">
        <v>2.29</v>
      </c>
      <c r="AG91">
        <v>1.66</v>
      </c>
      <c r="AJ91" t="s">
        <v>79</v>
      </c>
    </row>
    <row r="92" spans="1:36" ht="15" x14ac:dyDescent="0.25">
      <c r="A92">
        <v>1.96</v>
      </c>
      <c r="B92">
        <v>3.24</v>
      </c>
      <c r="C92">
        <v>4.4000000000000004</v>
      </c>
      <c r="D92" s="20">
        <f t="shared" si="28"/>
        <v>4.6118784214022268E-2</v>
      </c>
      <c r="E92" s="17">
        <f>IF(OR($A92="",$B92="",$C92=""),"",A92*'MPTO_working_3-way'!$I91)</f>
        <v>2.0503928170594836</v>
      </c>
      <c r="F92" s="21">
        <f>IF(OR($A92="",$B92="",$C92=""),"",B92*'MPTO_working_3-way'!$I91)</f>
        <v>3.3894248608534325</v>
      </c>
      <c r="G92" s="22">
        <f>IF(OR($A92="",$B92="",$C92=""),"",C92*'MPTO_working_3-way'!$I91)</f>
        <v>4.6029226505416982</v>
      </c>
      <c r="H92" s="17">
        <f>IF(OR($A92="",$B92="",$C92=""),"",'MPTO_working_3-way'!E91)</f>
        <v>2.0208913541578268</v>
      </c>
      <c r="I92" s="21">
        <f>IF(OR($A92="",$B92="",$C92=""),"",'MPTO_working_3-way'!F91)</f>
        <v>3.4098381994975466</v>
      </c>
      <c r="J92" s="22">
        <f>IF(OR($A92="",$B92="",$C92=""),"",'MPTO_working_3-way'!G91)</f>
        <v>4.7192116451682642</v>
      </c>
      <c r="K92" s="17">
        <f>IF(OR($A92="",$B92="",$C92=""),"",'OddsRatio_working_3-way'!H91)</f>
        <v>2.0326201368452828</v>
      </c>
      <c r="L92" s="21">
        <f>IF(OR($A92="",$B92="",$C92=""),"",'OddsRatio_working_3-way'!I91)</f>
        <v>3.4094469859723282</v>
      </c>
      <c r="M92" s="22">
        <f>IF(OR($A92="",$B92="",$C92=""),"",'OddsRatio_working_3-way'!J91)</f>
        <v>4.657196317993713</v>
      </c>
      <c r="N92" s="23">
        <f t="shared" si="29"/>
        <v>48.771142372324704</v>
      </c>
      <c r="O92" s="24">
        <f t="shared" si="30"/>
        <v>29.503530570912474</v>
      </c>
      <c r="P92" s="24">
        <f t="shared" si="31"/>
        <v>21.725327056762822</v>
      </c>
      <c r="Q92" t="s">
        <v>155</v>
      </c>
      <c r="R92" t="s">
        <v>160</v>
      </c>
      <c r="S92" s="48" t="s">
        <v>475</v>
      </c>
      <c r="T92" s="35">
        <v>100</v>
      </c>
      <c r="U92" s="35">
        <f t="shared" si="32"/>
        <v>41.860465116279073</v>
      </c>
      <c r="V92" s="35">
        <f t="shared" si="33"/>
        <v>71.83098591549296</v>
      </c>
      <c r="W92" s="35">
        <f t="shared" si="34"/>
        <v>81.308411214953281</v>
      </c>
      <c r="X92" s="35">
        <f t="shared" si="35"/>
        <v>46.860602869553773</v>
      </c>
      <c r="Y92" s="35">
        <f t="shared" si="36"/>
        <v>76.83112366876766</v>
      </c>
      <c r="Z92" s="35">
        <f t="shared" si="37"/>
        <v>86.308548968227967</v>
      </c>
      <c r="AA92" s="35">
        <f t="shared" si="38"/>
        <v>-5.0001377532747</v>
      </c>
      <c r="AB92" s="35">
        <f t="shared" si="39"/>
        <v>-5.0001377532747</v>
      </c>
      <c r="AC92" s="35">
        <f t="shared" si="40"/>
        <v>-5.0001377532746858</v>
      </c>
      <c r="AF92">
        <v>2.52</v>
      </c>
      <c r="AG92">
        <v>1.54</v>
      </c>
      <c r="AJ92" t="s">
        <v>176</v>
      </c>
    </row>
    <row r="93" spans="1:36" ht="15" x14ac:dyDescent="0.25">
      <c r="A93">
        <v>1.72</v>
      </c>
      <c r="B93">
        <v>3.55</v>
      </c>
      <c r="C93">
        <v>5.35</v>
      </c>
      <c r="D93" s="20">
        <f t="shared" si="28"/>
        <v>5.0001377532747027E-2</v>
      </c>
      <c r="E93" s="17">
        <f>IF(OR($A93="",$B93="",$C93=""),"",A93*'MPTO_working_3-way'!$I92)</f>
        <v>1.806002369356325</v>
      </c>
      <c r="F93" s="21">
        <f>IF(OR($A93="",$B93="",$C93=""),"",B93*'MPTO_working_3-way'!$I92)</f>
        <v>3.727504890241252</v>
      </c>
      <c r="G93" s="22">
        <f>IF(OR($A93="",$B93="",$C93=""),"",C93*'MPTO_working_3-way'!$I92)</f>
        <v>5.6175073698001965</v>
      </c>
      <c r="H93" s="17">
        <f>IF(OR($A93="",$B93="",$C93=""),"",'MPTO_working_3-way'!E92)</f>
        <v>1.7707632791932655</v>
      </c>
      <c r="I93" s="21">
        <f>IF(OR($A93="",$B93="",$C93=""),"",'MPTO_working_3-way'!F92)</f>
        <v>3.7732572018203796</v>
      </c>
      <c r="J93" s="22">
        <f>IF(OR($A93="",$B93="",$C93=""),"",'MPTO_working_3-way'!G92)</f>
        <v>5.8737578365678518</v>
      </c>
      <c r="K93" s="17">
        <f>IF(OR($A93="",$B93="",$C93=""),"",'OddsRatio_working_3-way'!H92)</f>
        <v>1.7835165163084441</v>
      </c>
      <c r="L93" s="21">
        <f>IF(OR($A93="",$B93="",$C93=""),"",'OddsRatio_working_3-way'!I92)</f>
        <v>3.7749543285924072</v>
      </c>
      <c r="M93" s="22">
        <f>IF(OR($A93="",$B93="",$C93=""),"",'OddsRatio_working_3-way'!J92)</f>
        <v>5.7337456193635168</v>
      </c>
      <c r="N93" s="23">
        <f t="shared" si="29"/>
        <v>55.370912960452465</v>
      </c>
      <c r="O93" s="24">
        <f t="shared" si="30"/>
        <v>26.827597265345986</v>
      </c>
      <c r="P93" s="24">
        <f t="shared" si="31"/>
        <v>17.801489774201542</v>
      </c>
      <c r="Q93" t="s">
        <v>154</v>
      </c>
      <c r="R93" t="s">
        <v>158</v>
      </c>
      <c r="S93" s="48" t="s">
        <v>475</v>
      </c>
      <c r="T93" s="35">
        <v>100</v>
      </c>
      <c r="U93" s="35">
        <f t="shared" si="32"/>
        <v>43.181818181818187</v>
      </c>
      <c r="V93" s="35">
        <f t="shared" si="33"/>
        <v>69.325153374233125</v>
      </c>
      <c r="W93" s="35">
        <f t="shared" si="34"/>
        <v>79.838709677419359</v>
      </c>
      <c r="X93" s="35">
        <f t="shared" si="35"/>
        <v>50.836136948347523</v>
      </c>
      <c r="Y93" s="35">
        <f t="shared" si="36"/>
        <v>76.979472140762468</v>
      </c>
      <c r="Z93" s="35">
        <f t="shared" si="37"/>
        <v>87.493028443948688</v>
      </c>
      <c r="AA93" s="35">
        <f t="shared" si="38"/>
        <v>-7.654318766529336</v>
      </c>
      <c r="AB93" s="35">
        <f t="shared" si="39"/>
        <v>-7.6543187665293431</v>
      </c>
      <c r="AC93" s="35">
        <f t="shared" si="40"/>
        <v>-7.6543187665293289</v>
      </c>
      <c r="AF93">
        <v>2.38</v>
      </c>
      <c r="AG93">
        <v>1.6</v>
      </c>
      <c r="AJ93" t="s">
        <v>176</v>
      </c>
    </row>
    <row r="94" spans="1:36" ht="15" x14ac:dyDescent="0.25">
      <c r="A94">
        <v>1.76</v>
      </c>
      <c r="B94">
        <v>3.26</v>
      </c>
      <c r="C94">
        <v>4.96</v>
      </c>
      <c r="D94" s="20">
        <f t="shared" si="28"/>
        <v>7.6543187665293333E-2</v>
      </c>
      <c r="E94" s="17">
        <f>IF(OR($A94="",$B94="",$C94=""),"",A94*'MPTO_working_3-way'!$I93)</f>
        <v>1.8947160102909162</v>
      </c>
      <c r="F94" s="21">
        <f>IF(OR($A94="",$B94="",$C94=""),"",B94*'MPTO_working_3-way'!$I93)</f>
        <v>3.5095307917888561</v>
      </c>
      <c r="G94" s="22">
        <f>IF(OR($A94="",$B94="",$C94=""),"",C94*'MPTO_working_3-way'!$I93)</f>
        <v>5.3396542108198553</v>
      </c>
      <c r="H94" s="17">
        <f>IF(OR($A94="",$B94="",$C94=""),"",'MPTO_working_3-way'!E93)</f>
        <v>1.8427492768478024</v>
      </c>
      <c r="I94" s="21">
        <f>IF(OR($A94="",$B94="",$C94=""),"",'MPTO_working_3-way'!F93)</f>
        <v>3.5557569489609873</v>
      </c>
      <c r="J94" s="22">
        <f>IF(OR($A94="",$B94="",$C94=""),"",'MPTO_working_3-way'!G93)</f>
        <v>5.6786398426658256</v>
      </c>
      <c r="K94" s="17">
        <f>IF(OR($A94="",$B94="",$C94=""),"",'OddsRatio_working_3-way'!H93)</f>
        <v>1.8617051311460384</v>
      </c>
      <c r="L94" s="21">
        <f>IF(OR($A94="",$B94="",$C94=""),"",'OddsRatio_working_3-way'!I93)</f>
        <v>3.5624389426184826</v>
      </c>
      <c r="M94" s="22">
        <f>IF(OR($A94="",$B94="",$C94=""),"",'OddsRatio_working_3-way'!J93)</f>
        <v>5.4899372622872527</v>
      </c>
      <c r="N94" s="23">
        <f t="shared" si="29"/>
        <v>52.778358053060373</v>
      </c>
      <c r="O94" s="24">
        <f t="shared" si="30"/>
        <v>28.49383747649885</v>
      </c>
      <c r="P94" s="24">
        <f t="shared" si="31"/>
        <v>18.727804470440777</v>
      </c>
      <c r="Q94" t="s">
        <v>395</v>
      </c>
      <c r="R94" t="s">
        <v>393</v>
      </c>
      <c r="S94" s="48" t="s">
        <v>475</v>
      </c>
      <c r="T94" s="35">
        <v>100</v>
      </c>
      <c r="U94" s="35">
        <f t="shared" si="32"/>
        <v>57.805907172995774</v>
      </c>
      <c r="V94" s="35">
        <f t="shared" si="33"/>
        <v>65.986394557823132</v>
      </c>
      <c r="W94" s="35">
        <f t="shared" si="34"/>
        <v>71.751412429378533</v>
      </c>
      <c r="X94" s="35">
        <f t="shared" si="35"/>
        <v>62.262193012798342</v>
      </c>
      <c r="Y94" s="35">
        <f t="shared" si="36"/>
        <v>70.442680397625693</v>
      </c>
      <c r="Z94" s="35">
        <f t="shared" si="37"/>
        <v>76.20769826918108</v>
      </c>
      <c r="AA94" s="35">
        <f t="shared" si="38"/>
        <v>-4.4562858398025682</v>
      </c>
      <c r="AB94" s="35">
        <f t="shared" si="39"/>
        <v>-4.4562858398025611</v>
      </c>
      <c r="AC94" s="35">
        <f t="shared" si="40"/>
        <v>-4.4562858398025469</v>
      </c>
      <c r="AF94">
        <v>2.31</v>
      </c>
      <c r="AG94">
        <v>1.57</v>
      </c>
      <c r="AJ94" t="s">
        <v>176</v>
      </c>
    </row>
    <row r="95" spans="1:36" ht="15" x14ac:dyDescent="0.25">
      <c r="A95">
        <v>2.37</v>
      </c>
      <c r="B95">
        <v>2.94</v>
      </c>
      <c r="C95">
        <v>3.54</v>
      </c>
      <c r="D95" s="20">
        <f t="shared" si="28"/>
        <v>4.456285839802554E-2</v>
      </c>
      <c r="E95" s="17">
        <f>IF(OR($A95="",$B95="",$C95=""),"",A95*'MPTO_working_3-way'!$I94)</f>
        <v>2.4756139744033208</v>
      </c>
      <c r="F95" s="21">
        <f>IF(OR($A95="",$B95="",$C95=""),"",B95*'MPTO_working_3-way'!$I94)</f>
        <v>3.0710148036901952</v>
      </c>
      <c r="G95" s="22">
        <f>IF(OR($A95="",$B95="",$C95=""),"",C95*'MPTO_working_3-way'!$I94)</f>
        <v>3.6977525187290103</v>
      </c>
      <c r="H95" s="17">
        <f>IF(OR($A95="",$B95="",$C95=""),"",'MPTO_working_3-way'!E94)</f>
        <v>2.4564795217784643</v>
      </c>
      <c r="I95" s="21">
        <f>IF(OR($A95="",$B95="",$C95=""),"",'MPTO_working_3-way'!F94)</f>
        <v>3.0742577589262612</v>
      </c>
      <c r="J95" s="22">
        <f>IF(OR($A95="",$B95="",$C95=""),"",'MPTO_working_3-way'!G94)</f>
        <v>3.7364796943195722</v>
      </c>
      <c r="K95" s="17">
        <f>IF(OR($A95="",$B95="",$C95=""),"",'OddsRatio_working_3-way'!H94)</f>
        <v>2.465066874628203</v>
      </c>
      <c r="L95" s="21">
        <f>IF(OR($A95="",$B95="",$C95=""),"",'OddsRatio_working_3-way'!I94)</f>
        <v>3.0746202458238789</v>
      </c>
      <c r="M95" s="22">
        <f>IF(OR($A95="",$B95="",$C95=""),"",'OddsRatio_working_3-way'!J94)</f>
        <v>3.7162553733982744</v>
      </c>
      <c r="N95" s="23">
        <f t="shared" si="29"/>
        <v>40.394019840715387</v>
      </c>
      <c r="O95" s="24">
        <f t="shared" si="30"/>
        <v>32.562526198127706</v>
      </c>
      <c r="P95" s="24">
        <f t="shared" si="31"/>
        <v>27.04345396115691</v>
      </c>
      <c r="Q95" t="s">
        <v>153</v>
      </c>
      <c r="R95" t="s">
        <v>281</v>
      </c>
      <c r="S95" s="48" t="s">
        <v>475</v>
      </c>
      <c r="T95" s="35">
        <v>100</v>
      </c>
      <c r="U95" s="35">
        <f t="shared" si="32"/>
        <v>45.945945945945937</v>
      </c>
      <c r="V95" s="35">
        <f t="shared" si="33"/>
        <v>72.752043596730246</v>
      </c>
      <c r="W95" s="35">
        <f t="shared" si="34"/>
        <v>78.40172786177105</v>
      </c>
      <c r="X95" s="35">
        <f t="shared" si="35"/>
        <v>48.846228541498697</v>
      </c>
      <c r="Y95" s="35">
        <f t="shared" si="36"/>
        <v>75.652326192282999</v>
      </c>
      <c r="Z95" s="35">
        <f t="shared" si="37"/>
        <v>81.302010457323803</v>
      </c>
      <c r="AA95" s="35">
        <f t="shared" si="38"/>
        <v>-2.9002825955527598</v>
      </c>
      <c r="AB95" s="35">
        <f t="shared" si="39"/>
        <v>-2.9002825955527527</v>
      </c>
      <c r="AC95" s="35">
        <f t="shared" si="40"/>
        <v>-2.9002825955527527</v>
      </c>
      <c r="AF95">
        <v>2.72</v>
      </c>
      <c r="AG95">
        <v>1.47</v>
      </c>
      <c r="AJ95" t="s">
        <v>176</v>
      </c>
    </row>
    <row r="96" spans="1:36" ht="15" x14ac:dyDescent="0.25">
      <c r="A96">
        <v>1.85</v>
      </c>
      <c r="B96">
        <v>3.67</v>
      </c>
      <c r="C96">
        <v>4.63</v>
      </c>
      <c r="D96" s="20">
        <f t="shared" si="28"/>
        <v>2.90028259555275E-2</v>
      </c>
      <c r="E96" s="17">
        <f>IF(OR($A96="",$B96="",$C96=""),"",A96*'MPTO_working_3-way'!$I95)</f>
        <v>1.9036552280177259</v>
      </c>
      <c r="F96" s="21">
        <f>IF(OR($A96="",$B96="",$C96=""),"",B96*'MPTO_working_3-way'!$I95)</f>
        <v>3.7764403712567858</v>
      </c>
      <c r="G96" s="22">
        <f>IF(OR($A96="",$B96="",$C96=""),"",C96*'MPTO_working_3-way'!$I95)</f>
        <v>4.7642830841740924</v>
      </c>
      <c r="H96" s="17">
        <f>IF(OR($A96="",$B96="",$C96=""),"",'MPTO_working_3-way'!E95)</f>
        <v>1.8836899377074636</v>
      </c>
      <c r="I96" s="21">
        <f>IF(OR($A96="",$B96="",$C96=""),"",'MPTO_working_3-way'!F95)</f>
        <v>3.8050019396980845</v>
      </c>
      <c r="J96" s="22">
        <f>IF(OR($A96="",$B96="",$C96=""),"",'MPTO_working_3-way'!G95)</f>
        <v>4.8469546741663647</v>
      </c>
      <c r="K96" s="17">
        <f>IF(OR($A96="",$B96="",$C96=""),"",'OddsRatio_working_3-way'!H95)</f>
        <v>1.8912565930467422</v>
      </c>
      <c r="L96" s="21">
        <f>IF(OR($A96="",$B96="",$C96=""),"",'OddsRatio_working_3-way'!I95)</f>
        <v>3.7995942393350615</v>
      </c>
      <c r="M96" s="22">
        <f>IF(OR($A96="",$B96="",$C96=""),"",'OddsRatio_working_3-way'!J95)</f>
        <v>4.8061899208937362</v>
      </c>
      <c r="N96" s="23">
        <f t="shared" si="29"/>
        <v>52.530520510339407</v>
      </c>
      <c r="O96" s="24">
        <f t="shared" si="30"/>
        <v>26.479962655075727</v>
      </c>
      <c r="P96" s="24">
        <f t="shared" si="31"/>
        <v>20.989516834584862</v>
      </c>
      <c r="Q96" t="s">
        <v>397</v>
      </c>
      <c r="R96" t="s">
        <v>447</v>
      </c>
      <c r="S96" s="48" t="s">
        <v>475</v>
      </c>
      <c r="T96" s="35">
        <v>100</v>
      </c>
      <c r="U96" s="35">
        <f t="shared" si="32"/>
        <v>71.910112359550567</v>
      </c>
      <c r="V96" s="35">
        <f t="shared" si="33"/>
        <v>69.78851963746223</v>
      </c>
      <c r="W96" s="35">
        <f t="shared" si="34"/>
        <v>55.357142857142868</v>
      </c>
      <c r="X96" s="35">
        <f t="shared" si="35"/>
        <v>74.854337505394895</v>
      </c>
      <c r="Y96" s="35">
        <f t="shared" si="36"/>
        <v>72.732744783306586</v>
      </c>
      <c r="Z96" s="35">
        <f t="shared" si="37"/>
        <v>58.301368002987196</v>
      </c>
      <c r="AA96" s="35">
        <f t="shared" si="38"/>
        <v>-2.944225145844328</v>
      </c>
      <c r="AB96" s="35">
        <f t="shared" si="39"/>
        <v>-2.9442251458443565</v>
      </c>
      <c r="AC96" s="35">
        <f t="shared" si="40"/>
        <v>-2.944225145844328</v>
      </c>
      <c r="AF96">
        <v>2.09</v>
      </c>
      <c r="AG96">
        <v>1.81</v>
      </c>
      <c r="AJ96" t="s">
        <v>173</v>
      </c>
    </row>
    <row r="97" spans="1:36" ht="15" x14ac:dyDescent="0.25">
      <c r="A97">
        <v>3.56</v>
      </c>
      <c r="B97">
        <v>3.31</v>
      </c>
      <c r="C97">
        <v>2.2400000000000002</v>
      </c>
      <c r="D97" s="20">
        <f t="shared" si="28"/>
        <v>2.9442251458443369E-2</v>
      </c>
      <c r="E97" s="17">
        <f>IF(OR($A97="",$B97="",$C97=""),"",A97*'MPTO_working_3-way'!$I96)</f>
        <v>3.6648144151920583</v>
      </c>
      <c r="F97" s="21">
        <f>IF(OR($A97="",$B97="",$C97=""),"",B97*'MPTO_working_3-way'!$I96)</f>
        <v>3.4074538523274476</v>
      </c>
      <c r="G97" s="22">
        <f>IF(OR($A97="",$B97="",$C97=""),"",C97*'MPTO_working_3-way'!$I96)</f>
        <v>2.3059506432669132</v>
      </c>
      <c r="H97" s="17">
        <f>IF(OR($A97="",$B97="",$C97=""),"",'MPTO_working_3-way'!E96)</f>
        <v>3.6888826940979951</v>
      </c>
      <c r="I97" s="21">
        <f>IF(OR($A97="",$B97="",$C97=""),"",'MPTO_working_3-way'!F96)</f>
        <v>3.421134236905246</v>
      </c>
      <c r="J97" s="22">
        <f>IF(OR($A97="",$B97="",$C97=""),"",'MPTO_working_3-way'!G96)</f>
        <v>2.2903500190202579</v>
      </c>
      <c r="K97" s="17">
        <f>IF(OR($A97="",$B97="",$C97=""),"",'OddsRatio_working_3-way'!H96)</f>
        <v>3.6776171572569258</v>
      </c>
      <c r="L97" s="21">
        <f>IF(OR($A97="",$B97="",$C97=""),"",'OddsRatio_working_3-way'!I96)</f>
        <v>3.416131106743554</v>
      </c>
      <c r="M97" s="22">
        <f>IF(OR($A97="",$B97="",$C97=""),"",'OddsRatio_working_3-way'!J96)</f>
        <v>2.2969708105463233</v>
      </c>
      <c r="N97" s="23">
        <f t="shared" si="29"/>
        <v>27.286511312949909</v>
      </c>
      <c r="O97" s="24">
        <f t="shared" si="30"/>
        <v>29.347426064683287</v>
      </c>
      <c r="P97" s="24">
        <f t="shared" si="31"/>
        <v>43.366062622366812</v>
      </c>
      <c r="Q97" t="s">
        <v>162</v>
      </c>
      <c r="R97" t="s">
        <v>396</v>
      </c>
      <c r="S97" s="48" t="s">
        <v>475</v>
      </c>
      <c r="T97" s="35">
        <v>100</v>
      </c>
      <c r="U97" s="35">
        <f t="shared" si="32"/>
        <v>71.671388101982998</v>
      </c>
      <c r="V97" s="35">
        <f t="shared" si="33"/>
        <v>71.671388101982998</v>
      </c>
      <c r="W97" s="35">
        <f t="shared" si="34"/>
        <v>53.917050691244242</v>
      </c>
      <c r="X97" s="35">
        <f t="shared" si="35"/>
        <v>74.41156120677276</v>
      </c>
      <c r="Y97" s="35">
        <f t="shared" si="36"/>
        <v>74.41156120677276</v>
      </c>
      <c r="Z97" s="35">
        <f t="shared" si="37"/>
        <v>56.657223796033996</v>
      </c>
      <c r="AA97" s="35">
        <f t="shared" si="38"/>
        <v>-2.7401731047897613</v>
      </c>
      <c r="AB97" s="35">
        <f t="shared" si="39"/>
        <v>-2.7401731047897613</v>
      </c>
      <c r="AC97" s="35">
        <f t="shared" si="40"/>
        <v>-2.7401731047897542</v>
      </c>
      <c r="AF97">
        <v>2.2400000000000002</v>
      </c>
      <c r="AG97">
        <v>1.7</v>
      </c>
      <c r="AJ97" t="s">
        <v>173</v>
      </c>
    </row>
    <row r="98" spans="1:36" ht="15" x14ac:dyDescent="0.25">
      <c r="A98">
        <v>3.53</v>
      </c>
      <c r="B98">
        <v>3.53</v>
      </c>
      <c r="C98">
        <v>2.17</v>
      </c>
      <c r="D98" s="20">
        <f t="shared" si="28"/>
        <v>2.740173104789756E-2</v>
      </c>
      <c r="E98" s="17">
        <f>IF(OR($A98="",$B98="",$C98=""),"",A98*'MPTO_working_3-way'!$I97)</f>
        <v>3.6267281105990783</v>
      </c>
      <c r="F98" s="21">
        <f>IF(OR($A98="",$B98="",$C98=""),"",B98*'MPTO_working_3-way'!$I97)</f>
        <v>3.6267281105990783</v>
      </c>
      <c r="G98" s="22">
        <f>IF(OR($A98="",$B98="",$C98=""),"",C98*'MPTO_working_3-way'!$I97)</f>
        <v>2.2294617563739378</v>
      </c>
      <c r="H98" s="17">
        <f>IF(OR($A98="",$B98="",$C98=""),"",'MPTO_working_3-way'!E97)</f>
        <v>3.6476087681147922</v>
      </c>
      <c r="I98" s="21">
        <f>IF(OR($A98="",$B98="",$C98=""),"",'MPTO_working_3-way'!F97)</f>
        <v>3.6476087681147922</v>
      </c>
      <c r="J98" s="22">
        <f>IF(OR($A98="",$B98="",$C98=""),"",'MPTO_working_3-way'!G97)</f>
        <v>2.2138804057764379</v>
      </c>
      <c r="K98" s="17">
        <f>IF(OR($A98="",$B98="",$C98=""),"",'OddsRatio_working_3-way'!H97)</f>
        <v>3.6388750138300101</v>
      </c>
      <c r="L98" s="21">
        <f>IF(OR($A98="",$B98="",$C98=""),"",'OddsRatio_working_3-way'!I97)</f>
        <v>3.6388750138300101</v>
      </c>
      <c r="M98" s="22">
        <f>IF(OR($A98="",$B98="",$C98=""),"",'OddsRatio_working_3-way'!J97)</f>
        <v>2.2203493146960915</v>
      </c>
      <c r="N98" s="23">
        <f t="shared" si="29"/>
        <v>27.573062261753496</v>
      </c>
      <c r="O98" s="24">
        <f t="shared" si="30"/>
        <v>27.573062261753496</v>
      </c>
      <c r="P98" s="24">
        <f t="shared" si="31"/>
        <v>44.853875476493009</v>
      </c>
      <c r="Q98" t="s">
        <v>398</v>
      </c>
      <c r="R98" t="s">
        <v>400</v>
      </c>
      <c r="S98" s="48" t="s">
        <v>475</v>
      </c>
      <c r="T98" s="35">
        <v>100</v>
      </c>
      <c r="U98" s="35">
        <f t="shared" si="32"/>
        <v>61.538461538461533</v>
      </c>
      <c r="V98" s="35">
        <f t="shared" si="33"/>
        <v>66.777408637873762</v>
      </c>
      <c r="W98" s="35">
        <f t="shared" si="34"/>
        <v>68.847352024922117</v>
      </c>
      <c r="X98" s="35">
        <f t="shared" si="35"/>
        <v>64.375239337204121</v>
      </c>
      <c r="Y98" s="35">
        <f t="shared" si="36"/>
        <v>69.614186436616336</v>
      </c>
      <c r="Z98" s="35">
        <f t="shared" si="37"/>
        <v>71.684129823664705</v>
      </c>
      <c r="AA98" s="35">
        <f t="shared" si="38"/>
        <v>-2.8367777987425882</v>
      </c>
      <c r="AB98" s="35">
        <f t="shared" si="39"/>
        <v>-2.836777798742574</v>
      </c>
      <c r="AC98" s="35">
        <f t="shared" si="40"/>
        <v>-2.8367777987425882</v>
      </c>
      <c r="AF98">
        <v>2.0099999999999998</v>
      </c>
      <c r="AG98">
        <v>1.88</v>
      </c>
      <c r="AJ98" t="s">
        <v>173</v>
      </c>
    </row>
    <row r="99" spans="1:36" ht="15" x14ac:dyDescent="0.25">
      <c r="A99">
        <v>2.6</v>
      </c>
      <c r="B99">
        <v>3.01</v>
      </c>
      <c r="C99">
        <v>3.21</v>
      </c>
      <c r="D99" s="20">
        <f t="shared" si="28"/>
        <v>2.8367777987425846E-2</v>
      </c>
      <c r="E99" s="17">
        <f>IF(OR($A99="",$B99="",$C99=""),"",A99*'MPTO_working_3-way'!$I98)</f>
        <v>2.6737562227673073</v>
      </c>
      <c r="F99" s="21">
        <f>IF(OR($A99="",$B99="",$C99=""),"",B99*'MPTO_working_3-way'!$I98)</f>
        <v>3.0953870117421514</v>
      </c>
      <c r="G99" s="22">
        <f>IF(OR($A99="",$B99="",$C99=""),"",C99*'MPTO_working_3-way'!$I98)</f>
        <v>3.3010605673396367</v>
      </c>
      <c r="H99" s="17">
        <f>IF(OR($A99="",$B99="",$C99=""),"",'MPTO_working_3-way'!E98)</f>
        <v>2.6655332206725273</v>
      </c>
      <c r="I99" s="21">
        <f>IF(OR($A99="",$B99="",$C99=""),"",'MPTO_working_3-way'!F98)</f>
        <v>3.0981814863171602</v>
      </c>
      <c r="J99" s="22">
        <f>IF(OR($A99="",$B99="",$C99=""),"",'MPTO_working_3-way'!G98)</f>
        <v>3.3104848770236885</v>
      </c>
      <c r="K99" s="17">
        <f>IF(OR($A99="",$B99="",$C99=""),"",'OddsRatio_working_3-way'!H98)</f>
        <v>2.6693578750482403</v>
      </c>
      <c r="L99" s="21">
        <f>IF(OR($A99="",$B99="",$C99=""),"",'OddsRatio_working_3-way'!I98)</f>
        <v>3.0971308305293515</v>
      </c>
      <c r="M99" s="22">
        <f>IF(OR($A99="",$B99="",$C99=""),"",'OddsRatio_working_3-way'!J98)</f>
        <v>3.3058005649103825</v>
      </c>
      <c r="N99" s="23">
        <f t="shared" si="29"/>
        <v>37.400567467030008</v>
      </c>
      <c r="O99" s="24">
        <f t="shared" si="30"/>
        <v>32.30613801138805</v>
      </c>
      <c r="P99" s="24">
        <f t="shared" si="31"/>
        <v>30.293294521581942</v>
      </c>
      <c r="Q99" t="s">
        <v>402</v>
      </c>
      <c r="R99" t="s">
        <v>297</v>
      </c>
      <c r="S99" s="48" t="s">
        <v>475</v>
      </c>
      <c r="T99" s="35">
        <v>100</v>
      </c>
      <c r="U99" s="35">
        <f t="shared" si="32"/>
        <v>78.768577494692153</v>
      </c>
      <c r="V99" s="35">
        <f t="shared" si="33"/>
        <v>69.325153374233125</v>
      </c>
      <c r="W99" s="35">
        <f t="shared" si="34"/>
        <v>48.979591836734699</v>
      </c>
      <c r="X99" s="35">
        <f t="shared" si="35"/>
        <v>81.695254789032177</v>
      </c>
      <c r="Y99" s="35">
        <f t="shared" si="36"/>
        <v>72.251830668573163</v>
      </c>
      <c r="Z99" s="35">
        <f t="shared" si="37"/>
        <v>51.906269131074723</v>
      </c>
      <c r="AA99" s="35">
        <f t="shared" si="38"/>
        <v>-2.9266772943400241</v>
      </c>
      <c r="AB99" s="35">
        <f t="shared" si="39"/>
        <v>-2.9266772943400383</v>
      </c>
      <c r="AC99" s="35">
        <f t="shared" si="40"/>
        <v>-2.9266772943400241</v>
      </c>
      <c r="AF99">
        <v>2.61</v>
      </c>
      <c r="AG99">
        <v>1.54</v>
      </c>
      <c r="AJ99" t="s">
        <v>455</v>
      </c>
    </row>
    <row r="100" spans="1:36" ht="15" x14ac:dyDescent="0.25">
      <c r="A100">
        <v>4.71</v>
      </c>
      <c r="B100">
        <v>3.26</v>
      </c>
      <c r="C100">
        <v>1.96</v>
      </c>
      <c r="D100" s="20">
        <f t="shared" si="28"/>
        <v>2.9266772943400188E-2</v>
      </c>
      <c r="E100" s="17">
        <f>IF(OR($A100="",$B100="",$C100=""),"",A100*'MPTO_working_3-way'!$I99)</f>
        <v>4.8478465005634153</v>
      </c>
      <c r="F100" s="21">
        <f>IF(OR($A100="",$B100="",$C100=""),"",B100*'MPTO_working_3-way'!$I99)</f>
        <v>3.3554096797954842</v>
      </c>
      <c r="G100" s="22">
        <f>IF(OR($A100="",$B100="",$C100=""),"",C100*'MPTO_working_3-way'!$I99)</f>
        <v>2.0173628749690642</v>
      </c>
      <c r="H100" s="17">
        <f>IF(OR($A100="",$B100="",$C100=""),"",'MPTO_working_3-way'!E99)</f>
        <v>4.9368421374959413</v>
      </c>
      <c r="I100" s="21">
        <f>IF(OR($A100="",$B100="",$C100=""),"",'MPTO_working_3-way'!F99)</f>
        <v>3.3670841398766962</v>
      </c>
      <c r="J100" s="22">
        <f>IF(OR($A100="",$B100="",$C100=""),"",'MPTO_working_3-way'!G99)</f>
        <v>1.9982076451027524</v>
      </c>
      <c r="K100" s="17">
        <f>IF(OR($A100="",$B100="",$C100=""),"",'OddsRatio_working_3-way'!H99)</f>
        <v>4.8876653252082836</v>
      </c>
      <c r="L100" s="21">
        <f>IF(OR($A100="",$B100="",$C100=""),"",'OddsRatio_working_3-way'!I99)</f>
        <v>3.3682273948708148</v>
      </c>
      <c r="M100" s="22">
        <f>IF(OR($A100="",$B100="",$C100=""),"",'OddsRatio_working_3-way'!J99)</f>
        <v>2.005972698706187</v>
      </c>
      <c r="N100" s="23">
        <f t="shared" si="29"/>
        <v>20.627715829776793</v>
      </c>
      <c r="O100" s="24">
        <f t="shared" si="30"/>
        <v>29.802620109892246</v>
      </c>
      <c r="P100" s="24">
        <f t="shared" si="31"/>
        <v>49.569664060330979</v>
      </c>
      <c r="Q100" t="s">
        <v>287</v>
      </c>
      <c r="R100" t="s">
        <v>299</v>
      </c>
      <c r="S100" s="48" t="s">
        <v>475</v>
      </c>
      <c r="T100" s="35">
        <v>100</v>
      </c>
      <c r="U100" s="35">
        <f t="shared" si="32"/>
        <v>62.686567164179095</v>
      </c>
      <c r="V100" s="35">
        <f t="shared" si="33"/>
        <v>65.870307167235495</v>
      </c>
      <c r="W100" s="35">
        <f t="shared" si="34"/>
        <v>68.652037617554868</v>
      </c>
      <c r="X100" s="35">
        <f t="shared" si="35"/>
        <v>65.477655215209651</v>
      </c>
      <c r="Y100" s="35">
        <f t="shared" si="36"/>
        <v>68.661395218266037</v>
      </c>
      <c r="Z100" s="35">
        <f t="shared" si="37"/>
        <v>71.443125668585395</v>
      </c>
      <c r="AA100" s="35">
        <f t="shared" si="38"/>
        <v>-2.791088051030556</v>
      </c>
      <c r="AB100" s="35">
        <f t="shared" si="39"/>
        <v>-2.7910880510305418</v>
      </c>
      <c r="AC100" s="35">
        <f t="shared" si="40"/>
        <v>-2.7910880510305276</v>
      </c>
      <c r="AF100">
        <v>2.64</v>
      </c>
      <c r="AG100">
        <v>1.53</v>
      </c>
      <c r="AJ100" t="s">
        <v>455</v>
      </c>
    </row>
    <row r="101" spans="1:36" ht="15" x14ac:dyDescent="0.25">
      <c r="A101">
        <v>2.68</v>
      </c>
      <c r="B101">
        <v>2.93</v>
      </c>
      <c r="C101">
        <v>3.19</v>
      </c>
      <c r="D101" s="20">
        <f t="shared" si="28"/>
        <v>2.7910880510305436E-2</v>
      </c>
      <c r="E101" s="17">
        <f>IF(OR($A101="",$B101="",$C101=""),"",A101*'MPTO_working_3-way'!$I100)</f>
        <v>2.7548011597676187</v>
      </c>
      <c r="F101" s="21">
        <f>IF(OR($A101="",$B101="",$C101=""),"",B101*'MPTO_working_3-way'!$I100)</f>
        <v>3.011778879895195</v>
      </c>
      <c r="G101" s="22">
        <f>IF(OR($A101="",$B101="",$C101=""),"",C101*'MPTO_working_3-way'!$I100)</f>
        <v>3.2790357088278741</v>
      </c>
      <c r="H101" s="17">
        <f>IF(OR($A101="",$B101="",$C101=""),"",'MPTO_working_3-way'!E100)</f>
        <v>2.7485311047645888</v>
      </c>
      <c r="I101" s="21">
        <f>IF(OR($A101="",$B101="",$C101=""),"",'MPTO_working_3-way'!F100)</f>
        <v>3.0121089657812896</v>
      </c>
      <c r="J101" s="22">
        <f>IF(OR($A101="",$B101="",$C101=""),"",'MPTO_working_3-way'!G100)</f>
        <v>3.2875703865630568</v>
      </c>
      <c r="K101" s="17">
        <f>IF(OR($A101="",$B101="",$C101=""),"",'OddsRatio_working_3-way'!H100)</f>
        <v>2.7515221751348768</v>
      </c>
      <c r="L101" s="21">
        <f>IF(OR($A101="",$B101="",$C101=""),"",'OddsRatio_working_3-way'!I100)</f>
        <v>3.0121653559585191</v>
      </c>
      <c r="M101" s="22">
        <f>IF(OR($A101="",$B101="",$C101=""),"",'OddsRatio_working_3-way'!J100)</f>
        <v>3.2832342640151073</v>
      </c>
      <c r="N101" s="23">
        <f t="shared" si="29"/>
        <v>36.300260599728915</v>
      </c>
      <c r="O101" s="24">
        <f t="shared" si="30"/>
        <v>33.202968739683783</v>
      </c>
      <c r="P101" s="24">
        <f t="shared" si="31"/>
        <v>30.496770660587302</v>
      </c>
      <c r="Q101" t="s">
        <v>296</v>
      </c>
      <c r="R101" t="s">
        <v>208</v>
      </c>
      <c r="S101" s="48" t="s">
        <v>475</v>
      </c>
      <c r="T101" s="35">
        <v>100</v>
      </c>
      <c r="U101" s="35">
        <f t="shared" si="32"/>
        <v>63.768115942028999</v>
      </c>
      <c r="V101" s="35">
        <f t="shared" si="33"/>
        <v>69.512195121951223</v>
      </c>
      <c r="W101" s="35">
        <f t="shared" si="34"/>
        <v>64.02877697841727</v>
      </c>
      <c r="X101" s="35">
        <f t="shared" si="35"/>
        <v>66.459027899631522</v>
      </c>
      <c r="Y101" s="35">
        <f t="shared" si="36"/>
        <v>72.203107079553746</v>
      </c>
      <c r="Z101" s="35">
        <f t="shared" si="37"/>
        <v>66.719688936019807</v>
      </c>
      <c r="AA101" s="35">
        <f t="shared" si="38"/>
        <v>-2.6909119576025233</v>
      </c>
      <c r="AB101" s="35">
        <f t="shared" si="39"/>
        <v>-2.6909119576025233</v>
      </c>
      <c r="AC101" s="35">
        <f t="shared" si="40"/>
        <v>-2.6909119576025375</v>
      </c>
      <c r="AF101">
        <v>2.64</v>
      </c>
      <c r="AG101">
        <v>1.53</v>
      </c>
      <c r="AJ101" t="s">
        <v>455</v>
      </c>
    </row>
    <row r="102" spans="1:36" ht="15" x14ac:dyDescent="0.25">
      <c r="A102">
        <v>2.76</v>
      </c>
      <c r="B102">
        <v>3.28</v>
      </c>
      <c r="C102">
        <v>2.78</v>
      </c>
      <c r="D102" s="20">
        <f t="shared" si="28"/>
        <v>2.6909119576025375E-2</v>
      </c>
      <c r="E102" s="17">
        <f>IF(OR($A102="",$B102="",$C102=""),"",A102*'MPTO_working_3-way'!$I101)</f>
        <v>2.8342691700298297</v>
      </c>
      <c r="F102" s="21">
        <f>IF(OR($A102="",$B102="",$C102=""),"",B102*'MPTO_working_3-way'!$I101)</f>
        <v>3.3682619122093631</v>
      </c>
      <c r="G102" s="22">
        <f>IF(OR($A102="",$B102="",$C102=""),"",C102*'MPTO_working_3-way'!$I101)</f>
        <v>2.8548073524213504</v>
      </c>
      <c r="H102" s="17">
        <f>IF(OR($A102="",$B102="",$C102=""),"",'MPTO_working_3-way'!E101)</f>
        <v>2.8300621216355779</v>
      </c>
      <c r="I102" s="21">
        <f>IF(OR($A102="",$B102="",$C102=""),"",'MPTO_working_3-way'!F101)</f>
        <v>3.3794248326319685</v>
      </c>
      <c r="J102" s="22">
        <f>IF(OR($A102="",$B102="",$C102=""),"",'MPTO_working_3-way'!G101)</f>
        <v>2.8510942713135488</v>
      </c>
      <c r="K102" s="17">
        <f>IF(OR($A102="",$B102="",$C102=""),"",'OddsRatio_working_3-way'!H101)</f>
        <v>2.8322368849390678</v>
      </c>
      <c r="L102" s="21">
        <f>IF(OR($A102="",$B102="",$C102=""),"",'OddsRatio_working_3-way'!I101)</f>
        <v>3.3735796009437928</v>
      </c>
      <c r="M102" s="22">
        <f>IF(OR($A102="",$B102="",$C102=""),"",'OddsRatio_working_3-way'!J101)</f>
        <v>2.8530577586315573</v>
      </c>
      <c r="N102" s="23">
        <f t="shared" si="29"/>
        <v>35.282464014858384</v>
      </c>
      <c r="O102" s="24">
        <f t="shared" si="30"/>
        <v>29.688902646649122</v>
      </c>
      <c r="P102" s="24">
        <f t="shared" si="31"/>
        <v>35.02863333849249</v>
      </c>
      <c r="Q102" t="s">
        <v>289</v>
      </c>
      <c r="R102" t="s">
        <v>206</v>
      </c>
      <c r="S102" s="48" t="s">
        <v>475</v>
      </c>
      <c r="T102" s="35">
        <v>100</v>
      </c>
      <c r="U102" s="35">
        <f t="shared" si="32"/>
        <v>27.007299270072991</v>
      </c>
      <c r="V102" s="35">
        <f t="shared" si="33"/>
        <v>79.716024340770801</v>
      </c>
      <c r="W102" s="35">
        <f t="shared" si="34"/>
        <v>90.059642147117287</v>
      </c>
      <c r="X102" s="35">
        <f t="shared" si="35"/>
        <v>30.224333512111912</v>
      </c>
      <c r="Y102" s="35">
        <f t="shared" si="36"/>
        <v>82.933058582809707</v>
      </c>
      <c r="Z102" s="35">
        <f t="shared" si="37"/>
        <v>93.276676389156222</v>
      </c>
      <c r="AA102" s="35">
        <f t="shared" si="38"/>
        <v>-3.2170342420389204</v>
      </c>
      <c r="AB102" s="35">
        <f t="shared" si="39"/>
        <v>-3.2170342420389062</v>
      </c>
      <c r="AC102" s="35">
        <f t="shared" si="40"/>
        <v>-3.2170342420389346</v>
      </c>
      <c r="AF102">
        <v>2.33</v>
      </c>
      <c r="AG102">
        <v>1.65</v>
      </c>
      <c r="AJ102" t="s">
        <v>455</v>
      </c>
    </row>
    <row r="103" spans="1:36" ht="15" x14ac:dyDescent="0.25">
      <c r="A103">
        <v>1.37</v>
      </c>
      <c r="B103">
        <v>4.93</v>
      </c>
      <c r="C103">
        <v>10.06</v>
      </c>
      <c r="D103" s="20">
        <f t="shared" si="28"/>
        <v>3.2170342420389186E-2</v>
      </c>
      <c r="E103" s="17">
        <f>IF(OR($A103="",$B103="",$C103=""),"",A103*'MPTO_working_3-way'!$I102)</f>
        <v>1.4140733691159333</v>
      </c>
      <c r="F103" s="21">
        <f>IF(OR($A103="",$B103="",$C103=""),"",B103*'MPTO_working_3-way'!$I102)</f>
        <v>5.0885997881325187</v>
      </c>
      <c r="G103" s="22">
        <f>IF(OR($A103="",$B103="",$C103=""),"",C103*'MPTO_working_3-way'!$I102)</f>
        <v>10.383633644749116</v>
      </c>
      <c r="H103" s="17">
        <f>IF(OR($A103="",$B103="",$C103=""),"",'MPTO_working_3-way'!E102)</f>
        <v>1.3904269331511689</v>
      </c>
      <c r="I103" s="21">
        <f>IF(OR($A103="",$B103="",$C103=""),"",'MPTO_working_3-way'!F102)</f>
        <v>5.205180156680365</v>
      </c>
      <c r="J103" s="22">
        <f>IF(OR($A103="",$B103="",$C103=""),"",'MPTO_working_3-way'!G102)</f>
        <v>11.276483109567002</v>
      </c>
      <c r="K103" s="17">
        <f>IF(OR($A103="",$B103="",$C103=""),"",'OddsRatio_working_3-way'!H102)</f>
        <v>1.3977018951968956</v>
      </c>
      <c r="L103" s="21">
        <f>IF(OR($A103="",$B103="",$C103=""),"",'OddsRatio_working_3-way'!I102)</f>
        <v>5.2242390489832431</v>
      </c>
      <c r="M103" s="22">
        <f>IF(OR($A103="",$B103="",$C103=""),"",'OddsRatio_working_3-way'!J102)</f>
        <v>10.738322082388853</v>
      </c>
      <c r="N103" s="23">
        <f t="shared" si="29"/>
        <v>70.71768847646085</v>
      </c>
      <c r="O103" s="24">
        <f t="shared" si="30"/>
        <v>19.651771442748757</v>
      </c>
      <c r="P103" s="24">
        <f t="shared" si="31"/>
        <v>9.6305400807903929</v>
      </c>
      <c r="Q103" t="s">
        <v>205</v>
      </c>
      <c r="R103" t="s">
        <v>290</v>
      </c>
      <c r="S103" s="48" t="s">
        <v>475</v>
      </c>
      <c r="T103" s="35">
        <v>100</v>
      </c>
      <c r="U103" s="35">
        <f t="shared" si="32"/>
        <v>51.690821256038639</v>
      </c>
      <c r="V103" s="35">
        <f t="shared" si="33"/>
        <v>68.35443037974683</v>
      </c>
      <c r="W103" s="35">
        <f t="shared" si="34"/>
        <v>77.168949771689498</v>
      </c>
      <c r="X103" s="35">
        <f t="shared" si="35"/>
        <v>54.476619848563665</v>
      </c>
      <c r="Y103" s="35">
        <f t="shared" si="36"/>
        <v>71.140228972271856</v>
      </c>
      <c r="Z103" s="35">
        <f t="shared" si="37"/>
        <v>79.954748364214524</v>
      </c>
      <c r="AA103" s="35">
        <f t="shared" si="38"/>
        <v>-2.7857985925250262</v>
      </c>
      <c r="AB103" s="35">
        <f t="shared" si="39"/>
        <v>-2.7857985925250262</v>
      </c>
      <c r="AC103" s="35">
        <f t="shared" si="40"/>
        <v>-2.7857985925250262</v>
      </c>
      <c r="AF103">
        <v>2.04</v>
      </c>
      <c r="AG103">
        <v>1.85</v>
      </c>
      <c r="AJ103" t="s">
        <v>455</v>
      </c>
    </row>
    <row r="104" spans="1:36" ht="15" x14ac:dyDescent="0.25">
      <c r="A104">
        <v>2.0699999999999998</v>
      </c>
      <c r="B104">
        <v>3.16</v>
      </c>
      <c r="C104">
        <v>4.38</v>
      </c>
      <c r="D104" s="20">
        <f t="shared" si="28"/>
        <v>2.785798592525035E-2</v>
      </c>
      <c r="E104" s="17">
        <f>IF(OR($A104="",$B104="",$C104=""),"",A104*'MPTO_working_3-way'!$I103)</f>
        <v>2.1276660308652682</v>
      </c>
      <c r="F104" s="21">
        <f>IF(OR($A104="",$B104="",$C104=""),"",B104*'MPTO_working_3-way'!$I103)</f>
        <v>3.2480312355237912</v>
      </c>
      <c r="G104" s="22">
        <f>IF(OR($A104="",$B104="",$C104=""),"",C104*'MPTO_working_3-way'!$I103)</f>
        <v>4.5020179783525966</v>
      </c>
      <c r="H104" s="17">
        <f>IF(OR($A104="",$B104="",$C104=""),"",'MPTO_working_3-way'!E103)</f>
        <v>2.1105693864609827</v>
      </c>
      <c r="I104" s="21">
        <f>IF(OR($A104="",$B104="",$C104=""),"",'MPTO_working_3-way'!F103)</f>
        <v>3.255529425881468</v>
      </c>
      <c r="J104" s="22">
        <f>IF(OR($A104="",$B104="",$C104=""),"",'MPTO_working_3-way'!G103)</f>
        <v>4.5656991256944872</v>
      </c>
      <c r="K104" s="17">
        <f>IF(OR($A104="",$B104="",$C104=""),"",'OddsRatio_working_3-way'!H103)</f>
        <v>2.1177453336067762</v>
      </c>
      <c r="L104" s="21">
        <f>IF(OR($A104="",$B104="",$C104=""),"",'OddsRatio_working_3-way'!I103)</f>
        <v>3.2563831033557351</v>
      </c>
      <c r="M104" s="22">
        <f>IF(OR($A104="",$B104="",$C104=""),"",'OddsRatio_working_3-way'!J103)</f>
        <v>4.5308217080288813</v>
      </c>
      <c r="N104" s="23">
        <f t="shared" si="29"/>
        <v>46.999857378619012</v>
      </c>
      <c r="O104" s="24">
        <f t="shared" si="30"/>
        <v>30.787881257513085</v>
      </c>
      <c r="P104" s="24">
        <f t="shared" si="31"/>
        <v>22.212261363867889</v>
      </c>
      <c r="Q104" t="s">
        <v>207</v>
      </c>
      <c r="R104" t="s">
        <v>403</v>
      </c>
      <c r="S104" s="48" t="s">
        <v>475</v>
      </c>
      <c r="T104" s="35">
        <v>100</v>
      </c>
      <c r="U104" s="35">
        <f t="shared" si="32"/>
        <v>55.55555555555555</v>
      </c>
      <c r="V104" s="35">
        <f t="shared" si="33"/>
        <v>68.051118210862612</v>
      </c>
      <c r="W104" s="35">
        <f t="shared" si="34"/>
        <v>73.68421052631578</v>
      </c>
      <c r="X104" s="35">
        <f t="shared" si="35"/>
        <v>58.264671262821587</v>
      </c>
      <c r="Y104" s="35">
        <f t="shared" si="36"/>
        <v>70.760233918128648</v>
      </c>
      <c r="Z104" s="35">
        <f t="shared" si="37"/>
        <v>76.393326233581817</v>
      </c>
      <c r="AA104" s="35">
        <f t="shared" si="38"/>
        <v>-2.7091157072660366</v>
      </c>
      <c r="AB104" s="35">
        <f t="shared" si="39"/>
        <v>-2.7091157072660366</v>
      </c>
      <c r="AC104" s="35">
        <f t="shared" si="40"/>
        <v>-2.7091157072660366</v>
      </c>
      <c r="AF104">
        <v>2.4700000000000002</v>
      </c>
      <c r="AG104">
        <v>1.59</v>
      </c>
      <c r="AJ104" t="s">
        <v>455</v>
      </c>
    </row>
    <row r="105" spans="1:36" ht="15" x14ac:dyDescent="0.25">
      <c r="A105">
        <v>2.25</v>
      </c>
      <c r="B105">
        <v>3.13</v>
      </c>
      <c r="C105">
        <v>3.8</v>
      </c>
      <c r="D105" s="20">
        <f t="shared" si="28"/>
        <v>2.7091157072660188E-2</v>
      </c>
      <c r="E105" s="17">
        <f>IF(OR($A105="",$B105="",$C105=""),"",A105*'MPTO_working_3-way'!$I104)</f>
        <v>2.3109551034134856</v>
      </c>
      <c r="F105" s="21">
        <f>IF(OR($A105="",$B105="",$C105=""),"",B105*'MPTO_working_3-way'!$I104)</f>
        <v>3.2147953216374261</v>
      </c>
      <c r="G105" s="22">
        <f>IF(OR($A105="",$B105="",$C105=""),"",C105*'MPTO_working_3-way'!$I104)</f>
        <v>3.9029463968761084</v>
      </c>
      <c r="H105" s="17">
        <f>IF(OR($A105="",$B105="",$C105=""),"",'MPTO_working_3-way'!E104)</f>
        <v>2.2966644734960093</v>
      </c>
      <c r="I105" s="21">
        <f>IF(OR($A105="",$B105="",$C105=""),"",'MPTO_working_3-way'!F104)</f>
        <v>3.2210431293881641</v>
      </c>
      <c r="J105" s="22">
        <f>IF(OR($A105="",$B105="",$C105=""),"",'MPTO_working_3-way'!G104)</f>
        <v>3.9350324715108429</v>
      </c>
      <c r="K105" s="17">
        <f>IF(OR($A105="",$B105="",$C105=""),"",'OddsRatio_working_3-way'!H104)</f>
        <v>2.3028607027146326</v>
      </c>
      <c r="L105" s="21">
        <f>IF(OR($A105="",$B105="",$C105=""),"",'OddsRatio_working_3-way'!I104)</f>
        <v>3.2200746374257339</v>
      </c>
      <c r="M105" s="22">
        <f>IF(OR($A105="",$B105="",$C105=""),"",'OddsRatio_working_3-way'!J104)</f>
        <v>3.9184079740807767</v>
      </c>
      <c r="N105" s="23">
        <f t="shared" si="29"/>
        <v>43.272151783602865</v>
      </c>
      <c r="O105" s="24">
        <f t="shared" si="30"/>
        <v>31.106179397158613</v>
      </c>
      <c r="P105" s="24">
        <f t="shared" si="31"/>
        <v>25.62166881923854</v>
      </c>
      <c r="Q105" t="s">
        <v>293</v>
      </c>
      <c r="R105" t="s">
        <v>300</v>
      </c>
      <c r="S105" s="48" t="s">
        <v>475</v>
      </c>
      <c r="T105" s="35">
        <v>100</v>
      </c>
      <c r="U105" s="35">
        <f t="shared" si="32"/>
        <v>58.847736625514408</v>
      </c>
      <c r="V105" s="35">
        <f t="shared" si="33"/>
        <v>68.253968253968253</v>
      </c>
      <c r="W105" s="35">
        <f t="shared" si="34"/>
        <v>70.238095238095241</v>
      </c>
      <c r="X105" s="35">
        <f t="shared" si="35"/>
        <v>61.507936507936513</v>
      </c>
      <c r="Y105" s="35">
        <f t="shared" si="36"/>
        <v>70.914168136390359</v>
      </c>
      <c r="Z105" s="35">
        <f t="shared" si="37"/>
        <v>72.898295120517332</v>
      </c>
      <c r="AA105" s="35">
        <f t="shared" si="38"/>
        <v>-2.6601998824221056</v>
      </c>
      <c r="AB105" s="35">
        <f t="shared" si="39"/>
        <v>-2.6601998824221056</v>
      </c>
      <c r="AC105" s="35">
        <f t="shared" si="40"/>
        <v>-2.6601998824220914</v>
      </c>
      <c r="AF105">
        <v>2.65</v>
      </c>
      <c r="AG105">
        <v>1.52</v>
      </c>
      <c r="AJ105" t="s">
        <v>455</v>
      </c>
    </row>
    <row r="106" spans="1:36" ht="15" x14ac:dyDescent="0.25">
      <c r="A106">
        <v>2.4300000000000002</v>
      </c>
      <c r="B106">
        <v>3.15</v>
      </c>
      <c r="C106">
        <v>3.36</v>
      </c>
      <c r="D106" s="20">
        <f t="shared" si="28"/>
        <v>2.6601998824220985E-2</v>
      </c>
      <c r="E106" s="17">
        <f>IF(OR($A106="",$B106="",$C106=""),"",A106*'MPTO_working_3-way'!$I105)</f>
        <v>2.4946428571428569</v>
      </c>
      <c r="F106" s="21">
        <f>IF(OR($A106="",$B106="",$C106=""),"",B106*'MPTO_working_3-way'!$I105)</f>
        <v>3.2337962962962958</v>
      </c>
      <c r="G106" s="22">
        <f>IF(OR($A106="",$B106="",$C106=""),"",C106*'MPTO_working_3-way'!$I105)</f>
        <v>3.4493827160493824</v>
      </c>
      <c r="H106" s="17">
        <f>IF(OR($A106="",$B106="",$C106=""),"",'MPTO_working_3-way'!E105)</f>
        <v>2.483513809465872</v>
      </c>
      <c r="I106" s="21">
        <f>IF(OR($A106="",$B106="",$C106=""),"",'MPTO_working_3-way'!F105)</f>
        <v>3.2405143673598977</v>
      </c>
      <c r="J106" s="22">
        <f>IF(OR($A106="",$B106="",$C106=""),"",'MPTO_working_3-way'!G105)</f>
        <v>3.4631828978622328</v>
      </c>
      <c r="K106" s="17">
        <f>IF(OR($A106="",$B106="",$C106=""),"",'OddsRatio_working_3-way'!H105)</f>
        <v>2.4884811349680303</v>
      </c>
      <c r="L106" s="21">
        <f>IF(OR($A106="",$B106="",$C106=""),"",'OddsRatio_working_3-way'!I105)</f>
        <v>3.2379261819449399</v>
      </c>
      <c r="M106" s="22">
        <f>IF(OR($A106="",$B106="",$C106=""),"",'OddsRatio_working_3-way'!J105)</f>
        <v>3.4565143206465381</v>
      </c>
      <c r="N106" s="23">
        <f t="shared" si="29"/>
        <v>40.085898353614894</v>
      </c>
      <c r="O106" s="24">
        <f t="shared" si="30"/>
        <v>30.923407301360061</v>
      </c>
      <c r="P106" s="24">
        <f t="shared" si="31"/>
        <v>28.990694345025059</v>
      </c>
      <c r="Q106" t="s">
        <v>291</v>
      </c>
      <c r="R106" t="s">
        <v>298</v>
      </c>
      <c r="S106" s="48" t="s">
        <v>475</v>
      </c>
      <c r="T106" s="35">
        <v>100</v>
      </c>
      <c r="U106" s="35">
        <f t="shared" si="32"/>
        <v>42.857142857142854</v>
      </c>
      <c r="V106" s="35">
        <f t="shared" si="33"/>
        <v>76.076555023923447</v>
      </c>
      <c r="W106" s="35">
        <f t="shared" si="34"/>
        <v>78.165938864628828</v>
      </c>
      <c r="X106" s="35">
        <f t="shared" si="35"/>
        <v>45.757506111447739</v>
      </c>
      <c r="Y106" s="35">
        <f t="shared" si="36"/>
        <v>78.976918278228325</v>
      </c>
      <c r="Z106" s="35">
        <f t="shared" si="37"/>
        <v>81.066302118933692</v>
      </c>
      <c r="AA106" s="35">
        <f t="shared" si="38"/>
        <v>-2.9003632543048852</v>
      </c>
      <c r="AB106" s="35">
        <f t="shared" si="39"/>
        <v>-2.9003632543048781</v>
      </c>
      <c r="AC106" s="35">
        <f t="shared" si="40"/>
        <v>-2.9003632543048639</v>
      </c>
      <c r="AF106">
        <v>2.4300000000000002</v>
      </c>
      <c r="AG106">
        <v>1.61</v>
      </c>
      <c r="AJ106" t="s">
        <v>455</v>
      </c>
    </row>
    <row r="107" spans="1:36" ht="15" x14ac:dyDescent="0.25">
      <c r="A107">
        <v>1.75</v>
      </c>
      <c r="B107">
        <v>4.18</v>
      </c>
      <c r="C107">
        <v>4.58</v>
      </c>
      <c r="D107" s="20">
        <f t="shared" si="28"/>
        <v>2.9003632543048719E-2</v>
      </c>
      <c r="E107" s="17">
        <f>IF(OR($A107="",$B107="",$C107=""),"",A107*'MPTO_working_3-way'!$I106)</f>
        <v>1.8007563569503353</v>
      </c>
      <c r="F107" s="21">
        <f>IF(OR($A107="",$B107="",$C107=""),"",B107*'MPTO_working_3-way'!$I106)</f>
        <v>4.3012351840299434</v>
      </c>
      <c r="G107" s="22">
        <f>IF(OR($A107="",$B107="",$C107=""),"",C107*'MPTO_working_3-way'!$I106)</f>
        <v>4.7128366370471628</v>
      </c>
      <c r="H107" s="17">
        <f>IF(OR($A107="",$B107="",$C107=""),"",'MPTO_working_3-way'!E106)</f>
        <v>1.7801174251481098</v>
      </c>
      <c r="I107" s="21">
        <f>IF(OR($A107="",$B107="",$C107=""),"",'MPTO_working_3-way'!F106)</f>
        <v>4.3560348974789038</v>
      </c>
      <c r="J107" s="22">
        <f>IF(OR($A107="",$B107="",$C107=""),"",'MPTO_working_3-way'!G106)</f>
        <v>4.7921929310122868</v>
      </c>
      <c r="K107" s="17">
        <f>IF(OR($A107="",$B107="",$C107=""),"",'OddsRatio_working_3-way'!H106)</f>
        <v>1.7875488538548647</v>
      </c>
      <c r="L107" s="21">
        <f>IF(OR($A107="",$B107="",$C107=""),"",'OddsRatio_working_3-way'!I106)</f>
        <v>4.3392071403446266</v>
      </c>
      <c r="M107" s="22">
        <f>IF(OR($A107="",$B107="",$C107=""),"",'OddsRatio_working_3-way'!J106)</f>
        <v>4.7592331957338878</v>
      </c>
      <c r="N107" s="23">
        <f t="shared" si="29"/>
        <v>55.532221010372915</v>
      </c>
      <c r="O107" s="24">
        <f t="shared" si="30"/>
        <v>23.249135590467134</v>
      </c>
      <c r="P107" s="24">
        <f t="shared" si="31"/>
        <v>21.218643399159959</v>
      </c>
      <c r="Q107" t="s">
        <v>210</v>
      </c>
      <c r="R107" t="s">
        <v>407</v>
      </c>
      <c r="S107" s="48" t="s">
        <v>475</v>
      </c>
      <c r="T107" s="35">
        <v>100</v>
      </c>
      <c r="U107" s="35">
        <f t="shared" si="32"/>
        <v>62.546816479400754</v>
      </c>
      <c r="V107" s="35">
        <f t="shared" si="33"/>
        <v>68.652037617554868</v>
      </c>
      <c r="W107" s="35">
        <f t="shared" si="34"/>
        <v>66.101694915254228</v>
      </c>
      <c r="X107" s="35">
        <f t="shared" si="35"/>
        <v>65.246267467190904</v>
      </c>
      <c r="Y107" s="35">
        <f t="shared" si="36"/>
        <v>71.351488605345011</v>
      </c>
      <c r="Z107" s="35">
        <f t="shared" si="37"/>
        <v>68.8011459030444</v>
      </c>
      <c r="AA107" s="35">
        <f t="shared" si="38"/>
        <v>-2.6994509877901507</v>
      </c>
      <c r="AB107" s="35">
        <f t="shared" si="39"/>
        <v>-2.6994509877901436</v>
      </c>
      <c r="AC107" s="35">
        <f t="shared" si="40"/>
        <v>-2.699450987790172</v>
      </c>
      <c r="AF107">
        <v>1.78</v>
      </c>
      <c r="AG107">
        <v>2.12</v>
      </c>
      <c r="AJ107" t="s">
        <v>456</v>
      </c>
    </row>
    <row r="108" spans="1:36" s="35" customFormat="1" ht="15" x14ac:dyDescent="0.25">
      <c r="A108">
        <v>2.67</v>
      </c>
      <c r="B108">
        <v>3.19</v>
      </c>
      <c r="C108">
        <v>2.95</v>
      </c>
      <c r="D108" s="20">
        <f t="shared" si="28"/>
        <v>2.699450987790164E-2</v>
      </c>
      <c r="E108" s="17">
        <f>IF(OR($A108="",$B108="",$C108=""),"",A108*'MPTO_working_3-way'!$I107)</f>
        <v>2.7420753413739973</v>
      </c>
      <c r="F108" s="21">
        <f>IF(OR($A108="",$B108="",$C108=""),"",B108*'MPTO_working_3-way'!$I107)</f>
        <v>3.276112486510506</v>
      </c>
      <c r="G108" s="22">
        <f>IF(OR($A108="",$B108="",$C108=""),"",C108*'MPTO_working_3-way'!$I107)</f>
        <v>3.0296338041398099</v>
      </c>
      <c r="H108" s="17">
        <f>IF(OR($A108="",$B108="",$C108=""),"",'MPTO_working_3-way'!E107)</f>
        <v>2.735726131613947</v>
      </c>
      <c r="I108" s="21">
        <f>IF(OR($A108="",$B108="",$C108=""),"",'MPTO_working_3-way'!F107)</f>
        <v>3.2842722842583418</v>
      </c>
      <c r="J108" s="22">
        <f>IF(OR($A108="",$B108="",$C108=""),"",'MPTO_working_3-way'!G107)</f>
        <v>3.0304418714836014</v>
      </c>
      <c r="K108" s="17">
        <f>IF(OR($A108="",$B108="",$C108=""),"",'OddsRatio_working_3-way'!H107)</f>
        <v>2.738740472849639</v>
      </c>
      <c r="L108" s="21">
        <f>IF(OR($A108="",$B108="",$C108=""),"",'OddsRatio_working_3-way'!I107)</f>
        <v>3.2801446919405444</v>
      </c>
      <c r="M108" s="22">
        <f>IF(OR($A108="",$B108="",$C108=""),"",'OddsRatio_working_3-way'!J107)</f>
        <v>3.0302658215908957</v>
      </c>
      <c r="N108" s="23">
        <f t="shared" si="29"/>
        <v>36.468728080203682</v>
      </c>
      <c r="O108" s="24">
        <f t="shared" si="30"/>
        <v>30.523982437035684</v>
      </c>
      <c r="P108" s="24">
        <f t="shared" si="31"/>
        <v>33.007289482760619</v>
      </c>
      <c r="Q108" t="s">
        <v>406</v>
      </c>
      <c r="R108" t="s">
        <v>209</v>
      </c>
      <c r="S108" s="48" t="s">
        <v>475</v>
      </c>
      <c r="T108" s="35">
        <v>100</v>
      </c>
      <c r="U108" s="35">
        <f t="shared" si="32"/>
        <v>60.474308300395251</v>
      </c>
      <c r="V108" s="35">
        <f t="shared" si="33"/>
        <v>71.264367816091948</v>
      </c>
      <c r="W108" s="35">
        <f t="shared" si="34"/>
        <v>65.517241379310349</v>
      </c>
      <c r="X108" s="35">
        <f t="shared" si="35"/>
        <v>63.218390804597703</v>
      </c>
      <c r="Y108" s="35">
        <f t="shared" si="36"/>
        <v>74.008450320294401</v>
      </c>
      <c r="Z108" s="35">
        <f t="shared" si="37"/>
        <v>68.261323883512787</v>
      </c>
      <c r="AA108" s="35">
        <f t="shared" si="38"/>
        <v>-2.7440825042024528</v>
      </c>
      <c r="AB108" s="35">
        <f t="shared" si="39"/>
        <v>-2.7440825042024528</v>
      </c>
      <c r="AC108" s="35">
        <f t="shared" si="40"/>
        <v>-2.7440825042024386</v>
      </c>
      <c r="AD108" s="36"/>
      <c r="AE108" s="36"/>
      <c r="AF108">
        <v>2.2999999999999998</v>
      </c>
      <c r="AG108">
        <v>1.67</v>
      </c>
      <c r="AH108" s="36"/>
      <c r="AI108" s="36"/>
      <c r="AJ108" t="s">
        <v>456</v>
      </c>
    </row>
    <row r="109" spans="1:36" ht="15" x14ac:dyDescent="0.25">
      <c r="A109">
        <v>2.5299999999999998</v>
      </c>
      <c r="B109">
        <v>3.48</v>
      </c>
      <c r="C109">
        <v>2.9</v>
      </c>
      <c r="D109" s="20">
        <f t="shared" si="28"/>
        <v>2.7440825042024386E-2</v>
      </c>
      <c r="E109" s="17">
        <f>IF(OR($A109="",$B109="",$C109=""),"",A109*'MPTO_working_3-way'!$I108)</f>
        <v>2.5994252873563215</v>
      </c>
      <c r="F109" s="21">
        <f>IF(OR($A109="",$B109="",$C109=""),"",B109*'MPTO_working_3-way'!$I108)</f>
        <v>3.5754940711462448</v>
      </c>
      <c r="G109" s="22">
        <f>IF(OR($A109="",$B109="",$C109=""),"",C109*'MPTO_working_3-way'!$I108)</f>
        <v>2.9795783926218706</v>
      </c>
      <c r="H109" s="17">
        <f>IF(OR($A109="",$B109="",$C109=""),"",'MPTO_working_3-way'!E108)</f>
        <v>2.5899356761844992</v>
      </c>
      <c r="I109" s="21">
        <f>IF(OR($A109="",$B109="",$C109=""),"",'MPTO_working_3-way'!F108)</f>
        <v>3.5944151107724127</v>
      </c>
      <c r="J109" s="22">
        <f>IF(OR($A109="",$B109="",$C109=""),"",'MPTO_working_3-way'!G108)</f>
        <v>2.9790219254714425</v>
      </c>
      <c r="K109" s="17">
        <f>IF(OR($A109="",$B109="",$C109=""),"",'OddsRatio_working_3-way'!H108)</f>
        <v>2.5944162254065057</v>
      </c>
      <c r="L109" s="21">
        <f>IF(OR($A109="",$B109="",$C109=""),"",'OddsRatio_working_3-way'!I108)</f>
        <v>3.5844132281098915</v>
      </c>
      <c r="M109" s="22">
        <f>IF(OR($A109="",$B109="",$C109=""),"",'OddsRatio_working_3-way'!J108)</f>
        <v>2.9799940054067715</v>
      </c>
      <c r="N109" s="23">
        <f t="shared" si="29"/>
        <v>38.470042007517144</v>
      </c>
      <c r="O109" s="24">
        <f t="shared" si="30"/>
        <v>27.968162723855848</v>
      </c>
      <c r="P109" s="24">
        <f t="shared" si="31"/>
        <v>33.561795268627023</v>
      </c>
      <c r="Q109" t="s">
        <v>304</v>
      </c>
      <c r="R109" t="s">
        <v>307</v>
      </c>
      <c r="S109" s="48" t="s">
        <v>475</v>
      </c>
      <c r="T109" s="35">
        <v>100</v>
      </c>
      <c r="U109" s="35">
        <f t="shared" si="32"/>
        <v>66.442953020134226</v>
      </c>
      <c r="V109" s="35">
        <f t="shared" si="33"/>
        <v>69.418960244648318</v>
      </c>
      <c r="W109" s="35">
        <f t="shared" si="34"/>
        <v>61.389961389961393</v>
      </c>
      <c r="X109" s="35">
        <f t="shared" si="35"/>
        <v>69.191078365390297</v>
      </c>
      <c r="Y109" s="35">
        <f t="shared" si="36"/>
        <v>72.167085589904389</v>
      </c>
      <c r="Z109" s="35">
        <f t="shared" si="37"/>
        <v>64.138086735217456</v>
      </c>
      <c r="AA109" s="35">
        <f t="shared" si="38"/>
        <v>-2.7481253452560708</v>
      </c>
      <c r="AB109" s="35">
        <f t="shared" si="39"/>
        <v>-2.7481253452560708</v>
      </c>
      <c r="AC109" s="35">
        <f t="shared" si="40"/>
        <v>-2.7481253452560637</v>
      </c>
      <c r="AF109">
        <v>1.85</v>
      </c>
      <c r="AG109">
        <v>2.04</v>
      </c>
      <c r="AJ109" t="s">
        <v>456</v>
      </c>
    </row>
    <row r="110" spans="1:36" ht="15" x14ac:dyDescent="0.25">
      <c r="A110">
        <v>2.98</v>
      </c>
      <c r="B110">
        <v>3.27</v>
      </c>
      <c r="C110">
        <v>2.59</v>
      </c>
      <c r="D110" s="20">
        <f t="shared" si="28"/>
        <v>2.7481253452560583E-2</v>
      </c>
      <c r="E110" s="17">
        <f>IF(OR($A110="",$B110="",$C110=""),"",A110*'MPTO_working_3-way'!$I109)</f>
        <v>3.0618941352886306</v>
      </c>
      <c r="F110" s="21">
        <f>IF(OR($A110="",$B110="",$C110=""),"",B110*'MPTO_working_3-way'!$I109)</f>
        <v>3.3598636987898733</v>
      </c>
      <c r="G110" s="22">
        <f>IF(OR($A110="",$B110="",$C110=""),"",C110*'MPTO_working_3-way'!$I109)</f>
        <v>2.6611764464421319</v>
      </c>
      <c r="H110" s="17">
        <f>IF(OR($A110="",$B110="",$C110=""),"",'MPTO_working_3-way'!E109)</f>
        <v>3.0636311410464394</v>
      </c>
      <c r="I110" s="21">
        <f>IF(OR($A110="",$B110="",$C110=""),"",'MPTO_working_3-way'!F109)</f>
        <v>3.3709761277919155</v>
      </c>
      <c r="J110" s="22">
        <f>IF(OR($A110="",$B110="",$C110=""),"",'MPTO_working_3-way'!G109)</f>
        <v>2.6529423360315376</v>
      </c>
      <c r="K110" s="17">
        <f>IF(OR($A110="",$B110="",$C110=""),"",'OddsRatio_working_3-way'!H109)</f>
        <v>3.0631678969965628</v>
      </c>
      <c r="L110" s="21">
        <f>IF(OR($A110="",$B110="",$C110=""),"",'OddsRatio_working_3-way'!I109)</f>
        <v>3.3653490536273716</v>
      </c>
      <c r="M110" s="22">
        <f>IF(OR($A110="",$B110="",$C110=""),"",'OddsRatio_working_3-way'!J109)</f>
        <v>2.6567863415275426</v>
      </c>
      <c r="N110" s="23">
        <f t="shared" si="29"/>
        <v>32.659522368030359</v>
      </c>
      <c r="O110" s="24">
        <f t="shared" si="30"/>
        <v>29.763112127440504</v>
      </c>
      <c r="P110" s="24">
        <f t="shared" si="31"/>
        <v>37.577365504529133</v>
      </c>
      <c r="Q110" t="s">
        <v>212</v>
      </c>
      <c r="R110" t="s">
        <v>312</v>
      </c>
      <c r="S110" s="48" t="s">
        <v>475</v>
      </c>
      <c r="T110" s="35">
        <v>100</v>
      </c>
      <c r="U110" s="35">
        <f t="shared" si="32"/>
        <v>53.917050691244242</v>
      </c>
      <c r="V110" s="35">
        <f t="shared" si="33"/>
        <v>69.696969696969703</v>
      </c>
      <c r="W110" s="35">
        <f t="shared" si="34"/>
        <v>73.614775725593674</v>
      </c>
      <c r="X110" s="35">
        <f t="shared" si="35"/>
        <v>56.688254577436638</v>
      </c>
      <c r="Y110" s="35">
        <f t="shared" si="36"/>
        <v>72.468173583162084</v>
      </c>
      <c r="Z110" s="35">
        <f t="shared" si="37"/>
        <v>76.385979611786055</v>
      </c>
      <c r="AA110" s="35">
        <f t="shared" si="38"/>
        <v>-2.7712038861923958</v>
      </c>
      <c r="AB110" s="35">
        <f t="shared" si="39"/>
        <v>-2.7712038861923816</v>
      </c>
      <c r="AC110" s="35">
        <f t="shared" si="40"/>
        <v>-2.7712038861923816</v>
      </c>
      <c r="AF110">
        <v>2.2400000000000002</v>
      </c>
      <c r="AG110">
        <v>1.7</v>
      </c>
      <c r="AJ110" t="s">
        <v>80</v>
      </c>
    </row>
    <row r="111" spans="1:36" ht="15" x14ac:dyDescent="0.25">
      <c r="A111">
        <v>2.17</v>
      </c>
      <c r="B111">
        <v>3.3</v>
      </c>
      <c r="C111">
        <v>3.79</v>
      </c>
      <c r="D111" s="20">
        <f t="shared" si="28"/>
        <v>2.771203886192386E-2</v>
      </c>
      <c r="E111" s="17">
        <f>IF(OR($A111="",$B111="",$C111=""),"",A111*'MPTO_working_3-way'!$I110)</f>
        <v>2.2301351243303746</v>
      </c>
      <c r="F111" s="21">
        <f>IF(OR($A111="",$B111="",$C111=""),"",B111*'MPTO_working_3-way'!$I110)</f>
        <v>3.3914497282443485</v>
      </c>
      <c r="G111" s="22">
        <f>IF(OR($A111="",$B111="",$C111=""),"",C111*'MPTO_working_3-way'!$I110)</f>
        <v>3.8950286272866914</v>
      </c>
      <c r="H111" s="17">
        <f>IF(OR($A111="",$B111="",$C111=""),"",'MPTO_working_3-way'!E110)</f>
        <v>2.214387488988653</v>
      </c>
      <c r="I111" s="21">
        <f>IF(OR($A111="",$B111="",$C111=""),"",'MPTO_working_3-way'!F110)</f>
        <v>3.4037575682074035</v>
      </c>
      <c r="J111" s="22">
        <f>IF(OR($A111="",$B111="",$C111=""),"",'MPTO_working_3-way'!G110)</f>
        <v>3.9274999770873316</v>
      </c>
      <c r="K111" s="17">
        <f>IF(OR($A111="",$B111="",$C111=""),"",'OddsRatio_working_3-way'!H110)</f>
        <v>2.2209847912248901</v>
      </c>
      <c r="L111" s="21">
        <f>IF(OR($A111="",$B111="",$C111=""),"",'OddsRatio_working_3-way'!I110)</f>
        <v>3.4002265126643141</v>
      </c>
      <c r="M111" s="22">
        <f>IF(OR($A111="",$B111="",$C111=""),"",'OddsRatio_working_3-way'!J110)</f>
        <v>3.9115791175362769</v>
      </c>
      <c r="N111" s="23">
        <f t="shared" si="29"/>
        <v>44.84033227808392</v>
      </c>
      <c r="O111" s="24">
        <f t="shared" si="30"/>
        <v>29.485915467709734</v>
      </c>
      <c r="P111" s="24">
        <f t="shared" si="31"/>
        <v>25.673752254206363</v>
      </c>
      <c r="Q111" t="s">
        <v>309</v>
      </c>
      <c r="R111" t="s">
        <v>413</v>
      </c>
      <c r="S111" s="48" t="s">
        <v>475</v>
      </c>
      <c r="T111" s="35">
        <v>100</v>
      </c>
      <c r="U111" s="35">
        <f t="shared" si="32"/>
        <v>15.254237288135595</v>
      </c>
      <c r="V111" s="35">
        <f t="shared" si="33"/>
        <v>86.702127659574472</v>
      </c>
      <c r="W111" s="35">
        <f t="shared" si="34"/>
        <v>94.76713762428048</v>
      </c>
      <c r="X111" s="35">
        <f t="shared" si="35"/>
        <v>18.530734716145052</v>
      </c>
      <c r="Y111" s="35">
        <f t="shared" si="36"/>
        <v>89.978625087583936</v>
      </c>
      <c r="Z111" s="35">
        <f t="shared" si="37"/>
        <v>98.043635052289943</v>
      </c>
      <c r="AA111" s="35">
        <f t="shared" si="38"/>
        <v>-3.2764974280094563</v>
      </c>
      <c r="AB111" s="35">
        <f t="shared" si="39"/>
        <v>-3.2764974280094634</v>
      </c>
      <c r="AC111" s="35">
        <f t="shared" si="40"/>
        <v>-3.2764974280094634</v>
      </c>
      <c r="AF111">
        <v>2.2400000000000002</v>
      </c>
      <c r="AG111">
        <v>1.7</v>
      </c>
      <c r="AJ111" t="s">
        <v>80</v>
      </c>
    </row>
    <row r="112" spans="1:36" ht="15" x14ac:dyDescent="0.25">
      <c r="A112">
        <v>1.18</v>
      </c>
      <c r="B112">
        <v>7.52</v>
      </c>
      <c r="C112">
        <v>19.11</v>
      </c>
      <c r="D112" s="20">
        <f t="shared" si="28"/>
        <v>3.2764974280094616E-2</v>
      </c>
      <c r="E112" s="17">
        <f>IF(OR($A112="",$B112="",$C112=""),"",A112*'MPTO_working_3-way'!$I111)</f>
        <v>1.2186626696505116</v>
      </c>
      <c r="F112" s="21">
        <f>IF(OR($A112="",$B112="",$C112=""),"",B112*'MPTO_working_3-way'!$I111)</f>
        <v>7.7663926065863107</v>
      </c>
      <c r="G112" s="22">
        <f>IF(OR($A112="",$B112="",$C112=""),"",C112*'MPTO_working_3-way'!$I111)</f>
        <v>19.736138658492607</v>
      </c>
      <c r="H112" s="17">
        <f>IF(OR($A112="",$B112="",$C112=""),"",'MPTO_working_3-way'!E111)</f>
        <v>1.1954058606292648</v>
      </c>
      <c r="I112" s="21">
        <f>IF(OR($A112="",$B112="",$C112=""),"",'MPTO_working_3-way'!F111)</f>
        <v>8.1928891002983644</v>
      </c>
      <c r="J112" s="22">
        <f>IF(OR($A112="",$B112="",$C112=""),"",'MPTO_working_3-way'!G111)</f>
        <v>24.150525979582149</v>
      </c>
      <c r="K112" s="17">
        <f>IF(OR($A112="",$B112="",$C112=""),"",'OddsRatio_working_3-way'!H111)</f>
        <v>1.2013614504089967</v>
      </c>
      <c r="L112" s="21">
        <f>IF(OR($A112="",$B112="",$C112=""),"",'OddsRatio_working_3-way'!I111)</f>
        <v>8.2937592037036616</v>
      </c>
      <c r="M112" s="22">
        <f>IF(OR($A112="",$B112="",$C112=""),"",'OddsRatio_working_3-way'!J111)</f>
        <v>21.259199260594059</v>
      </c>
      <c r="N112" s="23">
        <f t="shared" si="29"/>
        <v>82.057161912310008</v>
      </c>
      <c r="O112" s="24">
        <f t="shared" si="30"/>
        <v>12.875990831984815</v>
      </c>
      <c r="P112" s="24">
        <f t="shared" si="31"/>
        <v>5.0668472557051709</v>
      </c>
      <c r="Q112" t="s">
        <v>313</v>
      </c>
      <c r="R112" t="s">
        <v>441</v>
      </c>
      <c r="S112" s="48" t="s">
        <v>475</v>
      </c>
      <c r="T112" s="35">
        <v>100</v>
      </c>
      <c r="U112" s="35">
        <f t="shared" si="32"/>
        <v>54.128440366972484</v>
      </c>
      <c r="V112" s="35">
        <f t="shared" si="33"/>
        <v>69.879518072289159</v>
      </c>
      <c r="W112" s="35">
        <f t="shared" si="34"/>
        <v>73.045822102425873</v>
      </c>
      <c r="X112" s="35">
        <f t="shared" si="35"/>
        <v>57.074659825284968</v>
      </c>
      <c r="Y112" s="35">
        <f t="shared" si="36"/>
        <v>72.825737530601643</v>
      </c>
      <c r="Z112" s="35">
        <f t="shared" si="37"/>
        <v>75.992041560738372</v>
      </c>
      <c r="AA112" s="35">
        <f t="shared" si="38"/>
        <v>-2.9462194583124841</v>
      </c>
      <c r="AB112" s="35">
        <f t="shared" si="39"/>
        <v>-2.9462194583124841</v>
      </c>
      <c r="AC112" s="35">
        <f t="shared" si="40"/>
        <v>-2.9462194583124983</v>
      </c>
      <c r="AF112">
        <v>1.59</v>
      </c>
      <c r="AG112">
        <v>2.44</v>
      </c>
      <c r="AJ112" t="s">
        <v>80</v>
      </c>
    </row>
    <row r="113" spans="1:36" s="35" customFormat="1" ht="15" x14ac:dyDescent="0.25">
      <c r="A113">
        <v>2.1800000000000002</v>
      </c>
      <c r="B113">
        <v>3.32</v>
      </c>
      <c r="C113">
        <v>3.71</v>
      </c>
      <c r="D113" s="20">
        <f t="shared" si="28"/>
        <v>2.9462194583124823E-2</v>
      </c>
      <c r="E113" s="17">
        <f>IF(OR($A113="",$B113="",$C113=""),"",A113*'MPTO_working_3-way'!$I112)</f>
        <v>2.2442275841912123</v>
      </c>
      <c r="F113" s="21">
        <f>IF(OR($A113="",$B113="",$C113=""),"",B113*'MPTO_working_3-way'!$I112)</f>
        <v>3.417814486015974</v>
      </c>
      <c r="G113" s="22">
        <f>IF(OR($A113="",$B113="",$C113=""),"",C113*'MPTO_working_3-way'!$I112)</f>
        <v>3.8193047419033932</v>
      </c>
      <c r="H113" s="17">
        <f>IF(OR($A113="",$B113="",$C113=""),"",'MPTO_working_3-way'!E112)</f>
        <v>2.2276931157138997</v>
      </c>
      <c r="I113" s="21">
        <f>IF(OR($A113="",$B113="",$C113=""),"",'MPTO_working_3-way'!F112)</f>
        <v>3.4318963939445881</v>
      </c>
      <c r="J113" s="22">
        <f>IF(OR($A113="",$B113="",$C113=""),"",'MPTO_working_3-way'!G112)</f>
        <v>3.8502847952670751</v>
      </c>
      <c r="K113" s="17">
        <f>IF(OR($A113="",$B113="",$C113=""),"",'OddsRatio_working_3-way'!H112)</f>
        <v>2.2346141476074735</v>
      </c>
      <c r="L113" s="21">
        <f>IF(OR($A113="",$B113="",$C113=""),"",'OddsRatio_working_3-way'!I112)</f>
        <v>3.427376968177406</v>
      </c>
      <c r="M113" s="22">
        <f>IF(OR($A113="",$B113="",$C113=""),"",'OddsRatio_working_3-way'!J112)</f>
        <v>3.835427406793436</v>
      </c>
      <c r="N113" s="23">
        <f t="shared" si="29"/>
        <v>44.558760753330006</v>
      </c>
      <c r="O113" s="24">
        <f t="shared" si="30"/>
        <v>29.258463386222722</v>
      </c>
      <c r="P113" s="24">
        <f t="shared" si="31"/>
        <v>26.182775860447283</v>
      </c>
      <c r="Q113" t="s">
        <v>166</v>
      </c>
      <c r="R113" t="s">
        <v>412</v>
      </c>
      <c r="S113" s="48" t="s">
        <v>475</v>
      </c>
      <c r="T113" s="35">
        <v>100</v>
      </c>
      <c r="U113" s="35">
        <f t="shared" si="32"/>
        <v>87.546699875466999</v>
      </c>
      <c r="V113" s="35">
        <f t="shared" si="33"/>
        <v>80.769230769230759</v>
      </c>
      <c r="W113" s="35">
        <f t="shared" si="34"/>
        <v>28.571428571428573</v>
      </c>
      <c r="X113" s="35">
        <f t="shared" si="35"/>
        <v>90.659340659340657</v>
      </c>
      <c r="Y113" s="35">
        <f t="shared" si="36"/>
        <v>83.881871553104432</v>
      </c>
      <c r="Z113" s="35">
        <f t="shared" si="37"/>
        <v>31.684069355302231</v>
      </c>
      <c r="AA113" s="35">
        <f t="shared" si="38"/>
        <v>-3.1126407838736583</v>
      </c>
      <c r="AB113" s="35">
        <f t="shared" si="39"/>
        <v>-3.1126407838736725</v>
      </c>
      <c r="AC113" s="35">
        <f t="shared" si="40"/>
        <v>-3.1126407838736583</v>
      </c>
      <c r="AD113" s="36"/>
      <c r="AE113" s="36"/>
      <c r="AF113">
        <v>2.2000000000000002</v>
      </c>
      <c r="AG113">
        <v>1.72</v>
      </c>
      <c r="AH113" s="36"/>
      <c r="AI113" s="36"/>
      <c r="AJ113" t="s">
        <v>80</v>
      </c>
    </row>
    <row r="114" spans="1:36" ht="15" x14ac:dyDescent="0.25">
      <c r="A114">
        <v>8.0299999999999994</v>
      </c>
      <c r="B114">
        <v>5.2</v>
      </c>
      <c r="C114">
        <v>1.4</v>
      </c>
      <c r="D114" s="20">
        <f t="shared" si="28"/>
        <v>3.1126407838736547E-2</v>
      </c>
      <c r="E114" s="17">
        <f>IF(OR($A114="",$B114="",$C114=""),"",A114*'MPTO_working_3-way'!$I113)</f>
        <v>8.2799450549450544</v>
      </c>
      <c r="F114" s="21">
        <f>IF(OR($A114="",$B114="",$C114=""),"",B114*'MPTO_working_3-way'!$I113)</f>
        <v>5.3618573207614304</v>
      </c>
      <c r="G114" s="22">
        <f>IF(OR($A114="",$B114="",$C114=""),"",C114*'MPTO_working_3-way'!$I113)</f>
        <v>1.443576970974231</v>
      </c>
      <c r="H114" s="17">
        <f>IF(OR($A114="",$B114="",$C114=""),"",'MPTO_working_3-way'!E113)</f>
        <v>8.7598249785219053</v>
      </c>
      <c r="I114" s="21">
        <f>IF(OR($A114="",$B114="",$C114=""),"",'MPTO_working_3-way'!F113)</f>
        <v>5.4965524158162626</v>
      </c>
      <c r="J114" s="22">
        <f>IF(OR($A114="",$B114="",$C114=""),"",'MPTO_working_3-way'!G113)</f>
        <v>1.4206356663998883</v>
      </c>
      <c r="K114" s="17">
        <f>IF(OR($A114="",$B114="",$C114=""),"",'OddsRatio_working_3-way'!H113)</f>
        <v>8.5162266879573707</v>
      </c>
      <c r="L114" s="21">
        <f>IF(OR($A114="",$B114="",$C114=""),"",'OddsRatio_working_3-way'!I113)</f>
        <v>5.490491051126738</v>
      </c>
      <c r="M114" s="22">
        <f>IF(OR($A114="",$B114="",$C114=""),"",'OddsRatio_working_3-way'!J113)</f>
        <v>1.4276658143930228</v>
      </c>
      <c r="N114" s="23">
        <f t="shared" si="29"/>
        <v>12.077374829954545</v>
      </c>
      <c r="O114" s="24">
        <f t="shared" si="30"/>
        <v>18.650253823949036</v>
      </c>
      <c r="P114" s="24">
        <f t="shared" si="31"/>
        <v>69.272371346096435</v>
      </c>
      <c r="Q114" t="s">
        <v>188</v>
      </c>
      <c r="R114" t="s">
        <v>463</v>
      </c>
      <c r="S114" s="48" t="s">
        <v>475</v>
      </c>
      <c r="T114" s="35">
        <v>100</v>
      </c>
      <c r="U114" s="35">
        <f t="shared" si="32"/>
        <v>60.629921259842511</v>
      </c>
      <c r="V114" s="35">
        <f t="shared" si="33"/>
        <v>71.346704871060169</v>
      </c>
      <c r="W114" s="35">
        <f t="shared" si="34"/>
        <v>65.277777777777771</v>
      </c>
      <c r="X114" s="35">
        <f t="shared" si="35"/>
        <v>63.375517351162046</v>
      </c>
      <c r="Y114" s="35">
        <f t="shared" si="36"/>
        <v>74.092300962379696</v>
      </c>
      <c r="Z114" s="35">
        <f t="shared" si="37"/>
        <v>68.023373869097298</v>
      </c>
      <c r="AA114" s="35">
        <f t="shared" si="38"/>
        <v>-2.7455960913195341</v>
      </c>
      <c r="AB114" s="35">
        <f t="shared" si="39"/>
        <v>-2.745596091319527</v>
      </c>
      <c r="AC114" s="35">
        <f t="shared" si="40"/>
        <v>-2.745596091319527</v>
      </c>
      <c r="AF114">
        <v>1.61</v>
      </c>
      <c r="AG114">
        <v>2.41</v>
      </c>
      <c r="AJ114" t="s">
        <v>192</v>
      </c>
    </row>
    <row r="115" spans="1:36" ht="15" x14ac:dyDescent="0.25">
      <c r="A115">
        <v>2.54</v>
      </c>
      <c r="B115">
        <v>3.49</v>
      </c>
      <c r="C115">
        <v>2.88</v>
      </c>
      <c r="D115" s="20">
        <f t="shared" si="28"/>
        <v>2.7455960913195243E-2</v>
      </c>
      <c r="E115" s="17">
        <f>IF(OR($A115="",$B115="",$C115=""),"",A115*'MPTO_working_3-way'!$I114)</f>
        <v>2.6097381407195162</v>
      </c>
      <c r="F115" s="21">
        <f>IF(OR($A115="",$B115="",$C115=""),"",B115*'MPTO_working_3-way'!$I114)</f>
        <v>3.5858213035870516</v>
      </c>
      <c r="G115" s="22">
        <f>IF(OR($A115="",$B115="",$C115=""),"",C115*'MPTO_working_3-way'!$I114)</f>
        <v>2.9590731674300024</v>
      </c>
      <c r="H115" s="17">
        <f>IF(OR($A115="",$B115="",$C115=""),"",'MPTO_working_3-way'!E114)</f>
        <v>2.6004501870256282</v>
      </c>
      <c r="I115" s="21">
        <f>IF(OR($A115="",$B115="",$C115=""),"",'MPTO_working_3-way'!F114)</f>
        <v>3.6051500594408532</v>
      </c>
      <c r="J115" s="22">
        <f>IF(OR($A115="",$B115="",$C115=""),"",'MPTO_working_3-way'!G114)</f>
        <v>2.9579652265366869</v>
      </c>
      <c r="K115" s="17">
        <f>IF(OR($A115="",$B115="",$C115=""),"",'OddsRatio_working_3-way'!H114)</f>
        <v>2.6048681822381772</v>
      </c>
      <c r="L115" s="21">
        <f>IF(OR($A115="",$B115="",$C115=""),"",'OddsRatio_working_3-way'!I114)</f>
        <v>3.5948842686838058</v>
      </c>
      <c r="M115" s="22">
        <f>IF(OR($A115="",$B115="",$C115=""),"",'OddsRatio_working_3-way'!J114)</f>
        <v>2.9591897289660873</v>
      </c>
      <c r="N115" s="23">
        <f t="shared" si="29"/>
        <v>38.318020662574817</v>
      </c>
      <c r="O115" s="24">
        <f t="shared" si="30"/>
        <v>27.887613891959894</v>
      </c>
      <c r="P115" s="24">
        <f t="shared" si="31"/>
        <v>33.794365445465289</v>
      </c>
      <c r="Q115" t="s">
        <v>314</v>
      </c>
      <c r="R115" t="s">
        <v>464</v>
      </c>
      <c r="S115" s="48" t="s">
        <v>475</v>
      </c>
      <c r="T115" s="35">
        <v>100</v>
      </c>
      <c r="U115" s="35">
        <f t="shared" si="32"/>
        <v>14.529914529914532</v>
      </c>
      <c r="V115" s="35">
        <f t="shared" si="33"/>
        <v>88.038277511961738</v>
      </c>
      <c r="W115" s="35">
        <f t="shared" si="34"/>
        <v>93.69880277252679</v>
      </c>
      <c r="X115" s="35">
        <f t="shared" si="35"/>
        <v>18.262919715511501</v>
      </c>
      <c r="Y115" s="35">
        <f t="shared" si="36"/>
        <v>91.771282697558703</v>
      </c>
      <c r="Z115" s="35">
        <f t="shared" si="37"/>
        <v>97.431807958123755</v>
      </c>
      <c r="AA115" s="35">
        <f t="shared" si="38"/>
        <v>-3.7330051855969693</v>
      </c>
      <c r="AB115" s="35">
        <f t="shared" si="39"/>
        <v>-3.7330051855969657</v>
      </c>
      <c r="AC115" s="35">
        <f t="shared" si="40"/>
        <v>-3.7330051855969657</v>
      </c>
      <c r="AF115">
        <v>1.88</v>
      </c>
      <c r="AG115">
        <v>2.0099999999999998</v>
      </c>
      <c r="AJ115" t="s">
        <v>192</v>
      </c>
    </row>
    <row r="116" spans="1:36" ht="15" x14ac:dyDescent="0.25">
      <c r="A116">
        <v>1.17</v>
      </c>
      <c r="B116">
        <v>8.36</v>
      </c>
      <c r="C116">
        <v>15.87</v>
      </c>
      <c r="D116" s="20">
        <f t="shared" si="28"/>
        <v>3.7330051855969826E-2</v>
      </c>
      <c r="E116" s="17">
        <f>IF(OR($A116="",$B116="",$C116=""),"",A116*'MPTO_working_3-way'!$I115)</f>
        <v>1.2136761606714845</v>
      </c>
      <c r="F116" s="21">
        <f>IF(OR($A116="",$B116="",$C116=""),"",B116*'MPTO_working_3-way'!$I115)</f>
        <v>8.6720792335159071</v>
      </c>
      <c r="G116" s="22">
        <f>IF(OR($A116="",$B116="",$C116=""),"",C116*'MPTO_working_3-way'!$I115)</f>
        <v>16.462427922954241</v>
      </c>
      <c r="H116" s="17">
        <f>IF(OR($A116="",$B116="",$C116=""),"",'MPTO_working_3-way'!E115)</f>
        <v>1.1872853553138629</v>
      </c>
      <c r="I116" s="21">
        <f>IF(OR($A116="",$B116="",$C116=""),"",'MPTO_working_3-way'!F115)</f>
        <v>9.3306321796105767</v>
      </c>
      <c r="J116" s="22">
        <f>IF(OR($A116="",$B116="",$C116=""),"",'MPTO_working_3-way'!G115)</f>
        <v>19.77510889660277</v>
      </c>
      <c r="K116" s="17">
        <f>IF(OR($A116="",$B116="",$C116=""),"",'OddsRatio_working_3-way'!H115)</f>
        <v>1.1937028368892251</v>
      </c>
      <c r="L116" s="21">
        <f>IF(OR($A116="",$B116="",$C116=""),"",'OddsRatio_working_3-way'!I115)</f>
        <v>9.3861934088511596</v>
      </c>
      <c r="M116" s="22">
        <f>IF(OR($A116="",$B116="",$C116=""),"",'OddsRatio_working_3-way'!J115)</f>
        <v>17.943301085545748</v>
      </c>
      <c r="N116" s="23">
        <f t="shared" si="29"/>
        <v>82.394301907251361</v>
      </c>
      <c r="O116" s="24">
        <f t="shared" si="30"/>
        <v>11.531259955919149</v>
      </c>
      <c r="P116" s="24">
        <f t="shared" si="31"/>
        <v>6.0744381368294942</v>
      </c>
      <c r="Q116" t="s">
        <v>465</v>
      </c>
      <c r="R116" t="s">
        <v>466</v>
      </c>
      <c r="S116" s="48" t="s">
        <v>475</v>
      </c>
      <c r="T116" s="35">
        <v>100</v>
      </c>
      <c r="U116" s="35">
        <f t="shared" si="32"/>
        <v>65.03496503496504</v>
      </c>
      <c r="V116" s="35">
        <f t="shared" si="33"/>
        <v>70.326409495548958</v>
      </c>
      <c r="W116" s="35">
        <f t="shared" si="34"/>
        <v>61.832061068702288</v>
      </c>
      <c r="X116" s="35">
        <f t="shared" si="35"/>
        <v>67.841529435748754</v>
      </c>
      <c r="Y116" s="35">
        <f t="shared" si="36"/>
        <v>73.132973896332672</v>
      </c>
      <c r="Z116" s="35">
        <f t="shared" si="37"/>
        <v>64.638625469486001</v>
      </c>
      <c r="AA116" s="35">
        <f t="shared" si="38"/>
        <v>-2.8065644007837136</v>
      </c>
      <c r="AB116" s="35">
        <f t="shared" si="39"/>
        <v>-2.8065644007837136</v>
      </c>
      <c r="AC116" s="35">
        <f t="shared" si="40"/>
        <v>-2.8065644007837136</v>
      </c>
      <c r="AF116">
        <v>1.4</v>
      </c>
      <c r="AG116">
        <v>3.03</v>
      </c>
      <c r="AJ116" t="s">
        <v>192</v>
      </c>
    </row>
    <row r="117" spans="1:36" ht="15" x14ac:dyDescent="0.25">
      <c r="A117">
        <v>2.86</v>
      </c>
      <c r="B117">
        <v>3.37</v>
      </c>
      <c r="C117">
        <v>2.62</v>
      </c>
      <c r="D117" s="20">
        <f t="shared" si="28"/>
        <v>2.8065644007837065E-2</v>
      </c>
      <c r="E117" s="17">
        <f>IF(OR($A117="",$B117="",$C117=""),"",A117*'MPTO_working_3-way'!$I116)</f>
        <v>2.9402677418624137</v>
      </c>
      <c r="F117" s="21">
        <f>IF(OR($A117="",$B117="",$C117=""),"",B117*'MPTO_working_3-way'!$I116)</f>
        <v>3.4645812203064108</v>
      </c>
      <c r="G117" s="22">
        <f>IF(OR($A117="",$B117="",$C117=""),"",C117*'MPTO_working_3-way'!$I116)</f>
        <v>2.693531987300533</v>
      </c>
      <c r="H117" s="17">
        <f>IF(OR($A117="",$B117="",$C117=""),"",'MPTO_working_3-way'!E116)</f>
        <v>2.9386256140735783</v>
      </c>
      <c r="I117" s="21">
        <f>IF(OR($A117="",$B117="",$C117=""),"",'MPTO_working_3-way'!F116)</f>
        <v>3.4797049123039741</v>
      </c>
      <c r="J117" s="22">
        <f>IF(OR($A117="",$B117="",$C117=""),"",'MPTO_working_3-way'!G116)</f>
        <v>2.6858315094822056</v>
      </c>
      <c r="K117" s="17">
        <f>IF(OR($A117="",$B117="",$C117=""),"",'OddsRatio_working_3-way'!H116)</f>
        <v>2.9398585052986128</v>
      </c>
      <c r="L117" s="21">
        <f>IF(OR($A117="",$B117="",$C117=""),"",'OddsRatio_working_3-way'!I116)</f>
        <v>3.4717551922353289</v>
      </c>
      <c r="M117" s="22">
        <f>IF(OR($A117="",$B117="",$C117=""),"",'OddsRatio_working_3-way'!J116)</f>
        <v>2.6895541820342759</v>
      </c>
      <c r="N117" s="23">
        <f t="shared" si="29"/>
        <v>34.010508150750368</v>
      </c>
      <c r="O117" s="24">
        <f t="shared" si="30"/>
        <v>28.863517303010696</v>
      </c>
      <c r="P117" s="24">
        <f t="shared" si="31"/>
        <v>37.12597454623895</v>
      </c>
      <c r="Q117" t="s">
        <v>318</v>
      </c>
      <c r="R117" t="s">
        <v>189</v>
      </c>
      <c r="S117" s="48" t="s">
        <v>475</v>
      </c>
      <c r="T117" s="35">
        <v>100</v>
      </c>
      <c r="U117" s="35">
        <f t="shared" si="32"/>
        <v>54.954954954954964</v>
      </c>
      <c r="V117" s="35">
        <f t="shared" si="33"/>
        <v>68.75</v>
      </c>
      <c r="W117" s="35">
        <f t="shared" si="34"/>
        <v>73.40425531914893</v>
      </c>
      <c r="X117" s="35">
        <f t="shared" si="35"/>
        <v>57.845744680851062</v>
      </c>
      <c r="Y117" s="35">
        <f t="shared" si="36"/>
        <v>71.640789725896099</v>
      </c>
      <c r="Z117" s="35">
        <f t="shared" si="37"/>
        <v>76.295045045045043</v>
      </c>
      <c r="AA117" s="35">
        <f t="shared" si="38"/>
        <v>-2.8907897258960986</v>
      </c>
      <c r="AB117" s="35">
        <f t="shared" si="39"/>
        <v>-2.8907897258960986</v>
      </c>
      <c r="AC117" s="35">
        <f t="shared" si="40"/>
        <v>-2.8907897258961128</v>
      </c>
      <c r="AF117">
        <v>2.1800000000000002</v>
      </c>
      <c r="AG117">
        <v>1.74</v>
      </c>
      <c r="AJ117" t="s">
        <v>192</v>
      </c>
    </row>
    <row r="118" spans="1:36" ht="15" x14ac:dyDescent="0.25">
      <c r="A118">
        <v>2.2200000000000002</v>
      </c>
      <c r="B118">
        <v>3.2</v>
      </c>
      <c r="C118">
        <v>3.76</v>
      </c>
      <c r="D118" s="20">
        <f t="shared" si="28"/>
        <v>2.8907897258961146E-2</v>
      </c>
      <c r="E118" s="17">
        <f>IF(OR($A118="",$B118="",$C118=""),"",A118*'MPTO_working_3-way'!$I117)</f>
        <v>2.2841755319148938</v>
      </c>
      <c r="F118" s="21">
        <f>IF(OR($A118="",$B118="",$C118=""),"",B118*'MPTO_working_3-way'!$I117)</f>
        <v>3.2925052712286758</v>
      </c>
      <c r="G118" s="22">
        <f>IF(OR($A118="",$B118="",$C118=""),"",C118*'MPTO_working_3-way'!$I117)</f>
        <v>3.8686936936936935</v>
      </c>
      <c r="H118" s="17">
        <f>IF(OR($A118="",$B118="",$C118=""),"",'MPTO_working_3-way'!E117)</f>
        <v>2.2685279969561631</v>
      </c>
      <c r="I118" s="21">
        <f>IF(OR($A118="",$B118="",$C118=""),"",'MPTO_working_3-way'!F117)</f>
        <v>3.3018116610848876</v>
      </c>
      <c r="J118" s="22">
        <f>IF(OR($A118="",$B118="",$C118=""),"",'MPTO_working_3-way'!G117)</f>
        <v>3.9013507408042125</v>
      </c>
      <c r="K118" s="17">
        <f>IF(OR($A118="",$B118="",$C118=""),"",'OddsRatio_working_3-way'!H117)</f>
        <v>2.2752050216451671</v>
      </c>
      <c r="L118" s="21">
        <f>IF(OR($A118="",$B118="",$C118=""),"",'OddsRatio_working_3-way'!I117)</f>
        <v>3.2995500390322676</v>
      </c>
      <c r="M118" s="22">
        <f>IF(OR($A118="",$B118="",$C118=""),"",'OddsRatio_working_3-way'!J117)</f>
        <v>3.8848900489677534</v>
      </c>
      <c r="N118" s="23">
        <f t="shared" si="29"/>
        <v>43.779472550503577</v>
      </c>
      <c r="O118" s="24">
        <f t="shared" si="30"/>
        <v>30.372009081911855</v>
      </c>
      <c r="P118" s="24">
        <f t="shared" si="31"/>
        <v>25.84851836758456</v>
      </c>
      <c r="Q118" t="s">
        <v>316</v>
      </c>
      <c r="R118" t="s">
        <v>319</v>
      </c>
      <c r="S118" s="48" t="s">
        <v>475</v>
      </c>
      <c r="T118" s="35">
        <v>100</v>
      </c>
      <c r="U118" s="35">
        <f t="shared" si="32"/>
        <v>54.545454545454554</v>
      </c>
      <c r="V118" s="35">
        <f t="shared" si="33"/>
        <v>70.326409495548958</v>
      </c>
      <c r="W118" s="35">
        <f t="shared" si="34"/>
        <v>72.375690607734811</v>
      </c>
      <c r="X118" s="35">
        <f t="shared" si="35"/>
        <v>57.297899896716231</v>
      </c>
      <c r="Y118" s="35">
        <f t="shared" si="36"/>
        <v>73.078854846810643</v>
      </c>
      <c r="Z118" s="35">
        <f t="shared" si="37"/>
        <v>75.128135958996495</v>
      </c>
      <c r="AA118" s="35">
        <f t="shared" si="38"/>
        <v>-2.7524453512616773</v>
      </c>
      <c r="AB118" s="35">
        <f t="shared" si="39"/>
        <v>-2.7524453512616844</v>
      </c>
      <c r="AC118" s="35">
        <f t="shared" si="40"/>
        <v>-2.7524453512616844</v>
      </c>
      <c r="AF118">
        <v>2.4700000000000002</v>
      </c>
      <c r="AG118">
        <v>1.59</v>
      </c>
      <c r="AJ118" t="s">
        <v>192</v>
      </c>
    </row>
    <row r="119" spans="1:36" ht="15" x14ac:dyDescent="0.25">
      <c r="A119">
        <v>2.2000000000000002</v>
      </c>
      <c r="B119">
        <v>3.37</v>
      </c>
      <c r="C119">
        <v>3.62</v>
      </c>
      <c r="D119" s="20">
        <f t="shared" si="28"/>
        <v>2.7524453512616898E-2</v>
      </c>
      <c r="E119" s="17">
        <f>IF(OR($A119="",$B119="",$C119=""),"",A119*'MPTO_working_3-way'!$I118)</f>
        <v>2.2605537977277574</v>
      </c>
      <c r="F119" s="21">
        <f>IF(OR($A119="",$B119="",$C119=""),"",B119*'MPTO_working_3-way'!$I118)</f>
        <v>3.4627574083375192</v>
      </c>
      <c r="G119" s="22">
        <f>IF(OR($A119="",$B119="",$C119=""),"",C119*'MPTO_working_3-way'!$I118)</f>
        <v>3.7196385217156731</v>
      </c>
      <c r="H119" s="17">
        <f>IF(OR($A119="",$B119="",$C119=""),"",'MPTO_working_3-way'!E118)</f>
        <v>2.2453209025897758</v>
      </c>
      <c r="I119" s="21">
        <f>IF(OR($A119="",$B119="",$C119=""),"",'MPTO_working_3-way'!F118)</f>
        <v>3.4775219752881665</v>
      </c>
      <c r="J119" s="22">
        <f>IF(OR($A119="",$B119="",$C119=""),"",'MPTO_working_3-way'!G118)</f>
        <v>3.7443608602966614</v>
      </c>
      <c r="K119" s="17">
        <f>IF(OR($A119="",$B119="",$C119=""),"",'OddsRatio_working_3-way'!H118)</f>
        <v>2.251715844351728</v>
      </c>
      <c r="L119" s="21">
        <f>IF(OR($A119="",$B119="",$C119=""),"",'OddsRatio_working_3-way'!I118)</f>
        <v>3.4721387925946625</v>
      </c>
      <c r="M119" s="22">
        <f>IF(OR($A119="",$B119="",$C119=""),"",'OddsRatio_working_3-way'!J118)</f>
        <v>3.7329129268346044</v>
      </c>
      <c r="N119" s="23">
        <f t="shared" si="29"/>
        <v>44.236947645535828</v>
      </c>
      <c r="O119" s="24">
        <f t="shared" si="30"/>
        <v>28.878719531210333</v>
      </c>
      <c r="P119" s="24">
        <f t="shared" si="31"/>
        <v>26.884332823253825</v>
      </c>
      <c r="Q119" t="s">
        <v>315</v>
      </c>
      <c r="R119" t="s">
        <v>317</v>
      </c>
      <c r="S119" s="48" t="s">
        <v>475</v>
      </c>
      <c r="T119" s="35">
        <v>100</v>
      </c>
      <c r="U119" s="35">
        <f t="shared" si="32"/>
        <v>70.845481049562679</v>
      </c>
      <c r="V119" s="35">
        <f t="shared" si="33"/>
        <v>71.751412429378533</v>
      </c>
      <c r="W119" s="35">
        <f t="shared" si="34"/>
        <v>53.051643192488264</v>
      </c>
      <c r="X119" s="35">
        <f t="shared" si="35"/>
        <v>75.196944378133196</v>
      </c>
      <c r="Y119" s="35">
        <f t="shared" si="36"/>
        <v>76.10287575794905</v>
      </c>
      <c r="Z119" s="35">
        <f t="shared" si="37"/>
        <v>57.403106521058774</v>
      </c>
      <c r="AA119" s="35">
        <f t="shared" si="38"/>
        <v>-4.3514633285705173</v>
      </c>
      <c r="AB119" s="35">
        <f t="shared" si="39"/>
        <v>-4.3514633285705173</v>
      </c>
      <c r="AC119" s="35">
        <f t="shared" si="40"/>
        <v>-4.3514633285705102</v>
      </c>
      <c r="AF119">
        <v>2.2799999999999998</v>
      </c>
      <c r="AG119">
        <v>1.68</v>
      </c>
      <c r="AJ119" t="s">
        <v>192</v>
      </c>
    </row>
    <row r="120" spans="1:36" ht="15" x14ac:dyDescent="0.25">
      <c r="A120">
        <v>3.43</v>
      </c>
      <c r="B120">
        <v>3.54</v>
      </c>
      <c r="C120">
        <v>2.13</v>
      </c>
      <c r="D120" s="20">
        <f t="shared" si="28"/>
        <v>4.3514633285705262E-2</v>
      </c>
      <c r="E120" s="17">
        <f>IF(OR($A120="",$B120="",$C120=""),"",A120*'MPTO_working_3-way'!$I119)</f>
        <v>3.5792551921699691</v>
      </c>
      <c r="F120" s="21">
        <f>IF(OR($A120="",$B120="",$C120=""),"",B120*'MPTO_working_3-way'!$I119)</f>
        <v>3.6940418018313967</v>
      </c>
      <c r="G120" s="22">
        <f>IF(OR($A120="",$B120="",$C120=""),"",C120*'MPTO_working_3-way'!$I119)</f>
        <v>2.222686168898552</v>
      </c>
      <c r="H120" s="17">
        <f>IF(OR($A120="",$B120="",$C120=""),"",'MPTO_working_3-way'!E119)</f>
        <v>3.6095830015148511</v>
      </c>
      <c r="I120" s="21">
        <f>IF(OR($A120="",$B120="",$C120=""),"",'MPTO_working_3-way'!F119)</f>
        <v>3.731607866494334</v>
      </c>
      <c r="J120" s="22">
        <f>IF(OR($A120="",$B120="",$C120=""),"",'MPTO_working_3-way'!G119)</f>
        <v>2.1979051355385057</v>
      </c>
      <c r="K120" s="17">
        <f>IF(OR($A120="",$B120="",$C120=""),"",'OddsRatio_working_3-way'!H119)</f>
        <v>3.5977607885026046</v>
      </c>
      <c r="L120" s="21">
        <f>IF(OR($A120="",$B120="",$C120=""),"",'OddsRatio_working_3-way'!I119)</f>
        <v>3.7153548982702116</v>
      </c>
      <c r="M120" s="22">
        <f>IF(OR($A120="",$B120="",$C120=""),"",'OddsRatio_working_3-way'!J119)</f>
        <v>2.2080122185217879</v>
      </c>
      <c r="N120" s="23">
        <f t="shared" si="29"/>
        <v>27.938773468503015</v>
      </c>
      <c r="O120" s="24">
        <f t="shared" si="30"/>
        <v>27.070619490668179</v>
      </c>
      <c r="P120" s="24">
        <f t="shared" si="31"/>
        <v>44.990607040828806</v>
      </c>
      <c r="Q120" t="s">
        <v>324</v>
      </c>
      <c r="R120" t="s">
        <v>214</v>
      </c>
      <c r="S120" s="48" t="s">
        <v>475</v>
      </c>
      <c r="T120" s="35">
        <v>100</v>
      </c>
      <c r="U120" s="35">
        <f t="shared" si="32"/>
        <v>63.768115942028999</v>
      </c>
      <c r="V120" s="35">
        <f t="shared" si="33"/>
        <v>72.222222222222229</v>
      </c>
      <c r="W120" s="35">
        <f t="shared" si="34"/>
        <v>59.514170040485837</v>
      </c>
      <c r="X120" s="35">
        <f t="shared" si="35"/>
        <v>68.263607737291949</v>
      </c>
      <c r="Y120" s="35">
        <f t="shared" si="36"/>
        <v>76.717714017485193</v>
      </c>
      <c r="Z120" s="35">
        <f t="shared" si="37"/>
        <v>64.009661835748801</v>
      </c>
      <c r="AA120" s="35">
        <f t="shared" si="38"/>
        <v>-4.4954917952629501</v>
      </c>
      <c r="AB120" s="35">
        <f t="shared" si="39"/>
        <v>-4.4954917952629643</v>
      </c>
      <c r="AC120" s="35">
        <f t="shared" si="40"/>
        <v>-4.4954917952629643</v>
      </c>
      <c r="AF120">
        <v>1.86</v>
      </c>
      <c r="AG120">
        <v>1.98</v>
      </c>
      <c r="AJ120" t="s">
        <v>457</v>
      </c>
    </row>
    <row r="121" spans="1:36" ht="15" x14ac:dyDescent="0.25">
      <c r="A121">
        <v>2.76</v>
      </c>
      <c r="B121">
        <v>3.6</v>
      </c>
      <c r="C121">
        <v>2.4700000000000002</v>
      </c>
      <c r="D121" s="20">
        <f t="shared" si="28"/>
        <v>4.4954917952629625E-2</v>
      </c>
      <c r="E121" s="17">
        <f>IF(OR($A121="",$B121="",$C121=""),"",A121*'MPTO_working_3-way'!$I120)</f>
        <v>2.8840755735492576</v>
      </c>
      <c r="F121" s="21">
        <f>IF(OR($A121="",$B121="",$C121=""),"",B121*'MPTO_working_3-way'!$I120)</f>
        <v>3.7618377046294666</v>
      </c>
      <c r="G121" s="22">
        <f>IF(OR($A121="",$B121="",$C121=""),"",C121*'MPTO_working_3-way'!$I120)</f>
        <v>2.5810386473429956</v>
      </c>
      <c r="H121" s="17">
        <f>IF(OR($A121="",$B121="",$C121=""),"",'MPTO_working_3-way'!E120)</f>
        <v>2.879074263512055</v>
      </c>
      <c r="I121" s="21">
        <f>IF(OR($A121="",$B121="",$C121=""),"",'MPTO_working_3-way'!F120)</f>
        <v>3.8052792180406363</v>
      </c>
      <c r="J121" s="22">
        <f>IF(OR($A121="",$B121="",$C121=""),"",'MPTO_working_3-way'!G120)</f>
        <v>2.5649356621489425</v>
      </c>
      <c r="K121" s="17">
        <f>IF(OR($A121="",$B121="",$C121=""),"",'OddsRatio_working_3-way'!H120)</f>
        <v>2.8829532662040727</v>
      </c>
      <c r="L121" s="21">
        <f>IF(OR($A121="",$B121="",$C121=""),"",'OddsRatio_working_3-way'!I120)</f>
        <v>3.7816355068923801</v>
      </c>
      <c r="M121" s="22">
        <f>IF(OR($A121="",$B121="",$C121=""),"",'OddsRatio_working_3-way'!J120)</f>
        <v>2.5726939212045385</v>
      </c>
      <c r="N121" s="23">
        <f t="shared" si="29"/>
        <v>34.673155210331757</v>
      </c>
      <c r="O121" s="24">
        <f t="shared" si="30"/>
        <v>26.582752327921018</v>
      </c>
      <c r="P121" s="24">
        <f t="shared" si="31"/>
        <v>38.744092461747222</v>
      </c>
      <c r="Q121" t="s">
        <v>321</v>
      </c>
      <c r="R121" t="s">
        <v>322</v>
      </c>
      <c r="S121" s="48" t="s">
        <v>475</v>
      </c>
      <c r="T121" s="35">
        <v>100</v>
      </c>
      <c r="U121" s="35">
        <f t="shared" si="32"/>
        <v>46.524064171122987</v>
      </c>
      <c r="V121" s="35">
        <f t="shared" si="33"/>
        <v>75.308641975308646</v>
      </c>
      <c r="W121" s="35">
        <f t="shared" si="34"/>
        <v>73.474801061007966</v>
      </c>
      <c r="X121" s="35">
        <f t="shared" si="35"/>
        <v>51.216556963683402</v>
      </c>
      <c r="Y121" s="35">
        <f t="shared" si="36"/>
        <v>80.001134767869047</v>
      </c>
      <c r="Z121" s="35">
        <f t="shared" si="37"/>
        <v>78.167293853568353</v>
      </c>
      <c r="AA121" s="35">
        <f t="shared" si="38"/>
        <v>-4.6924927925604152</v>
      </c>
      <c r="AB121" s="35">
        <f t="shared" si="39"/>
        <v>-4.692492792560401</v>
      </c>
      <c r="AC121" s="35">
        <f t="shared" si="40"/>
        <v>-4.6924927925603868</v>
      </c>
      <c r="AF121">
        <v>1.91</v>
      </c>
      <c r="AG121">
        <v>1.93</v>
      </c>
      <c r="AJ121" t="s">
        <v>457</v>
      </c>
    </row>
    <row r="122" spans="1:36" ht="15" x14ac:dyDescent="0.25">
      <c r="A122">
        <v>1.87</v>
      </c>
      <c r="B122">
        <v>4.05</v>
      </c>
      <c r="C122">
        <v>3.77</v>
      </c>
      <c r="D122" s="20">
        <f t="shared" si="28"/>
        <v>4.6924927925604099E-2</v>
      </c>
      <c r="E122" s="17">
        <f>IF(OR($A122="",$B122="",$C122=""),"",A122*'MPTO_working_3-way'!$I121)</f>
        <v>1.9577496152208798</v>
      </c>
      <c r="F122" s="21">
        <f>IF(OR($A122="",$B122="",$C122=""),"",B122*'MPTO_working_3-way'!$I121)</f>
        <v>4.2400459580986967</v>
      </c>
      <c r="G122" s="22">
        <f>IF(OR($A122="",$B122="",$C122=""),"",C122*'MPTO_working_3-way'!$I121)</f>
        <v>3.9469069782795274</v>
      </c>
      <c r="H122" s="17">
        <f>IF(OR($A122="",$B122="",$C122=""),"",'MPTO_working_3-way'!E121)</f>
        <v>1.92634535454804</v>
      </c>
      <c r="I122" s="21">
        <f>IF(OR($A122="",$B122="",$C122=""),"",'MPTO_working_3-way'!F121)</f>
        <v>4.3239141348300931</v>
      </c>
      <c r="J122" s="22">
        <f>IF(OR($A122="",$B122="",$C122=""),"",'MPTO_working_3-way'!G121)</f>
        <v>4.0062441842980316</v>
      </c>
      <c r="K122" s="17">
        <f>IF(OR($A122="",$B122="",$C122=""),"",'OddsRatio_working_3-way'!H121)</f>
        <v>1.9380453745670785</v>
      </c>
      <c r="L122" s="21">
        <f>IF(OR($A122="",$B122="",$C122=""),"",'OddsRatio_working_3-way'!I121)</f>
        <v>4.2885498763558481</v>
      </c>
      <c r="M122" s="22">
        <f>IF(OR($A122="",$B122="",$C122=""),"",'OddsRatio_working_3-way'!J121)</f>
        <v>3.9866502155756387</v>
      </c>
      <c r="N122" s="23">
        <f t="shared" si="29"/>
        <v>51.079054861015862</v>
      </c>
      <c r="O122" s="24">
        <f t="shared" si="30"/>
        <v>23.584650022246826</v>
      </c>
      <c r="P122" s="24">
        <f t="shared" si="31"/>
        <v>25.336295116737311</v>
      </c>
      <c r="Q122" t="s">
        <v>325</v>
      </c>
      <c r="R122" t="s">
        <v>323</v>
      </c>
      <c r="S122" s="48" t="s">
        <v>475</v>
      </c>
      <c r="T122" s="35">
        <v>100</v>
      </c>
      <c r="U122" s="35">
        <f t="shared" si="32"/>
        <v>43.181818181818187</v>
      </c>
      <c r="V122" s="35">
        <f t="shared" si="33"/>
        <v>74.093264248704671</v>
      </c>
      <c r="W122" s="35">
        <f t="shared" si="34"/>
        <v>77.973568281938327</v>
      </c>
      <c r="X122" s="35">
        <f t="shared" si="35"/>
        <v>47.933167469357016</v>
      </c>
      <c r="Y122" s="35">
        <f t="shared" si="36"/>
        <v>78.8446135362435</v>
      </c>
      <c r="Z122" s="35">
        <f t="shared" si="37"/>
        <v>82.724917569477157</v>
      </c>
      <c r="AA122" s="35">
        <f t="shared" si="38"/>
        <v>-4.7513492875388295</v>
      </c>
      <c r="AB122" s="35">
        <f t="shared" si="39"/>
        <v>-4.7513492875388295</v>
      </c>
      <c r="AC122" s="35">
        <f t="shared" si="40"/>
        <v>-4.7513492875388295</v>
      </c>
      <c r="AF122">
        <v>1.67</v>
      </c>
      <c r="AG122">
        <v>2.23</v>
      </c>
      <c r="AJ122" t="s">
        <v>457</v>
      </c>
    </row>
    <row r="123" spans="1:36" ht="15" x14ac:dyDescent="0.25">
      <c r="A123">
        <v>1.76</v>
      </c>
      <c r="B123">
        <v>3.86</v>
      </c>
      <c r="C123">
        <v>4.54</v>
      </c>
      <c r="D123" s="20">
        <f t="shared" si="28"/>
        <v>4.7513492875388419E-2</v>
      </c>
      <c r="E123" s="17">
        <f>IF(OR($A123="",$B123="",$C123=""),"",A123*'MPTO_working_3-way'!$I122)</f>
        <v>1.8436237474606836</v>
      </c>
      <c r="F123" s="21">
        <f>IF(OR($A123="",$B123="",$C123=""),"",B123*'MPTO_working_3-way'!$I122)</f>
        <v>4.0434020824989991</v>
      </c>
      <c r="G123" s="22">
        <f>IF(OR($A123="",$B123="",$C123=""),"",C123*'MPTO_working_3-way'!$I122)</f>
        <v>4.7557112576542631</v>
      </c>
      <c r="H123" s="17">
        <f>IF(OR($A123="",$B123="",$C123=""),"",'MPTO_working_3-way'!E122)</f>
        <v>1.8104659833938281</v>
      </c>
      <c r="I123" s="21">
        <f>IF(OR($A123="",$B123="",$C123=""),"",'MPTO_working_3-way'!F122)</f>
        <v>4.1113429531589807</v>
      </c>
      <c r="J123" s="22">
        <f>IF(OR($A123="",$B123="",$C123=""),"",'MPTO_working_3-way'!G122)</f>
        <v>4.8917340334915416</v>
      </c>
      <c r="K123" s="17">
        <f>IF(OR($A123="",$B123="",$C123=""),"",'OddsRatio_working_3-way'!H122)</f>
        <v>1.8223299972820095</v>
      </c>
      <c r="L123" s="21">
        <f>IF(OR($A123="",$B123="",$C123=""),"",'OddsRatio_working_3-way'!I122)</f>
        <v>4.0945576213507211</v>
      </c>
      <c r="M123" s="22">
        <f>IF(OR($A123="",$B123="",$C123=""),"",'OddsRatio_working_3-way'!J122)</f>
        <v>4.8303265662872565</v>
      </c>
      <c r="N123" s="23">
        <f t="shared" si="29"/>
        <v>54.241002339948743</v>
      </c>
      <c r="O123" s="24">
        <f t="shared" si="30"/>
        <v>24.731648735313417</v>
      </c>
      <c r="P123" s="24">
        <f t="shared" si="31"/>
        <v>21.027348924737836</v>
      </c>
      <c r="Q123" t="s">
        <v>213</v>
      </c>
      <c r="R123" t="s">
        <v>327</v>
      </c>
      <c r="S123" s="48" t="s">
        <v>475</v>
      </c>
      <c r="T123" s="35">
        <v>100</v>
      </c>
      <c r="U123" s="35">
        <f t="shared" si="32"/>
        <v>20.634920634920633</v>
      </c>
      <c r="V123" s="35">
        <f t="shared" si="33"/>
        <v>83.22147651006712</v>
      </c>
      <c r="W123" s="35">
        <f t="shared" si="34"/>
        <v>90.300678952473319</v>
      </c>
      <c r="X123" s="35">
        <f t="shared" si="35"/>
        <v>26.477844537459561</v>
      </c>
      <c r="Y123" s="35">
        <f t="shared" si="36"/>
        <v>89.064400412606034</v>
      </c>
      <c r="Z123" s="35">
        <f t="shared" si="37"/>
        <v>96.143602855012247</v>
      </c>
      <c r="AA123" s="35">
        <f t="shared" si="38"/>
        <v>-5.8429239025389279</v>
      </c>
      <c r="AB123" s="35">
        <f t="shared" si="39"/>
        <v>-5.8429239025389137</v>
      </c>
      <c r="AC123" s="35">
        <f t="shared" si="40"/>
        <v>-5.8429239025389279</v>
      </c>
      <c r="AF123">
        <v>1.87</v>
      </c>
      <c r="AG123">
        <v>1.97</v>
      </c>
      <c r="AJ123" t="s">
        <v>457</v>
      </c>
    </row>
    <row r="124" spans="1:36" ht="15" x14ac:dyDescent="0.25">
      <c r="A124">
        <v>1.26</v>
      </c>
      <c r="B124">
        <v>5.96</v>
      </c>
      <c r="C124">
        <v>10.31</v>
      </c>
      <c r="D124" s="20">
        <f t="shared" si="28"/>
        <v>5.8429239025389101E-2</v>
      </c>
      <c r="E124" s="17">
        <f>IF(OR($A124="",$B124="",$C124=""),"",A124*'MPTO_working_3-way'!$I123)</f>
        <v>1.3336208411719903</v>
      </c>
      <c r="F124" s="21">
        <f>IF(OR($A124="",$B124="",$C124=""),"",B124*'MPTO_working_3-way'!$I123)</f>
        <v>6.3082382645913189</v>
      </c>
      <c r="G124" s="22">
        <f>IF(OR($A124="",$B124="",$C124=""),"",C124*'MPTO_working_3-way'!$I123)</f>
        <v>10.912405454351763</v>
      </c>
      <c r="H124" s="17">
        <f>IF(OR($A124="",$B124="",$C124=""),"",'MPTO_working_3-way'!E123)</f>
        <v>1.2916986469770577</v>
      </c>
      <c r="I124" s="21">
        <f>IF(OR($A124="",$B124="",$C124=""),"",'MPTO_working_3-way'!F123)</f>
        <v>6.7426872336418224</v>
      </c>
      <c r="J124" s="22">
        <f>IF(OR($A124="",$B124="",$C124=""),"",'MPTO_working_3-way'!G123)</f>
        <v>12.90042974786525</v>
      </c>
      <c r="K124" s="17">
        <f>IF(OR($A124="",$B124="",$C124=""),"",'OddsRatio_working_3-way'!H123)</f>
        <v>1.3024729086147049</v>
      </c>
      <c r="L124" s="21">
        <f>IF(OR($A124="",$B124="",$C124=""),"",'OddsRatio_working_3-way'!I123)</f>
        <v>6.7702524104959112</v>
      </c>
      <c r="M124" s="22">
        <f>IF(OR($A124="",$B124="",$C124=""),"",'OddsRatio_working_3-way'!J123)</f>
        <v>11.830856843088089</v>
      </c>
      <c r="N124" s="23">
        <f t="shared" si="29"/>
        <v>74.983831170574447</v>
      </c>
      <c r="O124" s="24">
        <f t="shared" si="30"/>
        <v>15.852286455524128</v>
      </c>
      <c r="P124" s="24">
        <f t="shared" si="31"/>
        <v>9.1638823739014352</v>
      </c>
      <c r="Q124" t="s">
        <v>328</v>
      </c>
      <c r="R124" t="s">
        <v>334</v>
      </c>
      <c r="S124" s="48" t="s">
        <v>475</v>
      </c>
      <c r="T124" s="35">
        <v>100</v>
      </c>
      <c r="U124" s="35">
        <f t="shared" si="32"/>
        <v>35.483870967741936</v>
      </c>
      <c r="V124" s="35">
        <f t="shared" si="33"/>
        <v>75.961538461538453</v>
      </c>
      <c r="W124" s="35">
        <f t="shared" si="34"/>
        <v>82.30088495575221</v>
      </c>
      <c r="X124" s="35">
        <f t="shared" si="35"/>
        <v>41.737576582709323</v>
      </c>
      <c r="Y124" s="35">
        <f t="shared" si="36"/>
        <v>82.21524407650584</v>
      </c>
      <c r="Z124" s="35">
        <f t="shared" si="37"/>
        <v>88.554590570719597</v>
      </c>
      <c r="AA124" s="35">
        <f t="shared" si="38"/>
        <v>-6.2537056149673873</v>
      </c>
      <c r="AB124" s="35">
        <f t="shared" si="39"/>
        <v>-6.2537056149673873</v>
      </c>
      <c r="AC124" s="35">
        <f t="shared" si="40"/>
        <v>-6.2537056149673873</v>
      </c>
      <c r="AF124">
        <v>1.55</v>
      </c>
      <c r="AG124">
        <v>2.38</v>
      </c>
      <c r="AJ124" t="s">
        <v>458</v>
      </c>
    </row>
    <row r="125" spans="1:36" ht="15" x14ac:dyDescent="0.25">
      <c r="A125">
        <v>1.55</v>
      </c>
      <c r="B125">
        <v>4.16</v>
      </c>
      <c r="C125">
        <v>5.65</v>
      </c>
      <c r="D125" s="20">
        <f t="shared" si="28"/>
        <v>6.2537056149673864E-2</v>
      </c>
      <c r="E125" s="17">
        <f>IF(OR($A125="",$B125="",$C125=""),"",A125*'MPTO_working_3-way'!$I124)</f>
        <v>1.6469324370319944</v>
      </c>
      <c r="F125" s="21">
        <f>IF(OR($A125="",$B125="",$C125=""),"",B125*'MPTO_working_3-way'!$I124)</f>
        <v>4.4201541535826436</v>
      </c>
      <c r="G125" s="22">
        <f>IF(OR($A125="",$B125="",$C125=""),"",C125*'MPTO_working_3-way'!$I124)</f>
        <v>6.0033343672456576</v>
      </c>
      <c r="H125" s="17">
        <f>IF(OR($A125="",$B125="",$C125=""),"",'MPTO_working_3-way'!E124)</f>
        <v>1.601753972010898</v>
      </c>
      <c r="I125" s="21">
        <f>IF(OR($A125="",$B125="",$C125=""),"",'MPTO_working_3-way'!F124)</f>
        <v>4.5550007918580322</v>
      </c>
      <c r="J125" s="22">
        <f>IF(OR($A125="",$B125="",$C125=""),"",'MPTO_working_3-way'!G124)</f>
        <v>6.4042846176834241</v>
      </c>
      <c r="K125" s="17">
        <f>IF(OR($A125="",$B125="",$C125=""),"",'OddsRatio_working_3-way'!H124)</f>
        <v>1.6162241811431131</v>
      </c>
      <c r="L125" s="21">
        <f>IF(OR($A125="",$B125="",$C125=""),"",'OddsRatio_working_3-way'!I124)</f>
        <v>4.5404880225677022</v>
      </c>
      <c r="M125" s="22">
        <f>IF(OR($A125="",$B125="",$C125=""),"",'OddsRatio_working_3-way'!J124)</f>
        <v>6.2098953496644986</v>
      </c>
      <c r="N125" s="23">
        <f t="shared" si="29"/>
        <v>60.718944961831077</v>
      </c>
      <c r="O125" s="24">
        <f t="shared" si="30"/>
        <v>22.62364535837456</v>
      </c>
      <c r="P125" s="24">
        <f t="shared" si="31"/>
        <v>16.657409679794366</v>
      </c>
      <c r="Q125" t="s">
        <v>330</v>
      </c>
      <c r="R125" t="s">
        <v>333</v>
      </c>
      <c r="S125" s="48" t="s">
        <v>475</v>
      </c>
      <c r="T125" s="35">
        <v>100</v>
      </c>
      <c r="U125" s="35">
        <f t="shared" si="32"/>
        <v>30.555555555555554</v>
      </c>
      <c r="V125" s="35">
        <f t="shared" si="33"/>
        <v>78.40172786177105</v>
      </c>
      <c r="W125" s="35">
        <f t="shared" si="34"/>
        <v>84.80243161094225</v>
      </c>
      <c r="X125" s="35">
        <f t="shared" si="35"/>
        <v>36.795840527286693</v>
      </c>
      <c r="Y125" s="35">
        <f t="shared" si="36"/>
        <v>84.642012833502193</v>
      </c>
      <c r="Z125" s="35">
        <f t="shared" si="37"/>
        <v>91.042716582673378</v>
      </c>
      <c r="AA125" s="35">
        <f t="shared" si="38"/>
        <v>-6.2402849717311391</v>
      </c>
      <c r="AB125" s="35">
        <f t="shared" si="39"/>
        <v>-6.2402849717311426</v>
      </c>
      <c r="AC125" s="35">
        <f t="shared" si="40"/>
        <v>-6.2402849717311284</v>
      </c>
      <c r="AF125">
        <v>1.72</v>
      </c>
      <c r="AG125">
        <v>2.1</v>
      </c>
      <c r="AJ125" t="s">
        <v>458</v>
      </c>
    </row>
    <row r="126" spans="1:36" ht="15" x14ac:dyDescent="0.25">
      <c r="A126">
        <v>1.44</v>
      </c>
      <c r="B126">
        <v>4.63</v>
      </c>
      <c r="C126">
        <v>6.58</v>
      </c>
      <c r="D126" s="20">
        <f t="shared" si="28"/>
        <v>6.2402849717311248E-2</v>
      </c>
      <c r="E126" s="17">
        <f>IF(OR($A126="",$B126="",$C126=""),"",A126*'MPTO_working_3-way'!$I125)</f>
        <v>1.5298601035929282</v>
      </c>
      <c r="F126" s="21">
        <f>IF(OR($A126="",$B126="",$C126=""),"",B126*'MPTO_working_3-way'!$I125)</f>
        <v>4.9189251941911509</v>
      </c>
      <c r="G126" s="22">
        <f>IF(OR($A126="",$B126="",$C126=""),"",C126*'MPTO_working_3-way'!$I125)</f>
        <v>6.9906107511399078</v>
      </c>
      <c r="H126" s="17">
        <f>IF(OR($A126="",$B126="",$C126=""),"",'MPTO_working_3-way'!E125)</f>
        <v>1.4844647177730443</v>
      </c>
      <c r="I126" s="21">
        <f>IF(OR($A126="",$B126="",$C126=""),"",'MPTO_working_3-way'!F125)</f>
        <v>5.1234292651160986</v>
      </c>
      <c r="J126" s="22">
        <f>IF(OR($A126="",$B126="",$C126=""),"",'MPTO_working_3-way'!G125)</f>
        <v>7.6234193096653966</v>
      </c>
      <c r="K126" s="17">
        <f>IF(OR($A126="",$B126="",$C126=""),"",'OddsRatio_working_3-way'!H125)</f>
        <v>1.498004132303151</v>
      </c>
      <c r="L126" s="21">
        <f>IF(OR($A126="",$B126="",$C126=""),"",'OddsRatio_working_3-way'!I125)</f>
        <v>5.1085340915009958</v>
      </c>
      <c r="M126" s="22">
        <f>IF(OR($A126="",$B126="",$C126=""),"",'OddsRatio_working_3-way'!J125)</f>
        <v>7.3155978596626881</v>
      </c>
      <c r="N126" s="23">
        <f t="shared" si="29"/>
        <v>65.365453851072147</v>
      </c>
      <c r="O126" s="24">
        <f t="shared" si="30"/>
        <v>20.329644394285936</v>
      </c>
      <c r="P126" s="24">
        <f t="shared" si="31"/>
        <v>14.30490175464193</v>
      </c>
      <c r="Q126" t="s">
        <v>337</v>
      </c>
      <c r="R126" t="s">
        <v>332</v>
      </c>
      <c r="S126" s="48" t="s">
        <v>475</v>
      </c>
      <c r="T126" s="35">
        <v>100</v>
      </c>
      <c r="U126" s="35">
        <f t="shared" si="32"/>
        <v>57.983193277310924</v>
      </c>
      <c r="V126" s="35">
        <f t="shared" si="33"/>
        <v>71.671388101982998</v>
      </c>
      <c r="W126" s="35">
        <f t="shared" si="34"/>
        <v>63.898916967509031</v>
      </c>
      <c r="X126" s="35">
        <f t="shared" si="35"/>
        <v>64.429694930507978</v>
      </c>
      <c r="Y126" s="35">
        <f t="shared" si="36"/>
        <v>78.117889755180059</v>
      </c>
      <c r="Z126" s="35">
        <f t="shared" si="37"/>
        <v>70.34541862070607</v>
      </c>
      <c r="AA126" s="35">
        <f t="shared" si="38"/>
        <v>-6.4465016531970534</v>
      </c>
      <c r="AB126" s="35">
        <f t="shared" si="39"/>
        <v>-6.4465016531970605</v>
      </c>
      <c r="AC126" s="35">
        <f t="shared" si="40"/>
        <v>-6.4465016531970392</v>
      </c>
      <c r="AF126">
        <v>1.65</v>
      </c>
      <c r="AG126">
        <v>2.21</v>
      </c>
      <c r="AJ126" t="s">
        <v>458</v>
      </c>
    </row>
    <row r="127" spans="1:36" ht="15" x14ac:dyDescent="0.25">
      <c r="A127">
        <v>2.38</v>
      </c>
      <c r="B127">
        <v>3.53</v>
      </c>
      <c r="C127">
        <v>2.77</v>
      </c>
      <c r="D127" s="20">
        <f t="shared" si="28"/>
        <v>6.4465016531970454E-2</v>
      </c>
      <c r="E127" s="17">
        <f>IF(OR($A127="",$B127="",$C127=""),"",A127*'MPTO_working_3-way'!$I126)</f>
        <v>2.5334267393460896</v>
      </c>
      <c r="F127" s="21">
        <f>IF(OR($A127="",$B127="",$C127=""),"",B127*'MPTO_working_3-way'!$I126)</f>
        <v>3.7575615083578553</v>
      </c>
      <c r="G127" s="22">
        <f>IF(OR($A127="",$B127="",$C127=""),"",C127*'MPTO_working_3-way'!$I126)</f>
        <v>2.9485680957935583</v>
      </c>
      <c r="H127" s="17">
        <f>IF(OR($A127="",$B127="",$C127=""),"",'MPTO_working_3-way'!E126)</f>
        <v>2.5082790240079085</v>
      </c>
      <c r="I127" s="21">
        <f>IF(OR($A127="",$B127="",$C127=""),"",'MPTO_working_3-way'!F126)</f>
        <v>3.819742090554886</v>
      </c>
      <c r="J127" s="22">
        <f>IF(OR($A127="",$B127="",$C127=""),"",'MPTO_working_3-way'!G126)</f>
        <v>2.9453129765813992</v>
      </c>
      <c r="K127" s="17">
        <f>IF(OR($A127="",$B127="",$C127=""),"",'OddsRatio_working_3-way'!H126)</f>
        <v>2.5198681149695092</v>
      </c>
      <c r="L127" s="21">
        <f>IF(OR($A127="",$B127="",$C127=""),"",'OddsRatio_working_3-way'!I126)</f>
        <v>3.7864248774440994</v>
      </c>
      <c r="M127" s="22">
        <f>IF(OR($A127="",$B127="",$C127=""),"",'OddsRatio_working_3-way'!J126)</f>
        <v>2.9493960605043705</v>
      </c>
      <c r="N127" s="23">
        <f t="shared" si="29"/>
        <v>39.472228838088014</v>
      </c>
      <c r="O127" s="24">
        <f t="shared" si="30"/>
        <v>26.613004145793052</v>
      </c>
      <c r="P127" s="24">
        <f t="shared" si="31"/>
        <v>33.914767016118944</v>
      </c>
      <c r="Q127" t="s">
        <v>335</v>
      </c>
      <c r="R127" t="s">
        <v>331</v>
      </c>
      <c r="S127" s="48" t="s">
        <v>475</v>
      </c>
      <c r="T127" s="35">
        <v>100</v>
      </c>
      <c r="U127" s="35">
        <f t="shared" si="32"/>
        <v>68.152866242038215</v>
      </c>
      <c r="V127" s="35">
        <f t="shared" si="33"/>
        <v>72.451790633608823</v>
      </c>
      <c r="W127" s="35">
        <f t="shared" si="34"/>
        <v>53.051643192488264</v>
      </c>
      <c r="X127" s="35">
        <f t="shared" si="35"/>
        <v>74.49656617390292</v>
      </c>
      <c r="Y127" s="35">
        <f t="shared" si="36"/>
        <v>78.795490565473528</v>
      </c>
      <c r="Z127" s="35">
        <f t="shared" si="37"/>
        <v>59.395343124352976</v>
      </c>
      <c r="AA127" s="35">
        <f t="shared" si="38"/>
        <v>-6.3436999318647054</v>
      </c>
      <c r="AB127" s="35">
        <f t="shared" si="39"/>
        <v>-6.3436999318647054</v>
      </c>
      <c r="AC127" s="35">
        <f t="shared" si="40"/>
        <v>-6.3436999318647125</v>
      </c>
      <c r="AF127">
        <v>1.72</v>
      </c>
      <c r="AG127">
        <v>2.11</v>
      </c>
      <c r="AJ127" t="s">
        <v>458</v>
      </c>
    </row>
    <row r="128" spans="1:36" ht="15" x14ac:dyDescent="0.25">
      <c r="A128">
        <v>3.14</v>
      </c>
      <c r="B128">
        <v>3.63</v>
      </c>
      <c r="C128">
        <v>2.13</v>
      </c>
      <c r="D128" s="20">
        <f t="shared" si="28"/>
        <v>6.3436999318647214E-2</v>
      </c>
      <c r="E128" s="17">
        <f>IF(OR($A128="",$B128="",$C128=""),"",A128*'MPTO_working_3-way'!$I127)</f>
        <v>3.3391921778605522</v>
      </c>
      <c r="F128" s="21">
        <f>IF(OR($A128="",$B128="",$C128=""),"",B128*'MPTO_working_3-way'!$I127)</f>
        <v>3.8602763075266893</v>
      </c>
      <c r="G128" s="22">
        <f>IF(OR($A128="",$B128="",$C128=""),"",C128*'MPTO_working_3-way'!$I127)</f>
        <v>2.2651208085487187</v>
      </c>
      <c r="H128" s="17">
        <f>IF(OR($A128="",$B128="",$C128=""),"",'MPTO_working_3-way'!E127)</f>
        <v>3.3633153712075687</v>
      </c>
      <c r="I128" s="21">
        <f>IF(OR($A128="",$B128="",$C128=""),"",'MPTO_working_3-way'!F127)</f>
        <v>3.9318001393400501</v>
      </c>
      <c r="J128" s="22">
        <f>IF(OR($A128="",$B128="",$C128=""),"",'MPTO_working_3-way'!G127)</f>
        <v>2.2304605440493193</v>
      </c>
      <c r="K128" s="17">
        <f>IF(OR($A128="",$B128="",$C128=""),"",'OddsRatio_working_3-way'!H127)</f>
        <v>3.3571097068336355</v>
      </c>
      <c r="L128" s="21">
        <f>IF(OR($A128="",$B128="",$C128=""),"",'OddsRatio_working_3-way'!I127)</f>
        <v>3.8968217425104963</v>
      </c>
      <c r="M128" s="22">
        <f>IF(OR($A128="",$B128="",$C128=""),"",'OddsRatio_working_3-way'!J127)</f>
        <v>2.2446420414588828</v>
      </c>
      <c r="N128" s="23">
        <f t="shared" si="29"/>
        <v>29.947362917000724</v>
      </c>
      <c r="O128" s="24">
        <f t="shared" si="30"/>
        <v>25.904881421317434</v>
      </c>
      <c r="P128" s="24">
        <f t="shared" si="31"/>
        <v>44.147755661681821</v>
      </c>
      <c r="Q128" t="s">
        <v>336</v>
      </c>
      <c r="R128" t="s">
        <v>329</v>
      </c>
      <c r="S128" s="48" t="s">
        <v>475</v>
      </c>
      <c r="T128" s="35">
        <v>100</v>
      </c>
      <c r="U128" s="35">
        <f t="shared" si="32"/>
        <v>63.768115942028999</v>
      </c>
      <c r="V128" s="35">
        <f t="shared" si="33"/>
        <v>71.264367816091948</v>
      </c>
      <c r="W128" s="35">
        <f t="shared" si="34"/>
        <v>58.50622406639004</v>
      </c>
      <c r="X128" s="35">
        <f t="shared" si="35"/>
        <v>70.229408117518005</v>
      </c>
      <c r="Y128" s="35">
        <f t="shared" si="36"/>
        <v>77.725659991580969</v>
      </c>
      <c r="Z128" s="35">
        <f t="shared" si="37"/>
        <v>64.967516241879068</v>
      </c>
      <c r="AA128" s="35">
        <f t="shared" si="38"/>
        <v>-6.4612921754890067</v>
      </c>
      <c r="AB128" s="35">
        <f t="shared" si="39"/>
        <v>-6.4612921754890209</v>
      </c>
      <c r="AC128" s="35">
        <f t="shared" si="40"/>
        <v>-6.461292175489028</v>
      </c>
      <c r="AF128">
        <v>1.73</v>
      </c>
      <c r="AG128">
        <v>2.09</v>
      </c>
      <c r="AJ128" t="s">
        <v>458</v>
      </c>
    </row>
    <row r="129" spans="1:36" ht="15" x14ac:dyDescent="0.25">
      <c r="A129">
        <v>2.76</v>
      </c>
      <c r="B129">
        <v>3.48</v>
      </c>
      <c r="C129">
        <v>2.41</v>
      </c>
      <c r="D129" s="20">
        <f t="shared" si="28"/>
        <v>6.4612921754890085E-2</v>
      </c>
      <c r="E129" s="17">
        <f>IF(OR($A129="",$B129="",$C129=""),"",A129*'MPTO_working_3-way'!$I128)</f>
        <v>2.9383316640434964</v>
      </c>
      <c r="F129" s="21">
        <f>IF(OR($A129="",$B129="",$C129=""),"",B129*'MPTO_working_3-way'!$I128)</f>
        <v>3.7048529677070174</v>
      </c>
      <c r="G129" s="22">
        <f>IF(OR($A129="",$B129="",$C129=""),"",C129*'MPTO_working_3-way'!$I128)</f>
        <v>2.5657171414292854</v>
      </c>
      <c r="H129" s="17">
        <f>IF(OR($A129="",$B129="",$C129=""),"",'MPTO_working_3-way'!E128)</f>
        <v>2.9344341765784474</v>
      </c>
      <c r="I129" s="21">
        <f>IF(OR($A129="",$B129="",$C129=""),"",'MPTO_working_3-way'!F128)</f>
        <v>3.7619628360281454</v>
      </c>
      <c r="J129" s="22">
        <f>IF(OR($A129="",$B129="",$C129=""),"",'MPTO_working_3-way'!G128)</f>
        <v>2.5419412764148075</v>
      </c>
      <c r="K129" s="17">
        <f>IF(OR($A129="",$B129="",$C129=""),"",'OddsRatio_working_3-way'!H128)</f>
        <v>2.9384776481980888</v>
      </c>
      <c r="L129" s="21">
        <f>IF(OR($A129="",$B129="",$C129=""),"",'OddsRatio_working_3-way'!I128)</f>
        <v>3.7314912315518538</v>
      </c>
      <c r="M129" s="22">
        <f>IF(OR($A129="",$B129="",$C129=""),"",'OddsRatio_working_3-way'!J128)</f>
        <v>2.5529849340677879</v>
      </c>
      <c r="N129" s="23">
        <f t="shared" si="29"/>
        <v>34.03291780288275</v>
      </c>
      <c r="O129" s="24">
        <f t="shared" si="30"/>
        <v>26.991624464355279</v>
      </c>
      <c r="P129" s="24">
        <f t="shared" si="31"/>
        <v>38.975457732761974</v>
      </c>
      <c r="Q129" t="s">
        <v>151</v>
      </c>
      <c r="R129" t="s">
        <v>345</v>
      </c>
      <c r="S129" s="48" t="s">
        <v>475</v>
      </c>
      <c r="T129" s="35">
        <v>100</v>
      </c>
      <c r="U129" s="35">
        <f t="shared" si="32"/>
        <v>45.945945945945937</v>
      </c>
      <c r="V129" s="35">
        <f t="shared" si="33"/>
        <v>71.83098591549296</v>
      </c>
      <c r="W129" s="35">
        <f t="shared" si="34"/>
        <v>75.728155339805824</v>
      </c>
      <c r="X129" s="35">
        <f t="shared" si="35"/>
        <v>52.440858744701217</v>
      </c>
      <c r="Y129" s="35">
        <f t="shared" si="36"/>
        <v>78.325898714248225</v>
      </c>
      <c r="Z129" s="35">
        <f t="shared" si="37"/>
        <v>82.223068138561089</v>
      </c>
      <c r="AA129" s="35">
        <f t="shared" si="38"/>
        <v>-6.4949127987552799</v>
      </c>
      <c r="AB129" s="35">
        <f t="shared" si="39"/>
        <v>-6.4949127987552657</v>
      </c>
      <c r="AC129" s="35">
        <f t="shared" si="40"/>
        <v>-6.4949127987552657</v>
      </c>
      <c r="AF129">
        <v>1.83</v>
      </c>
      <c r="AG129">
        <v>1.99</v>
      </c>
      <c r="AJ129" t="s">
        <v>177</v>
      </c>
    </row>
    <row r="130" spans="1:36" ht="15" x14ac:dyDescent="0.25">
      <c r="A130">
        <v>1.85</v>
      </c>
      <c r="B130">
        <v>3.55</v>
      </c>
      <c r="C130">
        <v>4.12</v>
      </c>
      <c r="D130" s="20">
        <f t="shared" si="28"/>
        <v>6.494912798755248E-2</v>
      </c>
      <c r="E130" s="17">
        <f>IF(OR($A130="",$B130="",$C130=""),"",A130*'MPTO_working_3-way'!$I129)</f>
        <v>1.9701558867769722</v>
      </c>
      <c r="F130" s="21">
        <f>IF(OR($A130="",$B130="",$C130=""),"",B130*'MPTO_working_3-way'!$I129)</f>
        <v>3.7805694043558109</v>
      </c>
      <c r="G130" s="22">
        <f>IF(OR($A130="",$B130="",$C130=""),"",C130*'MPTO_working_3-way'!$I129)</f>
        <v>4.387590407308716</v>
      </c>
      <c r="H130" s="17">
        <f>IF(OR($A130="",$B130="",$C130=""),"",'MPTO_working_3-way'!E129)</f>
        <v>1.927187646899617</v>
      </c>
      <c r="I130" s="21">
        <f>IF(OR($A130="",$B130="",$C130=""),"",'MPTO_working_3-way'!F129)</f>
        <v>3.8455558397998901</v>
      </c>
      <c r="J130" s="22">
        <f>IF(OR($A130="",$B130="",$C130=""),"",'MPTO_working_3-way'!G129)</f>
        <v>4.5234799471722074</v>
      </c>
      <c r="K130" s="17">
        <f>IF(OR($A130="",$B130="",$C130=""),"",'OddsRatio_working_3-way'!H129)</f>
        <v>1.9429686430327158</v>
      </c>
      <c r="L130" s="21">
        <f>IF(OR($A130="",$B130="",$C130=""),"",'OddsRatio_working_3-way'!I129)</f>
        <v>3.8289059290981458</v>
      </c>
      <c r="M130" s="22">
        <f>IF(OR($A130="",$B130="",$C130=""),"",'OddsRatio_working_3-way'!J129)</f>
        <v>4.4612496073671437</v>
      </c>
      <c r="N130" s="23">
        <f t="shared" si="29"/>
        <v>50.757404868907365</v>
      </c>
      <c r="O130" s="24">
        <f t="shared" si="30"/>
        <v>26.451041973937645</v>
      </c>
      <c r="P130" s="24">
        <f t="shared" si="31"/>
        <v>22.791553157155008</v>
      </c>
      <c r="Q130" t="s">
        <v>341</v>
      </c>
      <c r="R130" t="s">
        <v>338</v>
      </c>
      <c r="S130" s="48" t="s">
        <v>475</v>
      </c>
      <c r="T130" s="35">
        <v>100</v>
      </c>
      <c r="U130" s="35">
        <f t="shared" si="32"/>
        <v>62.546816479400754</v>
      </c>
      <c r="V130" s="35">
        <f t="shared" si="33"/>
        <v>69.969969969969966</v>
      </c>
      <c r="W130" s="35">
        <f t="shared" si="34"/>
        <v>61.089494163424128</v>
      </c>
      <c r="X130" s="35">
        <f t="shared" si="35"/>
        <v>68.940535866605913</v>
      </c>
      <c r="Y130" s="35">
        <f t="shared" si="36"/>
        <v>76.363689357175119</v>
      </c>
      <c r="Z130" s="35">
        <f t="shared" si="37"/>
        <v>67.483213550629287</v>
      </c>
      <c r="AA130" s="35">
        <f t="shared" si="38"/>
        <v>-6.3937193872051594</v>
      </c>
      <c r="AB130" s="35">
        <f t="shared" si="39"/>
        <v>-6.3937193872051523</v>
      </c>
      <c r="AC130" s="35">
        <f t="shared" si="40"/>
        <v>-6.3937193872051594</v>
      </c>
      <c r="AF130">
        <v>1.9</v>
      </c>
      <c r="AG130">
        <v>1.92</v>
      </c>
      <c r="AJ130" t="s">
        <v>177</v>
      </c>
    </row>
    <row r="131" spans="1:36" s="35" customFormat="1" ht="15" x14ac:dyDescent="0.25">
      <c r="A131">
        <v>2.67</v>
      </c>
      <c r="B131">
        <v>3.33</v>
      </c>
      <c r="C131">
        <v>2.57</v>
      </c>
      <c r="D131" s="20">
        <f t="shared" si="28"/>
        <v>6.3937193872051656E-2</v>
      </c>
      <c r="E131" s="17">
        <f>IF(OR($A131="",$B131="",$C131=""),"",A131*'MPTO_working_3-way'!$I130)</f>
        <v>2.8407123076383778</v>
      </c>
      <c r="F131" s="21">
        <f>IF(OR($A131="",$B131="",$C131=""),"",B131*'MPTO_working_3-way'!$I130)</f>
        <v>3.5429108555939322</v>
      </c>
      <c r="G131" s="22">
        <f>IF(OR($A131="",$B131="",$C131=""),"",C131*'MPTO_working_3-way'!$I130)</f>
        <v>2.7343185882511727</v>
      </c>
      <c r="H131" s="17">
        <f>IF(OR($A131="",$B131="",$C131=""),"",'MPTO_working_3-way'!E130)</f>
        <v>2.8311012774080986</v>
      </c>
      <c r="I131" s="21">
        <f>IF(OR($A131="",$B131="",$C131=""),"",'MPTO_working_3-way'!F130)</f>
        <v>3.5843848123949695</v>
      </c>
      <c r="J131" s="22">
        <f>IF(OR($A131="",$B131="",$C131=""),"",'MPTO_working_3-way'!G130)</f>
        <v>2.718923207683289</v>
      </c>
      <c r="K131" s="17">
        <f>IF(OR($A131="",$B131="",$C131=""),"",'OddsRatio_working_3-way'!H130)</f>
        <v>2.8365860466549697</v>
      </c>
      <c r="L131" s="21">
        <f>IF(OR($A131="",$B131="",$C131=""),"",'OddsRatio_working_3-way'!I130)</f>
        <v>3.5624224483269935</v>
      </c>
      <c r="M131" s="22">
        <f>IF(OR($A131="",$B131="",$C131=""),"",'OddsRatio_working_3-way'!J130)</f>
        <v>2.7266108342804207</v>
      </c>
      <c r="N131" s="23">
        <f t="shared" si="29"/>
        <v>35.202438392339303</v>
      </c>
      <c r="O131" s="24">
        <f t="shared" si="30"/>
        <v>28.225378530794572</v>
      </c>
      <c r="P131" s="24">
        <f t="shared" si="31"/>
        <v>36.572183076866125</v>
      </c>
      <c r="Q131" t="s">
        <v>342</v>
      </c>
      <c r="R131" t="s">
        <v>340</v>
      </c>
      <c r="S131" s="48" t="s">
        <v>475</v>
      </c>
      <c r="T131" s="35">
        <v>100</v>
      </c>
      <c r="U131" s="35">
        <f t="shared" si="32"/>
        <v>58.333333333333336</v>
      </c>
      <c r="V131" s="35">
        <f t="shared" si="33"/>
        <v>71.098265895953759</v>
      </c>
      <c r="W131" s="35">
        <f t="shared" si="34"/>
        <v>64.157706093189958</v>
      </c>
      <c r="X131" s="35">
        <f t="shared" si="35"/>
        <v>64.744028010856283</v>
      </c>
      <c r="Y131" s="35">
        <f t="shared" si="36"/>
        <v>77.508960573476699</v>
      </c>
      <c r="Z131" s="35">
        <f t="shared" si="37"/>
        <v>70.568400770712913</v>
      </c>
      <c r="AA131" s="35">
        <f t="shared" si="38"/>
        <v>-6.4106946775229474</v>
      </c>
      <c r="AB131" s="35">
        <f t="shared" si="39"/>
        <v>-6.4106946775229403</v>
      </c>
      <c r="AC131" s="35">
        <f t="shared" si="40"/>
        <v>-6.4106946775229545</v>
      </c>
      <c r="AD131" s="36"/>
      <c r="AE131" s="36"/>
      <c r="AF131">
        <v>1.76</v>
      </c>
      <c r="AG131">
        <v>2.0499999999999998</v>
      </c>
      <c r="AH131" s="36"/>
      <c r="AI131" s="36"/>
      <c r="AJ131" t="s">
        <v>177</v>
      </c>
    </row>
    <row r="132" spans="1:36" ht="15" x14ac:dyDescent="0.25">
      <c r="A132">
        <v>2.4</v>
      </c>
      <c r="B132">
        <v>3.46</v>
      </c>
      <c r="C132">
        <v>2.79</v>
      </c>
      <c r="D132" s="20">
        <f t="shared" ref="D132:D194" si="41">IF(OR($A132="",$B132="",$C132=""),"",(1/A132)+(1/B132)+(1/C132)-1)</f>
        <v>6.4106946775229545E-2</v>
      </c>
      <c r="E132" s="17">
        <f>IF(OR($A132="",$B132="",$C132=""),"",A132*'MPTO_working_3-way'!$I131)</f>
        <v>2.5538566722605509</v>
      </c>
      <c r="F132" s="21">
        <f>IF(OR($A132="",$B132="",$C132=""),"",B132*'MPTO_working_3-way'!$I131)</f>
        <v>3.681810035842294</v>
      </c>
      <c r="G132" s="22">
        <f>IF(OR($A132="",$B132="",$C132=""),"",C132*'MPTO_working_3-way'!$I131)</f>
        <v>2.9688583815028906</v>
      </c>
      <c r="H132" s="17">
        <f>IF(OR($A132="",$B132="",$C132=""),"",'MPTO_working_3-way'!E131)</f>
        <v>2.5297390787830083</v>
      </c>
      <c r="I132" s="21">
        <f>IF(OR($A132="",$B132="",$C132=""),"",'MPTO_working_3-way'!F131)</f>
        <v>3.7362455893641586</v>
      </c>
      <c r="J132" s="22">
        <f>IF(OR($A132="",$B132="",$C132=""),"",'MPTO_working_3-way'!G131)</f>
        <v>2.9668840249355872</v>
      </c>
      <c r="K132" s="17">
        <f>IF(OR($A132="",$B132="",$C132=""),"",'OddsRatio_working_3-way'!H131)</f>
        <v>2.5408116079949572</v>
      </c>
      <c r="L132" s="21">
        <f>IF(OR($A132="",$B132="",$C132=""),"",'OddsRatio_working_3-way'!I131)</f>
        <v>3.7074261111911384</v>
      </c>
      <c r="M132" s="22">
        <f>IF(OR($A132="",$B132="",$C132=""),"",'OddsRatio_working_3-way'!J131)</f>
        <v>2.9700376987935528</v>
      </c>
      <c r="N132" s="23">
        <f t="shared" si="29"/>
        <v>39.156465234004237</v>
      </c>
      <c r="O132" s="24">
        <f t="shared" si="30"/>
        <v>27.160553919540508</v>
      </c>
      <c r="P132" s="24">
        <f t="shared" si="31"/>
        <v>33.682980846455251</v>
      </c>
      <c r="Q132" t="s">
        <v>343</v>
      </c>
      <c r="R132" t="s">
        <v>339</v>
      </c>
      <c r="S132" s="48" t="s">
        <v>475</v>
      </c>
      <c r="T132" s="35">
        <v>100</v>
      </c>
      <c r="U132" s="35">
        <f t="shared" si="32"/>
        <v>72.067039106145245</v>
      </c>
      <c r="V132" s="35">
        <f t="shared" si="33"/>
        <v>72.14484679665739</v>
      </c>
      <c r="W132" s="35">
        <f t="shared" si="34"/>
        <v>49.238578680203041</v>
      </c>
      <c r="X132" s="35">
        <f t="shared" si="35"/>
        <v>78.616574523139576</v>
      </c>
      <c r="Y132" s="35">
        <f t="shared" si="36"/>
        <v>78.694382213651707</v>
      </c>
      <c r="Z132" s="35">
        <f t="shared" si="37"/>
        <v>55.788114097197372</v>
      </c>
      <c r="AA132" s="35">
        <f t="shared" si="38"/>
        <v>-6.5495354169943312</v>
      </c>
      <c r="AB132" s="35">
        <f t="shared" si="39"/>
        <v>-6.549535416994317</v>
      </c>
      <c r="AC132" s="35">
        <f t="shared" si="40"/>
        <v>-6.5495354169943312</v>
      </c>
      <c r="AF132">
        <v>1.69</v>
      </c>
      <c r="AG132">
        <v>2.14</v>
      </c>
      <c r="AJ132" t="s">
        <v>177</v>
      </c>
    </row>
    <row r="133" spans="1:36" ht="15" x14ac:dyDescent="0.25">
      <c r="A133">
        <v>3.58</v>
      </c>
      <c r="B133">
        <v>3.59</v>
      </c>
      <c r="C133">
        <v>1.97</v>
      </c>
      <c r="D133" s="20">
        <f t="shared" si="41"/>
        <v>6.5495354169943232E-2</v>
      </c>
      <c r="E133" s="17">
        <f>IF(OR($A133="",$B133="",$C133=""),"",A133*'MPTO_working_3-way'!$I132)</f>
        <v>3.8144733679283966</v>
      </c>
      <c r="F133" s="21">
        <f>IF(OR($A133="",$B133="",$C133=""),"",B133*'MPTO_working_3-way'!$I132)</f>
        <v>3.8251283214700962</v>
      </c>
      <c r="G133" s="22">
        <f>IF(OR($A133="",$B133="",$C133=""),"",C133*'MPTO_working_3-way'!$I132)</f>
        <v>2.0990258477147883</v>
      </c>
      <c r="H133" s="17">
        <f>IF(OR($A133="",$B133="",$C133=""),"",'MPTO_working_3-way'!E132)</f>
        <v>3.8835279600814658</v>
      </c>
      <c r="I133" s="21">
        <f>IF(OR($A133="",$B133="",$C133=""),"",'MPTO_working_3-way'!F132)</f>
        <v>3.8952983184110965</v>
      </c>
      <c r="J133" s="22">
        <f>IF(OR($A133="",$B133="",$C133=""),"",'MPTO_working_3-way'!G132)</f>
        <v>2.0585347295083838</v>
      </c>
      <c r="K133" s="17">
        <f>IF(OR($A133="",$B133="",$C133=""),"",'OddsRatio_working_3-way'!H132)</f>
        <v>3.8566492065817175</v>
      </c>
      <c r="L133" s="21">
        <f>IF(OR($A133="",$B133="",$C133=""),"",'OddsRatio_working_3-way'!I132)</f>
        <v>3.8677214903281572</v>
      </c>
      <c r="M133" s="22">
        <f>IF(OR($A133="",$B133="",$C133=""),"",'OddsRatio_working_3-way'!J132)</f>
        <v>2.0740115234047543</v>
      </c>
      <c r="N133" s="23">
        <f t="shared" ref="N133:N194" si="42">(1/E133)* 100</f>
        <v>26.215938703567097</v>
      </c>
      <c r="O133" s="24">
        <f t="shared" ref="O133:O194" si="43">(1/F133)* 100</f>
        <v>26.14291380467137</v>
      </c>
      <c r="P133" s="24">
        <f t="shared" ref="P133:P194" si="44">(1/G133)* 100</f>
        <v>47.641147491761529</v>
      </c>
      <c r="Q133" t="s">
        <v>344</v>
      </c>
      <c r="R133" t="s">
        <v>187</v>
      </c>
      <c r="S133" s="48" t="s">
        <v>475</v>
      </c>
      <c r="T133" s="35">
        <v>100</v>
      </c>
      <c r="U133" s="35">
        <f t="shared" ref="U133:U194" si="45">(1/A134)*((T133*A134)-T133)</f>
        <v>52.38095238095238</v>
      </c>
      <c r="V133" s="35">
        <f t="shared" ref="V133:V194" si="46">(1/B134)*((T133*B134)-T133)</f>
        <v>70.845481049562679</v>
      </c>
      <c r="W133" s="35">
        <f t="shared" ref="W133:W194" si="47">(1/C134)*((T133*C134)-T133)</f>
        <v>74.025974025974023</v>
      </c>
      <c r="X133" s="35">
        <f t="shared" ref="X133:X194" si="48">((1/B134)+(1/C134))*T133</f>
        <v>55.128544924463284</v>
      </c>
      <c r="Y133" s="35">
        <f t="shared" ref="Y133:Y194" si="49">((1/A134)+(1/C134))*T133</f>
        <v>73.593073593073584</v>
      </c>
      <c r="Z133" s="35">
        <f t="shared" ref="Z133:Z194" si="50">((1/A134)+(1/B134))*T133</f>
        <v>76.773566569484927</v>
      </c>
      <c r="AA133" s="35">
        <f t="shared" ref="AA133:AA194" si="51">U133-X133</f>
        <v>-2.7475925435109048</v>
      </c>
      <c r="AB133" s="35">
        <f t="shared" ref="AB133:AB194" si="52">V133-Y133</f>
        <v>-2.7475925435109048</v>
      </c>
      <c r="AC133" s="35">
        <f t="shared" ref="AC133:AC194" si="53">W133-Z133</f>
        <v>-2.7475925435109048</v>
      </c>
      <c r="AF133">
        <v>1.76</v>
      </c>
      <c r="AG133">
        <v>2.06</v>
      </c>
      <c r="AJ133" t="s">
        <v>177</v>
      </c>
    </row>
    <row r="134" spans="1:36" s="35" customFormat="1" ht="15" x14ac:dyDescent="0.25">
      <c r="A134">
        <v>2.1</v>
      </c>
      <c r="B134">
        <v>3.43</v>
      </c>
      <c r="C134">
        <v>3.85</v>
      </c>
      <c r="D134" s="20">
        <f t="shared" si="41"/>
        <v>2.7475925435108906E-2</v>
      </c>
      <c r="E134" s="17">
        <f>IF(OR($A134="",$B134="",$C134=""),"",A134*'MPTO_working_3-way'!$I133)</f>
        <v>2.1576994434137289</v>
      </c>
      <c r="F134" s="21">
        <f>IF(OR($A134="",$B134="",$C134=""),"",B134*'MPTO_working_3-way'!$I133)</f>
        <v>3.5242424242424235</v>
      </c>
      <c r="G134" s="22">
        <f>IF(OR($A134="",$B134="",$C134=""),"",C134*'MPTO_working_3-way'!$I133)</f>
        <v>3.9557823129251695</v>
      </c>
      <c r="H134" s="17">
        <f>IF(OR($A134="",$B134="",$C134=""),"",'MPTO_working_3-way'!E133)</f>
        <v>2.1411816634087901</v>
      </c>
      <c r="I134" s="21">
        <f>IF(OR($A134="",$B134="",$C134=""),"",'MPTO_working_3-way'!F133)</f>
        <v>3.5412451767650426</v>
      </c>
      <c r="J134" s="22">
        <f>IF(OR($A134="",$B134="",$C134=""),"",'MPTO_working_3-way'!G133)</f>
        <v>3.9907157127747084</v>
      </c>
      <c r="K134" s="17">
        <f>IF(OR($A134="",$B134="",$C134=""),"",'OddsRatio_working_3-way'!H133)</f>
        <v>2.1479362787514695</v>
      </c>
      <c r="L134" s="21">
        <f>IF(OR($A134="",$B134="",$C134=""),"",'OddsRatio_working_3-way'!I133)</f>
        <v>3.5358955976055193</v>
      </c>
      <c r="M134" s="22">
        <f>IF(OR($A134="",$B134="",$C134=""),"",'OddsRatio_working_3-way'!J133)</f>
        <v>3.9741985404015345</v>
      </c>
      <c r="N134" s="23">
        <f t="shared" si="42"/>
        <v>46.345657781599321</v>
      </c>
      <c r="O134" s="24">
        <f t="shared" si="43"/>
        <v>28.374892519346524</v>
      </c>
      <c r="P134" s="24">
        <f t="shared" si="44"/>
        <v>25.279449699054172</v>
      </c>
      <c r="Q134" t="s">
        <v>419</v>
      </c>
      <c r="R134" t="s">
        <v>347</v>
      </c>
      <c r="S134" s="48" t="s">
        <v>475</v>
      </c>
      <c r="T134" s="35">
        <v>100</v>
      </c>
      <c r="U134" s="35">
        <f t="shared" si="45"/>
        <v>52.606635071090047</v>
      </c>
      <c r="V134" s="35">
        <f t="shared" si="46"/>
        <v>70.930232558139537</v>
      </c>
      <c r="W134" s="35">
        <f t="shared" si="47"/>
        <v>73.614775725593674</v>
      </c>
      <c r="X134" s="35">
        <f t="shared" si="48"/>
        <v>55.454991716266797</v>
      </c>
      <c r="Y134" s="35">
        <f t="shared" si="49"/>
        <v>73.778589203316287</v>
      </c>
      <c r="Z134" s="35">
        <f t="shared" si="50"/>
        <v>76.463132370770424</v>
      </c>
      <c r="AA134" s="35">
        <f t="shared" si="51"/>
        <v>-2.8483566451767501</v>
      </c>
      <c r="AB134" s="35">
        <f t="shared" si="52"/>
        <v>-2.8483566451767501</v>
      </c>
      <c r="AC134" s="35">
        <f t="shared" si="53"/>
        <v>-2.8483566451767501</v>
      </c>
      <c r="AD134" s="36"/>
      <c r="AE134" s="36"/>
      <c r="AF134">
        <v>2.12</v>
      </c>
      <c r="AG134">
        <v>1.78</v>
      </c>
      <c r="AH134" s="36"/>
      <c r="AI134" s="36"/>
      <c r="AJ134" t="s">
        <v>81</v>
      </c>
    </row>
    <row r="135" spans="1:36" ht="15" x14ac:dyDescent="0.25">
      <c r="A135">
        <v>2.11</v>
      </c>
      <c r="B135">
        <v>3.44</v>
      </c>
      <c r="C135">
        <v>3.79</v>
      </c>
      <c r="D135" s="20">
        <f t="shared" si="41"/>
        <v>2.8483566451767528E-2</v>
      </c>
      <c r="E135" s="17">
        <f>IF(OR($A135="",$B135="",$C135=""),"",A135*'MPTO_working_3-way'!$I134)</f>
        <v>2.1701003252132294</v>
      </c>
      <c r="F135" s="21">
        <f>IF(OR($A135="",$B135="",$C135=""),"",B135*'MPTO_working_3-way'!$I134)</f>
        <v>3.5379834685940801</v>
      </c>
      <c r="G135" s="22">
        <f>IF(OR($A135="",$B135="",$C135=""),"",C135*'MPTO_working_3-way'!$I134)</f>
        <v>3.897952716852199</v>
      </c>
      <c r="H135" s="17">
        <f>IF(OR($A135="",$B135="",$C135=""),"",'MPTO_working_3-way'!E134)</f>
        <v>2.1531346985366473</v>
      </c>
      <c r="I135" s="21">
        <f>IF(OR($A135="",$B135="",$C135=""),"",'MPTO_working_3-way'!F134)</f>
        <v>3.5561479020935631</v>
      </c>
      <c r="J135" s="22">
        <f>IF(OR($A135="",$B135="",$C135=""),"",'MPTO_working_3-way'!G134)</f>
        <v>3.9314709915892219</v>
      </c>
      <c r="K135" s="17">
        <f>IF(OR($A135="",$B135="",$C135=""),"",'OddsRatio_working_3-way'!H134)</f>
        <v>2.1600796457822753</v>
      </c>
      <c r="L135" s="21">
        <f>IF(OR($A135="",$B135="",$C135=""),"",'OddsRatio_working_3-way'!I134)</f>
        <v>3.5500849871250018</v>
      </c>
      <c r="M135" s="22">
        <f>IF(OR($A135="",$B135="",$C135=""),"",'OddsRatio_working_3-way'!J134)</f>
        <v>3.9158758664257198</v>
      </c>
      <c r="N135" s="23">
        <f t="shared" si="42"/>
        <v>46.080818862682868</v>
      </c>
      <c r="O135" s="24">
        <f t="shared" si="43"/>
        <v>28.264688314029318</v>
      </c>
      <c r="P135" s="24">
        <f t="shared" si="44"/>
        <v>25.654492823287821</v>
      </c>
      <c r="Q135" t="s">
        <v>348</v>
      </c>
      <c r="R135" t="s">
        <v>416</v>
      </c>
      <c r="S135" s="48" t="s">
        <v>475</v>
      </c>
      <c r="T135" s="35">
        <v>100</v>
      </c>
      <c r="U135" s="35">
        <f t="shared" si="45"/>
        <v>65.986394557823132</v>
      </c>
      <c r="V135" s="35">
        <f t="shared" si="46"/>
        <v>69.135802469135797</v>
      </c>
      <c r="W135" s="35">
        <f t="shared" si="47"/>
        <v>62.121212121212118</v>
      </c>
      <c r="X135" s="35">
        <f t="shared" si="48"/>
        <v>68.742985409652064</v>
      </c>
      <c r="Y135" s="35">
        <f t="shared" si="49"/>
        <v>71.892393320964757</v>
      </c>
      <c r="Z135" s="35">
        <f t="shared" si="50"/>
        <v>64.877802973041071</v>
      </c>
      <c r="AA135" s="35">
        <f t="shared" si="51"/>
        <v>-2.7565908518289319</v>
      </c>
      <c r="AB135" s="35">
        <f t="shared" si="52"/>
        <v>-2.7565908518289604</v>
      </c>
      <c r="AC135" s="35">
        <f t="shared" si="53"/>
        <v>-2.7565908518289532</v>
      </c>
      <c r="AF135">
        <v>2.17</v>
      </c>
      <c r="AG135">
        <v>1.75</v>
      </c>
      <c r="AJ135" t="s">
        <v>81</v>
      </c>
    </row>
    <row r="136" spans="1:36" ht="15" x14ac:dyDescent="0.25">
      <c r="A136">
        <v>2.94</v>
      </c>
      <c r="B136">
        <v>3.24</v>
      </c>
      <c r="C136">
        <v>2.64</v>
      </c>
      <c r="D136" s="20">
        <f t="shared" si="41"/>
        <v>2.756590851828955E-2</v>
      </c>
      <c r="E136" s="17">
        <f>IF(OR($A136="",$B136="",$C136=""),"",A136*'MPTO_working_3-way'!$I135)</f>
        <v>3.0210437710437712</v>
      </c>
      <c r="F136" s="21">
        <f>IF(OR($A136="",$B136="",$C136=""),"",B136*'MPTO_working_3-way'!$I135)</f>
        <v>3.3293135435992585</v>
      </c>
      <c r="G136" s="22">
        <f>IF(OR($A136="",$B136="",$C136=""),"",C136*'MPTO_working_3-way'!$I135)</f>
        <v>2.7127739984882844</v>
      </c>
      <c r="H136" s="17">
        <f>IF(OR($A136="",$B136="",$C136=""),"",'MPTO_working_3-way'!E135)</f>
        <v>3.0216280437866958</v>
      </c>
      <c r="I136" s="21">
        <f>IF(OR($A136="",$B136="",$C136=""),"",'MPTO_working_3-way'!F135)</f>
        <v>3.3394184312175725</v>
      </c>
      <c r="J136" s="22">
        <f>IF(OR($A136="",$B136="",$C136=""),"",'MPTO_working_3-way'!G135)</f>
        <v>2.7056332500154929</v>
      </c>
      <c r="K136" s="17">
        <f>IF(OR($A136="",$B136="",$C136=""),"",'OddsRatio_working_3-way'!H135)</f>
        <v>3.0216403965589955</v>
      </c>
      <c r="L136" s="21">
        <f>IF(OR($A136="",$B136="",$C136=""),"",'OddsRatio_working_3-way'!I135)</f>
        <v>3.3342652001505932</v>
      </c>
      <c r="M136" s="22">
        <f>IF(OR($A136="",$B136="",$C136=""),"",'OddsRatio_working_3-way'!J135)</f>
        <v>2.7090155929673982</v>
      </c>
      <c r="N136" s="23">
        <f t="shared" si="42"/>
        <v>33.101142379492892</v>
      </c>
      <c r="O136" s="24">
        <f t="shared" si="43"/>
        <v>30.036221788799107</v>
      </c>
      <c r="P136" s="24">
        <f t="shared" si="44"/>
        <v>36.862635831707998</v>
      </c>
      <c r="Q136" t="s">
        <v>169</v>
      </c>
      <c r="R136" t="s">
        <v>417</v>
      </c>
      <c r="S136" s="48" t="s">
        <v>475</v>
      </c>
      <c r="T136" s="35">
        <v>100</v>
      </c>
      <c r="U136" s="35">
        <f t="shared" si="45"/>
        <v>35.897435897435898</v>
      </c>
      <c r="V136" s="35">
        <f t="shared" si="46"/>
        <v>75.308641975308646</v>
      </c>
      <c r="W136" s="35">
        <f t="shared" si="47"/>
        <v>85.835694050991506</v>
      </c>
      <c r="X136" s="35">
        <f t="shared" si="48"/>
        <v>38.855663973699862</v>
      </c>
      <c r="Y136" s="35">
        <f t="shared" si="49"/>
        <v>78.266870051572596</v>
      </c>
      <c r="Z136" s="35">
        <f t="shared" si="50"/>
        <v>88.793922127255456</v>
      </c>
      <c r="AA136" s="35">
        <f t="shared" si="51"/>
        <v>-2.9582280762639641</v>
      </c>
      <c r="AB136" s="35">
        <f t="shared" si="52"/>
        <v>-2.9582280762639499</v>
      </c>
      <c r="AC136" s="35">
        <f t="shared" si="53"/>
        <v>-2.9582280762639499</v>
      </c>
      <c r="AF136">
        <v>2.34</v>
      </c>
      <c r="AG136">
        <v>1.65</v>
      </c>
      <c r="AJ136" t="s">
        <v>81</v>
      </c>
    </row>
    <row r="137" spans="1:36" ht="15" x14ac:dyDescent="0.25">
      <c r="A137">
        <v>1.56</v>
      </c>
      <c r="B137">
        <v>4.05</v>
      </c>
      <c r="C137">
        <v>7.06</v>
      </c>
      <c r="D137" s="20">
        <f t="shared" si="41"/>
        <v>2.9582280762639579E-2</v>
      </c>
      <c r="E137" s="17">
        <f>IF(OR($A137="",$B137="",$C137=""),"",A137*'MPTO_working_3-way'!$I136)</f>
        <v>1.6061483579897178</v>
      </c>
      <c r="F137" s="21">
        <f>IF(OR($A137="",$B137="",$C137=""),"",B137*'MPTO_working_3-way'!$I136)</f>
        <v>4.1698082370886898</v>
      </c>
      <c r="G137" s="22">
        <f>IF(OR($A137="",$B137="",$C137=""),"",C137*'MPTO_working_3-way'!$I136)</f>
        <v>7.2688509021842354</v>
      </c>
      <c r="H137" s="17">
        <f>IF(OR($A137="",$B137="",$C137=""),"",'MPTO_working_3-way'!E136)</f>
        <v>1.584372056280716</v>
      </c>
      <c r="I137" s="21">
        <f>IF(OR($A137="",$B137="",$C137=""),"",'MPTO_working_3-way'!F136)</f>
        <v>4.2184691160003629</v>
      </c>
      <c r="J137" s="22">
        <f>IF(OR($A137="",$B137="",$C137=""),"",'MPTO_working_3-way'!G136)</f>
        <v>7.5882725206527208</v>
      </c>
      <c r="K137" s="17">
        <f>IF(OR($A137="",$B137="",$C137=""),"",'OddsRatio_working_3-way'!H136)</f>
        <v>1.5918746744072596</v>
      </c>
      <c r="L137" s="21">
        <f>IF(OR($A137="",$B137="",$C137=""),"",'OddsRatio_working_3-way'!I136)</f>
        <v>4.2236031373966814</v>
      </c>
      <c r="M137" s="22">
        <f>IF(OR($A137="",$B137="",$C137=""),"",'OddsRatio_working_3-way'!J136)</f>
        <v>7.4049295123357002</v>
      </c>
      <c r="N137" s="23">
        <f t="shared" si="42"/>
        <v>62.260749140983265</v>
      </c>
      <c r="O137" s="24">
        <f t="shared" si="43"/>
        <v>23.981918187638001</v>
      </c>
      <c r="P137" s="24">
        <f t="shared" si="44"/>
        <v>13.757332671378739</v>
      </c>
      <c r="Q137" t="s">
        <v>349</v>
      </c>
      <c r="R137" t="s">
        <v>350</v>
      </c>
      <c r="S137" s="48" t="s">
        <v>475</v>
      </c>
      <c r="T137" s="35">
        <v>100</v>
      </c>
      <c r="U137" s="35">
        <f t="shared" si="45"/>
        <v>41.860465116279073</v>
      </c>
      <c r="V137" s="35">
        <f t="shared" si="46"/>
        <v>70.674486803519059</v>
      </c>
      <c r="W137" s="35">
        <f t="shared" si="47"/>
        <v>83.739837398373979</v>
      </c>
      <c r="X137" s="35">
        <f t="shared" si="48"/>
        <v>45.585675798106948</v>
      </c>
      <c r="Y137" s="35">
        <f t="shared" si="49"/>
        <v>74.399697485346948</v>
      </c>
      <c r="Z137" s="35">
        <f t="shared" si="50"/>
        <v>87.465048080201868</v>
      </c>
      <c r="AA137" s="35">
        <f t="shared" si="51"/>
        <v>-3.7252106818278747</v>
      </c>
      <c r="AB137" s="35">
        <f t="shared" si="52"/>
        <v>-3.7252106818278889</v>
      </c>
      <c r="AC137" s="35">
        <f t="shared" si="53"/>
        <v>-3.7252106818278889</v>
      </c>
      <c r="AF137">
        <v>2.19</v>
      </c>
      <c r="AG137">
        <v>1.74</v>
      </c>
      <c r="AJ137" t="s">
        <v>81</v>
      </c>
    </row>
    <row r="138" spans="1:36" ht="15" x14ac:dyDescent="0.25">
      <c r="A138">
        <v>1.72</v>
      </c>
      <c r="B138">
        <v>3.41</v>
      </c>
      <c r="C138">
        <v>6.15</v>
      </c>
      <c r="D138" s="20">
        <f t="shared" si="41"/>
        <v>3.725210681827873E-2</v>
      </c>
      <c r="E138" s="17">
        <f>IF(OR($A138="",$B138="",$C138=""),"",A138*'MPTO_working_3-way'!$I137)</f>
        <v>1.7840736237274395</v>
      </c>
      <c r="F138" s="21">
        <f>IF(OR($A138="",$B138="",$C138=""),"",B138*'MPTO_working_3-way'!$I137)</f>
        <v>3.5370296842503306</v>
      </c>
      <c r="G138" s="22">
        <f>IF(OR($A138="",$B138="",$C138=""),"",C138*'MPTO_working_3-way'!$I137)</f>
        <v>6.3791004569324148</v>
      </c>
      <c r="H138" s="17">
        <f>IF(OR($A138="",$B138="",$C138=""),"",'MPTO_working_3-way'!E137)</f>
        <v>1.7575372603692856</v>
      </c>
      <c r="I138" s="21">
        <f>IF(OR($A138="",$B138="",$C138=""),"",'MPTO_working_3-way'!F137)</f>
        <v>3.560774695066975</v>
      </c>
      <c r="J138" s="22">
        <f>IF(OR($A138="",$B138="",$C138=""),"",'MPTO_working_3-way'!G137)</f>
        <v>6.6584875103680314</v>
      </c>
      <c r="K138" s="17">
        <f>IF(OR($A138="",$B138="",$C138=""),"",'OddsRatio_working_3-way'!H137)</f>
        <v>1.7675676437706658</v>
      </c>
      <c r="L138" s="21">
        <f>IF(OR($A138="",$B138="",$C138=""),"",'OddsRatio_working_3-way'!I137)</f>
        <v>3.5692194742879244</v>
      </c>
      <c r="M138" s="22">
        <f>IF(OR($A138="",$B138="",$C138=""),"",'OddsRatio_working_3-way'!J137)</f>
        <v>6.4902407853040689</v>
      </c>
      <c r="N138" s="23">
        <f t="shared" si="42"/>
        <v>56.051498475198258</v>
      </c>
      <c r="O138" s="24">
        <f t="shared" si="43"/>
        <v>28.272310081331671</v>
      </c>
      <c r="P138" s="24">
        <f t="shared" si="44"/>
        <v>15.676191443470081</v>
      </c>
      <c r="Q138" t="s">
        <v>353</v>
      </c>
      <c r="R138" t="s">
        <v>423</v>
      </c>
      <c r="S138" s="48" t="s">
        <v>475</v>
      </c>
      <c r="T138" s="35">
        <v>100</v>
      </c>
      <c r="U138" s="35">
        <f t="shared" si="45"/>
        <v>64.02877697841727</v>
      </c>
      <c r="V138" s="35">
        <f t="shared" si="46"/>
        <v>66.996699669967001</v>
      </c>
      <c r="W138" s="35">
        <f t="shared" si="47"/>
        <v>65.635738831615114</v>
      </c>
      <c r="X138" s="35">
        <f t="shared" si="48"/>
        <v>67.367561498417885</v>
      </c>
      <c r="Y138" s="35">
        <f t="shared" si="49"/>
        <v>70.335484189967616</v>
      </c>
      <c r="Z138" s="35">
        <f t="shared" si="50"/>
        <v>68.97452335161573</v>
      </c>
      <c r="AA138" s="35">
        <f t="shared" si="51"/>
        <v>-3.3387845200006154</v>
      </c>
      <c r="AB138" s="35">
        <f t="shared" si="52"/>
        <v>-3.3387845200006154</v>
      </c>
      <c r="AC138" s="35">
        <f t="shared" si="53"/>
        <v>-3.3387845200006154</v>
      </c>
      <c r="AF138">
        <v>2.41</v>
      </c>
      <c r="AG138">
        <v>1.6</v>
      </c>
      <c r="AJ138" t="s">
        <v>174</v>
      </c>
    </row>
    <row r="139" spans="1:36" ht="15" x14ac:dyDescent="0.25">
      <c r="A139">
        <v>2.78</v>
      </c>
      <c r="B139">
        <v>3.03</v>
      </c>
      <c r="C139">
        <v>2.91</v>
      </c>
      <c r="D139" s="20">
        <f t="shared" si="41"/>
        <v>3.3387845200006261E-2</v>
      </c>
      <c r="E139" s="17">
        <f>IF(OR($A139="",$B139="",$C139=""),"",A139*'MPTO_working_3-way'!$I138)</f>
        <v>2.8728182096560171</v>
      </c>
      <c r="F139" s="21">
        <f>IF(OR($A139="",$B139="",$C139=""),"",B139*'MPTO_working_3-way'!$I138)</f>
        <v>3.1311651709560189</v>
      </c>
      <c r="G139" s="22">
        <f>IF(OR($A139="",$B139="",$C139=""),"",C139*'MPTO_working_3-way'!$I138)</f>
        <v>3.0071586295320185</v>
      </c>
      <c r="H139" s="17">
        <f>IF(OR($A139="",$B139="",$C139=""),"",'MPTO_working_3-way'!E138)</f>
        <v>2.8687576496594653</v>
      </c>
      <c r="I139" s="21">
        <f>IF(OR($A139="",$B139="",$C139=""),"",'MPTO_working_3-way'!F138)</f>
        <v>3.1357426469854546</v>
      </c>
      <c r="J139" s="22">
        <f>IF(OR($A139="",$B139="",$C139=""),"",'MPTO_working_3-way'!G138)</f>
        <v>3.0073982301666704</v>
      </c>
      <c r="K139" s="17">
        <f>IF(OR($A139="",$B139="",$C139=""),"",'OddsRatio_working_3-way'!H138)</f>
        <v>2.8707191239069583</v>
      </c>
      <c r="L139" s="21">
        <f>IF(OR($A139="",$B139="",$C139=""),"",'OddsRatio_working_3-way'!I138)</f>
        <v>3.1334605738938919</v>
      </c>
      <c r="M139" s="22">
        <f>IF(OR($A139="",$B139="",$C139=""),"",'OddsRatio_working_3-way'!J138)</f>
        <v>3.0073446779001634</v>
      </c>
      <c r="N139" s="23">
        <f t="shared" si="42"/>
        <v>34.809024693551258</v>
      </c>
      <c r="O139" s="24">
        <f t="shared" si="43"/>
        <v>31.936992953159233</v>
      </c>
      <c r="P139" s="24">
        <f t="shared" si="44"/>
        <v>33.253982353289508</v>
      </c>
      <c r="Q139" t="s">
        <v>432</v>
      </c>
      <c r="R139" t="s">
        <v>445</v>
      </c>
      <c r="S139" s="48" t="s">
        <v>475</v>
      </c>
      <c r="T139" s="35">
        <v>100</v>
      </c>
      <c r="U139" s="35">
        <f t="shared" si="45"/>
        <v>55.752212389380524</v>
      </c>
      <c r="V139" s="35">
        <f t="shared" si="46"/>
        <v>64.539007092198588</v>
      </c>
      <c r="W139" s="35">
        <f t="shared" si="47"/>
        <v>76.24703087885986</v>
      </c>
      <c r="X139" s="35">
        <f t="shared" si="48"/>
        <v>59.213962028941559</v>
      </c>
      <c r="Y139" s="35">
        <f t="shared" si="49"/>
        <v>68.000756731759608</v>
      </c>
      <c r="Z139" s="35">
        <f t="shared" si="50"/>
        <v>79.708780518420895</v>
      </c>
      <c r="AA139" s="35">
        <f t="shared" si="51"/>
        <v>-3.4617496395610345</v>
      </c>
      <c r="AB139" s="35">
        <f t="shared" si="52"/>
        <v>-3.4617496395610203</v>
      </c>
      <c r="AC139" s="35">
        <f t="shared" si="53"/>
        <v>-3.4617496395610345</v>
      </c>
      <c r="AF139">
        <v>2.5099999999999998</v>
      </c>
      <c r="AG139">
        <v>1.56</v>
      </c>
      <c r="AJ139" t="s">
        <v>174</v>
      </c>
    </row>
    <row r="140" spans="1:36" ht="15" x14ac:dyDescent="0.25">
      <c r="A140">
        <v>2.2599999999999998</v>
      </c>
      <c r="B140">
        <v>2.82</v>
      </c>
      <c r="C140">
        <v>4.21</v>
      </c>
      <c r="D140" s="20">
        <f t="shared" si="41"/>
        <v>3.4617496395610292E-2</v>
      </c>
      <c r="E140" s="17">
        <f>IF(OR($A140="",$B140="",$C140=""),"",A140*'MPTO_working_3-way'!$I139)</f>
        <v>2.338235541854079</v>
      </c>
      <c r="F140" s="21">
        <f>IF(OR($A140="",$B140="",$C140=""),"",B140*'MPTO_working_3-way'!$I139)</f>
        <v>2.917621339835621</v>
      </c>
      <c r="G140" s="22">
        <f>IF(OR($A140="",$B140="",$C140=""),"",C140*'MPTO_working_3-way'!$I139)</f>
        <v>4.3557396598255194</v>
      </c>
      <c r="H140" s="17">
        <f>IF(OR($A140="",$B140="",$C140=""),"",'MPTO_working_3-way'!E139)</f>
        <v>2.3205155984074155</v>
      </c>
      <c r="I140" s="21">
        <f>IF(OR($A140="",$B140="",$C140=""),"",'MPTO_working_3-way'!F139)</f>
        <v>2.9148505383239205</v>
      </c>
      <c r="J140" s="22">
        <f>IF(OR($A140="",$B140="",$C140=""),"",'MPTO_working_3-way'!G139)</f>
        <v>4.4249642620994862</v>
      </c>
      <c r="K140" s="17">
        <f>IF(OR($A140="",$B140="",$C140=""),"",'OddsRatio_working_3-way'!H139)</f>
        <v>2.3287594034259014</v>
      </c>
      <c r="L140" s="21">
        <f>IF(OR($A140="",$B140="",$C140=""),"",'OddsRatio_working_3-way'!I139)</f>
        <v>2.9193191382818582</v>
      </c>
      <c r="M140" s="22">
        <f>IF(OR($A140="",$B140="",$C140=""),"",'OddsRatio_working_3-way'!J139)</f>
        <v>4.3851727658707489</v>
      </c>
      <c r="N140" s="23">
        <f t="shared" si="42"/>
        <v>42.767291066282425</v>
      </c>
      <c r="O140" s="24">
        <f t="shared" si="43"/>
        <v>34.274495677233432</v>
      </c>
      <c r="P140" s="24">
        <f t="shared" si="44"/>
        <v>22.95821325648415</v>
      </c>
      <c r="Q140" t="s">
        <v>172</v>
      </c>
      <c r="R140" t="s">
        <v>431</v>
      </c>
      <c r="S140" s="48" t="s">
        <v>475</v>
      </c>
      <c r="T140" s="35">
        <v>100</v>
      </c>
      <c r="U140" s="35">
        <f t="shared" si="45"/>
        <v>63.235294117647051</v>
      </c>
      <c r="V140" s="35">
        <f t="shared" si="46"/>
        <v>64.02877697841727</v>
      </c>
      <c r="W140" s="35">
        <f t="shared" si="47"/>
        <v>69.512195121951223</v>
      </c>
      <c r="X140" s="35">
        <f t="shared" si="48"/>
        <v>66.459027899631522</v>
      </c>
      <c r="Y140" s="35">
        <f t="shared" si="49"/>
        <v>67.252510760401719</v>
      </c>
      <c r="Z140" s="35">
        <f t="shared" si="50"/>
        <v>72.735928903935672</v>
      </c>
      <c r="AA140" s="35">
        <f t="shared" si="51"/>
        <v>-3.2237337819844711</v>
      </c>
      <c r="AB140" s="35">
        <f t="shared" si="52"/>
        <v>-3.2237337819844498</v>
      </c>
      <c r="AC140" s="35">
        <f t="shared" si="53"/>
        <v>-3.2237337819844498</v>
      </c>
      <c r="AF140">
        <v>3.54</v>
      </c>
      <c r="AG140">
        <v>1.31</v>
      </c>
      <c r="AJ140" t="s">
        <v>174</v>
      </c>
    </row>
    <row r="141" spans="1:36" ht="15" x14ac:dyDescent="0.25">
      <c r="A141">
        <v>2.72</v>
      </c>
      <c r="B141">
        <v>2.78</v>
      </c>
      <c r="C141">
        <v>3.28</v>
      </c>
      <c r="D141" s="20">
        <f t="shared" si="41"/>
        <v>3.2237337819844614E-2</v>
      </c>
      <c r="E141" s="17">
        <f>IF(OR($A141="",$B141="",$C141=""),"",A141*'MPTO_working_3-way'!$I140)</f>
        <v>2.8076855588699776</v>
      </c>
      <c r="F141" s="21">
        <f>IF(OR($A141="",$B141="",$C141=""),"",B141*'MPTO_working_3-way'!$I140)</f>
        <v>2.8696197991391679</v>
      </c>
      <c r="G141" s="22">
        <f>IF(OR($A141="",$B141="",$C141=""),"",C141*'MPTO_working_3-way'!$I140)</f>
        <v>3.3857384680490901</v>
      </c>
      <c r="H141" s="17">
        <f>IF(OR($A141="",$B141="",$C141=""),"",'MPTO_working_3-way'!E140)</f>
        <v>2.8018952503060746</v>
      </c>
      <c r="I141" s="21">
        <f>IF(OR($A141="",$B141="",$C141=""),"",'MPTO_working_3-way'!F140)</f>
        <v>2.865604980934517</v>
      </c>
      <c r="J141" s="22">
        <f>IF(OR($A141="",$B141="",$C141=""),"",'MPTO_working_3-way'!G140)</f>
        <v>3.3998309729001015</v>
      </c>
      <c r="K141" s="17">
        <f>IF(OR($A141="",$B141="",$C141=""),"",'OddsRatio_working_3-way'!H140)</f>
        <v>2.8048321962932148</v>
      </c>
      <c r="L141" s="21">
        <f>IF(OR($A141="",$B141="",$C141=""),"",'OddsRatio_working_3-way'!I140)</f>
        <v>2.8677914589546054</v>
      </c>
      <c r="M141" s="22">
        <f>IF(OR($A141="",$B141="",$C141=""),"",'OddsRatio_working_3-way'!J140)</f>
        <v>3.3924519811328659</v>
      </c>
      <c r="N141" s="23">
        <f t="shared" si="42"/>
        <v>35.616523967252043</v>
      </c>
      <c r="O141" s="24">
        <f t="shared" si="43"/>
        <v>34.8478220111243</v>
      </c>
      <c r="P141" s="24">
        <f t="shared" si="44"/>
        <v>29.535654021623646</v>
      </c>
      <c r="Q141" t="s">
        <v>356</v>
      </c>
      <c r="R141" t="s">
        <v>429</v>
      </c>
      <c r="S141" s="48" t="s">
        <v>475</v>
      </c>
      <c r="T141" s="35">
        <v>100</v>
      </c>
      <c r="U141" s="35">
        <f t="shared" si="45"/>
        <v>77.168949771689498</v>
      </c>
      <c r="V141" s="35">
        <f t="shared" si="46"/>
        <v>66.777408637873762</v>
      </c>
      <c r="W141" s="35">
        <f t="shared" si="47"/>
        <v>52.606635071090047</v>
      </c>
      <c r="X141" s="35">
        <f t="shared" si="48"/>
        <v>80.615956291036198</v>
      </c>
      <c r="Y141" s="35">
        <f t="shared" si="49"/>
        <v>70.224415157220449</v>
      </c>
      <c r="Z141" s="35">
        <f t="shared" si="50"/>
        <v>56.053641590436754</v>
      </c>
      <c r="AA141" s="35">
        <f t="shared" si="51"/>
        <v>-3.4470065193467008</v>
      </c>
      <c r="AB141" s="35">
        <f t="shared" si="52"/>
        <v>-3.4470065193466866</v>
      </c>
      <c r="AC141" s="35">
        <f t="shared" si="53"/>
        <v>-3.4470065193467079</v>
      </c>
      <c r="AF141">
        <v>3.32</v>
      </c>
      <c r="AG141">
        <v>1.35</v>
      </c>
      <c r="AJ141" t="s">
        <v>174</v>
      </c>
    </row>
    <row r="142" spans="1:36" ht="15" x14ac:dyDescent="0.25">
      <c r="A142">
        <v>4.38</v>
      </c>
      <c r="B142">
        <v>3.01</v>
      </c>
      <c r="C142">
        <v>2.11</v>
      </c>
      <c r="D142" s="20">
        <f t="shared" si="41"/>
        <v>3.447006519346707E-2</v>
      </c>
      <c r="E142" s="17">
        <f>IF(OR($A142="",$B142="",$C142=""),"",A142*'MPTO_working_3-way'!$I141)</f>
        <v>4.5309788855473858</v>
      </c>
      <c r="F142" s="21">
        <f>IF(OR($A142="",$B142="",$C142=""),"",B142*'MPTO_working_3-way'!$I141)</f>
        <v>3.1137548962323356</v>
      </c>
      <c r="G142" s="22">
        <f>IF(OR($A142="",$B142="",$C142=""),"",C142*'MPTO_working_3-way'!$I141)</f>
        <v>2.1827318375582152</v>
      </c>
      <c r="H142" s="17">
        <f>IF(OR($A142="",$B142="",$C142=""),"",'MPTO_working_3-way'!E141)</f>
        <v>4.6121104309627432</v>
      </c>
      <c r="I142" s="21">
        <f>IF(OR($A142="",$B142="",$C142=""),"",'MPTO_working_3-way'!F141)</f>
        <v>3.1178300442366091</v>
      </c>
      <c r="J142" s="22">
        <f>IF(OR($A142="",$B142="",$C142=""),"",'MPTO_working_3-way'!G141)</f>
        <v>2.1624257323660507</v>
      </c>
      <c r="K142" s="17">
        <f>IF(OR($A142="",$B142="",$C142=""),"",'OddsRatio_working_3-way'!H141)</f>
        <v>4.5663354895154846</v>
      </c>
      <c r="L142" s="21">
        <f>IF(OR($A142="",$B142="",$C142=""),"",'OddsRatio_working_3-way'!I141)</f>
        <v>3.1208089745343557</v>
      </c>
      <c r="M142" s="22">
        <f>IF(OR($A142="",$B142="",$C142=""),"",'OddsRatio_working_3-way'!J141)</f>
        <v>2.1711930157876291</v>
      </c>
      <c r="N142" s="23">
        <f t="shared" si="42"/>
        <v>22.070286030017339</v>
      </c>
      <c r="O142" s="24">
        <f t="shared" si="43"/>
        <v>32.115565718098324</v>
      </c>
      <c r="P142" s="24">
        <f t="shared" si="44"/>
        <v>45.81414825188434</v>
      </c>
      <c r="Q142" t="s">
        <v>430</v>
      </c>
      <c r="R142" t="s">
        <v>351</v>
      </c>
      <c r="S142" s="48" t="s">
        <v>475</v>
      </c>
      <c r="T142" s="35">
        <v>100</v>
      </c>
      <c r="U142" s="35">
        <f t="shared" si="45"/>
        <v>45.054945054945051</v>
      </c>
      <c r="V142" s="35">
        <f t="shared" si="46"/>
        <v>75.961538461538453</v>
      </c>
      <c r="W142" s="35">
        <f t="shared" si="47"/>
        <v>76.076555023923447</v>
      </c>
      <c r="X142" s="35">
        <f t="shared" si="48"/>
        <v>47.961906514538093</v>
      </c>
      <c r="Y142" s="35">
        <f t="shared" si="49"/>
        <v>78.868499921131502</v>
      </c>
      <c r="Z142" s="35">
        <f t="shared" si="50"/>
        <v>78.983516483516468</v>
      </c>
      <c r="AA142" s="35">
        <f t="shared" si="51"/>
        <v>-2.9069614595930418</v>
      </c>
      <c r="AB142" s="35">
        <f t="shared" si="52"/>
        <v>-2.9069614595930489</v>
      </c>
      <c r="AC142" s="35">
        <f t="shared" si="53"/>
        <v>-2.9069614595930204</v>
      </c>
      <c r="AF142">
        <v>2.74</v>
      </c>
      <c r="AG142">
        <v>1.49</v>
      </c>
      <c r="AJ142" t="s">
        <v>174</v>
      </c>
    </row>
    <row r="143" spans="1:36" ht="15" x14ac:dyDescent="0.25">
      <c r="A143">
        <v>1.82</v>
      </c>
      <c r="B143">
        <v>4.16</v>
      </c>
      <c r="C143">
        <v>4.18</v>
      </c>
      <c r="D143" s="20">
        <f t="shared" si="41"/>
        <v>2.9069614595930382E-2</v>
      </c>
      <c r="E143" s="17">
        <f>IF(OR($A143="",$B143="",$C143=""),"",A143*'MPTO_working_3-way'!$I142)</f>
        <v>1.8729066985645935</v>
      </c>
      <c r="F143" s="21">
        <f>IF(OR($A143="",$B143="",$C143=""),"",B143*'MPTO_working_3-way'!$I142)</f>
        <v>4.2809295967190701</v>
      </c>
      <c r="G143" s="22">
        <f>IF(OR($A143="",$B143="",$C143=""),"",C143*'MPTO_working_3-way'!$I142)</f>
        <v>4.3015109890109891</v>
      </c>
      <c r="H143" s="17">
        <f>IF(OR($A143="",$B143="",$C143=""),"",'MPTO_working_3-way'!E142)</f>
        <v>1.8526729361912841</v>
      </c>
      <c r="I143" s="21">
        <f>IF(OR($A143="",$B143="",$C143=""),"",'MPTO_working_3-way'!F142)</f>
        <v>4.3347324837135099</v>
      </c>
      <c r="J143" s="22">
        <f>IF(OR($A143="",$B143="",$C143=""),"",'MPTO_working_3-way'!G142)</f>
        <v>4.3564522748313079</v>
      </c>
      <c r="K143" s="17">
        <f>IF(OR($A143="",$B143="",$C143=""),"",'OddsRatio_working_3-way'!H142)</f>
        <v>1.8601480601131932</v>
      </c>
      <c r="L143" s="21">
        <f>IF(OR($A143="",$B143="",$C143=""),"",'OddsRatio_working_3-way'!I142)</f>
        <v>4.3147169145825508</v>
      </c>
      <c r="M143" s="22">
        <f>IF(OR($A143="",$B143="",$C143=""),"",'OddsRatio_working_3-way'!J142)</f>
        <v>4.3356961355609211</v>
      </c>
      <c r="N143" s="23">
        <f t="shared" si="42"/>
        <v>53.392942679227204</v>
      </c>
      <c r="O143" s="24">
        <f t="shared" si="43"/>
        <v>23.359412422161903</v>
      </c>
      <c r="P143" s="24">
        <f t="shared" si="44"/>
        <v>23.24764489861089</v>
      </c>
      <c r="Q143" t="s">
        <v>467</v>
      </c>
      <c r="R143" t="s">
        <v>433</v>
      </c>
      <c r="S143" s="48" t="s">
        <v>475</v>
      </c>
      <c r="T143" s="35">
        <v>100</v>
      </c>
      <c r="U143" s="35">
        <f t="shared" si="45"/>
        <v>44.134078212290497</v>
      </c>
      <c r="V143" s="35">
        <f t="shared" si="46"/>
        <v>76.076555023923447</v>
      </c>
      <c r="W143" s="35">
        <f t="shared" si="47"/>
        <v>76.851851851851848</v>
      </c>
      <c r="X143" s="35">
        <f t="shared" si="48"/>
        <v>47.071593124224705</v>
      </c>
      <c r="Y143" s="35">
        <f t="shared" si="49"/>
        <v>79.014069935857648</v>
      </c>
      <c r="Z143" s="35">
        <f t="shared" si="50"/>
        <v>79.789366763786049</v>
      </c>
      <c r="AA143" s="35">
        <f t="shared" si="51"/>
        <v>-2.9375149119342083</v>
      </c>
      <c r="AB143" s="35">
        <f t="shared" si="52"/>
        <v>-2.9375149119342012</v>
      </c>
      <c r="AC143" s="35">
        <f t="shared" si="53"/>
        <v>-2.9375149119342012</v>
      </c>
      <c r="AF143">
        <v>1.59</v>
      </c>
      <c r="AG143">
        <v>2.4700000000000002</v>
      </c>
      <c r="AJ143" t="s">
        <v>459</v>
      </c>
    </row>
    <row r="144" spans="1:36" ht="15" x14ac:dyDescent="0.25">
      <c r="A144">
        <v>1.79</v>
      </c>
      <c r="B144">
        <v>4.18</v>
      </c>
      <c r="C144">
        <v>4.32</v>
      </c>
      <c r="D144" s="20">
        <f t="shared" si="41"/>
        <v>2.9375149119341915E-2</v>
      </c>
      <c r="E144" s="17">
        <f>IF(OR($A144="",$B144="",$C144=""),"",A144*'MPTO_working_3-way'!$I143)</f>
        <v>1.8425815169236222</v>
      </c>
      <c r="F144" s="21">
        <f>IF(OR($A144="",$B144="",$C144=""),"",B144*'MPTO_working_3-way'!$I143)</f>
        <v>4.302788123318849</v>
      </c>
      <c r="G144" s="22">
        <f>IF(OR($A144="",$B144="",$C144=""),"",C144*'MPTO_working_3-way'!$I143)</f>
        <v>4.4469006441955576</v>
      </c>
      <c r="H144" s="17">
        <f>IF(OR($A144="",$B144="",$C144=""),"",'MPTO_working_3-way'!E143)</f>
        <v>1.8219333395762127</v>
      </c>
      <c r="I144" s="21">
        <f>IF(OR($A144="",$B144="",$C144=""),"",'MPTO_working_3-way'!F143)</f>
        <v>4.3583860130818124</v>
      </c>
      <c r="J144" s="22">
        <f>IF(OR($A144="",$B144="",$C144=""),"",'MPTO_working_3-way'!G143)</f>
        <v>4.5108081535075604</v>
      </c>
      <c r="K144" s="17">
        <f>IF(OR($A144="",$B144="",$C144=""),"",'OddsRatio_working_3-way'!H143)</f>
        <v>1.8294736887917076</v>
      </c>
      <c r="L144" s="21">
        <f>IF(OR($A144="",$B144="",$C144=""),"",'OddsRatio_working_3-way'!I143)</f>
        <v>4.3388940890602896</v>
      </c>
      <c r="M144" s="22">
        <f>IF(OR($A144="",$B144="",$C144=""),"",'OddsRatio_working_3-way'!J143)</f>
        <v>4.4858894263145164</v>
      </c>
      <c r="N144" s="23">
        <f t="shared" si="42"/>
        <v>54.271683006437733</v>
      </c>
      <c r="O144" s="24">
        <f t="shared" si="43"/>
        <v>23.240744636728124</v>
      </c>
      <c r="P144" s="24">
        <f t="shared" si="44"/>
        <v>22.48757235683415</v>
      </c>
      <c r="Q144" t="s">
        <v>434</v>
      </c>
      <c r="R144" t="s">
        <v>436</v>
      </c>
      <c r="S144" s="48" t="s">
        <v>475</v>
      </c>
      <c r="T144" s="35">
        <v>100</v>
      </c>
      <c r="U144" s="35">
        <f t="shared" si="45"/>
        <v>20.634920634920633</v>
      </c>
      <c r="V144" s="35">
        <f t="shared" si="46"/>
        <v>84.399375975039007</v>
      </c>
      <c r="W144" s="35">
        <f t="shared" si="47"/>
        <v>91.103202846975094</v>
      </c>
      <c r="X144" s="35">
        <f t="shared" si="48"/>
        <v>24.497421177985913</v>
      </c>
      <c r="Y144" s="35">
        <f t="shared" si="49"/>
        <v>88.261876518104273</v>
      </c>
      <c r="Z144" s="35">
        <f t="shared" si="50"/>
        <v>94.96570339004036</v>
      </c>
      <c r="AA144" s="35">
        <f t="shared" si="51"/>
        <v>-3.8625005430652806</v>
      </c>
      <c r="AB144" s="35">
        <f t="shared" si="52"/>
        <v>-3.8625005430652664</v>
      </c>
      <c r="AC144" s="35">
        <f t="shared" si="53"/>
        <v>-3.8625005430652664</v>
      </c>
      <c r="AF144">
        <v>1.65</v>
      </c>
      <c r="AG144">
        <v>2.35</v>
      </c>
      <c r="AJ144" t="s">
        <v>459</v>
      </c>
    </row>
    <row r="145" spans="1:38" ht="15" x14ac:dyDescent="0.25">
      <c r="A145">
        <v>1.26</v>
      </c>
      <c r="B145">
        <v>6.41</v>
      </c>
      <c r="C145">
        <v>11.24</v>
      </c>
      <c r="D145" s="20">
        <f t="shared" si="41"/>
        <v>3.8625005430652726E-2</v>
      </c>
      <c r="E145" s="17">
        <f>IF(OR($A145="",$B145="",$C145=""),"",A145*'MPTO_working_3-way'!$I144)</f>
        <v>1.3086675068426223</v>
      </c>
      <c r="F145" s="21">
        <f>IF(OR($A145="",$B145="",$C145=""),"",B145*'MPTO_working_3-way'!$I144)</f>
        <v>6.6575862848104839</v>
      </c>
      <c r="G145" s="22">
        <f>IF(OR($A145="",$B145="",$C145=""),"",C145*'MPTO_working_3-way'!$I144)</f>
        <v>11.674145061040537</v>
      </c>
      <c r="H145" s="17">
        <f>IF(OR($A145="",$B145="",$C145=""),"",'MPTO_working_3-way'!E144)</f>
        <v>1.2807774145284805</v>
      </c>
      <c r="I145" s="21">
        <f>IF(OR($A145="",$B145="",$C145=""),"",'MPTO_working_3-way'!F144)</f>
        <v>6.986595036159355</v>
      </c>
      <c r="J145" s="22">
        <f>IF(OR($A145="",$B145="",$C145=""),"",'MPTO_working_3-way'!G144)</f>
        <v>13.141818536972531</v>
      </c>
      <c r="K145" s="17">
        <f>IF(OR($A145="",$B145="",$C145=""),"",'OddsRatio_working_3-way'!H144)</f>
        <v>1.2883301818353692</v>
      </c>
      <c r="L145" s="21">
        <f>IF(OR($A145="",$B145="",$C145=""),"",'OddsRatio_working_3-way'!I144)</f>
        <v>6.9994857066513374</v>
      </c>
      <c r="M145" s="22">
        <f>IF(OR($A145="",$B145="",$C145=""),"",'OddsRatio_working_3-way'!J144)</f>
        <v>12.355773315362233</v>
      </c>
      <c r="N145" s="23">
        <f t="shared" si="42"/>
        <v>76.413603514361412</v>
      </c>
      <c r="O145" s="24">
        <f t="shared" si="43"/>
        <v>15.020458725131885</v>
      </c>
      <c r="P145" s="24">
        <f t="shared" si="44"/>
        <v>8.5659377605067064</v>
      </c>
      <c r="Q145" t="s">
        <v>435</v>
      </c>
      <c r="R145" t="s">
        <v>468</v>
      </c>
      <c r="S145" s="48" t="s">
        <v>475</v>
      </c>
      <c r="T145" s="35">
        <v>100</v>
      </c>
      <c r="U145" s="35">
        <f t="shared" si="45"/>
        <v>41.520467836257311</v>
      </c>
      <c r="V145" s="35">
        <f t="shared" si="46"/>
        <v>75</v>
      </c>
      <c r="W145" s="35">
        <f t="shared" si="47"/>
        <v>79.035639412997895</v>
      </c>
      <c r="X145" s="35">
        <f t="shared" si="48"/>
        <v>45.964360587002098</v>
      </c>
      <c r="Y145" s="35">
        <f t="shared" si="49"/>
        <v>79.44389275074478</v>
      </c>
      <c r="Z145" s="35">
        <f t="shared" si="50"/>
        <v>83.479532163742689</v>
      </c>
      <c r="AA145" s="35">
        <f t="shared" si="51"/>
        <v>-4.4438927507447872</v>
      </c>
      <c r="AB145" s="35">
        <f t="shared" si="52"/>
        <v>-4.4438927507447801</v>
      </c>
      <c r="AC145" s="35">
        <f t="shared" si="53"/>
        <v>-4.4438927507447943</v>
      </c>
      <c r="AF145">
        <v>1.53</v>
      </c>
      <c r="AG145">
        <v>2.61</v>
      </c>
      <c r="AJ145" t="s">
        <v>459</v>
      </c>
    </row>
    <row r="146" spans="1:38" ht="15" x14ac:dyDescent="0.25">
      <c r="A146">
        <v>1.71</v>
      </c>
      <c r="B146">
        <v>4</v>
      </c>
      <c r="C146">
        <v>4.7699999999999996</v>
      </c>
      <c r="D146" s="20">
        <f t="shared" si="41"/>
        <v>4.4438927507447934E-2</v>
      </c>
      <c r="E146" s="17">
        <f>IF(OR($A146="",$B146="",$C146=""),"",A146*'MPTO_working_3-way'!$I145)</f>
        <v>1.785990566037736</v>
      </c>
      <c r="F146" s="21">
        <f>IF(OR($A146="",$B146="",$C146=""),"",B146*'MPTO_working_3-way'!$I145)</f>
        <v>4.1777557100297917</v>
      </c>
      <c r="G146" s="22">
        <f>IF(OR($A146="",$B146="",$C146=""),"",C146*'MPTO_working_3-way'!$I145)</f>
        <v>4.9819736842105264</v>
      </c>
      <c r="H146" s="17">
        <f>IF(OR($A146="",$B146="",$C146=""),"",'MPTO_working_3-way'!E145)</f>
        <v>1.7544403039248899</v>
      </c>
      <c r="I146" s="21">
        <f>IF(OR($A146="",$B146="",$C146=""),"",'MPTO_working_3-way'!F145)</f>
        <v>4.2519352568613655</v>
      </c>
      <c r="J146" s="22">
        <f>IF(OR($A146="",$B146="",$C146=""),"",'MPTO_working_3-way'!G145)</f>
        <v>5.1326631742885453</v>
      </c>
      <c r="K146" s="17">
        <f>IF(OR($A146="",$B146="",$C146=""),"",'OddsRatio_working_3-way'!H145)</f>
        <v>1.7655156519075119</v>
      </c>
      <c r="L146" s="21">
        <f>IF(OR($A146="",$B146="",$C146=""),"",'OddsRatio_working_3-way'!I145)</f>
        <v>4.2345731770739938</v>
      </c>
      <c r="M146" s="22">
        <f>IF(OR($A146="",$B146="",$C146=""),"",'OddsRatio_working_3-way'!J145)</f>
        <v>5.0647802925229852</v>
      </c>
      <c r="N146" s="23">
        <f t="shared" si="42"/>
        <v>55.99133718934052</v>
      </c>
      <c r="O146" s="24">
        <f t="shared" si="43"/>
        <v>23.936296648443069</v>
      </c>
      <c r="P146" s="24">
        <f t="shared" si="44"/>
        <v>20.072366162216412</v>
      </c>
      <c r="Q146" t="s">
        <v>362</v>
      </c>
      <c r="R146" t="s">
        <v>365</v>
      </c>
      <c r="S146" s="48" t="s">
        <v>476</v>
      </c>
      <c r="T146" s="35">
        <v>100</v>
      </c>
      <c r="U146" s="35">
        <f t="shared" si="45"/>
        <v>67.948717948717942</v>
      </c>
      <c r="V146" s="35">
        <f t="shared" si="46"/>
        <v>71.988795518207283</v>
      </c>
      <c r="W146" s="35">
        <f t="shared" si="47"/>
        <v>55.55555555555555</v>
      </c>
      <c r="X146" s="35">
        <f t="shared" si="48"/>
        <v>72.45564892623716</v>
      </c>
      <c r="Y146" s="35">
        <f t="shared" si="49"/>
        <v>76.495726495726487</v>
      </c>
      <c r="Z146" s="35">
        <f t="shared" si="50"/>
        <v>60.062486533074768</v>
      </c>
      <c r="AA146" s="35">
        <f t="shared" si="51"/>
        <v>-4.5069309775192181</v>
      </c>
      <c r="AB146" s="35">
        <f t="shared" si="52"/>
        <v>-4.5069309775192039</v>
      </c>
      <c r="AC146" s="35">
        <f t="shared" si="53"/>
        <v>-4.5069309775192181</v>
      </c>
      <c r="AF146">
        <v>1.8</v>
      </c>
      <c r="AG146">
        <v>2.0299999999999998</v>
      </c>
      <c r="AJ146" t="s">
        <v>451</v>
      </c>
    </row>
    <row r="147" spans="1:38" ht="15" x14ac:dyDescent="0.25">
      <c r="A147">
        <v>3.12</v>
      </c>
      <c r="B147">
        <v>3.57</v>
      </c>
      <c r="C147">
        <v>2.25</v>
      </c>
      <c r="D147" s="20">
        <f t="shared" si="41"/>
        <v>4.5069309775191968E-2</v>
      </c>
      <c r="E147" s="17">
        <f>IF(OR($A147="",$B147="",$C147=""),"",A147*'MPTO_working_3-way'!$I146)</f>
        <v>3.260616246498599</v>
      </c>
      <c r="F147" s="21">
        <f>IF(OR($A147="",$B147="",$C147=""),"",B147*'MPTO_working_3-way'!$I146)</f>
        <v>3.7308974358974352</v>
      </c>
      <c r="G147" s="22">
        <f>IF(OR($A147="",$B147="",$C147=""),"",C147*'MPTO_working_3-way'!$I146)</f>
        <v>2.3514059469941819</v>
      </c>
      <c r="H147" s="17">
        <f>IF(OR($A147="",$B147="",$C147=""),"",'MPTO_working_3-way'!E146)</f>
        <v>3.2734326018808768</v>
      </c>
      <c r="I147" s="21">
        <f>IF(OR($A147="",$B147="",$C147=""),"",'MPTO_working_3-way'!F146)</f>
        <v>3.7723188078573031</v>
      </c>
      <c r="J147" s="22">
        <f>IF(OR($A147="",$B147="",$C147=""),"",'MPTO_working_3-way'!G146)</f>
        <v>2.3287151896969864</v>
      </c>
      <c r="K147" s="17">
        <f>IF(OR($A147="",$B147="",$C147=""),"",'OddsRatio_working_3-way'!H146)</f>
        <v>3.269934627897495</v>
      </c>
      <c r="L147" s="21">
        <f>IF(OR($A147="",$B147="",$C147=""),"",'OddsRatio_working_3-way'!I146)</f>
        <v>3.7517603743851713</v>
      </c>
      <c r="M147" s="22">
        <f>IF(OR($A147="",$B147="",$C147=""),"",'OddsRatio_working_3-way'!J146)</f>
        <v>2.3384048513546554</v>
      </c>
      <c r="N147" s="23">
        <f t="shared" si="42"/>
        <v>30.669049173567924</v>
      </c>
      <c r="O147" s="24">
        <f t="shared" si="43"/>
        <v>26.803202639084571</v>
      </c>
      <c r="P147" s="24">
        <f t="shared" si="44"/>
        <v>42.52774818734752</v>
      </c>
      <c r="Q147" t="s">
        <v>361</v>
      </c>
      <c r="R147" t="s">
        <v>363</v>
      </c>
      <c r="S147" s="48" t="s">
        <v>476</v>
      </c>
      <c r="T147" s="35">
        <v>100</v>
      </c>
      <c r="U147" s="35">
        <f t="shared" si="45"/>
        <v>28.571428571428573</v>
      </c>
      <c r="V147" s="35">
        <f t="shared" si="46"/>
        <v>80.079681274900395</v>
      </c>
      <c r="W147" s="35">
        <f t="shared" si="47"/>
        <v>86.504723346828612</v>
      </c>
      <c r="X147" s="35">
        <f t="shared" si="48"/>
        <v>33.415595378270993</v>
      </c>
      <c r="Y147" s="35">
        <f t="shared" si="49"/>
        <v>84.923848081742818</v>
      </c>
      <c r="Z147" s="35">
        <f t="shared" si="50"/>
        <v>91.348890153671036</v>
      </c>
      <c r="AA147" s="35">
        <f t="shared" si="51"/>
        <v>-4.84416680684242</v>
      </c>
      <c r="AB147" s="35">
        <f t="shared" si="52"/>
        <v>-4.8441668068424235</v>
      </c>
      <c r="AC147" s="35">
        <f t="shared" si="53"/>
        <v>-4.8441668068424235</v>
      </c>
      <c r="AD147" s="36"/>
      <c r="AE147" s="36"/>
      <c r="AF147">
        <v>1.76</v>
      </c>
      <c r="AG147">
        <v>2.08</v>
      </c>
      <c r="AI147" s="36"/>
      <c r="AJ147" t="s">
        <v>451</v>
      </c>
      <c r="AK147" s="35"/>
      <c r="AL147" s="35"/>
    </row>
    <row r="148" spans="1:38" ht="15" x14ac:dyDescent="0.25">
      <c r="A148">
        <v>1.4</v>
      </c>
      <c r="B148">
        <v>5.0199999999999996</v>
      </c>
      <c r="C148">
        <v>7.41</v>
      </c>
      <c r="D148" s="20">
        <f t="shared" si="41"/>
        <v>4.8441668068424315E-2</v>
      </c>
      <c r="E148" s="17">
        <f>IF(OR($A148="",$B148="",$C148=""),"",A148*'MPTO_working_3-way'!$I147)</f>
        <v>1.4678183352957939</v>
      </c>
      <c r="F148" s="21">
        <f>IF(OR($A148="",$B148="",$C148=""),"",B148*'MPTO_working_3-way'!$I147)</f>
        <v>5.2631771737034896</v>
      </c>
      <c r="G148" s="22">
        <f>IF(OR($A148="",$B148="",$C148=""),"",C148*'MPTO_working_3-way'!$I147)</f>
        <v>7.7689527603870241</v>
      </c>
      <c r="H148" s="17">
        <f>IF(OR($A148="",$B148="",$C148=""),"",'MPTO_working_3-way'!E147)</f>
        <v>1.4323805549147954</v>
      </c>
      <c r="I148" s="21">
        <f>IF(OR($A148="",$B148="",$C148=""),"",'MPTO_working_3-way'!F147)</f>
        <v>5.4628102525657996</v>
      </c>
      <c r="J148" s="22">
        <f>IF(OR($A148="",$B148="",$C148=""),"",'MPTO_working_3-way'!G147)</f>
        <v>8.417115629956557</v>
      </c>
      <c r="K148" s="17">
        <f>IF(OR($A148="",$B148="",$C148=""),"",'OddsRatio_working_3-way'!H147)</f>
        <v>1.4428922330964364</v>
      </c>
      <c r="L148" s="21">
        <f>IF(OR($A148="",$B148="",$C148=""),"",'OddsRatio_working_3-way'!I147)</f>
        <v>5.4510669426191827</v>
      </c>
      <c r="M148" s="22">
        <f>IF(OR($A148="",$B148="",$C148=""),"",'OddsRatio_working_3-way'!J147)</f>
        <v>8.0973480353703895</v>
      </c>
      <c r="N148" s="23">
        <f t="shared" si="42"/>
        <v>68.128321874278853</v>
      </c>
      <c r="O148" s="24">
        <f t="shared" si="43"/>
        <v>18.999930403185335</v>
      </c>
      <c r="P148" s="24">
        <f t="shared" si="44"/>
        <v>12.871747722535815</v>
      </c>
      <c r="Q148" t="s">
        <v>225</v>
      </c>
      <c r="R148" t="s">
        <v>219</v>
      </c>
      <c r="S148" s="48" t="s">
        <v>476</v>
      </c>
      <c r="T148" s="35">
        <v>100</v>
      </c>
      <c r="U148" s="35">
        <f t="shared" si="45"/>
        <v>25.373134328358205</v>
      </c>
      <c r="V148" s="35">
        <f t="shared" si="46"/>
        <v>80.582524271844662</v>
      </c>
      <c r="W148" s="35">
        <f t="shared" si="47"/>
        <v>88.91352549889136</v>
      </c>
      <c r="X148" s="35">
        <f t="shared" si="48"/>
        <v>30.503950229263989</v>
      </c>
      <c r="Y148" s="35">
        <f t="shared" si="49"/>
        <v>85.713340172750435</v>
      </c>
      <c r="Z148" s="35">
        <f t="shared" si="50"/>
        <v>94.044341399797133</v>
      </c>
      <c r="AA148" s="35">
        <f t="shared" si="51"/>
        <v>-5.1308159009057839</v>
      </c>
      <c r="AB148" s="35">
        <f t="shared" si="52"/>
        <v>-5.1308159009057732</v>
      </c>
      <c r="AC148" s="35">
        <f t="shared" si="53"/>
        <v>-5.1308159009057732</v>
      </c>
      <c r="AD148" s="36"/>
      <c r="AE148" s="36"/>
      <c r="AF148">
        <v>1.64</v>
      </c>
      <c r="AG148">
        <v>2.29</v>
      </c>
      <c r="AI148" s="36"/>
      <c r="AJ148" t="s">
        <v>451</v>
      </c>
      <c r="AK148" s="35"/>
      <c r="AL148" s="35"/>
    </row>
    <row r="149" spans="1:38" ht="15" x14ac:dyDescent="0.25">
      <c r="A149">
        <v>1.34</v>
      </c>
      <c r="B149">
        <v>5.15</v>
      </c>
      <c r="C149">
        <v>9.02</v>
      </c>
      <c r="D149" s="20">
        <f t="shared" si="41"/>
        <v>5.130815900905783E-2</v>
      </c>
      <c r="E149" s="17">
        <f>IF(OR($A149="",$B149="",$C149=""),"",A149*'MPTO_working_3-way'!$I148)</f>
        <v>1.4087529330721376</v>
      </c>
      <c r="F149" s="21">
        <f>IF(OR($A149="",$B149="",$C149=""),"",B149*'MPTO_working_3-way'!$I148)</f>
        <v>5.4142370188966478</v>
      </c>
      <c r="G149" s="22">
        <f>IF(OR($A149="",$B149="",$C149=""),"",C149*'MPTO_working_3-way'!$I148)</f>
        <v>9.4827995942617012</v>
      </c>
      <c r="H149" s="17">
        <f>IF(OR($A149="",$B149="",$C149=""),"",'MPTO_working_3-way'!E148)</f>
        <v>1.3714299437110302</v>
      </c>
      <c r="I149" s="21">
        <f>IF(OR($A149="",$B149="",$C149=""),"",'MPTO_working_3-way'!F148)</f>
        <v>5.6474190588575439</v>
      </c>
      <c r="J149" s="22">
        <f>IF(OR($A149="",$B149="",$C149=""),"",'MPTO_working_3-way'!G148)</f>
        <v>10.665298625524153</v>
      </c>
      <c r="K149" s="17">
        <f>IF(OR($A149="",$B149="",$C149=""),"",'OddsRatio_working_3-way'!H148)</f>
        <v>1.3820683745359745</v>
      </c>
      <c r="L149" s="21">
        <f>IF(OR($A149="",$B149="",$C149=""),"",'OddsRatio_working_3-way'!I148)</f>
        <v>5.663481630365566</v>
      </c>
      <c r="M149" s="22">
        <f>IF(OR($A149="",$B149="",$C149=""),"",'OddsRatio_working_3-way'!J148)</f>
        <v>10.012318716995624</v>
      </c>
      <c r="N149" s="23">
        <f t="shared" si="42"/>
        <v>70.984767912372703</v>
      </c>
      <c r="O149" s="24">
        <f t="shared" si="43"/>
        <v>18.469823107296975</v>
      </c>
      <c r="P149" s="24">
        <f t="shared" si="44"/>
        <v>10.545408980330313</v>
      </c>
      <c r="Q149" t="s">
        <v>360</v>
      </c>
      <c r="R149" t="s">
        <v>220</v>
      </c>
      <c r="S149" s="48" t="s">
        <v>476</v>
      </c>
      <c r="T149" s="35">
        <v>100</v>
      </c>
      <c r="U149" s="35">
        <f t="shared" si="45"/>
        <v>59.016393442622956</v>
      </c>
      <c r="V149" s="35">
        <f t="shared" si="46"/>
        <v>68.944099378881987</v>
      </c>
      <c r="W149" s="35">
        <f t="shared" si="47"/>
        <v>69.230769230769241</v>
      </c>
      <c r="X149" s="35">
        <f t="shared" si="48"/>
        <v>61.825131390348773</v>
      </c>
      <c r="Y149" s="35">
        <f t="shared" si="49"/>
        <v>71.752837326607818</v>
      </c>
      <c r="Z149" s="35">
        <f t="shared" si="50"/>
        <v>72.039507178495057</v>
      </c>
      <c r="AA149" s="35">
        <f t="shared" si="51"/>
        <v>-2.8087379477258168</v>
      </c>
      <c r="AB149" s="35">
        <f t="shared" si="52"/>
        <v>-2.808737947725831</v>
      </c>
      <c r="AC149" s="35">
        <f t="shared" si="53"/>
        <v>-2.8087379477258168</v>
      </c>
      <c r="AD149" s="36"/>
      <c r="AE149" s="36"/>
      <c r="AF149">
        <v>1.67</v>
      </c>
      <c r="AG149">
        <v>2.23</v>
      </c>
      <c r="AI149" s="36"/>
      <c r="AJ149" t="s">
        <v>451</v>
      </c>
      <c r="AK149" s="35"/>
      <c r="AL149" s="35"/>
    </row>
    <row r="150" spans="1:38" ht="15" x14ac:dyDescent="0.25">
      <c r="A150">
        <v>2.44</v>
      </c>
      <c r="B150">
        <v>3.22</v>
      </c>
      <c r="C150">
        <v>3.25</v>
      </c>
      <c r="D150" s="20">
        <f t="shared" si="41"/>
        <v>2.8087379477258256E-2</v>
      </c>
      <c r="E150" s="17">
        <f>IF(OR($A150="",$B150="",$C150=""),"",A150*'MPTO_working_3-way'!$I149)</f>
        <v>2.5085332059245102</v>
      </c>
      <c r="F150" s="21">
        <f>IF(OR($A150="",$B150="",$C150=""),"",B150*'MPTO_working_3-way'!$I149)</f>
        <v>3.3104413619167716</v>
      </c>
      <c r="G150" s="22">
        <f>IF(OR($A150="",$B150="",$C150=""),"",C150*'MPTO_working_3-way'!$I149)</f>
        <v>3.3412839833010892</v>
      </c>
      <c r="H150" s="17">
        <f>IF(OR($A150="",$B150="",$C150=""),"",'MPTO_working_3-way'!E149)</f>
        <v>2.4970434646552233</v>
      </c>
      <c r="I150" s="21">
        <f>IF(OR($A150="",$B150="",$C150=""),"",'MPTO_working_3-way'!F149)</f>
        <v>3.3200911896258796</v>
      </c>
      <c r="J150" s="22">
        <f>IF(OR($A150="",$B150="",$C150=""),"",'MPTO_working_3-way'!G149)</f>
        <v>3.35199446904591</v>
      </c>
      <c r="K150" s="17">
        <f>IF(OR($A150="",$B150="",$C150=""),"",'OddsRatio_working_3-way'!H149)</f>
        <v>2.5021649575928566</v>
      </c>
      <c r="L150" s="21">
        <f>IF(OR($A150="",$B150="",$C150=""),"",'OddsRatio_working_3-way'!I149)</f>
        <v>3.3158376429556542</v>
      </c>
      <c r="M150" s="22">
        <f>IF(OR($A150="",$B150="",$C150=""),"",'OddsRatio_working_3-way'!J149)</f>
        <v>3.3471327462388389</v>
      </c>
      <c r="N150" s="23">
        <f t="shared" si="42"/>
        <v>39.863933139822791</v>
      </c>
      <c r="O150" s="24">
        <f t="shared" si="43"/>
        <v>30.207452441356402</v>
      </c>
      <c r="P150" s="24">
        <f t="shared" si="44"/>
        <v>29.928614418820811</v>
      </c>
      <c r="Q150" t="s">
        <v>370</v>
      </c>
      <c r="R150" t="s">
        <v>233</v>
      </c>
      <c r="S150" s="48" t="s">
        <v>476</v>
      </c>
      <c r="T150" s="35">
        <v>100</v>
      </c>
      <c r="U150" s="35">
        <f t="shared" si="45"/>
        <v>78.858350951374206</v>
      </c>
      <c r="V150" s="35">
        <f t="shared" si="46"/>
        <v>80.158730158730151</v>
      </c>
      <c r="W150" s="35">
        <f t="shared" si="47"/>
        <v>37.888198757763973</v>
      </c>
      <c r="X150" s="35">
        <f t="shared" si="48"/>
        <v>81.953071083505861</v>
      </c>
      <c r="Y150" s="35">
        <f t="shared" si="49"/>
        <v>83.253450290861807</v>
      </c>
      <c r="Z150" s="35">
        <f t="shared" si="50"/>
        <v>40.982918889895629</v>
      </c>
      <c r="AA150" s="35">
        <f t="shared" si="51"/>
        <v>-3.0947201321316555</v>
      </c>
      <c r="AB150" s="35">
        <f t="shared" si="52"/>
        <v>-3.0947201321316555</v>
      </c>
      <c r="AC150" s="35">
        <f t="shared" si="53"/>
        <v>-3.0947201321316555</v>
      </c>
      <c r="AD150" s="36"/>
      <c r="AE150" s="36"/>
      <c r="AF150">
        <v>2.36</v>
      </c>
      <c r="AG150">
        <v>1.64</v>
      </c>
      <c r="AI150" s="36"/>
      <c r="AJ150" t="s">
        <v>452</v>
      </c>
      <c r="AK150" s="35"/>
      <c r="AL150" s="35"/>
    </row>
    <row r="151" spans="1:38" ht="15" x14ac:dyDescent="0.25">
      <c r="A151">
        <v>4.7300000000000004</v>
      </c>
      <c r="B151">
        <v>5.04</v>
      </c>
      <c r="C151">
        <v>1.61</v>
      </c>
      <c r="D151" s="20">
        <f t="shared" si="41"/>
        <v>3.0947201321316564E-2</v>
      </c>
      <c r="E151" s="17">
        <f>IF(OR($A151="",$B151="",$C151=""),"",A151*'MPTO_working_3-way'!$I150)</f>
        <v>4.8763802622498273</v>
      </c>
      <c r="F151" s="21">
        <f>IF(OR($A151="",$B151="",$C151=""),"",B151*'MPTO_working_3-way'!$I150)</f>
        <v>5.1959738946594358</v>
      </c>
      <c r="G151" s="22">
        <f>IF(OR($A151="",$B151="",$C151=""),"",C151*'MPTO_working_3-way'!$I150)</f>
        <v>1.6598249941273198</v>
      </c>
      <c r="H151" s="17">
        <f>IF(OR($A151="",$B151="",$C151=""),"",'MPTO_working_3-way'!E150)</f>
        <v>4.9726317113251968</v>
      </c>
      <c r="I151" s="21">
        <f>IF(OR($A151="",$B151="",$C151=""),"",'MPTO_working_3-way'!F150)</f>
        <v>5.3164068964090685</v>
      </c>
      <c r="J151" s="22">
        <f>IF(OR($A151="",$B151="",$C151=""),"",'MPTO_working_3-way'!G150)</f>
        <v>1.6371910108333576</v>
      </c>
      <c r="K151" s="17">
        <f>IF(OR($A151="",$B151="",$C151=""),"",'OddsRatio_working_3-way'!H150)</f>
        <v>4.9429892570401881</v>
      </c>
      <c r="L151" s="21">
        <f>IF(OR($A151="",$B151="",$C151=""),"",'OddsRatio_working_3-way'!I150)</f>
        <v>5.2706907770622937</v>
      </c>
      <c r="M151" s="22">
        <f>IF(OR($A151="",$B151="",$C151=""),"",'OddsRatio_working_3-way'!J150)</f>
        <v>1.644832023269307</v>
      </c>
      <c r="N151" s="23">
        <f t="shared" si="42"/>
        <v>20.507014347126152</v>
      </c>
      <c r="O151" s="24">
        <f t="shared" si="43"/>
        <v>19.245670210695774</v>
      </c>
      <c r="P151" s="24">
        <f t="shared" si="44"/>
        <v>60.247315442178071</v>
      </c>
      <c r="Q151" t="s">
        <v>368</v>
      </c>
      <c r="R151" t="s">
        <v>369</v>
      </c>
      <c r="S151" s="48" t="s">
        <v>476</v>
      </c>
      <c r="T151" s="35">
        <v>100</v>
      </c>
      <c r="U151" s="35">
        <f t="shared" si="45"/>
        <v>53.917050691244242</v>
      </c>
      <c r="V151" s="35">
        <f t="shared" si="46"/>
        <v>71.509971509971507</v>
      </c>
      <c r="W151" s="35">
        <f t="shared" si="47"/>
        <v>71.83098591549296</v>
      </c>
      <c r="X151" s="35">
        <f t="shared" si="48"/>
        <v>56.659042574535533</v>
      </c>
      <c r="Y151" s="35">
        <f t="shared" si="49"/>
        <v>74.251963393262812</v>
      </c>
      <c r="Z151" s="35">
        <f t="shared" si="50"/>
        <v>74.572977798784251</v>
      </c>
      <c r="AA151" s="35">
        <f t="shared" si="51"/>
        <v>-2.7419918832912913</v>
      </c>
      <c r="AB151" s="35">
        <f t="shared" si="52"/>
        <v>-2.7419918832913055</v>
      </c>
      <c r="AC151" s="35">
        <f t="shared" si="53"/>
        <v>-2.7419918832912913</v>
      </c>
      <c r="AD151" s="36"/>
      <c r="AE151" s="36"/>
      <c r="AF151">
        <v>1.44</v>
      </c>
      <c r="AG151">
        <v>2.9</v>
      </c>
      <c r="AI151" s="36"/>
      <c r="AJ151" t="s">
        <v>452</v>
      </c>
      <c r="AK151" s="35"/>
      <c r="AL151" s="35"/>
    </row>
    <row r="152" spans="1:38" ht="15" x14ac:dyDescent="0.25">
      <c r="A152">
        <v>2.17</v>
      </c>
      <c r="B152">
        <v>3.51</v>
      </c>
      <c r="C152">
        <v>3.55</v>
      </c>
      <c r="D152" s="20">
        <f t="shared" si="41"/>
        <v>2.7419918832912948E-2</v>
      </c>
      <c r="E152" s="17">
        <f>IF(OR($A152="",$B152="",$C152=""),"",A152*'MPTO_working_3-way'!$I151)</f>
        <v>2.229501223867421</v>
      </c>
      <c r="F152" s="21">
        <f>IF(OR($A152="",$B152="",$C152=""),"",B152*'MPTO_working_3-way'!$I151)</f>
        <v>3.6062439151035242</v>
      </c>
      <c r="G152" s="22">
        <f>IF(OR($A152="",$B152="",$C152=""),"",C152*'MPTO_working_3-way'!$I151)</f>
        <v>3.6473407118568408</v>
      </c>
      <c r="H152" s="17">
        <f>IF(OR($A152="",$B152="",$C152=""),"",'MPTO_working_3-way'!E151)</f>
        <v>2.2139101205687703</v>
      </c>
      <c r="I152" s="21">
        <f>IF(OR($A152="",$B152="",$C152=""),"",'MPTO_working_3-way'!F151)</f>
        <v>3.6263376441191042</v>
      </c>
      <c r="J152" s="22">
        <f>IF(OR($A152="",$B152="",$C152=""),"",'MPTO_working_3-way'!G151)</f>
        <v>3.6690492899057539</v>
      </c>
      <c r="K152" s="17">
        <f>IF(OR($A152="",$B152="",$C152=""),"",'OddsRatio_working_3-way'!H151)</f>
        <v>2.220383432285677</v>
      </c>
      <c r="L152" s="21">
        <f>IF(OR($A152="",$B152="",$C152=""),"",'OddsRatio_working_3-way'!I151)</f>
        <v>3.6180875342196996</v>
      </c>
      <c r="M152" s="22">
        <f>IF(OR($A152="",$B152="",$C152=""),"",'OddsRatio_working_3-way'!J151)</f>
        <v>3.6598100447251931</v>
      </c>
      <c r="N152" s="23">
        <f t="shared" si="42"/>
        <v>44.853081455830846</v>
      </c>
      <c r="O152" s="24">
        <f t="shared" si="43"/>
        <v>27.729682837365509</v>
      </c>
      <c r="P152" s="24">
        <f t="shared" si="44"/>
        <v>27.417235706803645</v>
      </c>
      <c r="Q152" t="s">
        <v>195</v>
      </c>
      <c r="R152" t="s">
        <v>367</v>
      </c>
      <c r="S152" s="48" t="s">
        <v>476</v>
      </c>
      <c r="T152" s="35">
        <v>100</v>
      </c>
      <c r="U152" s="35">
        <f t="shared" si="45"/>
        <v>61.685823754789276</v>
      </c>
      <c r="V152" s="35">
        <f t="shared" si="46"/>
        <v>70.588235294117652</v>
      </c>
      <c r="W152" s="35">
        <f t="shared" si="47"/>
        <v>64.912280701754383</v>
      </c>
      <c r="X152" s="35">
        <f t="shared" si="48"/>
        <v>64.499484004127964</v>
      </c>
      <c r="Y152" s="35">
        <f t="shared" si="49"/>
        <v>73.401895543456348</v>
      </c>
      <c r="Z152" s="35">
        <f t="shared" si="50"/>
        <v>67.725940951093079</v>
      </c>
      <c r="AA152" s="35">
        <f t="shared" si="51"/>
        <v>-2.8136602493386889</v>
      </c>
      <c r="AB152" s="35">
        <f t="shared" si="52"/>
        <v>-2.813660249338696</v>
      </c>
      <c r="AC152" s="35">
        <f t="shared" si="53"/>
        <v>-2.813660249338696</v>
      </c>
      <c r="AD152" s="36"/>
      <c r="AE152" s="36"/>
      <c r="AF152">
        <v>2.0099999999999998</v>
      </c>
      <c r="AG152">
        <v>1.88</v>
      </c>
      <c r="AI152" s="36"/>
      <c r="AJ152" t="s">
        <v>452</v>
      </c>
      <c r="AK152" s="35"/>
      <c r="AL152" s="35"/>
    </row>
    <row r="153" spans="1:38" ht="15" x14ac:dyDescent="0.25">
      <c r="A153">
        <v>2.61</v>
      </c>
      <c r="B153">
        <v>3.4</v>
      </c>
      <c r="C153">
        <v>2.85</v>
      </c>
      <c r="D153" s="20">
        <f t="shared" si="41"/>
        <v>2.8136602493386897E-2</v>
      </c>
      <c r="E153" s="17">
        <f>IF(OR($A153="",$B153="",$C153=""),"",A153*'MPTO_working_3-way'!$I152)</f>
        <v>2.6834365325077396</v>
      </c>
      <c r="F153" s="21">
        <f>IF(OR($A153="",$B153="",$C153=""),"",B153*'MPTO_working_3-way'!$I152)</f>
        <v>3.4956644484775152</v>
      </c>
      <c r="G153" s="22">
        <f>IF(OR($A153="",$B153="",$C153=""),"",C153*'MPTO_working_3-way'!$I152)</f>
        <v>2.9301893171061528</v>
      </c>
      <c r="H153" s="17">
        <f>IF(OR($A153="",$B153="",$C153=""),"",'MPTO_working_3-way'!E152)</f>
        <v>2.6754929756262693</v>
      </c>
      <c r="I153" s="21">
        <f>IF(OR($A153="",$B153="",$C153=""),"",'MPTO_working_3-way'!F152)</f>
        <v>3.511990890533653</v>
      </c>
      <c r="J153" s="22">
        <f>IF(OR($A153="",$B153="",$C153=""),"",'MPTO_working_3-way'!G152)</f>
        <v>2.9282720452019269</v>
      </c>
      <c r="K153" s="17">
        <f>IF(OR($A153="",$B153="",$C153=""),"",'OddsRatio_working_3-way'!H152)</f>
        <v>2.6793420483433326</v>
      </c>
      <c r="L153" s="21">
        <f>IF(OR($A153="",$B153="",$C153=""),"",'OddsRatio_working_3-way'!I152)</f>
        <v>3.5033670285863345</v>
      </c>
      <c r="M153" s="22">
        <f>IF(OR($A153="",$B153="",$C153=""),"",'OddsRatio_working_3-way'!J152)</f>
        <v>2.9296787512019655</v>
      </c>
      <c r="N153" s="23">
        <f t="shared" si="42"/>
        <v>37.265647533890977</v>
      </c>
      <c r="O153" s="24">
        <f t="shared" si="43"/>
        <v>28.606864724545723</v>
      </c>
      <c r="P153" s="24">
        <f t="shared" si="44"/>
        <v>34.127487741563314</v>
      </c>
      <c r="Q153" t="s">
        <v>198</v>
      </c>
      <c r="R153" t="s">
        <v>373</v>
      </c>
      <c r="S153" s="48" t="s">
        <v>476</v>
      </c>
      <c r="T153" s="35">
        <v>100</v>
      </c>
      <c r="U153" s="35">
        <f t="shared" si="45"/>
        <v>70.238095238095241</v>
      </c>
      <c r="V153" s="35">
        <f t="shared" si="46"/>
        <v>69.230769230769241</v>
      </c>
      <c r="W153" s="35">
        <f t="shared" si="47"/>
        <v>57.805907172995774</v>
      </c>
      <c r="X153" s="35">
        <f t="shared" si="48"/>
        <v>72.963323596234986</v>
      </c>
      <c r="Y153" s="35">
        <f t="shared" si="49"/>
        <v>71.955997588908986</v>
      </c>
      <c r="Z153" s="35">
        <f t="shared" si="50"/>
        <v>60.53113553113554</v>
      </c>
      <c r="AA153" s="35">
        <f t="shared" si="51"/>
        <v>-2.725228358139745</v>
      </c>
      <c r="AB153" s="35">
        <f t="shared" si="52"/>
        <v>-2.725228358139745</v>
      </c>
      <c r="AC153" s="35">
        <f t="shared" si="53"/>
        <v>-2.7252283581397663</v>
      </c>
      <c r="AD153" s="36"/>
      <c r="AE153" s="36"/>
      <c r="AF153">
        <v>1.83</v>
      </c>
      <c r="AG153">
        <v>2.0499999999999998</v>
      </c>
      <c r="AI153" s="36"/>
      <c r="AJ153" t="s">
        <v>453</v>
      </c>
      <c r="AK153" s="35"/>
      <c r="AL153" s="35"/>
    </row>
    <row r="154" spans="1:38" s="35" customFormat="1" ht="15" x14ac:dyDescent="0.25">
      <c r="A154">
        <v>3.36</v>
      </c>
      <c r="B154">
        <v>3.25</v>
      </c>
      <c r="C154">
        <v>2.37</v>
      </c>
      <c r="D154" s="20">
        <f t="shared" si="41"/>
        <v>2.7252283581397529E-2</v>
      </c>
      <c r="E154" s="17">
        <f>IF(OR($A154="",$B154="",$C154=""),"",A154*'MPTO_working_3-way'!$I153)</f>
        <v>3.4515676728334954</v>
      </c>
      <c r="F154" s="21">
        <f>IF(OR($A154="",$B154="",$C154=""),"",B154*'MPTO_working_3-way'!$I153)</f>
        <v>3.3385699216395421</v>
      </c>
      <c r="G154" s="22">
        <f>IF(OR($A154="",$B154="",$C154=""),"",C154*'MPTO_working_3-way'!$I153)</f>
        <v>2.4345879120879124</v>
      </c>
      <c r="H154" s="17">
        <f>IF(OR($A154="",$B154="",$C154=""),"",'MPTO_working_3-way'!E153)</f>
        <v>3.4657846104400458</v>
      </c>
      <c r="I154" s="21">
        <f>IF(OR($A154="",$B154="",$C154=""),"",'MPTO_working_3-way'!F153)</f>
        <v>3.348869709242893</v>
      </c>
      <c r="J154" s="22">
        <f>IF(OR($A154="",$B154="",$C154=""),"",'MPTO_working_3-way'!G153)</f>
        <v>2.422147142228753</v>
      </c>
      <c r="K154" s="17">
        <f>IF(OR($A154="",$B154="",$C154=""),"",'OddsRatio_working_3-way'!H153)</f>
        <v>3.4592280463449541</v>
      </c>
      <c r="L154" s="21">
        <f>IF(OR($A154="",$B154="",$C154=""),"",'OddsRatio_working_3-way'!I153)</f>
        <v>3.344603010286503</v>
      </c>
      <c r="M154" s="22">
        <f>IF(OR($A154="",$B154="",$C154=""),"",'OddsRatio_working_3-way'!J153)</f>
        <v>2.4276027218188929</v>
      </c>
      <c r="N154" s="23">
        <f t="shared" si="42"/>
        <v>28.972342274230133</v>
      </c>
      <c r="O154" s="24">
        <f t="shared" si="43"/>
        <v>29.952944628127149</v>
      </c>
      <c r="P154" s="24">
        <f t="shared" si="44"/>
        <v>41.074713097642714</v>
      </c>
      <c r="Q154" t="s">
        <v>376</v>
      </c>
      <c r="R154" t="s">
        <v>197</v>
      </c>
      <c r="S154" s="48" t="s">
        <v>476</v>
      </c>
      <c r="T154" s="35">
        <v>100</v>
      </c>
      <c r="U154" s="35">
        <f t="shared" si="45"/>
        <v>75.786924939467312</v>
      </c>
      <c r="V154" s="35">
        <f t="shared" si="46"/>
        <v>72.451790633608823</v>
      </c>
      <c r="W154" s="35">
        <f t="shared" si="47"/>
        <v>48.717948717948723</v>
      </c>
      <c r="X154" s="35">
        <f t="shared" si="48"/>
        <v>78.830260648442476</v>
      </c>
      <c r="Y154" s="35">
        <f t="shared" si="49"/>
        <v>75.495126342583973</v>
      </c>
      <c r="Z154" s="35">
        <f t="shared" si="50"/>
        <v>51.761284426923872</v>
      </c>
      <c r="AA154" s="35">
        <f t="shared" si="51"/>
        <v>-3.0433357089751638</v>
      </c>
      <c r="AB154" s="35">
        <f t="shared" si="52"/>
        <v>-3.0433357089751496</v>
      </c>
      <c r="AC154" s="35">
        <f t="shared" si="53"/>
        <v>-3.0433357089751496</v>
      </c>
      <c r="AD154" s="36"/>
      <c r="AE154" s="36"/>
      <c r="AF154">
        <v>2.12</v>
      </c>
      <c r="AG154">
        <v>1.78</v>
      </c>
      <c r="AH154" s="36"/>
      <c r="AI154" s="36"/>
      <c r="AJ154" t="s">
        <v>453</v>
      </c>
    </row>
    <row r="155" spans="1:38" ht="15" x14ac:dyDescent="0.25">
      <c r="A155">
        <v>4.13</v>
      </c>
      <c r="B155">
        <v>3.63</v>
      </c>
      <c r="C155">
        <v>1.95</v>
      </c>
      <c r="D155" s="20">
        <f t="shared" si="41"/>
        <v>3.0433357089751478E-2</v>
      </c>
      <c r="E155" s="17">
        <f>IF(OR($A155="",$B155="",$C155=""),"",A155*'MPTO_working_3-way'!$I154)</f>
        <v>4.2556897647806737</v>
      </c>
      <c r="F155" s="21">
        <f>IF(OR($A155="",$B155="",$C155=""),"",B155*'MPTO_working_3-way'!$I154)</f>
        <v>3.7404730862357978</v>
      </c>
      <c r="G155" s="22">
        <f>IF(OR($A155="",$B155="",$C155=""),"",C155*'MPTO_working_3-way'!$I154)</f>
        <v>2.0093450463250155</v>
      </c>
      <c r="H155" s="17">
        <f>IF(OR($A155="",$B155="",$C155=""),"",'MPTO_working_3-way'!E154)</f>
        <v>4.3105994085758708</v>
      </c>
      <c r="I155" s="21">
        <f>IF(OR($A155="",$B155="",$C155=""),"",'MPTO_working_3-way'!F154)</f>
        <v>3.7687830309265191</v>
      </c>
      <c r="J155" s="22">
        <f>IF(OR($A155="",$B155="",$C155=""),"",'MPTO_working_3-way'!G154)</f>
        <v>1.9893527435747465</v>
      </c>
      <c r="K155" s="17">
        <f>IF(OR($A155="",$B155="",$C155=""),"",'OddsRatio_working_3-way'!H154)</f>
        <v>4.2852770730885439</v>
      </c>
      <c r="L155" s="21">
        <f>IF(OR($A155="",$B155="",$C155=""),"",'OddsRatio_working_3-way'!I154)</f>
        <v>3.7604724288251976</v>
      </c>
      <c r="M155" s="22">
        <f>IF(OR($A155="",$B155="",$C155=""),"",'OddsRatio_working_3-way'!J154)</f>
        <v>1.997128824100356</v>
      </c>
      <c r="N155" s="23">
        <f t="shared" si="42"/>
        <v>23.497953452242239</v>
      </c>
      <c r="O155" s="24">
        <f t="shared" si="43"/>
        <v>26.73458615916266</v>
      </c>
      <c r="P155" s="24">
        <f t="shared" si="44"/>
        <v>49.767460388595104</v>
      </c>
      <c r="Q155" t="s">
        <v>243</v>
      </c>
      <c r="R155" t="s">
        <v>375</v>
      </c>
      <c r="S155" s="48" t="s">
        <v>476</v>
      </c>
      <c r="T155" s="35">
        <v>100</v>
      </c>
      <c r="U155" s="35">
        <f t="shared" si="45"/>
        <v>20.634920634920633</v>
      </c>
      <c r="V155" s="35">
        <f t="shared" si="46"/>
        <v>83.388704318936874</v>
      </c>
      <c r="W155" s="35">
        <f t="shared" si="47"/>
        <v>92.144540455616649</v>
      </c>
      <c r="X155" s="35">
        <f t="shared" si="48"/>
        <v>24.46675522544647</v>
      </c>
      <c r="Y155" s="35">
        <f t="shared" si="49"/>
        <v>87.220538909462704</v>
      </c>
      <c r="Z155" s="35">
        <f t="shared" si="50"/>
        <v>95.976375046142479</v>
      </c>
      <c r="AA155" s="35">
        <f t="shared" si="51"/>
        <v>-3.8318345905258369</v>
      </c>
      <c r="AB155" s="35">
        <f t="shared" si="52"/>
        <v>-3.8318345905258298</v>
      </c>
      <c r="AC155" s="35">
        <f t="shared" si="53"/>
        <v>-3.8318345905258298</v>
      </c>
      <c r="AD155" s="36"/>
      <c r="AE155" s="36"/>
      <c r="AF155">
        <v>1.97</v>
      </c>
      <c r="AG155">
        <v>1.91</v>
      </c>
      <c r="AI155" s="36"/>
      <c r="AJ155" t="s">
        <v>453</v>
      </c>
      <c r="AK155" s="35"/>
      <c r="AL155" s="35"/>
    </row>
    <row r="156" spans="1:38" ht="15" x14ac:dyDescent="0.25">
      <c r="A156">
        <v>1.26</v>
      </c>
      <c r="B156">
        <v>6.02</v>
      </c>
      <c r="C156">
        <v>12.73</v>
      </c>
      <c r="D156" s="20">
        <f t="shared" si="41"/>
        <v>3.8318345905258289E-2</v>
      </c>
      <c r="E156" s="17">
        <f>IF(OR($A156="",$B156="",$C156=""),"",A156*'MPTO_working_3-way'!$I155)</f>
        <v>1.3082811158406256</v>
      </c>
      <c r="F156" s="21">
        <f>IF(OR($A156="",$B156="",$C156=""),"",B156*'MPTO_working_3-way'!$I155)</f>
        <v>6.2506764423496541</v>
      </c>
      <c r="G156" s="22">
        <f>IF(OR($A156="",$B156="",$C156=""),"",C156*'MPTO_working_3-way'!$I155)</f>
        <v>13.217792543373939</v>
      </c>
      <c r="H156" s="17">
        <f>IF(OR($A156="",$B156="",$C156=""),"",'MPTO_working_3-way'!E155)</f>
        <v>1.2806097559918932</v>
      </c>
      <c r="I156" s="21">
        <f>IF(OR($A156="",$B156="",$C156=""),"",'MPTO_working_3-way'!F155)</f>
        <v>6.5214481529645285</v>
      </c>
      <c r="J156" s="22">
        <f>IF(OR($A156="",$B156="",$C156=""),"",'MPTO_working_3-way'!G155)</f>
        <v>15.201770020733012</v>
      </c>
      <c r="K156" s="17">
        <f>IF(OR($A156="",$B156="",$C156=""),"",'OddsRatio_working_3-way'!H155)</f>
        <v>1.2882227310320309</v>
      </c>
      <c r="L156" s="21">
        <f>IF(OR($A156="",$B156="",$C156=""),"",'OddsRatio_working_3-way'!I155)</f>
        <v>6.5649158068492115</v>
      </c>
      <c r="M156" s="22">
        <f>IF(OR($A156="",$B156="",$C156=""),"",'OddsRatio_working_3-way'!J155)</f>
        <v>14.003279365406627</v>
      </c>
      <c r="N156" s="23">
        <f t="shared" si="42"/>
        <v>76.436171698271281</v>
      </c>
      <c r="O156" s="24">
        <f t="shared" si="43"/>
        <v>15.998268494987016</v>
      </c>
      <c r="P156" s="24">
        <f t="shared" si="44"/>
        <v>7.5655598067416978</v>
      </c>
      <c r="Q156" t="s">
        <v>92</v>
      </c>
      <c r="R156" t="s">
        <v>252</v>
      </c>
      <c r="S156" s="48" t="s">
        <v>476</v>
      </c>
      <c r="T156" s="35">
        <v>100</v>
      </c>
      <c r="U156" s="35">
        <f t="shared" si="45"/>
        <v>52.606635071090047</v>
      </c>
      <c r="V156" s="35">
        <f t="shared" si="46"/>
        <v>71.264367816091948</v>
      </c>
      <c r="W156" s="35">
        <f t="shared" si="47"/>
        <v>73.262032085561486</v>
      </c>
      <c r="X156" s="35">
        <f t="shared" si="48"/>
        <v>55.473600098346544</v>
      </c>
      <c r="Y156" s="35">
        <f t="shared" si="49"/>
        <v>74.131332843348446</v>
      </c>
      <c r="Z156" s="35">
        <f t="shared" si="50"/>
        <v>76.128997112817999</v>
      </c>
      <c r="AA156" s="35">
        <f t="shared" si="51"/>
        <v>-2.8669650272564979</v>
      </c>
      <c r="AB156" s="35">
        <f t="shared" si="52"/>
        <v>-2.8669650272564979</v>
      </c>
      <c r="AC156" s="35">
        <f t="shared" si="53"/>
        <v>-2.8669650272565121</v>
      </c>
      <c r="AD156" s="36"/>
      <c r="AE156" s="36"/>
      <c r="AF156">
        <v>1.71</v>
      </c>
      <c r="AG156">
        <v>2.2000000000000002</v>
      </c>
      <c r="AI156" s="36"/>
      <c r="AJ156" t="s">
        <v>175</v>
      </c>
      <c r="AK156" s="35"/>
      <c r="AL156" s="35"/>
    </row>
    <row r="157" spans="1:38" ht="15" x14ac:dyDescent="0.25">
      <c r="A157">
        <v>2.11</v>
      </c>
      <c r="B157">
        <v>3.48</v>
      </c>
      <c r="C157">
        <v>3.74</v>
      </c>
      <c r="D157" s="20">
        <f t="shared" si="41"/>
        <v>2.8669650272564962E-2</v>
      </c>
      <c r="E157" s="17">
        <f>IF(OR($A157="",$B157="",$C157=""),"",A157*'MPTO_working_3-way'!$I156)</f>
        <v>2.1704929620751119</v>
      </c>
      <c r="F157" s="21">
        <f>IF(OR($A157="",$B157="",$C157=""),"",B157*'MPTO_working_3-way'!$I156)</f>
        <v>3.5797703829485261</v>
      </c>
      <c r="G157" s="22">
        <f>IF(OR($A157="",$B157="",$C157=""),"",C157*'MPTO_working_3-way'!$I156)</f>
        <v>3.847224492019393</v>
      </c>
      <c r="H157" s="17">
        <f>IF(OR($A157="",$B157="",$C157=""),"",'MPTO_working_3-way'!E156)</f>
        <v>2.1534222977974542</v>
      </c>
      <c r="I157" s="21">
        <f>IF(OR($A157="",$B157="",$C157=""),"",'MPTO_working_3-way'!F156)</f>
        <v>3.5997149807103388</v>
      </c>
      <c r="J157" s="22">
        <f>IF(OR($A157="",$B157="",$C157=""),"",'MPTO_working_3-way'!G156)</f>
        <v>3.8786279713189615</v>
      </c>
      <c r="K157" s="17">
        <f>IF(OR($A157="",$B157="",$C157=""),"",'OddsRatio_working_3-way'!H156)</f>
        <v>2.1603971548078453</v>
      </c>
      <c r="L157" s="21">
        <f>IF(OR($A157="",$B157="",$C157=""),"",'OddsRatio_working_3-way'!I156)</f>
        <v>3.5925990485796908</v>
      </c>
      <c r="M157" s="22">
        <f>IF(OR($A157="",$B157="",$C157=""),"",'OddsRatio_working_3-way'!J156)</f>
        <v>3.864403787543691</v>
      </c>
      <c r="N157" s="23">
        <f t="shared" si="42"/>
        <v>46.072482955390207</v>
      </c>
      <c r="O157" s="24">
        <f t="shared" si="43"/>
        <v>27.934752596515327</v>
      </c>
      <c r="P157" s="24">
        <f t="shared" si="44"/>
        <v>25.992764448094473</v>
      </c>
      <c r="Q157" t="s">
        <v>102</v>
      </c>
      <c r="R157" t="s">
        <v>95</v>
      </c>
      <c r="S157" s="48" t="s">
        <v>476</v>
      </c>
      <c r="T157" s="35">
        <v>100</v>
      </c>
      <c r="U157" s="35">
        <f t="shared" si="45"/>
        <v>82.014388489208642</v>
      </c>
      <c r="V157" s="35">
        <f t="shared" si="46"/>
        <v>73.753280839895012</v>
      </c>
      <c r="W157" s="35">
        <f t="shared" si="47"/>
        <v>41.176470588235297</v>
      </c>
      <c r="X157" s="35">
        <f t="shared" si="48"/>
        <v>85.070248571869683</v>
      </c>
      <c r="Y157" s="35">
        <f t="shared" si="49"/>
        <v>76.809140922556068</v>
      </c>
      <c r="Z157" s="35">
        <f t="shared" si="50"/>
        <v>44.23233067089636</v>
      </c>
      <c r="AA157" s="35">
        <f t="shared" si="51"/>
        <v>-3.0558600826610416</v>
      </c>
      <c r="AB157" s="35">
        <f t="shared" si="52"/>
        <v>-3.0558600826610558</v>
      </c>
      <c r="AC157" s="35">
        <f t="shared" si="53"/>
        <v>-3.0558600826610629</v>
      </c>
      <c r="AD157" s="36"/>
      <c r="AE157" s="36"/>
      <c r="AF157">
        <v>2.0699999999999998</v>
      </c>
      <c r="AG157">
        <v>1.83</v>
      </c>
      <c r="AI157" s="36"/>
      <c r="AJ157" t="s">
        <v>78</v>
      </c>
      <c r="AK157" s="35"/>
      <c r="AL157" s="35"/>
    </row>
    <row r="158" spans="1:38" ht="15" x14ac:dyDescent="0.25">
      <c r="A158">
        <v>5.56</v>
      </c>
      <c r="B158">
        <v>3.81</v>
      </c>
      <c r="C158">
        <v>1.7</v>
      </c>
      <c r="D158" s="20">
        <f t="shared" si="41"/>
        <v>3.0558600826610771E-2</v>
      </c>
      <c r="E158" s="17">
        <f>IF(OR($A158="",$B158="",$C158=""),"",A158*'MPTO_working_3-way'!$I157)</f>
        <v>5.7299058205959552</v>
      </c>
      <c r="F158" s="21">
        <f>IF(OR($A158="",$B158="",$C158=""),"",B158*'MPTO_working_3-way'!$I157)</f>
        <v>3.9264282691493873</v>
      </c>
      <c r="G158" s="22">
        <f>IF(OR($A158="",$B158="",$C158=""),"",C158*'MPTO_working_3-way'!$I157)</f>
        <v>1.7519496214052384</v>
      </c>
      <c r="H158" s="17">
        <f>IF(OR($A158="",$B158="",$C158=""),"",'MPTO_working_3-way'!E157)</f>
        <v>5.893796793544321</v>
      </c>
      <c r="I158" s="21">
        <f>IF(OR($A158="",$B158="",$C158=""),"",'MPTO_working_3-way'!F157)</f>
        <v>3.9638341150710033</v>
      </c>
      <c r="J158" s="22">
        <f>IF(OR($A158="",$B158="",$C158=""),"",'MPTO_working_3-way'!G157)</f>
        <v>1.7299568681153277</v>
      </c>
      <c r="K158" s="17">
        <f>IF(OR($A158="",$B158="",$C158=""),"",'OddsRatio_working_3-way'!H157)</f>
        <v>5.8069335896373113</v>
      </c>
      <c r="L158" s="21">
        <f>IF(OR($A158="",$B158="",$C158=""),"",'OddsRatio_working_3-way'!I157)</f>
        <v>3.9621674094036945</v>
      </c>
      <c r="M158" s="22">
        <f>IF(OR($A158="",$B158="",$C158=""),"",'OddsRatio_working_3-way'!J157)</f>
        <v>1.7379064720934465</v>
      </c>
      <c r="N158" s="23">
        <f t="shared" si="42"/>
        <v>17.452293830127772</v>
      </c>
      <c r="O158" s="24">
        <f t="shared" si="43"/>
        <v>25.468439290160212</v>
      </c>
      <c r="P158" s="24">
        <f t="shared" si="44"/>
        <v>57.079266879712002</v>
      </c>
      <c r="Q158" t="s">
        <v>381</v>
      </c>
      <c r="R158" t="s">
        <v>389</v>
      </c>
      <c r="S158" s="48" t="s">
        <v>476</v>
      </c>
      <c r="T158" s="35">
        <v>100</v>
      </c>
      <c r="U158" s="35">
        <f t="shared" si="45"/>
        <v>46.808510638297875</v>
      </c>
      <c r="V158" s="35">
        <f t="shared" si="46"/>
        <v>72.527472527472526</v>
      </c>
      <c r="W158" s="35">
        <f t="shared" si="47"/>
        <v>77.578475336322867</v>
      </c>
      <c r="X158" s="35">
        <f t="shared" si="48"/>
        <v>49.8940521362046</v>
      </c>
      <c r="Y158" s="35">
        <f t="shared" si="49"/>
        <v>75.613014025379258</v>
      </c>
      <c r="Z158" s="35">
        <f t="shared" si="50"/>
        <v>80.664016834229585</v>
      </c>
      <c r="AA158" s="35">
        <f t="shared" si="51"/>
        <v>-3.0855414979067248</v>
      </c>
      <c r="AB158" s="35">
        <f t="shared" si="52"/>
        <v>-3.0855414979067319</v>
      </c>
      <c r="AC158" s="35">
        <f t="shared" si="53"/>
        <v>-3.0855414979067177</v>
      </c>
      <c r="AD158" s="36"/>
      <c r="AE158" s="36"/>
      <c r="AF158">
        <v>2.12</v>
      </c>
      <c r="AG158">
        <v>1.78</v>
      </c>
      <c r="AI158" s="36"/>
      <c r="AJ158" t="s">
        <v>454</v>
      </c>
      <c r="AK158" s="35"/>
      <c r="AL158" s="35"/>
    </row>
    <row r="159" spans="1:38" ht="15" x14ac:dyDescent="0.25">
      <c r="A159">
        <v>1.88</v>
      </c>
      <c r="B159">
        <v>3.64</v>
      </c>
      <c r="C159">
        <v>4.46</v>
      </c>
      <c r="D159" s="20">
        <f t="shared" si="41"/>
        <v>3.0855414979067186E-2</v>
      </c>
      <c r="E159" s="17">
        <f>IF(OR($A159="",$B159="",$C159=""),"",A159*'MPTO_working_3-way'!$I158)</f>
        <v>1.9380081801606461</v>
      </c>
      <c r="F159" s="21">
        <f>IF(OR($A159="",$B159="",$C159=""),"",B159*'MPTO_working_3-way'!$I158)</f>
        <v>3.7523137105238047</v>
      </c>
      <c r="G159" s="22">
        <f>IF(OR($A159="",$B159="",$C159=""),"",C159*'MPTO_working_3-way'!$I158)</f>
        <v>4.5976151508066394</v>
      </c>
      <c r="H159" s="17">
        <f>IF(OR($A159="",$B159="",$C159=""),"",'MPTO_working_3-way'!E158)</f>
        <v>1.9170685526610234</v>
      </c>
      <c r="I159" s="21">
        <f>IF(OR($A159="",$B159="",$C159=""),"",'MPTO_working_3-way'!F158)</f>
        <v>3.7815742103969354</v>
      </c>
      <c r="J159" s="22">
        <f>IF(OR($A159="",$B159="",$C159=""),"",'MPTO_working_3-way'!G158)</f>
        <v>4.6744238475726192</v>
      </c>
      <c r="K159" s="17">
        <f>IF(OR($A159="",$B159="",$C159=""),"",'OddsRatio_working_3-way'!H158)</f>
        <v>1.9250618613819732</v>
      </c>
      <c r="L159" s="21">
        <f>IF(OR($A159="",$B159="",$C159=""),"",'OddsRatio_working_3-way'!I158)</f>
        <v>3.7751855841459201</v>
      </c>
      <c r="M159" s="22">
        <f>IF(OR($A159="",$B159="",$C159=""),"",'OddsRatio_working_3-way'!J158)</f>
        <v>4.6371750458882124</v>
      </c>
      <c r="N159" s="23">
        <f t="shared" si="42"/>
        <v>51.599369406021168</v>
      </c>
      <c r="O159" s="24">
        <f t="shared" si="43"/>
        <v>26.650223759153786</v>
      </c>
      <c r="P159" s="24">
        <f t="shared" si="44"/>
        <v>21.750406834825064</v>
      </c>
      <c r="Q159" t="s">
        <v>263</v>
      </c>
      <c r="R159" t="s">
        <v>383</v>
      </c>
      <c r="S159" s="48" t="s">
        <v>476</v>
      </c>
      <c r="T159" s="35">
        <v>100</v>
      </c>
      <c r="U159" s="35">
        <f t="shared" si="45"/>
        <v>41.520467836257311</v>
      </c>
      <c r="V159" s="35">
        <f t="shared" si="46"/>
        <v>74.424552429667528</v>
      </c>
      <c r="W159" s="35">
        <f t="shared" si="47"/>
        <v>81.024667931688811</v>
      </c>
      <c r="X159" s="35">
        <f t="shared" si="48"/>
        <v>44.550779638643675</v>
      </c>
      <c r="Y159" s="35">
        <f t="shared" si="49"/>
        <v>77.454864232053879</v>
      </c>
      <c r="Z159" s="35">
        <f t="shared" si="50"/>
        <v>84.054979734075161</v>
      </c>
      <c r="AA159" s="35">
        <f t="shared" si="51"/>
        <v>-3.0303118023863647</v>
      </c>
      <c r="AB159" s="35">
        <f t="shared" si="52"/>
        <v>-3.0303118023863505</v>
      </c>
      <c r="AC159" s="35">
        <f t="shared" si="53"/>
        <v>-3.0303118023863505</v>
      </c>
      <c r="AD159" s="36"/>
      <c r="AE159" s="36"/>
      <c r="AF159">
        <v>2.17</v>
      </c>
      <c r="AG159">
        <v>1.75</v>
      </c>
      <c r="AI159" s="36"/>
      <c r="AJ159" t="s">
        <v>454</v>
      </c>
      <c r="AK159" s="35"/>
      <c r="AL159" s="35"/>
    </row>
    <row r="160" spans="1:38" ht="15" x14ac:dyDescent="0.25">
      <c r="A160">
        <v>1.71</v>
      </c>
      <c r="B160">
        <v>3.91</v>
      </c>
      <c r="C160">
        <v>5.27</v>
      </c>
      <c r="D160" s="20">
        <f t="shared" si="41"/>
        <v>3.030311802386354E-2</v>
      </c>
      <c r="E160" s="17">
        <f>IF(OR($A160="",$B160="",$C160=""),"",A160*'MPTO_working_3-way'!$I159)</f>
        <v>1.7618183318208067</v>
      </c>
      <c r="F160" s="21">
        <f>IF(OR($A160="",$B160="",$C160=""),"",B160*'MPTO_working_3-way'!$I159)</f>
        <v>4.0284851914733064</v>
      </c>
      <c r="G160" s="22">
        <f>IF(OR($A160="",$B160="",$C160=""),"",C160*'MPTO_working_3-way'!$I159)</f>
        <v>5.42969743198576</v>
      </c>
      <c r="H160" s="17">
        <f>IF(OR($A160="",$B160="",$C160=""),"",'MPTO_working_3-way'!E159)</f>
        <v>1.7400555926963297</v>
      </c>
      <c r="I160" s="21">
        <f>IF(OR($A160="",$B160="",$C160=""),"",'MPTO_working_3-way'!F159)</f>
        <v>4.0707755397576806</v>
      </c>
      <c r="J160" s="22">
        <f>IF(OR($A160="",$B160="",$C160=""),"",'MPTO_working_3-way'!G159)</f>
        <v>5.5663083849032873</v>
      </c>
      <c r="K160" s="17">
        <f>IF(OR($A160="",$B160="",$C160=""),"",'OddsRatio_working_3-way'!H159)</f>
        <v>1.7478789632124621</v>
      </c>
      <c r="L160" s="21">
        <f>IF(OR($A160="",$B160="",$C160=""),"",'OddsRatio_working_3-way'!I159)</f>
        <v>4.0652503985186819</v>
      </c>
      <c r="M160" s="22">
        <f>IF(OR($A160="",$B160="",$C160=""),"",'OddsRatio_working_3-way'!J159)</f>
        <v>5.4978072857988902</v>
      </c>
      <c r="N160" s="23">
        <f t="shared" si="42"/>
        <v>56.759541091079377</v>
      </c>
      <c r="O160" s="24">
        <f t="shared" si="43"/>
        <v>24.823226410676661</v>
      </c>
      <c r="P160" s="24">
        <f t="shared" si="44"/>
        <v>18.417232498243976</v>
      </c>
      <c r="Q160" t="s">
        <v>390</v>
      </c>
      <c r="R160" t="s">
        <v>379</v>
      </c>
      <c r="S160" s="48" t="s">
        <v>476</v>
      </c>
      <c r="T160" s="35">
        <v>100</v>
      </c>
      <c r="U160" s="35">
        <f t="shared" si="45"/>
        <v>51.219512195121943</v>
      </c>
      <c r="V160" s="35">
        <f t="shared" si="46"/>
        <v>70.845481049562679</v>
      </c>
      <c r="W160" s="35">
        <f t="shared" si="47"/>
        <v>75.186104218362274</v>
      </c>
      <c r="X160" s="35">
        <f t="shared" si="48"/>
        <v>53.968414732075033</v>
      </c>
      <c r="Y160" s="35">
        <f t="shared" si="49"/>
        <v>73.594383586515761</v>
      </c>
      <c r="Z160" s="35">
        <f t="shared" si="50"/>
        <v>77.935006755315371</v>
      </c>
      <c r="AA160" s="35">
        <f t="shared" si="51"/>
        <v>-2.7489025369530893</v>
      </c>
      <c r="AB160" s="35">
        <f t="shared" si="52"/>
        <v>-2.7489025369530822</v>
      </c>
      <c r="AC160" s="35">
        <f t="shared" si="53"/>
        <v>-2.7489025369530964</v>
      </c>
      <c r="AD160" s="36"/>
      <c r="AE160" s="36"/>
      <c r="AF160">
        <v>2</v>
      </c>
      <c r="AG160">
        <v>1.89</v>
      </c>
      <c r="AI160" s="36"/>
      <c r="AJ160" t="s">
        <v>454</v>
      </c>
      <c r="AK160" s="35"/>
      <c r="AL160" s="35"/>
    </row>
    <row r="161" spans="1:38" ht="15" x14ac:dyDescent="0.25">
      <c r="A161">
        <v>2.0499999999999998</v>
      </c>
      <c r="B161">
        <v>3.43</v>
      </c>
      <c r="C161">
        <v>4.03</v>
      </c>
      <c r="D161" s="20">
        <f t="shared" si="41"/>
        <v>2.7489025369530795E-2</v>
      </c>
      <c r="E161" s="17">
        <f>IF(OR($A161="",$B161="",$C161=""),"",A161*'MPTO_working_3-way'!$I160)</f>
        <v>2.106352502007538</v>
      </c>
      <c r="F161" s="21">
        <f>IF(OR($A161="",$B161="",$C161=""),"",B161*'MPTO_working_3-way'!$I160)</f>
        <v>3.5242873570174909</v>
      </c>
      <c r="G161" s="22">
        <f>IF(OR($A161="",$B161="",$C161=""),"",C161*'MPTO_working_3-way'!$I160)</f>
        <v>4.1407807722392089</v>
      </c>
      <c r="H161" s="17">
        <f>IF(OR($A161="",$B161="",$C161=""),"",'MPTO_working_3-way'!E160)</f>
        <v>2.0892447224724555</v>
      </c>
      <c r="I161" s="21">
        <f>IF(OR($A161="",$B161="",$C161=""),"",'MPTO_working_3-way'!F160)</f>
        <v>3.541299937160352</v>
      </c>
      <c r="J161" s="22">
        <f>IF(OR($A161="",$B161="",$C161=""),"",'MPTO_working_3-way'!G160)</f>
        <v>4.1845215080373181</v>
      </c>
      <c r="K161" s="17">
        <f>IF(OR($A161="",$B161="",$C161=""),"",'OddsRatio_working_3-way'!H160)</f>
        <v>2.0961628849815459</v>
      </c>
      <c r="L161" s="21">
        <f>IF(OR($A161="",$B161="",$C161=""),"",'OddsRatio_working_3-way'!I160)</f>
        <v>3.5368341052430088</v>
      </c>
      <c r="M161" s="22">
        <f>IF(OR($A161="",$B161="",$C161=""),"",'OddsRatio_working_3-way'!J160)</f>
        <v>4.1632128966610331</v>
      </c>
      <c r="N161" s="23">
        <f t="shared" si="42"/>
        <v>47.475434384648942</v>
      </c>
      <c r="O161" s="24">
        <f t="shared" si="43"/>
        <v>28.374530754673561</v>
      </c>
      <c r="P161" s="24">
        <f t="shared" si="44"/>
        <v>24.150034860677501</v>
      </c>
      <c r="Q161" t="s">
        <v>384</v>
      </c>
      <c r="R161" t="s">
        <v>380</v>
      </c>
      <c r="S161" s="48" t="s">
        <v>476</v>
      </c>
      <c r="T161" s="35">
        <v>100</v>
      </c>
      <c r="U161" s="35">
        <f t="shared" si="45"/>
        <v>65.986394557823132</v>
      </c>
      <c r="V161" s="35">
        <f t="shared" si="46"/>
        <v>70.760233918128648</v>
      </c>
      <c r="W161" s="35">
        <f t="shared" si="47"/>
        <v>60.474308300395251</v>
      </c>
      <c r="X161" s="35">
        <f t="shared" si="48"/>
        <v>68.765457781476087</v>
      </c>
      <c r="Y161" s="35">
        <f t="shared" si="49"/>
        <v>73.539297141781617</v>
      </c>
      <c r="Z161" s="35">
        <f t="shared" si="50"/>
        <v>63.253371524048219</v>
      </c>
      <c r="AA161" s="35">
        <f t="shared" si="51"/>
        <v>-2.7790632236529547</v>
      </c>
      <c r="AB161" s="35">
        <f t="shared" si="52"/>
        <v>-2.7790632236529689</v>
      </c>
      <c r="AC161" s="35">
        <f t="shared" si="53"/>
        <v>-2.7790632236529689</v>
      </c>
      <c r="AD161" s="36"/>
      <c r="AE161" s="36"/>
      <c r="AF161">
        <v>2.15</v>
      </c>
      <c r="AG161">
        <v>1.76</v>
      </c>
      <c r="AI161" s="36"/>
      <c r="AJ161" t="s">
        <v>454</v>
      </c>
      <c r="AK161" s="35"/>
      <c r="AL161" s="35"/>
    </row>
    <row r="162" spans="1:38" ht="15" x14ac:dyDescent="0.25">
      <c r="A162">
        <v>2.94</v>
      </c>
      <c r="B162">
        <v>3.42</v>
      </c>
      <c r="C162">
        <v>2.5299999999999998</v>
      </c>
      <c r="D162" s="20">
        <f t="shared" si="41"/>
        <v>2.7790632236529778E-2</v>
      </c>
      <c r="E162" s="17">
        <f>IF(OR($A162="",$B162="",$C162=""),"",A162*'MPTO_working_3-way'!$I161)</f>
        <v>3.0217044587753974</v>
      </c>
      <c r="F162" s="21">
        <f>IF(OR($A162="",$B162="",$C162=""),"",B162*'MPTO_working_3-way'!$I161)</f>
        <v>3.5150439622489316</v>
      </c>
      <c r="G162" s="22">
        <f>IF(OR($A162="",$B162="",$C162=""),"",C162*'MPTO_working_3-way'!$I161)</f>
        <v>2.6003102995584202</v>
      </c>
      <c r="H162" s="17">
        <f>IF(OR($A162="",$B162="",$C162=""),"",'MPTO_working_3-way'!E161)</f>
        <v>3.0223121254877663</v>
      </c>
      <c r="I162" s="21">
        <f>IF(OR($A162="",$B162="",$C162=""),"",'MPTO_working_3-way'!F161)</f>
        <v>3.5318951015668349</v>
      </c>
      <c r="J162" s="22">
        <f>IF(OR($A162="",$B162="",$C162=""),"",'MPTO_working_3-way'!G161)</f>
        <v>2.5907180541529677</v>
      </c>
      <c r="K162" s="17">
        <f>IF(OR($A162="",$B162="",$C162=""),"",'OddsRatio_working_3-way'!H161)</f>
        <v>3.0226678052774911</v>
      </c>
      <c r="L162" s="21">
        <f>IF(OR($A162="",$B162="",$C162=""),"",'OddsRatio_working_3-way'!I161)</f>
        <v>3.5231216952430553</v>
      </c>
      <c r="M162" s="22">
        <f>IF(OR($A162="",$B162="",$C162=""),"",'OddsRatio_working_3-way'!J161)</f>
        <v>2.5951967742652369</v>
      </c>
      <c r="N162" s="23">
        <f t="shared" si="42"/>
        <v>33.093904901780789</v>
      </c>
      <c r="O162" s="24">
        <f t="shared" si="43"/>
        <v>28.449146319074721</v>
      </c>
      <c r="P162" s="24">
        <f t="shared" si="44"/>
        <v>38.456948779144476</v>
      </c>
      <c r="Q162" t="s">
        <v>382</v>
      </c>
      <c r="R162" t="s">
        <v>203</v>
      </c>
      <c r="S162" s="48" t="s">
        <v>476</v>
      </c>
      <c r="T162" s="35">
        <v>100</v>
      </c>
      <c r="U162" s="35">
        <f t="shared" si="45"/>
        <v>32.432432432432435</v>
      </c>
      <c r="V162" s="35">
        <f t="shared" si="46"/>
        <v>79.838709677419359</v>
      </c>
      <c r="W162" s="35">
        <f t="shared" si="47"/>
        <v>84.375</v>
      </c>
      <c r="X162" s="35">
        <f t="shared" si="48"/>
        <v>35.786290322580648</v>
      </c>
      <c r="Y162" s="35">
        <f t="shared" si="49"/>
        <v>83.192567567567565</v>
      </c>
      <c r="Z162" s="35">
        <f t="shared" si="50"/>
        <v>87.72885789014822</v>
      </c>
      <c r="AA162" s="35">
        <f t="shared" si="51"/>
        <v>-3.3538578901482126</v>
      </c>
      <c r="AB162" s="35">
        <f t="shared" si="52"/>
        <v>-3.3538578901482055</v>
      </c>
      <c r="AC162" s="35">
        <f t="shared" si="53"/>
        <v>-3.3538578901482197</v>
      </c>
      <c r="AD162" s="36"/>
      <c r="AE162" s="36"/>
      <c r="AF162">
        <v>2.0299999999999998</v>
      </c>
      <c r="AG162">
        <v>1.86</v>
      </c>
      <c r="AI162" s="36"/>
      <c r="AJ162" t="s">
        <v>454</v>
      </c>
      <c r="AK162" s="35"/>
      <c r="AL162" s="35"/>
    </row>
    <row r="163" spans="1:38" ht="15" x14ac:dyDescent="0.25">
      <c r="A163">
        <v>1.48</v>
      </c>
      <c r="B163">
        <v>4.96</v>
      </c>
      <c r="C163">
        <v>6.4</v>
      </c>
      <c r="D163" s="20">
        <f t="shared" si="41"/>
        <v>3.3538578901482152E-2</v>
      </c>
      <c r="E163" s="17">
        <f>IF(OR($A163="",$B163="",$C163=""),"",A163*'MPTO_working_3-way'!$I162)</f>
        <v>1.5296370967741935</v>
      </c>
      <c r="F163" s="21">
        <f>IF(OR($A163="",$B163="",$C163=""),"",B163*'MPTO_working_3-way'!$I162)</f>
        <v>5.1263513513513512</v>
      </c>
      <c r="G163" s="22">
        <f>IF(OR($A163="",$B163="",$C163=""),"",C163*'MPTO_working_3-way'!$I162)</f>
        <v>6.6146469049694865</v>
      </c>
      <c r="H163" s="17">
        <f>IF(OR($A163="",$B163="",$C163=""),"",'MPTO_working_3-way'!E162)</f>
        <v>1.5048996159575776</v>
      </c>
      <c r="I163" s="21">
        <f>IF(OR($A163="",$B163="",$C163=""),"",'MPTO_working_3-way'!F162)</f>
        <v>5.2511803137965565</v>
      </c>
      <c r="J163" s="22">
        <f>IF(OR($A163="",$B163="",$C163=""),"",'MPTO_working_3-way'!G162)</f>
        <v>6.8932014523600866</v>
      </c>
      <c r="K163" s="17">
        <f>IF(OR($A163="",$B163="",$C163=""),"",'OddsRatio_working_3-way'!H162)</f>
        <v>1.5127399218952307</v>
      </c>
      <c r="L163" s="21">
        <f>IF(OR($A163="",$B163="",$C163=""),"",'OddsRatio_working_3-way'!I162)</f>
        <v>5.2301043556356523</v>
      </c>
      <c r="M163" s="22">
        <f>IF(OR($A163="",$B163="",$C163=""),"",'OddsRatio_working_3-way'!J162)</f>
        <v>6.768324121321343</v>
      </c>
      <c r="N163" s="23">
        <f t="shared" si="42"/>
        <v>65.374983524449732</v>
      </c>
      <c r="O163" s="24">
        <f t="shared" si="43"/>
        <v>19.507051535521285</v>
      </c>
      <c r="P163" s="24">
        <f t="shared" si="44"/>
        <v>15.117964940028994</v>
      </c>
      <c r="Q163" t="s">
        <v>392</v>
      </c>
      <c r="R163" t="s">
        <v>386</v>
      </c>
      <c r="S163" s="48" t="s">
        <v>476</v>
      </c>
      <c r="T163" s="35">
        <v>100</v>
      </c>
      <c r="U163" s="35">
        <f t="shared" si="45"/>
        <v>66.996699669967001</v>
      </c>
      <c r="V163" s="35">
        <f t="shared" si="46"/>
        <v>71.988795518207283</v>
      </c>
      <c r="W163" s="35">
        <f t="shared" si="47"/>
        <v>58.333333333333336</v>
      </c>
      <c r="X163" s="35">
        <f t="shared" si="48"/>
        <v>69.677871148459374</v>
      </c>
      <c r="Y163" s="35">
        <f t="shared" si="49"/>
        <v>74.669966996699671</v>
      </c>
      <c r="Z163" s="35">
        <f t="shared" si="50"/>
        <v>61.014504811825724</v>
      </c>
      <c r="AA163" s="35">
        <f t="shared" si="51"/>
        <v>-2.6811714784923737</v>
      </c>
      <c r="AB163" s="35">
        <f t="shared" si="52"/>
        <v>-2.6811714784923879</v>
      </c>
      <c r="AC163" s="35">
        <f t="shared" si="53"/>
        <v>-2.6811714784923879</v>
      </c>
      <c r="AD163" s="36"/>
      <c r="AE163" s="36"/>
      <c r="AF163">
        <v>1.57</v>
      </c>
      <c r="AG163">
        <v>2.52</v>
      </c>
      <c r="AI163" s="36"/>
      <c r="AJ163" t="s">
        <v>454</v>
      </c>
      <c r="AK163" s="35"/>
      <c r="AL163" s="35"/>
    </row>
    <row r="164" spans="1:38" ht="15" x14ac:dyDescent="0.25">
      <c r="A164">
        <v>3.03</v>
      </c>
      <c r="B164">
        <v>3.57</v>
      </c>
      <c r="C164">
        <v>2.4</v>
      </c>
      <c r="D164" s="20">
        <f t="shared" si="41"/>
        <v>2.6811714784923835E-2</v>
      </c>
      <c r="E164" s="17">
        <f>IF(OR($A164="",$B164="",$C164=""),"",A164*'MPTO_working_3-way'!$I163)</f>
        <v>3.1112394957983192</v>
      </c>
      <c r="F164" s="21">
        <f>IF(OR($A164="",$B164="",$C164=""),"",B164*'MPTO_working_3-way'!$I163)</f>
        <v>3.6657178217821778</v>
      </c>
      <c r="G164" s="22">
        <f>IF(OR($A164="",$B164="",$C164=""),"",C164*'MPTO_working_3-way'!$I163)</f>
        <v>2.4643481154838169</v>
      </c>
      <c r="H164" s="17">
        <f>IF(OR($A164="",$B164="",$C164=""),"",'MPTO_working_3-way'!E163)</f>
        <v>3.1143356869858132</v>
      </c>
      <c r="I164" s="21">
        <f>IF(OR($A164="",$B164="",$C164=""),"",'MPTO_working_3-way'!F163)</f>
        <v>3.6876582035744412</v>
      </c>
      <c r="J164" s="22">
        <f>IF(OR($A164="",$B164="",$C164=""),"",'MPTO_working_3-way'!G163)</f>
        <v>2.4526068768493006</v>
      </c>
      <c r="K164" s="17">
        <f>IF(OR($A164="",$B164="",$C164=""),"",'OddsRatio_working_3-way'!H163)</f>
        <v>3.1139547319720369</v>
      </c>
      <c r="L164" s="21">
        <f>IF(OR($A164="",$B164="",$C164=""),"",'OddsRatio_working_3-way'!I163)</f>
        <v>3.6762875178168146</v>
      </c>
      <c r="M164" s="22">
        <f>IF(OR($A164="",$B164="",$C164=""),"",'OddsRatio_working_3-way'!J163)</f>
        <v>2.4578998151531288</v>
      </c>
      <c r="N164" s="23">
        <f t="shared" si="42"/>
        <v>32.141530774165233</v>
      </c>
      <c r="O164" s="24">
        <f t="shared" si="43"/>
        <v>27.279786623451169</v>
      </c>
      <c r="P164" s="24">
        <f t="shared" si="44"/>
        <v>40.578682602383608</v>
      </c>
      <c r="Q164" t="s">
        <v>387</v>
      </c>
      <c r="R164" t="s">
        <v>391</v>
      </c>
      <c r="S164" s="48" t="s">
        <v>476</v>
      </c>
      <c r="T164" s="35">
        <v>100</v>
      </c>
      <c r="U164" s="35">
        <f t="shared" si="45"/>
        <v>96.551724137931032</v>
      </c>
      <c r="V164" s="35">
        <f t="shared" si="46"/>
        <v>88.235294117647058</v>
      </c>
      <c r="W164" s="35">
        <f t="shared" si="47"/>
        <v>8.2568807339449659</v>
      </c>
      <c r="X164" s="35">
        <f t="shared" si="48"/>
        <v>103.50782514840797</v>
      </c>
      <c r="Y164" s="35">
        <f t="shared" si="49"/>
        <v>95.191395128124</v>
      </c>
      <c r="Z164" s="35">
        <f t="shared" si="50"/>
        <v>15.212981744421905</v>
      </c>
      <c r="AA164" s="35">
        <f t="shared" si="51"/>
        <v>-6.9561010104769423</v>
      </c>
      <c r="AB164" s="35">
        <f t="shared" si="52"/>
        <v>-6.9561010104769423</v>
      </c>
      <c r="AC164" s="35">
        <f t="shared" si="53"/>
        <v>-6.9561010104769387</v>
      </c>
      <c r="AD164" s="36"/>
      <c r="AE164" s="36"/>
      <c r="AF164">
        <v>1.88</v>
      </c>
      <c r="AG164">
        <v>2.02</v>
      </c>
      <c r="AI164" s="36"/>
      <c r="AJ164" t="s">
        <v>454</v>
      </c>
      <c r="AK164" s="35"/>
      <c r="AL164" s="35"/>
    </row>
    <row r="165" spans="1:38" ht="15" x14ac:dyDescent="0.25">
      <c r="A165">
        <v>29</v>
      </c>
      <c r="B165">
        <v>8.5</v>
      </c>
      <c r="C165">
        <v>1.0900000000000001</v>
      </c>
      <c r="D165" s="20">
        <f t="shared" si="41"/>
        <v>6.956101010476945E-2</v>
      </c>
      <c r="E165" s="17">
        <f>IF(OR($A165="",$B165="",$C165=""),"",A165*'MPTO_working_3-way'!$I164)</f>
        <v>31.017269293038314</v>
      </c>
      <c r="F165" s="21">
        <f>IF(OR($A165="",$B165="",$C165=""),"",B165*'MPTO_working_3-way'!$I164)</f>
        <v>9.0912685858905409</v>
      </c>
      <c r="G165" s="22">
        <f>IF(OR($A165="",$B165="",$C165=""),"",C165*'MPTO_working_3-way'!$I164)</f>
        <v>1.1658215010141988</v>
      </c>
      <c r="H165" s="17">
        <f>IF(OR($A165="",$B165="",$C165=""),"",'MPTO_working_3-way'!E164)</f>
        <v>88.528830313014652</v>
      </c>
      <c r="I165" s="21">
        <f>IF(OR($A165="",$B165="",$C165=""),"",'MPTO_working_3-way'!F164)</f>
        <v>10.586485421591803</v>
      </c>
      <c r="J165" s="22">
        <f>IF(OR($A165="",$B165="",$C165=""),"",'MPTO_working_3-way'!G164)</f>
        <v>1.118262787697174</v>
      </c>
      <c r="K165" s="17">
        <f>IF(OR($A165="",$B165="",$C165=""),"",'OddsRatio_working_3-way'!H164)</f>
        <v>40.186798151315791</v>
      </c>
      <c r="L165" s="21">
        <f>IF(OR($A165="",$B165="",$C165=""),"",'OddsRatio_working_3-way'!I164)</f>
        <v>11.496463790531017</v>
      </c>
      <c r="M165" s="22">
        <f>IF(OR($A165="",$B165="",$C165=""),"",'OddsRatio_working_3-way'!J164)</f>
        <v>1.1259575654863723</v>
      </c>
      <c r="N165" s="23">
        <f t="shared" si="42"/>
        <v>3.2240104393214444</v>
      </c>
      <c r="O165" s="24">
        <f t="shared" si="43"/>
        <v>10.999565028273164</v>
      </c>
      <c r="P165" s="24">
        <f t="shared" si="44"/>
        <v>85.7764245324054</v>
      </c>
      <c r="Q165" t="s">
        <v>204</v>
      </c>
      <c r="R165" t="s">
        <v>159</v>
      </c>
      <c r="S165" s="48" t="s">
        <v>476</v>
      </c>
      <c r="T165" s="35">
        <v>100</v>
      </c>
      <c r="U165" s="35">
        <f t="shared" si="45"/>
        <v>70.588235294117652</v>
      </c>
      <c r="V165" s="35">
        <f t="shared" si="46"/>
        <v>66.666666666666657</v>
      </c>
      <c r="W165" s="35">
        <f t="shared" si="47"/>
        <v>57.264957264957268</v>
      </c>
      <c r="X165" s="35">
        <f t="shared" si="48"/>
        <v>76.068376068376068</v>
      </c>
      <c r="Y165" s="35">
        <f t="shared" si="49"/>
        <v>72.146807440925102</v>
      </c>
      <c r="Z165" s="35">
        <f t="shared" si="50"/>
        <v>62.745098039215684</v>
      </c>
      <c r="AA165" s="35">
        <f t="shared" si="51"/>
        <v>-5.4801407742584161</v>
      </c>
      <c r="AB165" s="35">
        <f t="shared" si="52"/>
        <v>-5.4801407742584445</v>
      </c>
      <c r="AC165" s="35">
        <f t="shared" si="53"/>
        <v>-5.4801407742584161</v>
      </c>
      <c r="AD165" s="36"/>
      <c r="AE165" s="36"/>
      <c r="AF165">
        <v>1.57</v>
      </c>
      <c r="AG165">
        <v>2.6</v>
      </c>
      <c r="AI165" s="36"/>
      <c r="AJ165" t="s">
        <v>176</v>
      </c>
      <c r="AK165" s="35"/>
      <c r="AL165" s="35"/>
    </row>
    <row r="166" spans="1:38" ht="15" x14ac:dyDescent="0.25">
      <c r="A166">
        <v>3.4</v>
      </c>
      <c r="B166">
        <v>3</v>
      </c>
      <c r="C166">
        <v>2.34</v>
      </c>
      <c r="D166" s="20">
        <f t="shared" si="41"/>
        <v>5.4801407742584241E-2</v>
      </c>
      <c r="E166" s="17">
        <f>IF(OR($A166="",$B166="",$C166=""),"",A166*'MPTO_working_3-way'!$I165)</f>
        <v>3.5863247863247865</v>
      </c>
      <c r="F166" s="21">
        <f>IF(OR($A166="",$B166="",$C166=""),"",B166*'MPTO_working_3-way'!$I165)</f>
        <v>3.1644042232277529</v>
      </c>
      <c r="G166" s="22">
        <f>IF(OR($A166="",$B166="",$C166=""),"",C166*'MPTO_working_3-way'!$I165)</f>
        <v>2.4682352941176471</v>
      </c>
      <c r="H166" s="17">
        <f>IF(OR($A166="",$B166="",$C166=""),"",'MPTO_working_3-way'!E165)</f>
        <v>3.6251518833535843</v>
      </c>
      <c r="I166" s="21">
        <f>IF(OR($A166="",$B166="",$C166=""),"",'MPTO_working_3-way'!F165)</f>
        <v>3.1739361702127664</v>
      </c>
      <c r="J166" s="22">
        <f>IF(OR($A166="",$B166="",$C166=""),"",'MPTO_working_3-way'!G165)</f>
        <v>2.4444899631298647</v>
      </c>
      <c r="K166" s="17">
        <f>IF(OR($A166="",$B166="",$C166=""),"",'OddsRatio_working_3-way'!H165)</f>
        <v>3.6057481759659424</v>
      </c>
      <c r="L166" s="21">
        <f>IF(OR($A166="",$B166="",$C166=""),"",'OddsRatio_working_3-way'!I165)</f>
        <v>3.1714568133049528</v>
      </c>
      <c r="M166" s="22">
        <f>IF(OR($A166="",$B166="",$C166=""),"",'OddsRatio_working_3-way'!J165)</f>
        <v>2.454876064914318</v>
      </c>
      <c r="N166" s="23">
        <f t="shared" si="42"/>
        <v>27.883698760724496</v>
      </c>
      <c r="O166" s="24">
        <f t="shared" si="43"/>
        <v>31.601525262154428</v>
      </c>
      <c r="P166" s="24">
        <f t="shared" si="44"/>
        <v>40.514775977121062</v>
      </c>
      <c r="Q166" t="s">
        <v>394</v>
      </c>
      <c r="R166" t="s">
        <v>156</v>
      </c>
      <c r="S166" s="48" t="s">
        <v>476</v>
      </c>
      <c r="T166" s="35">
        <v>100</v>
      </c>
      <c r="U166" s="35">
        <f t="shared" si="45"/>
        <v>45.945945945945937</v>
      </c>
      <c r="V166" s="35">
        <f t="shared" si="46"/>
        <v>69.230769230769241</v>
      </c>
      <c r="W166" s="35">
        <f t="shared" si="47"/>
        <v>78.902953586497887</v>
      </c>
      <c r="X166" s="35">
        <f t="shared" si="48"/>
        <v>51.86627718273288</v>
      </c>
      <c r="Y166" s="35">
        <f t="shared" si="49"/>
        <v>75.151100467556148</v>
      </c>
      <c r="Z166" s="35">
        <f t="shared" si="50"/>
        <v>84.823284823284823</v>
      </c>
      <c r="AA166" s="35">
        <f t="shared" si="51"/>
        <v>-5.920331236786943</v>
      </c>
      <c r="AB166" s="35">
        <f t="shared" si="52"/>
        <v>-5.9203312367869074</v>
      </c>
      <c r="AC166" s="35">
        <f t="shared" si="53"/>
        <v>-5.9203312367869358</v>
      </c>
      <c r="AD166" s="36"/>
      <c r="AE166" s="36"/>
      <c r="AF166">
        <v>2.58</v>
      </c>
      <c r="AG166">
        <v>1.5</v>
      </c>
      <c r="AI166" s="36"/>
      <c r="AJ166" t="s">
        <v>176</v>
      </c>
      <c r="AK166" s="35"/>
      <c r="AL166" s="35"/>
    </row>
    <row r="167" spans="1:38" ht="15" x14ac:dyDescent="0.25">
      <c r="A167">
        <v>1.85</v>
      </c>
      <c r="B167">
        <v>3.25</v>
      </c>
      <c r="C167">
        <v>4.74</v>
      </c>
      <c r="D167" s="20">
        <f t="shared" si="41"/>
        <v>5.9203312367869243E-2</v>
      </c>
      <c r="E167" s="17">
        <f>IF(OR($A167="",$B167="",$C167=""),"",A167*'MPTO_working_3-way'!$I166)</f>
        <v>1.9595261278805582</v>
      </c>
      <c r="F167" s="21">
        <f>IF(OR($A167="",$B167="",$C167=""),"",B167*'MPTO_working_3-way'!$I166)</f>
        <v>3.4424107651955751</v>
      </c>
      <c r="G167" s="22">
        <f>IF(OR($A167="",$B167="",$C167=""),"",C167*'MPTO_working_3-way'!$I166)</f>
        <v>5.0206237006237</v>
      </c>
      <c r="H167" s="17">
        <f>IF(OR($A167="",$B167="",$C167=""),"",'MPTO_working_3-way'!E166)</f>
        <v>1.9201003868374216</v>
      </c>
      <c r="I167" s="21">
        <f>IF(OR($A167="",$B167="",$C167=""),"",'MPTO_working_3-way'!F166)</f>
        <v>3.4727302267488498</v>
      </c>
      <c r="J167" s="22">
        <f>IF(OR($A167="",$B167="",$C167=""),"",'MPTO_working_3-way'!G166)</f>
        <v>5.2291402272136507</v>
      </c>
      <c r="K167" s="17">
        <f>IF(OR($A167="",$B167="",$C167=""),"",'OddsRatio_working_3-way'!H166)</f>
        <v>1.935163954291792</v>
      </c>
      <c r="L167" s="21">
        <f>IF(OR($A167="",$B167="",$C167=""),"",'OddsRatio_working_3-way'!I166)</f>
        <v>3.4754339966547416</v>
      </c>
      <c r="M167" s="22">
        <f>IF(OR($A167="",$B167="",$C167=""),"",'OddsRatio_working_3-way'!J166)</f>
        <v>5.1147213988838818</v>
      </c>
      <c r="N167" s="23">
        <f t="shared" si="42"/>
        <v>51.032746426382658</v>
      </c>
      <c r="O167" s="24">
        <f t="shared" si="43"/>
        <v>29.04940950424859</v>
      </c>
      <c r="P167" s="24">
        <f t="shared" si="44"/>
        <v>19.917844069368758</v>
      </c>
      <c r="Q167" t="s">
        <v>157</v>
      </c>
      <c r="R167" t="s">
        <v>282</v>
      </c>
      <c r="S167" s="48" t="s">
        <v>476</v>
      </c>
      <c r="T167" s="35">
        <v>100</v>
      </c>
      <c r="U167" s="35">
        <f t="shared" si="45"/>
        <v>67.637540453074436</v>
      </c>
      <c r="V167" s="35">
        <f t="shared" si="46"/>
        <v>68.454258675078862</v>
      </c>
      <c r="W167" s="35">
        <f t="shared" si="47"/>
        <v>61.089494163424128</v>
      </c>
      <c r="X167" s="35">
        <f t="shared" si="48"/>
        <v>70.456247161497004</v>
      </c>
      <c r="Y167" s="35">
        <f t="shared" si="49"/>
        <v>71.272965383501457</v>
      </c>
      <c r="Z167" s="35">
        <f t="shared" si="50"/>
        <v>63.908200871846702</v>
      </c>
      <c r="AA167" s="35">
        <f t="shared" si="51"/>
        <v>-2.8187067084225674</v>
      </c>
      <c r="AB167" s="35">
        <f t="shared" si="52"/>
        <v>-2.8187067084225959</v>
      </c>
      <c r="AC167" s="35">
        <f t="shared" si="53"/>
        <v>-2.8187067084225745</v>
      </c>
      <c r="AD167" s="36"/>
      <c r="AE167" s="36"/>
      <c r="AF167">
        <v>2.52</v>
      </c>
      <c r="AG167">
        <v>1.52</v>
      </c>
      <c r="AI167" s="36"/>
      <c r="AJ167" t="s">
        <v>176</v>
      </c>
      <c r="AK167" s="35"/>
      <c r="AL167" s="35"/>
    </row>
    <row r="168" spans="1:38" ht="15" x14ac:dyDescent="0.25">
      <c r="A168">
        <v>3.09</v>
      </c>
      <c r="B168">
        <v>3.17</v>
      </c>
      <c r="C168">
        <v>2.57</v>
      </c>
      <c r="D168" s="20">
        <f t="shared" si="41"/>
        <v>2.8187067084225692E-2</v>
      </c>
      <c r="E168" s="17">
        <f>IF(OR($A168="",$B168="",$C168=""),"",A168*'MPTO_working_3-way'!$I167)</f>
        <v>3.1770980372902571</v>
      </c>
      <c r="F168" s="21">
        <f>IF(OR($A168="",$B168="",$C168=""),"",B168*'MPTO_working_3-way'!$I167)</f>
        <v>3.2593530026569955</v>
      </c>
      <c r="G168" s="22">
        <f>IF(OR($A168="",$B168="",$C168=""),"",C168*'MPTO_working_3-way'!$I167)</f>
        <v>2.6424407624064599</v>
      </c>
      <c r="H168" s="17">
        <f>IF(OR($A168="",$B168="",$C168=""),"",'MPTO_working_3-way'!E167)</f>
        <v>3.1823934065314483</v>
      </c>
      <c r="I168" s="21">
        <f>IF(OR($A168="",$B168="",$C168=""),"",'MPTO_working_3-way'!F167)</f>
        <v>3.2673147958791433</v>
      </c>
      <c r="J168" s="22">
        <f>IF(OR($A168="",$B168="",$C168=""),"",'MPTO_working_3-way'!G167)</f>
        <v>2.6335931655947076</v>
      </c>
      <c r="K168" s="17">
        <f>IF(OR($A168="",$B168="",$C168=""),"",'OddsRatio_working_3-way'!H167)</f>
        <v>3.1800706682696434</v>
      </c>
      <c r="L168" s="21">
        <f>IF(OR($A168="",$B168="",$C168=""),"",'OddsRatio_working_3-way'!I167)</f>
        <v>3.2635183493517346</v>
      </c>
      <c r="M168" s="22">
        <f>IF(OR($A168="",$B168="",$C168=""),"",'OddsRatio_working_3-way'!J167)</f>
        <v>2.6376607412360471</v>
      </c>
      <c r="N168" s="23">
        <f t="shared" si="42"/>
        <v>31.475264164429085</v>
      </c>
      <c r="O168" s="24">
        <f t="shared" si="43"/>
        <v>30.680935731257371</v>
      </c>
      <c r="P168" s="24">
        <f t="shared" si="44"/>
        <v>37.843800104313566</v>
      </c>
      <c r="Q168" t="s">
        <v>163</v>
      </c>
      <c r="R168" t="s">
        <v>161</v>
      </c>
      <c r="S168" s="48" t="s">
        <v>476</v>
      </c>
      <c r="T168" s="35">
        <v>100</v>
      </c>
      <c r="U168" s="35">
        <f t="shared" si="45"/>
        <v>39.024390243902438</v>
      </c>
      <c r="V168" s="35">
        <f t="shared" si="46"/>
        <v>74.226804123711347</v>
      </c>
      <c r="W168" s="35">
        <f t="shared" si="47"/>
        <v>83.844911147011302</v>
      </c>
      <c r="X168" s="35">
        <f t="shared" si="48"/>
        <v>41.928284729277351</v>
      </c>
      <c r="Y168" s="35">
        <f t="shared" si="49"/>
        <v>77.130698609086252</v>
      </c>
      <c r="Z168" s="35">
        <f t="shared" si="50"/>
        <v>86.748805632386222</v>
      </c>
      <c r="AA168" s="35">
        <f t="shared" si="51"/>
        <v>-2.9038944853749129</v>
      </c>
      <c r="AB168" s="35">
        <f t="shared" si="52"/>
        <v>-2.9038944853749058</v>
      </c>
      <c r="AC168" s="35">
        <f t="shared" si="53"/>
        <v>-2.90389448537492</v>
      </c>
      <c r="AD168" s="36"/>
      <c r="AE168" s="36"/>
      <c r="AF168">
        <v>2.4300000000000002</v>
      </c>
      <c r="AG168">
        <v>1.61</v>
      </c>
      <c r="AI168" s="36"/>
      <c r="AJ168" t="s">
        <v>173</v>
      </c>
      <c r="AK168" s="35"/>
      <c r="AL168" s="35"/>
    </row>
    <row r="169" spans="1:38" ht="15" x14ac:dyDescent="0.25">
      <c r="A169">
        <v>1.64</v>
      </c>
      <c r="B169">
        <v>3.88</v>
      </c>
      <c r="C169">
        <v>6.19</v>
      </c>
      <c r="D169" s="20">
        <f t="shared" si="41"/>
        <v>2.9038944853749138E-2</v>
      </c>
      <c r="E169" s="17">
        <f>IF(OR($A169="",$B169="",$C169=""),"",A169*'MPTO_working_3-way'!$I168)</f>
        <v>1.6876238695601484</v>
      </c>
      <c r="F169" s="21">
        <f>IF(OR($A169="",$B169="",$C169=""),"",B169*'MPTO_working_3-way'!$I168)</f>
        <v>3.9926711060325464</v>
      </c>
      <c r="G169" s="22">
        <f>IF(OR($A169="",$B169="",$C169=""),"",C169*'MPTO_working_3-way'!$I168)</f>
        <v>6.3697510686447076</v>
      </c>
      <c r="H169" s="17">
        <f>IF(OR($A169="",$B169="",$C169=""),"",'MPTO_working_3-way'!E168)</f>
        <v>1.6664543346199616</v>
      </c>
      <c r="I169" s="21">
        <f>IF(OR($A169="",$B169="",$C169=""),"",'MPTO_working_3-way'!F168)</f>
        <v>4.0314077223137463</v>
      </c>
      <c r="J169" s="22">
        <f>IF(OR($A169="",$B169="",$C169=""),"",'MPTO_working_3-way'!G168)</f>
        <v>6.584525143699298</v>
      </c>
      <c r="K169" s="17">
        <f>IF(OR($A169="",$B169="",$C169=""),"",'OddsRatio_working_3-way'!H168)</f>
        <v>1.6739852423094066</v>
      </c>
      <c r="L169" s="21">
        <f>IF(OR($A169="",$B169="",$C169=""),"",'OddsRatio_working_3-way'!I168)</f>
        <v>4.0329335903923296</v>
      </c>
      <c r="M169" s="22">
        <f>IF(OR($A169="",$B169="",$C169=""),"",'OddsRatio_working_3-way'!J168)</f>
        <v>6.4655990743528449</v>
      </c>
      <c r="N169" s="23">
        <f t="shared" si="42"/>
        <v>59.254909700977009</v>
      </c>
      <c r="O169" s="24">
        <f t="shared" si="43"/>
        <v>25.045889667423271</v>
      </c>
      <c r="P169" s="24">
        <f t="shared" si="44"/>
        <v>15.699200631599721</v>
      </c>
      <c r="Q169" t="s">
        <v>439</v>
      </c>
      <c r="R169" t="s">
        <v>285</v>
      </c>
      <c r="S169" s="48" t="s">
        <v>476</v>
      </c>
      <c r="T169" s="35">
        <v>100</v>
      </c>
      <c r="U169" s="35">
        <f t="shared" si="45"/>
        <v>80.46875</v>
      </c>
      <c r="V169" s="35">
        <f t="shared" si="46"/>
        <v>71.671388101982998</v>
      </c>
      <c r="W169" s="35">
        <f t="shared" si="47"/>
        <v>44.751381215469614</v>
      </c>
      <c r="X169" s="35">
        <f t="shared" si="48"/>
        <v>83.577230682547395</v>
      </c>
      <c r="Y169" s="35">
        <f t="shared" si="49"/>
        <v>74.779868784530393</v>
      </c>
      <c r="Z169" s="35">
        <f t="shared" si="50"/>
        <v>47.859861898016995</v>
      </c>
      <c r="AA169" s="35">
        <f t="shared" si="51"/>
        <v>-3.1084806825473947</v>
      </c>
      <c r="AB169" s="35">
        <f t="shared" si="52"/>
        <v>-3.1084806825473947</v>
      </c>
      <c r="AC169" s="35">
        <f t="shared" si="53"/>
        <v>-3.1084806825473805</v>
      </c>
      <c r="AD169" s="36"/>
      <c r="AE169" s="36"/>
      <c r="AF169">
        <v>2.14</v>
      </c>
      <c r="AG169">
        <v>1.76</v>
      </c>
      <c r="AI169" s="36"/>
      <c r="AJ169" t="s">
        <v>173</v>
      </c>
      <c r="AK169" s="35"/>
      <c r="AL169" s="35"/>
    </row>
    <row r="170" spans="1:38" ht="15" x14ac:dyDescent="0.25">
      <c r="A170">
        <v>5.12</v>
      </c>
      <c r="B170">
        <v>3.53</v>
      </c>
      <c r="C170">
        <v>1.81</v>
      </c>
      <c r="D170" s="20">
        <f t="shared" si="41"/>
        <v>3.1084806825473876E-2</v>
      </c>
      <c r="E170" s="17">
        <f>IF(OR($A170="",$B170="",$C170=""),"",A170*'MPTO_working_3-way'!$I169)</f>
        <v>5.2791542109464267</v>
      </c>
      <c r="F170" s="21">
        <f>IF(OR($A170="",$B170="",$C170=""),"",B170*'MPTO_working_3-way'!$I169)</f>
        <v>3.6397293680939224</v>
      </c>
      <c r="G170" s="22">
        <f>IF(OR($A170="",$B170="",$C170=""),"",C170*'MPTO_working_3-way'!$I169)</f>
        <v>1.8662635003541077</v>
      </c>
      <c r="H170" s="17">
        <f>IF(OR($A170="",$B170="",$C170=""),"",'MPTO_working_3-way'!E169)</f>
        <v>5.4068404765881972</v>
      </c>
      <c r="I170" s="21">
        <f>IF(OR($A170="",$B170="",$C170=""),"",'MPTO_working_3-way'!F169)</f>
        <v>3.6640167474615</v>
      </c>
      <c r="J170" s="22">
        <f>IF(OR($A170="",$B170="",$C170=""),"",'MPTO_working_3-way'!G169)</f>
        <v>1.8445944467696702</v>
      </c>
      <c r="K170" s="17">
        <f>IF(OR($A170="",$B170="",$C170=""),"",'OddsRatio_working_3-way'!H169)</f>
        <v>5.3378408419944678</v>
      </c>
      <c r="L170" s="21">
        <f>IF(OR($A170="",$B170="",$C170=""),"",'OddsRatio_working_3-way'!I169)</f>
        <v>3.6637711966616515</v>
      </c>
      <c r="M170" s="22">
        <f>IF(OR($A170="",$B170="",$C170=""),"",'OddsRatio_working_3-way'!J169)</f>
        <v>1.8528279325280383</v>
      </c>
      <c r="N170" s="23">
        <f t="shared" si="42"/>
        <v>18.942428276228053</v>
      </c>
      <c r="O170" s="24">
        <f t="shared" si="43"/>
        <v>27.474570191016333</v>
      </c>
      <c r="P170" s="24">
        <f t="shared" si="44"/>
        <v>53.583001532755603</v>
      </c>
      <c r="Q170" t="s">
        <v>450</v>
      </c>
      <c r="R170" t="s">
        <v>284</v>
      </c>
      <c r="S170" s="48" t="s">
        <v>476</v>
      </c>
      <c r="T170" s="35">
        <v>100</v>
      </c>
      <c r="U170" s="35">
        <f t="shared" si="45"/>
        <v>65.635738831615114</v>
      </c>
      <c r="V170" s="35">
        <f t="shared" si="46"/>
        <v>67.741935483870961</v>
      </c>
      <c r="W170" s="35">
        <f t="shared" si="47"/>
        <v>63.898916967509031</v>
      </c>
      <c r="X170" s="35">
        <f t="shared" si="48"/>
        <v>68.359147548620001</v>
      </c>
      <c r="Y170" s="35">
        <f t="shared" si="49"/>
        <v>70.465344200875862</v>
      </c>
      <c r="Z170" s="35">
        <f t="shared" si="50"/>
        <v>66.62232568451391</v>
      </c>
      <c r="AA170" s="35">
        <f t="shared" si="51"/>
        <v>-2.7234087170048866</v>
      </c>
      <c r="AB170" s="35">
        <f t="shared" si="52"/>
        <v>-2.7234087170049008</v>
      </c>
      <c r="AC170" s="35">
        <f t="shared" si="53"/>
        <v>-2.7234087170048795</v>
      </c>
      <c r="AD170" s="36"/>
      <c r="AE170" s="36"/>
      <c r="AF170">
        <v>2.3199999999999998</v>
      </c>
      <c r="AG170">
        <v>1.66</v>
      </c>
      <c r="AI170" s="36"/>
      <c r="AJ170" t="s">
        <v>173</v>
      </c>
      <c r="AK170" s="35"/>
      <c r="AL170" s="35"/>
    </row>
    <row r="171" spans="1:38" ht="15" x14ac:dyDescent="0.25">
      <c r="A171">
        <v>2.91</v>
      </c>
      <c r="B171">
        <v>3.1</v>
      </c>
      <c r="C171">
        <v>2.77</v>
      </c>
      <c r="D171" s="20">
        <f t="shared" si="41"/>
        <v>2.7234087170048937E-2</v>
      </c>
      <c r="E171" s="17">
        <f>IF(OR($A171="",$B171="",$C171=""),"",A171*'MPTO_working_3-way'!$I170)</f>
        <v>2.9892511936648427</v>
      </c>
      <c r="F171" s="21">
        <f>IF(OR($A171="",$B171="",$C171=""),"",B171*'MPTO_working_3-way'!$I170)</f>
        <v>3.1844256702271516</v>
      </c>
      <c r="G171" s="22">
        <f>IF(OR($A171="",$B171="",$C171=""),"",C171*'MPTO_working_3-way'!$I170)</f>
        <v>2.8454384214610355</v>
      </c>
      <c r="H171" s="17">
        <f>IF(OR($A171="",$B171="",$C171=""),"",'MPTO_working_3-way'!E170)</f>
        <v>2.9889595370421693</v>
      </c>
      <c r="I171" s="21">
        <f>IF(OR($A171="",$B171="",$C171=""),"",'MPTO_working_3-way'!F170)</f>
        <v>3.1897660454173917</v>
      </c>
      <c r="J171" s="22">
        <f>IF(OR($A171="",$B171="",$C171=""),"",'MPTO_working_3-way'!G170)</f>
        <v>2.8414515396018647</v>
      </c>
      <c r="K171" s="17">
        <f>IF(OR($A171="",$B171="",$C171=""),"",'OddsRatio_working_3-way'!H170)</f>
        <v>2.9891908334290189</v>
      </c>
      <c r="L171" s="21">
        <f>IF(OR($A171="",$B171="",$C171=""),"",'OddsRatio_working_3-way'!I170)</f>
        <v>3.1870684556025868</v>
      </c>
      <c r="M171" s="22">
        <f>IF(OR($A171="",$B171="",$C171=""),"",'OddsRatio_working_3-way'!J170)</f>
        <v>2.8433862697221803</v>
      </c>
      <c r="N171" s="23">
        <f t="shared" si="42"/>
        <v>33.4531939677506</v>
      </c>
      <c r="O171" s="24">
        <f t="shared" si="43"/>
        <v>31.402836918114279</v>
      </c>
      <c r="P171" s="24">
        <f t="shared" si="44"/>
        <v>35.14396911413511</v>
      </c>
      <c r="Q171" t="s">
        <v>440</v>
      </c>
      <c r="R171" t="s">
        <v>448</v>
      </c>
      <c r="S171" s="48" t="s">
        <v>476</v>
      </c>
      <c r="T171" s="35">
        <v>100</v>
      </c>
      <c r="U171" s="35">
        <f t="shared" si="45"/>
        <v>50</v>
      </c>
      <c r="V171" s="35">
        <f t="shared" si="46"/>
        <v>71.590909090909093</v>
      </c>
      <c r="W171" s="35">
        <f t="shared" si="47"/>
        <v>75.429975429975428</v>
      </c>
      <c r="X171" s="35">
        <f t="shared" si="48"/>
        <v>52.979115479115478</v>
      </c>
      <c r="Y171" s="35">
        <f t="shared" si="49"/>
        <v>74.570024570024572</v>
      </c>
      <c r="Z171" s="35">
        <f t="shared" si="50"/>
        <v>78.409090909090921</v>
      </c>
      <c r="AA171" s="35">
        <f t="shared" si="51"/>
        <v>-2.9791154791154781</v>
      </c>
      <c r="AB171" s="35">
        <f t="shared" si="52"/>
        <v>-2.9791154791154781</v>
      </c>
      <c r="AC171" s="35">
        <f t="shared" si="53"/>
        <v>-2.9791154791154923</v>
      </c>
      <c r="AD171" s="36"/>
      <c r="AE171" s="36"/>
      <c r="AF171">
        <v>2.5499999999999998</v>
      </c>
      <c r="AG171">
        <v>1.56</v>
      </c>
      <c r="AI171" s="36"/>
      <c r="AJ171" t="s">
        <v>173</v>
      </c>
      <c r="AK171" s="35"/>
      <c r="AL171" s="35"/>
    </row>
    <row r="172" spans="1:38" ht="15" x14ac:dyDescent="0.25">
      <c r="A172">
        <v>2</v>
      </c>
      <c r="B172">
        <v>3.52</v>
      </c>
      <c r="C172">
        <v>4.07</v>
      </c>
      <c r="D172" s="20">
        <f t="shared" si="41"/>
        <v>2.9791154791154906E-2</v>
      </c>
      <c r="E172" s="17">
        <f>IF(OR($A172="",$B172="",$C172=""),"",A172*'MPTO_working_3-way'!$I171)</f>
        <v>2.0595823095823098</v>
      </c>
      <c r="F172" s="21">
        <f>IF(OR($A172="",$B172="",$C172=""),"",B172*'MPTO_working_3-way'!$I171)</f>
        <v>3.6248648648648651</v>
      </c>
      <c r="G172" s="22">
        <f>IF(OR($A172="",$B172="",$C172=""),"",C172*'MPTO_working_3-way'!$I171)</f>
        <v>4.191250000000001</v>
      </c>
      <c r="H172" s="17">
        <f>IF(OR($A172="",$B172="",$C172=""),"",'MPTO_working_3-way'!E171)</f>
        <v>2.0405264257363696</v>
      </c>
      <c r="I172" s="21">
        <f>IF(OR($A172="",$B172="",$C172=""),"",'MPTO_working_3-way'!F171)</f>
        <v>3.6474981329350267</v>
      </c>
      <c r="J172" s="22">
        <f>IF(OR($A172="",$B172="",$C172=""),"",'MPTO_working_3-way'!G171)</f>
        <v>4.2414242292661752</v>
      </c>
      <c r="K172" s="17">
        <f>IF(OR($A172="",$B172="",$C172=""),"",'OddsRatio_working_3-way'!H171)</f>
        <v>2.0480819361857199</v>
      </c>
      <c r="L172" s="21">
        <f>IF(OR($A172="",$B172="",$C172=""),"",'OddsRatio_working_3-way'!I171)</f>
        <v>3.6411664791880138</v>
      </c>
      <c r="M172" s="22">
        <f>IF(OR($A172="",$B172="",$C172=""),"",'OddsRatio_working_3-way'!J171)</f>
        <v>4.2176115440901611</v>
      </c>
      <c r="N172" s="23">
        <f t="shared" si="42"/>
        <v>48.553534148523703</v>
      </c>
      <c r="O172" s="24">
        <f t="shared" si="43"/>
        <v>27.587235311661196</v>
      </c>
      <c r="P172" s="24">
        <f t="shared" si="44"/>
        <v>23.859230539815083</v>
      </c>
      <c r="Q172" t="s">
        <v>164</v>
      </c>
      <c r="R172" t="s">
        <v>449</v>
      </c>
      <c r="S172" s="48" t="s">
        <v>476</v>
      </c>
      <c r="T172" s="35">
        <v>100</v>
      </c>
      <c r="U172" s="35">
        <f t="shared" si="45"/>
        <v>64.02877697841727</v>
      </c>
      <c r="V172" s="35">
        <f t="shared" si="46"/>
        <v>68.253968253968253</v>
      </c>
      <c r="W172" s="35">
        <f t="shared" si="47"/>
        <v>65.03496503496504</v>
      </c>
      <c r="X172" s="35">
        <f t="shared" si="48"/>
        <v>66.711066711066707</v>
      </c>
      <c r="Y172" s="35">
        <f t="shared" si="49"/>
        <v>70.936257986617719</v>
      </c>
      <c r="Z172" s="35">
        <f t="shared" si="50"/>
        <v>67.717254767614477</v>
      </c>
      <c r="AA172" s="35">
        <f t="shared" si="51"/>
        <v>-2.682289732649437</v>
      </c>
      <c r="AB172" s="35">
        <f t="shared" si="52"/>
        <v>-2.6822897326494655</v>
      </c>
      <c r="AC172" s="35">
        <f t="shared" si="53"/>
        <v>-2.682289732649437</v>
      </c>
      <c r="AD172" s="36"/>
      <c r="AE172" s="36"/>
      <c r="AF172">
        <v>2.12</v>
      </c>
      <c r="AG172">
        <v>1.78</v>
      </c>
      <c r="AI172" s="36"/>
      <c r="AJ172" t="s">
        <v>173</v>
      </c>
      <c r="AK172" s="35"/>
      <c r="AL172" s="35"/>
    </row>
    <row r="173" spans="1:38" ht="15" x14ac:dyDescent="0.25">
      <c r="A173">
        <v>2.78</v>
      </c>
      <c r="B173">
        <v>3.15</v>
      </c>
      <c r="C173">
        <v>2.86</v>
      </c>
      <c r="D173" s="20">
        <f t="shared" si="41"/>
        <v>2.6822897326494566E-2</v>
      </c>
      <c r="E173" s="17">
        <f>IF(OR($A173="",$B173="",$C173=""),"",A173*'MPTO_working_3-way'!$I172)</f>
        <v>2.8545676545676546</v>
      </c>
      <c r="F173" s="21">
        <f>IF(OR($A173="",$B173="",$C173=""),"",B173*'MPTO_working_3-way'!$I172)</f>
        <v>3.2344921265784579</v>
      </c>
      <c r="G173" s="22">
        <f>IF(OR($A173="",$B173="",$C173=""),"",C173*'MPTO_working_3-way'!$I172)</f>
        <v>2.9367134863537743</v>
      </c>
      <c r="H173" s="17">
        <f>IF(OR($A173="",$B173="",$C173=""),"",'MPTO_working_3-way'!E172)</f>
        <v>2.8508606644148675</v>
      </c>
      <c r="I173" s="21">
        <f>IF(OR($A173="",$B173="",$C173=""),"",'MPTO_working_3-way'!F172)</f>
        <v>3.241287765383325</v>
      </c>
      <c r="J173" s="22">
        <f>IF(OR($A173="",$B173="",$C173=""),"",'MPTO_working_3-way'!G172)</f>
        <v>2.9350527086372167</v>
      </c>
      <c r="K173" s="17">
        <f>IF(OR($A173="",$B173="",$C173=""),"",'OddsRatio_working_3-way'!H172)</f>
        <v>2.8526969297519069</v>
      </c>
      <c r="L173" s="21">
        <f>IF(OR($A173="",$B173="",$C173=""),"",'OddsRatio_working_3-way'!I172)</f>
        <v>3.2378080893070802</v>
      </c>
      <c r="M173" s="22">
        <f>IF(OR($A173="",$B173="",$C173=""),"",'OddsRatio_working_3-way'!J172)</f>
        <v>2.9359642074935661</v>
      </c>
      <c r="N173" s="23">
        <f t="shared" si="42"/>
        <v>35.031574690474713</v>
      </c>
      <c r="O173" s="24">
        <f t="shared" si="43"/>
        <v>30.916754806196721</v>
      </c>
      <c r="P173" s="24">
        <f t="shared" si="44"/>
        <v>34.051670503328566</v>
      </c>
      <c r="Q173" t="s">
        <v>295</v>
      </c>
      <c r="R173" t="s">
        <v>288</v>
      </c>
      <c r="S173" s="48" t="s">
        <v>476</v>
      </c>
      <c r="T173" s="35">
        <v>100</v>
      </c>
      <c r="U173" s="35">
        <f t="shared" si="45"/>
        <v>65.397923875432525</v>
      </c>
      <c r="V173" s="35">
        <f t="shared" si="46"/>
        <v>69.969969969969966</v>
      </c>
      <c r="W173" s="35">
        <f t="shared" si="47"/>
        <v>61.977186311787079</v>
      </c>
      <c r="X173" s="35">
        <f t="shared" si="48"/>
        <v>68.052843718242968</v>
      </c>
      <c r="Y173" s="35">
        <f t="shared" si="49"/>
        <v>72.624889812780395</v>
      </c>
      <c r="Z173" s="35">
        <f t="shared" si="50"/>
        <v>64.632106154597508</v>
      </c>
      <c r="AA173" s="35">
        <f t="shared" si="51"/>
        <v>-2.6549198428104432</v>
      </c>
      <c r="AB173" s="35">
        <f t="shared" si="52"/>
        <v>-2.654919842810429</v>
      </c>
      <c r="AC173" s="35">
        <f t="shared" si="53"/>
        <v>-2.654919842810429</v>
      </c>
      <c r="AD173" s="36"/>
      <c r="AE173" s="36"/>
      <c r="AF173">
        <v>2.2000000000000002</v>
      </c>
      <c r="AG173">
        <v>1.72</v>
      </c>
      <c r="AI173" s="36"/>
      <c r="AJ173" t="s">
        <v>455</v>
      </c>
      <c r="AK173" s="35"/>
      <c r="AL173" s="35"/>
    </row>
    <row r="174" spans="1:38" ht="15" x14ac:dyDescent="0.25">
      <c r="A174">
        <v>2.89</v>
      </c>
      <c r="B174">
        <v>3.33</v>
      </c>
      <c r="C174">
        <v>2.63</v>
      </c>
      <c r="D174" s="20">
        <f t="shared" si="41"/>
        <v>2.6549198428104326E-2</v>
      </c>
      <c r="E174" s="17">
        <f>IF(OR($A174="",$B174="",$C174=""),"",A174*'MPTO_working_3-way'!$I173)</f>
        <v>2.9667271834572215</v>
      </c>
      <c r="F174" s="21">
        <f>IF(OR($A174="",$B174="",$C174=""),"",B174*'MPTO_working_3-way'!$I173)</f>
        <v>3.4184088307655873</v>
      </c>
      <c r="G174" s="22">
        <f>IF(OR($A174="",$B174="",$C174=""),"",C174*'MPTO_working_3-way'!$I173)</f>
        <v>2.6998243918659144</v>
      </c>
      <c r="H174" s="17">
        <f>IF(OR($A174="",$B174="",$C174=""),"",'MPTO_working_3-way'!E173)</f>
        <v>2.9658538713651823</v>
      </c>
      <c r="I174" s="21">
        <f>IF(OR($A174="",$B174="",$C174=""),"",'MPTO_working_3-way'!F173)</f>
        <v>3.4311135799422061</v>
      </c>
      <c r="J174" s="22">
        <f>IF(OR($A174="",$B174="",$C174=""),"",'MPTO_working_3-way'!G173)</f>
        <v>2.6926713805471523</v>
      </c>
      <c r="K174" s="17">
        <f>IF(OR($A174="",$B174="",$C174=""),"",'OddsRatio_working_3-way'!H173)</f>
        <v>2.9666494401892987</v>
      </c>
      <c r="L174" s="21">
        <f>IF(OR($A174="",$B174="",$C174=""),"",'OddsRatio_working_3-way'!I173)</f>
        <v>3.4244937543074427</v>
      </c>
      <c r="M174" s="22">
        <f>IF(OR($A174="",$B174="",$C174=""),"",'OddsRatio_working_3-way'!J173)</f>
        <v>2.69610507275585</v>
      </c>
      <c r="N174" s="23">
        <f t="shared" si="42"/>
        <v>33.707177578582339</v>
      </c>
      <c r="O174" s="24">
        <f t="shared" si="43"/>
        <v>29.253376336967857</v>
      </c>
      <c r="P174" s="24">
        <f t="shared" si="44"/>
        <v>37.0394460844498</v>
      </c>
      <c r="Q174" t="s">
        <v>301</v>
      </c>
      <c r="R174" t="s">
        <v>303</v>
      </c>
      <c r="S174" s="48" t="s">
        <v>476</v>
      </c>
      <c r="T174" s="35">
        <v>100</v>
      </c>
      <c r="U174" s="35">
        <f t="shared" si="45"/>
        <v>43.820224719101127</v>
      </c>
      <c r="V174" s="35">
        <f t="shared" si="46"/>
        <v>76.019184652278184</v>
      </c>
      <c r="W174" s="35">
        <f t="shared" si="47"/>
        <v>77.064220183486242</v>
      </c>
      <c r="X174" s="35">
        <f t="shared" si="48"/>
        <v>46.916595164235588</v>
      </c>
      <c r="Y174" s="35">
        <f t="shared" si="49"/>
        <v>79.115555097412638</v>
      </c>
      <c r="Z174" s="35">
        <f t="shared" si="50"/>
        <v>80.16059062862071</v>
      </c>
      <c r="AA174" s="35">
        <f t="shared" si="51"/>
        <v>-3.0963704451344611</v>
      </c>
      <c r="AB174" s="35">
        <f t="shared" si="52"/>
        <v>-3.096370445134454</v>
      </c>
      <c r="AC174" s="35">
        <f t="shared" si="53"/>
        <v>-3.0963704451344682</v>
      </c>
      <c r="AD174" s="36"/>
      <c r="AE174" s="36"/>
      <c r="AF174">
        <v>2.0099999999999998</v>
      </c>
      <c r="AG174">
        <v>1.88</v>
      </c>
      <c r="AI174" s="36"/>
      <c r="AJ174" t="s">
        <v>456</v>
      </c>
      <c r="AK174" s="35"/>
      <c r="AL174" s="35"/>
    </row>
    <row r="175" spans="1:38" ht="15" x14ac:dyDescent="0.25">
      <c r="A175">
        <v>1.78</v>
      </c>
      <c r="B175">
        <v>4.17</v>
      </c>
      <c r="C175">
        <v>4.3600000000000003</v>
      </c>
      <c r="D175" s="20">
        <f t="shared" si="41"/>
        <v>3.0963704451344665E-2</v>
      </c>
      <c r="E175" s="17">
        <f>IF(OR($A175="",$B175="",$C175=""),"",A175*'MPTO_working_3-way'!$I174)</f>
        <v>1.8351153939233935</v>
      </c>
      <c r="F175" s="21">
        <f>IF(OR($A175="",$B175="",$C175=""),"",B175*'MPTO_working_3-way'!$I174)</f>
        <v>4.299118647562107</v>
      </c>
      <c r="G175" s="22">
        <f>IF(OR($A175="",$B175="",$C175=""),"",C175*'MPTO_working_3-way'!$I174)</f>
        <v>4.4950017514078633</v>
      </c>
      <c r="H175" s="17">
        <f>IF(OR($A175="",$B175="",$C175=""),"",'MPTO_working_3-way'!E174)</f>
        <v>1.8133138354491736</v>
      </c>
      <c r="I175" s="21">
        <f>IF(OR($A175="",$B175="",$C175=""),"",'MPTO_working_3-way'!F174)</f>
        <v>4.3575468520761982</v>
      </c>
      <c r="J175" s="22">
        <f>IF(OR($A175="",$B175="",$C175=""),"",'MPTO_working_3-way'!G174)</f>
        <v>4.5654478170894262</v>
      </c>
      <c r="K175" s="17">
        <f>IF(OR($A175="",$B175="",$C175=""),"",'OddsRatio_working_3-way'!H174)</f>
        <v>1.8212357685652449</v>
      </c>
      <c r="L175" s="21">
        <f>IF(OR($A175="",$B175="",$C175=""),"",'OddsRatio_working_3-way'!I174)</f>
        <v>4.3375863927587517</v>
      </c>
      <c r="M175" s="22">
        <f>IF(OR($A175="",$B175="",$C175=""),"",'OddsRatio_working_3-way'!J174)</f>
        <v>4.5376310030502864</v>
      </c>
      <c r="N175" s="23">
        <f t="shared" si="42"/>
        <v>54.492486048086889</v>
      </c>
      <c r="O175" s="24">
        <f t="shared" si="43"/>
        <v>23.260581574483137</v>
      </c>
      <c r="P175" s="24">
        <f t="shared" si="44"/>
        <v>22.246932377429967</v>
      </c>
      <c r="Q175" t="s">
        <v>409</v>
      </c>
      <c r="R175" t="s">
        <v>405</v>
      </c>
      <c r="S175" s="48" t="s">
        <v>476</v>
      </c>
      <c r="T175" s="35">
        <v>100</v>
      </c>
      <c r="U175" s="35">
        <f t="shared" si="45"/>
        <v>63.235294117647051</v>
      </c>
      <c r="V175" s="35">
        <f t="shared" si="46"/>
        <v>71.751412429378533</v>
      </c>
      <c r="W175" s="35">
        <f t="shared" si="47"/>
        <v>62.264150943396231</v>
      </c>
      <c r="X175" s="35">
        <f t="shared" si="48"/>
        <v>65.984436627225236</v>
      </c>
      <c r="Y175" s="35">
        <f t="shared" si="49"/>
        <v>74.500554938956711</v>
      </c>
      <c r="Z175" s="35">
        <f t="shared" si="50"/>
        <v>65.013293452974409</v>
      </c>
      <c r="AA175" s="35">
        <f t="shared" si="51"/>
        <v>-2.749142509578185</v>
      </c>
      <c r="AB175" s="35">
        <f t="shared" si="52"/>
        <v>-2.7491425095781779</v>
      </c>
      <c r="AC175" s="35">
        <f t="shared" si="53"/>
        <v>-2.7491425095781779</v>
      </c>
      <c r="AD175" s="36"/>
      <c r="AE175" s="36"/>
      <c r="AF175">
        <v>1.61</v>
      </c>
      <c r="AG175">
        <v>2.41</v>
      </c>
      <c r="AI175" s="36"/>
      <c r="AJ175" t="s">
        <v>456</v>
      </c>
      <c r="AK175" s="35"/>
      <c r="AL175" s="35"/>
    </row>
    <row r="176" spans="1:38" ht="15" x14ac:dyDescent="0.25">
      <c r="A176">
        <v>2.72</v>
      </c>
      <c r="B176">
        <v>3.54</v>
      </c>
      <c r="C176">
        <v>2.65</v>
      </c>
      <c r="D176" s="20">
        <f t="shared" si="41"/>
        <v>2.7491425095781841E-2</v>
      </c>
      <c r="E176" s="17">
        <f>IF(OR($A176="",$B176="",$C176=""),"",A176*'MPTO_working_3-way'!$I175)</f>
        <v>2.7947766762605268</v>
      </c>
      <c r="F176" s="21">
        <f>IF(OR($A176="",$B176="",$C176=""),"",B176*'MPTO_working_3-way'!$I175)</f>
        <v>3.6373196448390677</v>
      </c>
      <c r="G176" s="22">
        <f>IF(OR($A176="",$B176="",$C176=""),"",C176*'MPTO_working_3-way'!$I175)</f>
        <v>2.7228522765038217</v>
      </c>
      <c r="H176" s="17">
        <f>IF(OR($A176="",$B176="",$C176=""),"",'MPTO_working_3-way'!E175)</f>
        <v>2.7895306090916248</v>
      </c>
      <c r="I176" s="21">
        <f>IF(OR($A176="",$B176="",$C176=""),"",'MPTO_working_3-way'!F175)</f>
        <v>3.6586873856495301</v>
      </c>
      <c r="J176" s="22">
        <f>IF(OR($A176="",$B176="",$C176=""),"",'MPTO_working_3-way'!G175)</f>
        <v>2.7159544891381628</v>
      </c>
      <c r="K176" s="17">
        <f>IF(OR($A176="",$B176="",$C176=""),"",'OddsRatio_working_3-way'!H175)</f>
        <v>2.7925086545821025</v>
      </c>
      <c r="L176" s="21">
        <f>IF(OR($A176="",$B176="",$C176=""),"",'OddsRatio_working_3-way'!I175)</f>
        <v>3.6470767340921744</v>
      </c>
      <c r="M176" s="22">
        <f>IF(OR($A176="",$B176="",$C176=""),"",'OddsRatio_working_3-way'!J175)</f>
        <v>2.7195577209653892</v>
      </c>
      <c r="N176" s="23">
        <f t="shared" si="42"/>
        <v>35.781034259167434</v>
      </c>
      <c r="O176" s="24">
        <f t="shared" si="43"/>
        <v>27.492772086139951</v>
      </c>
      <c r="P176" s="24">
        <f t="shared" si="44"/>
        <v>36.726193654692615</v>
      </c>
      <c r="Q176" t="s">
        <v>302</v>
      </c>
      <c r="R176" t="s">
        <v>306</v>
      </c>
      <c r="S176" s="48" t="s">
        <v>476</v>
      </c>
      <c r="T176" s="35">
        <v>100</v>
      </c>
      <c r="U176" s="35">
        <f t="shared" si="45"/>
        <v>80.039920159680634</v>
      </c>
      <c r="V176" s="35">
        <f t="shared" si="46"/>
        <v>76.076555023923447</v>
      </c>
      <c r="W176" s="35">
        <f t="shared" si="47"/>
        <v>40.828402366863905</v>
      </c>
      <c r="X176" s="35">
        <f t="shared" si="48"/>
        <v>83.095042609212655</v>
      </c>
      <c r="Y176" s="35">
        <f t="shared" si="49"/>
        <v>79.131677473455468</v>
      </c>
      <c r="Z176" s="35">
        <f t="shared" si="50"/>
        <v>43.883524816395919</v>
      </c>
      <c r="AA176" s="35">
        <f t="shared" si="51"/>
        <v>-3.0551224495320213</v>
      </c>
      <c r="AB176" s="35">
        <f t="shared" si="52"/>
        <v>-3.0551224495320213</v>
      </c>
      <c r="AC176" s="35">
        <f t="shared" si="53"/>
        <v>-3.0551224495320142</v>
      </c>
      <c r="AD176" s="36"/>
      <c r="AE176" s="36"/>
      <c r="AF176">
        <v>1.88</v>
      </c>
      <c r="AG176">
        <v>2.02</v>
      </c>
      <c r="AI176" s="36"/>
      <c r="AJ176" t="s">
        <v>456</v>
      </c>
      <c r="AK176" s="35"/>
      <c r="AL176" s="35"/>
    </row>
    <row r="177" spans="1:38" s="35" customFormat="1" ht="15" x14ac:dyDescent="0.25">
      <c r="A177">
        <v>5.01</v>
      </c>
      <c r="B177">
        <v>4.18</v>
      </c>
      <c r="C177">
        <v>1.69</v>
      </c>
      <c r="D177" s="20">
        <f t="shared" si="41"/>
        <v>3.0551224495320106E-2</v>
      </c>
      <c r="E177" s="17">
        <f>IF(OR($A177="",$B177="",$C177=""),"",A177*'MPTO_working_3-way'!$I176)</f>
        <v>5.1630616347215534</v>
      </c>
      <c r="F177" s="21">
        <f>IF(OR($A177="",$B177="",$C177=""),"",B177*'MPTO_working_3-way'!$I176)</f>
        <v>4.3077041183904381</v>
      </c>
      <c r="G177" s="22">
        <f>IF(OR($A177="",$B177="",$C177=""),"",C177*'MPTO_working_3-way'!$I176)</f>
        <v>1.741631569397091</v>
      </c>
      <c r="H177" s="17">
        <f>IF(OR($A177="",$B177="",$C177=""),"",'MPTO_working_3-way'!E176)</f>
        <v>5.2793555994423444</v>
      </c>
      <c r="I177" s="21">
        <f>IF(OR($A177="",$B177="",$C177=""),"",'MPTO_working_3-way'!F176)</f>
        <v>4.3658454828034285</v>
      </c>
      <c r="J177" s="22">
        <f>IF(OR($A177="",$B177="",$C177=""),"",'MPTO_working_3-way'!G176)</f>
        <v>1.7195951317940412</v>
      </c>
      <c r="K177" s="17">
        <f>IF(OR($A177="",$B177="",$C177=""),"",'OddsRatio_working_3-way'!H176)</f>
        <v>5.2271055520979592</v>
      </c>
      <c r="L177" s="21">
        <f>IF(OR($A177="",$B177="",$C177=""),"",'OddsRatio_working_3-way'!I176)</f>
        <v>4.352168492686161</v>
      </c>
      <c r="M177" s="22">
        <f>IF(OR($A177="",$B177="",$C177=""),"",'OddsRatio_working_3-way'!J176)</f>
        <v>1.7273573144507712</v>
      </c>
      <c r="N177" s="23">
        <f t="shared" si="42"/>
        <v>19.36835294149903</v>
      </c>
      <c r="O177" s="24">
        <f t="shared" si="43"/>
        <v>23.214222066246446</v>
      </c>
      <c r="P177" s="24">
        <f t="shared" si="44"/>
        <v>57.417424992254531</v>
      </c>
      <c r="Q177" t="s">
        <v>408</v>
      </c>
      <c r="R177" t="s">
        <v>410</v>
      </c>
      <c r="S177" s="48" t="s">
        <v>476</v>
      </c>
      <c r="T177" s="35">
        <v>100</v>
      </c>
      <c r="U177" s="35">
        <f t="shared" si="45"/>
        <v>54.337899543379002</v>
      </c>
      <c r="V177" s="35">
        <f t="shared" si="46"/>
        <v>71.751412429378533</v>
      </c>
      <c r="W177" s="35">
        <f t="shared" si="47"/>
        <v>71.098265895953759</v>
      </c>
      <c r="X177" s="35">
        <f t="shared" si="48"/>
        <v>57.150321674667715</v>
      </c>
      <c r="Y177" s="35">
        <f t="shared" si="49"/>
        <v>74.563834560667246</v>
      </c>
      <c r="Z177" s="35">
        <f t="shared" si="50"/>
        <v>73.910688027242472</v>
      </c>
      <c r="AA177" s="35">
        <f t="shared" si="51"/>
        <v>-2.812422131288713</v>
      </c>
      <c r="AB177" s="35">
        <f t="shared" si="52"/>
        <v>-2.812422131288713</v>
      </c>
      <c r="AC177" s="35">
        <f t="shared" si="53"/>
        <v>-2.812422131288713</v>
      </c>
      <c r="AD177" s="36"/>
      <c r="AE177" s="36"/>
      <c r="AF177">
        <v>1.72</v>
      </c>
      <c r="AG177">
        <v>2.2200000000000002</v>
      </c>
      <c r="AH177" s="36"/>
      <c r="AI177" s="36"/>
      <c r="AJ177" t="s">
        <v>456</v>
      </c>
    </row>
    <row r="178" spans="1:38" s="35" customFormat="1" ht="15" x14ac:dyDescent="0.25">
      <c r="A178">
        <v>2.19</v>
      </c>
      <c r="B178">
        <v>3.54</v>
      </c>
      <c r="C178">
        <v>3.46</v>
      </c>
      <c r="D178" s="20">
        <f t="shared" si="41"/>
        <v>2.8124221312887165E-2</v>
      </c>
      <c r="E178" s="17">
        <f>IF(OR($A178="",$B178="",$C178=""),"",A178*'MPTO_working_3-way'!$I177)</f>
        <v>2.2515920446752227</v>
      </c>
      <c r="F178" s="21">
        <f>IF(OR($A178="",$B178="",$C178=""),"",B178*'MPTO_working_3-way'!$I177)</f>
        <v>3.6395597434476206</v>
      </c>
      <c r="G178" s="22">
        <f>IF(OR($A178="",$B178="",$C178=""),"",C178*'MPTO_working_3-way'!$I177)</f>
        <v>3.5573098057425896</v>
      </c>
      <c r="H178" s="17">
        <f>IF(OR($A178="",$B178="",$C178=""),"",'MPTO_working_3-way'!E177)</f>
        <v>2.2359046462879011</v>
      </c>
      <c r="I178" s="21">
        <f>IF(OR($A178="",$B178="",$C178=""),"",'MPTO_working_3-way'!F177)</f>
        <v>3.6615131016777118</v>
      </c>
      <c r="J178" s="22">
        <f>IF(OR($A178="",$B178="",$C178=""),"",'MPTO_working_3-way'!G177)</f>
        <v>3.575993063446957</v>
      </c>
      <c r="K178" s="17">
        <f>IF(OR($A178="",$B178="",$C178=""),"",'OddsRatio_working_3-way'!H177)</f>
        <v>2.2424549377892324</v>
      </c>
      <c r="L178" s="21">
        <f>IF(OR($A178="",$B178="",$C178=""),"",'OddsRatio_working_3-way'!I177)</f>
        <v>3.6519626403232364</v>
      </c>
      <c r="M178" s="22">
        <f>IF(OR($A178="",$B178="",$C178=""),"",'OddsRatio_working_3-way'!J177)</f>
        <v>3.5684362579508511</v>
      </c>
      <c r="N178" s="23">
        <f t="shared" si="42"/>
        <v>44.413018884344275</v>
      </c>
      <c r="O178" s="24">
        <f t="shared" si="43"/>
        <v>27.475850665738406</v>
      </c>
      <c r="P178" s="24">
        <f t="shared" si="44"/>
        <v>28.111130449917326</v>
      </c>
      <c r="Q178" t="s">
        <v>411</v>
      </c>
      <c r="R178" t="s">
        <v>305</v>
      </c>
      <c r="S178" s="48" t="s">
        <v>476</v>
      </c>
      <c r="T178" s="35">
        <v>100</v>
      </c>
      <c r="U178" s="35">
        <f t="shared" si="45"/>
        <v>52.830188679245275</v>
      </c>
      <c r="V178" s="35">
        <f t="shared" si="46"/>
        <v>69.969969969969966</v>
      </c>
      <c r="W178" s="35">
        <f t="shared" si="47"/>
        <v>74.293059125964007</v>
      </c>
      <c r="X178" s="35">
        <f t="shared" si="48"/>
        <v>55.73697090406602</v>
      </c>
      <c r="Y178" s="35">
        <f t="shared" si="49"/>
        <v>72.876752194790711</v>
      </c>
      <c r="Z178" s="35">
        <f t="shared" si="50"/>
        <v>77.199841350784752</v>
      </c>
      <c r="AA178" s="35">
        <f t="shared" si="51"/>
        <v>-2.9067822248207449</v>
      </c>
      <c r="AB178" s="35">
        <f t="shared" si="52"/>
        <v>-2.9067822248207449</v>
      </c>
      <c r="AC178" s="35">
        <f t="shared" si="53"/>
        <v>-2.9067822248207449</v>
      </c>
      <c r="AD178" s="36"/>
      <c r="AE178" s="36"/>
      <c r="AF178">
        <v>1.93</v>
      </c>
      <c r="AG178">
        <v>1.96</v>
      </c>
      <c r="AH178" s="36"/>
      <c r="AI178" s="36"/>
      <c r="AJ178" t="s">
        <v>456</v>
      </c>
    </row>
    <row r="179" spans="1:38" ht="15" x14ac:dyDescent="0.25">
      <c r="A179">
        <v>2.12</v>
      </c>
      <c r="B179">
        <v>3.33</v>
      </c>
      <c r="C179">
        <v>3.89</v>
      </c>
      <c r="D179" s="20">
        <f t="shared" si="41"/>
        <v>2.9067822248207253E-2</v>
      </c>
      <c r="E179" s="17">
        <f>IF(OR($A179="",$B179="",$C179=""),"",A179*'MPTO_working_3-way'!$I178)</f>
        <v>2.1816237831661995</v>
      </c>
      <c r="F179" s="21">
        <f>IF(OR($A179="",$B179="",$C179=""),"",B179*'MPTO_working_3-way'!$I178)</f>
        <v>3.4267958480865301</v>
      </c>
      <c r="G179" s="22">
        <f>IF(OR($A179="",$B179="",$C179=""),"",C179*'MPTO_working_3-way'!$I178)</f>
        <v>4.0030738285455261</v>
      </c>
      <c r="H179" s="17">
        <f>IF(OR($A179="",$B179="",$C179=""),"",'MPTO_working_3-way'!E178)</f>
        <v>2.1644607533793323</v>
      </c>
      <c r="I179" s="21">
        <f>IF(OR($A179="",$B179="",$C179=""),"",'MPTO_working_3-way'!F178)</f>
        <v>3.4410256658718614</v>
      </c>
      <c r="J179" s="22">
        <f>IF(OR($A179="",$B179="",$C179=""),"",'MPTO_working_3-way'!G178)</f>
        <v>4.0423617740527433</v>
      </c>
      <c r="K179" s="17">
        <f>IF(OR($A179="",$B179="",$C179=""),"",'OddsRatio_working_3-way'!H178)</f>
        <v>2.1715520062237741</v>
      </c>
      <c r="L179" s="21">
        <f>IF(OR($A179="",$B179="",$C179=""),"",'OddsRatio_working_3-way'!I178)</f>
        <v>3.4372465843762434</v>
      </c>
      <c r="M179" s="22">
        <f>IF(OR($A179="",$B179="",$C179=""),"",'OddsRatio_working_3-way'!J178)</f>
        <v>4.0230225874881311</v>
      </c>
      <c r="N179" s="23">
        <f t="shared" si="42"/>
        <v>45.837417418905105</v>
      </c>
      <c r="O179" s="24">
        <f t="shared" si="43"/>
        <v>29.181779257681328</v>
      </c>
      <c r="P179" s="24">
        <f t="shared" si="44"/>
        <v>24.980803323413582</v>
      </c>
      <c r="Q179" t="s">
        <v>168</v>
      </c>
      <c r="R179" t="s">
        <v>310</v>
      </c>
      <c r="S179" s="48" t="s">
        <v>476</v>
      </c>
      <c r="T179" s="35">
        <v>100</v>
      </c>
      <c r="U179" s="35">
        <f t="shared" si="45"/>
        <v>68.75</v>
      </c>
      <c r="V179" s="35">
        <f t="shared" si="46"/>
        <v>71.181556195965413</v>
      </c>
      <c r="W179" s="35">
        <f t="shared" si="47"/>
        <v>56.896551724137922</v>
      </c>
      <c r="X179" s="35">
        <f t="shared" si="48"/>
        <v>71.921892079896651</v>
      </c>
      <c r="Y179" s="35">
        <f t="shared" si="49"/>
        <v>74.353448275862078</v>
      </c>
      <c r="Z179" s="35">
        <f t="shared" si="50"/>
        <v>60.06844380403458</v>
      </c>
      <c r="AA179" s="35">
        <f t="shared" si="51"/>
        <v>-3.1718920798966508</v>
      </c>
      <c r="AB179" s="35">
        <f t="shared" si="52"/>
        <v>-3.171892079896665</v>
      </c>
      <c r="AC179" s="35">
        <f t="shared" si="53"/>
        <v>-3.1718920798966579</v>
      </c>
      <c r="AD179" s="36"/>
      <c r="AE179" s="36"/>
      <c r="AF179">
        <v>2.44</v>
      </c>
      <c r="AG179">
        <v>1.6</v>
      </c>
      <c r="AI179" s="36"/>
      <c r="AJ179" t="s">
        <v>80</v>
      </c>
      <c r="AK179" s="35"/>
      <c r="AL179" s="35"/>
    </row>
    <row r="180" spans="1:38" ht="15" x14ac:dyDescent="0.25">
      <c r="A180">
        <v>3.2</v>
      </c>
      <c r="B180">
        <v>3.47</v>
      </c>
      <c r="C180">
        <v>2.3199999999999998</v>
      </c>
      <c r="D180" s="20">
        <f t="shared" si="41"/>
        <v>3.1718920798966543E-2</v>
      </c>
      <c r="E180" s="17">
        <f>IF(OR($A180="",$B180="",$C180=""),"",A180*'MPTO_working_3-way'!$I179)</f>
        <v>3.3015005465566931</v>
      </c>
      <c r="F180" s="21">
        <f>IF(OR($A180="",$B180="",$C180=""),"",B180*'MPTO_working_3-way'!$I179)</f>
        <v>3.5800646551724142</v>
      </c>
      <c r="G180" s="22">
        <f>IF(OR($A180="",$B180="",$C180=""),"",C180*'MPTO_working_3-way'!$I179)</f>
        <v>2.3935878962536021</v>
      </c>
      <c r="H180" s="17">
        <f>IF(OR($A180="",$B180="",$C180=""),"",'MPTO_working_3-way'!E179)</f>
        <v>3.3120585855538343</v>
      </c>
      <c r="I180" s="21">
        <f>IF(OR($A180="",$B180="",$C180=""),"",'MPTO_working_3-way'!F179)</f>
        <v>3.6021567121326248</v>
      </c>
      <c r="J180" s="22">
        <f>IF(OR($A180="",$B180="",$C180=""),"",'MPTO_working_3-way'!G179)</f>
        <v>2.3783389875574241</v>
      </c>
      <c r="K180" s="17">
        <f>IF(OR($A180="",$B180="",$C180=""),"",'OddsRatio_working_3-way'!H179)</f>
        <v>3.3082608551313188</v>
      </c>
      <c r="L180" s="21">
        <f>IF(OR($A180="",$B180="",$C180=""),"",'OddsRatio_working_3-way'!I179)</f>
        <v>3.5915474146247073</v>
      </c>
      <c r="M180" s="22">
        <f>IF(OR($A180="",$B180="",$C180=""),"",'OddsRatio_working_3-way'!J179)</f>
        <v>2.3849565130787913</v>
      </c>
      <c r="N180" s="23">
        <f t="shared" si="42"/>
        <v>30.289257442133461</v>
      </c>
      <c r="O180" s="24">
        <f t="shared" si="43"/>
        <v>27.932456430785894</v>
      </c>
      <c r="P180" s="24">
        <f t="shared" si="44"/>
        <v>41.778286127080641</v>
      </c>
      <c r="Q180" t="s">
        <v>442</v>
      </c>
      <c r="R180" t="s">
        <v>414</v>
      </c>
      <c r="S180" s="48" t="s">
        <v>476</v>
      </c>
      <c r="T180" s="35">
        <v>100</v>
      </c>
      <c r="U180" s="35">
        <f t="shared" si="45"/>
        <v>60</v>
      </c>
      <c r="V180" s="35">
        <f t="shared" si="46"/>
        <v>67.741935483870961</v>
      </c>
      <c r="W180" s="35">
        <f t="shared" si="47"/>
        <v>69.512195121951223</v>
      </c>
      <c r="X180" s="35">
        <f t="shared" si="48"/>
        <v>62.745869394177809</v>
      </c>
      <c r="Y180" s="35">
        <f t="shared" si="49"/>
        <v>70.487804878048777</v>
      </c>
      <c r="Z180" s="35">
        <f t="shared" si="50"/>
        <v>72.258064516129039</v>
      </c>
      <c r="AA180" s="35">
        <f t="shared" si="51"/>
        <v>-2.7458693941778094</v>
      </c>
      <c r="AB180" s="35">
        <f t="shared" si="52"/>
        <v>-2.7458693941778165</v>
      </c>
      <c r="AC180" s="35">
        <f t="shared" si="53"/>
        <v>-2.7458693941778165</v>
      </c>
      <c r="AD180" s="36"/>
      <c r="AE180" s="36"/>
      <c r="AF180">
        <v>1.94</v>
      </c>
      <c r="AG180">
        <v>1.94</v>
      </c>
      <c r="AI180" s="36"/>
      <c r="AJ180" t="s">
        <v>80</v>
      </c>
      <c r="AK180" s="35"/>
      <c r="AL180" s="35"/>
    </row>
    <row r="181" spans="1:38" s="35" customFormat="1" ht="15" x14ac:dyDescent="0.25">
      <c r="A181">
        <v>2.5</v>
      </c>
      <c r="B181">
        <v>3.1</v>
      </c>
      <c r="C181">
        <v>3.28</v>
      </c>
      <c r="D181" s="20">
        <f t="shared" si="41"/>
        <v>2.7458693941778245E-2</v>
      </c>
      <c r="E181" s="17">
        <f>IF(OR($A181="",$B181="",$C181=""),"",A181*'MPTO_working_3-way'!$I180)</f>
        <v>2.5686467348544455</v>
      </c>
      <c r="F181" s="21">
        <f>IF(OR($A181="",$B181="",$C181=""),"",B181*'MPTO_working_3-way'!$I180)</f>
        <v>3.1851219512195126</v>
      </c>
      <c r="G181" s="22">
        <f>IF(OR($A181="",$B181="",$C181=""),"",C181*'MPTO_working_3-way'!$I180)</f>
        <v>3.3700645161290326</v>
      </c>
      <c r="H181" s="17">
        <f>IF(OR($A181="",$B181="",$C181=""),"",'MPTO_working_3-way'!E180)</f>
        <v>2.5585452593437563</v>
      </c>
      <c r="I181" s="21">
        <f>IF(OR($A181="",$B181="",$C181=""),"",'MPTO_working_3-way'!F180)</f>
        <v>3.1905279892895999</v>
      </c>
      <c r="J181" s="22">
        <f>IF(OR($A181="",$B181="",$C181=""),"",'MPTO_working_3-way'!G180)</f>
        <v>3.3815182688896779</v>
      </c>
      <c r="K181" s="17">
        <f>IF(OR($A181="",$B181="",$C181=""),"",'OddsRatio_working_3-way'!H180)</f>
        <v>2.5631274926980403</v>
      </c>
      <c r="L181" s="21">
        <f>IF(OR($A181="",$B181="",$C181=""),"",'OddsRatio_working_3-way'!I180)</f>
        <v>3.1883784897772562</v>
      </c>
      <c r="M181" s="22">
        <f>IF(OR($A181="",$B181="",$C181=""),"",'OddsRatio_working_3-way'!J180)</f>
        <v>3.3759537889010214</v>
      </c>
      <c r="N181" s="23">
        <f t="shared" si="42"/>
        <v>38.931005436863465</v>
      </c>
      <c r="O181" s="24">
        <f t="shared" si="43"/>
        <v>31.395972126502791</v>
      </c>
      <c r="P181" s="24">
        <f t="shared" si="44"/>
        <v>29.67302243663374</v>
      </c>
      <c r="Q181" t="s">
        <v>167</v>
      </c>
      <c r="R181" t="s">
        <v>211</v>
      </c>
      <c r="S181" s="48" t="s">
        <v>476</v>
      </c>
      <c r="T181" s="35">
        <v>100</v>
      </c>
      <c r="U181" s="35">
        <f t="shared" si="45"/>
        <v>47.089947089947096</v>
      </c>
      <c r="V181" s="35">
        <f t="shared" si="46"/>
        <v>69.78851963746223</v>
      </c>
      <c r="W181" s="35">
        <f t="shared" si="47"/>
        <v>80.198019801980209</v>
      </c>
      <c r="X181" s="35">
        <f t="shared" si="48"/>
        <v>50.013460560557569</v>
      </c>
      <c r="Y181" s="35">
        <f t="shared" si="49"/>
        <v>72.712033108072731</v>
      </c>
      <c r="Z181" s="35">
        <f t="shared" si="50"/>
        <v>83.121533272590682</v>
      </c>
      <c r="AA181" s="35">
        <f t="shared" si="51"/>
        <v>-2.9235134706104731</v>
      </c>
      <c r="AB181" s="35">
        <f t="shared" si="52"/>
        <v>-2.9235134706105015</v>
      </c>
      <c r="AC181" s="35">
        <f t="shared" si="53"/>
        <v>-2.9235134706104731</v>
      </c>
      <c r="AD181" s="36"/>
      <c r="AE181" s="36"/>
      <c r="AF181">
        <v>2.44</v>
      </c>
      <c r="AG181">
        <v>1.6</v>
      </c>
      <c r="AH181" s="36"/>
      <c r="AI181" s="36"/>
      <c r="AJ181" t="s">
        <v>80</v>
      </c>
    </row>
    <row r="182" spans="1:38" s="35" customFormat="1" ht="15" x14ac:dyDescent="0.25">
      <c r="A182">
        <v>1.89</v>
      </c>
      <c r="B182">
        <v>3.31</v>
      </c>
      <c r="C182">
        <v>5.05</v>
      </c>
      <c r="D182" s="20">
        <f t="shared" si="41"/>
        <v>2.9235134706104837E-2</v>
      </c>
      <c r="E182" s="17">
        <f>IF(OR($A182="",$B182="",$C182=""),"",A182*'MPTO_working_3-way'!$I181)</f>
        <v>1.9452544045945381</v>
      </c>
      <c r="F182" s="21">
        <f>IF(OR($A182="",$B182="",$C182=""),"",B182*'MPTO_working_3-way'!$I181)</f>
        <v>3.4067682958772072</v>
      </c>
      <c r="G182" s="22">
        <f>IF(OR($A182="",$B182="",$C182=""),"",C182*'MPTO_working_3-way'!$I181)</f>
        <v>5.1976374302658295</v>
      </c>
      <c r="H182" s="17">
        <f>IF(OR($A182="",$B182="",$C182=""),"",'MPTO_working_3-way'!E181)</f>
        <v>1.9254634454149842</v>
      </c>
      <c r="I182" s="21">
        <f>IF(OR($A182="",$B182="",$C182=""),"",'MPTO_working_3-way'!F181)</f>
        <v>3.4203263852136576</v>
      </c>
      <c r="J182" s="22">
        <f>IF(OR($A182="",$B182="",$C182=""),"",'MPTO_working_3-way'!G181)</f>
        <v>5.3113864838760394</v>
      </c>
      <c r="K182" s="17">
        <f>IF(OR($A182="",$B182="",$C182=""),"",'OddsRatio_working_3-way'!H181)</f>
        <v>1.9333425201616061</v>
      </c>
      <c r="L182" s="21">
        <f>IF(OR($A182="",$B182="",$C182=""),"",'OddsRatio_working_3-way'!I181)</f>
        <v>3.4224957545767545</v>
      </c>
      <c r="M182" s="22">
        <f>IF(OR($A182="",$B182="",$C182=""),"",'OddsRatio_working_3-way'!J181)</f>
        <v>5.247232816465738</v>
      </c>
      <c r="N182" s="23">
        <f t="shared" si="42"/>
        <v>51.407157728987976</v>
      </c>
      <c r="O182" s="24">
        <f t="shared" si="43"/>
        <v>29.353331754618505</v>
      </c>
      <c r="P182" s="24">
        <f t="shared" si="44"/>
        <v>19.239510516393516</v>
      </c>
      <c r="Q182" t="s">
        <v>215</v>
      </c>
      <c r="R182" t="s">
        <v>346</v>
      </c>
      <c r="S182" s="48" t="s">
        <v>476</v>
      </c>
      <c r="T182" s="35">
        <v>100</v>
      </c>
      <c r="U182" s="35">
        <f t="shared" si="45"/>
        <v>68.75</v>
      </c>
      <c r="V182" s="35">
        <f t="shared" si="46"/>
        <v>69.230769230769241</v>
      </c>
      <c r="W182" s="35">
        <f t="shared" si="47"/>
        <v>59.349593495934961</v>
      </c>
      <c r="X182" s="35">
        <f t="shared" si="48"/>
        <v>71.419637273295805</v>
      </c>
      <c r="Y182" s="35">
        <f t="shared" si="49"/>
        <v>71.900406504065046</v>
      </c>
      <c r="Z182" s="35">
        <f t="shared" si="50"/>
        <v>62.019230769230774</v>
      </c>
      <c r="AA182" s="35">
        <f t="shared" si="51"/>
        <v>-2.6696372732958054</v>
      </c>
      <c r="AB182" s="35">
        <f t="shared" si="52"/>
        <v>-2.6696372732958054</v>
      </c>
      <c r="AC182" s="35">
        <f t="shared" si="53"/>
        <v>-2.6696372732958125</v>
      </c>
      <c r="AD182" s="36"/>
      <c r="AE182" s="36"/>
      <c r="AF182">
        <v>2.59</v>
      </c>
      <c r="AG182">
        <v>1.54</v>
      </c>
      <c r="AH182" s="36"/>
      <c r="AI182" s="36"/>
      <c r="AJ182" t="s">
        <v>81</v>
      </c>
    </row>
    <row r="183" spans="1:38" ht="15" x14ac:dyDescent="0.25">
      <c r="A183">
        <v>3.2</v>
      </c>
      <c r="B183">
        <v>3.25</v>
      </c>
      <c r="C183">
        <v>2.46</v>
      </c>
      <c r="D183" s="20">
        <f t="shared" si="41"/>
        <v>2.6696372732958107E-2</v>
      </c>
      <c r="E183" s="17">
        <f>IF(OR($A183="",$B183="",$C183=""),"",A183*'MPTO_working_3-way'!$I182)</f>
        <v>3.2854283927454659</v>
      </c>
      <c r="F183" s="21">
        <f>IF(OR($A183="",$B183="",$C183=""),"",B183*'MPTO_working_3-way'!$I182)</f>
        <v>3.336763211382114</v>
      </c>
      <c r="G183" s="22">
        <f>IF(OR($A183="",$B183="",$C183=""),"",C183*'MPTO_working_3-way'!$I182)</f>
        <v>2.5256730769230771</v>
      </c>
      <c r="H183" s="17">
        <f>IF(OR($A183="",$B183="",$C183=""),"",'MPTO_working_3-way'!E182)</f>
        <v>3.2937945240751869</v>
      </c>
      <c r="I183" s="21">
        <f>IF(OR($A183="",$B183="",$C183=""),"",'MPTO_working_3-way'!F182)</f>
        <v>3.3467928312911526</v>
      </c>
      <c r="J183" s="22">
        <f>IF(OR($A183="",$B183="",$C183=""),"",'MPTO_working_3-way'!G182)</f>
        <v>2.5150571812432414</v>
      </c>
      <c r="K183" s="17">
        <f>IF(OR($A183="",$B183="",$C183=""),"",'OddsRatio_working_3-way'!H182)</f>
        <v>3.2901305825301423</v>
      </c>
      <c r="L183" s="21">
        <f>IF(OR($A183="",$B183="",$C183=""),"",'OddsRatio_working_3-way'!I182)</f>
        <v>3.3421790048603723</v>
      </c>
      <c r="M183" s="22">
        <f>IF(OR($A183="",$B183="",$C183=""),"",'OddsRatio_working_3-way'!J182)</f>
        <v>2.5198139320427306</v>
      </c>
      <c r="N183" s="23">
        <f t="shared" si="42"/>
        <v>30.437430997068564</v>
      </c>
      <c r="O183" s="24">
        <f t="shared" si="43"/>
        <v>29.969162827882894</v>
      </c>
      <c r="P183" s="24">
        <f t="shared" si="44"/>
        <v>39.593406175048543</v>
      </c>
      <c r="Q183" t="s">
        <v>422</v>
      </c>
      <c r="R183" t="s">
        <v>443</v>
      </c>
      <c r="S183" s="48" t="s">
        <v>476</v>
      </c>
      <c r="T183" s="35">
        <v>100</v>
      </c>
      <c r="U183" s="35">
        <f t="shared" si="45"/>
        <v>29.078014184397166</v>
      </c>
      <c r="V183" s="35">
        <f t="shared" si="46"/>
        <v>78.586723768736618</v>
      </c>
      <c r="W183" s="35">
        <f t="shared" si="47"/>
        <v>89.118607181719256</v>
      </c>
      <c r="X183" s="35">
        <f t="shared" si="48"/>
        <v>32.294669049544126</v>
      </c>
      <c r="Y183" s="35">
        <f t="shared" si="49"/>
        <v>81.803378633883582</v>
      </c>
      <c r="Z183" s="35">
        <f t="shared" si="50"/>
        <v>92.33526204686622</v>
      </c>
      <c r="AA183" s="35">
        <f t="shared" si="51"/>
        <v>-3.2166548651469604</v>
      </c>
      <c r="AB183" s="35">
        <f t="shared" si="52"/>
        <v>-3.216654865146964</v>
      </c>
      <c r="AC183" s="35">
        <f t="shared" si="53"/>
        <v>-3.216654865146964</v>
      </c>
      <c r="AD183" s="36"/>
      <c r="AE183" s="36"/>
      <c r="AF183">
        <v>2.3199999999999998</v>
      </c>
      <c r="AG183">
        <v>1.66</v>
      </c>
      <c r="AI183" s="36"/>
      <c r="AJ183" t="s">
        <v>81</v>
      </c>
      <c r="AK183" s="35"/>
      <c r="AL183" s="35"/>
    </row>
    <row r="184" spans="1:38" ht="15" x14ac:dyDescent="0.25">
      <c r="A184">
        <v>1.41</v>
      </c>
      <c r="B184">
        <v>4.67</v>
      </c>
      <c r="C184">
        <v>9.19</v>
      </c>
      <c r="D184" s="20">
        <f t="shared" si="41"/>
        <v>3.2166548651469506E-2</v>
      </c>
      <c r="E184" s="17">
        <f>IF(OR($A184="",$B184="",$C184=""),"",A184*'MPTO_working_3-way'!$I183)</f>
        <v>1.455354833598572</v>
      </c>
      <c r="F184" s="21">
        <f>IF(OR($A184="",$B184="",$C184=""),"",B184*'MPTO_working_3-way'!$I183)</f>
        <v>4.8202177822023629</v>
      </c>
      <c r="G184" s="22">
        <f>IF(OR($A184="",$B184="",$C184=""),"",C184*'MPTO_working_3-way'!$I183)</f>
        <v>9.4856105821070038</v>
      </c>
      <c r="H184" s="17">
        <f>IF(OR($A184="",$B184="",$C184=""),"",'MPTO_working_3-way'!E183)</f>
        <v>1.4316439916715529</v>
      </c>
      <c r="I184" s="21">
        <f>IF(OR($A184="",$B184="",$C184=""),"",'MPTO_working_3-way'!F183)</f>
        <v>4.9161651414988397</v>
      </c>
      <c r="J184" s="22">
        <f>IF(OR($A184="",$B184="",$C184=""),"",'MPTO_working_3-way'!G183)</f>
        <v>10.194537745780687</v>
      </c>
      <c r="K184" s="17">
        <f>IF(OR($A184="",$B184="",$C184=""),"",'OddsRatio_working_3-way'!H183)</f>
        <v>1.4391371266641289</v>
      </c>
      <c r="L184" s="21">
        <f>IF(OR($A184="",$B184="",$C184=""),"",'OddsRatio_working_3-way'!I183)</f>
        <v>4.9308128167252478</v>
      </c>
      <c r="M184" s="22">
        <f>IF(OR($A184="",$B184="",$C184=""),"",'OddsRatio_working_3-way'!J183)</f>
        <v>9.7720318716566172</v>
      </c>
      <c r="N184" s="23">
        <f t="shared" si="42"/>
        <v>68.711765468724735</v>
      </c>
      <c r="O184" s="24">
        <f t="shared" si="43"/>
        <v>20.745950601906184</v>
      </c>
      <c r="P184" s="24">
        <f t="shared" si="44"/>
        <v>10.542283929369086</v>
      </c>
      <c r="Q184" t="s">
        <v>170</v>
      </c>
      <c r="R184" t="s">
        <v>191</v>
      </c>
      <c r="S184" s="48" t="s">
        <v>476</v>
      </c>
      <c r="T184" s="35">
        <v>100</v>
      </c>
      <c r="U184" s="35">
        <f t="shared" si="45"/>
        <v>67.10526315789474</v>
      </c>
      <c r="V184" s="35">
        <f t="shared" si="46"/>
        <v>67.426710097719877</v>
      </c>
      <c r="W184" s="35">
        <f t="shared" si="47"/>
        <v>62.825278810408925</v>
      </c>
      <c r="X184" s="35">
        <f t="shared" si="48"/>
        <v>69.748011091871206</v>
      </c>
      <c r="Y184" s="35">
        <f t="shared" si="49"/>
        <v>70.069458031696357</v>
      </c>
      <c r="Z184" s="35">
        <f t="shared" si="50"/>
        <v>65.468026744385398</v>
      </c>
      <c r="AA184" s="35">
        <f t="shared" si="51"/>
        <v>-2.6427479339764659</v>
      </c>
      <c r="AB184" s="35">
        <f t="shared" si="52"/>
        <v>-2.6427479339764801</v>
      </c>
      <c r="AC184" s="35">
        <f t="shared" si="53"/>
        <v>-2.642747933976473</v>
      </c>
      <c r="AD184" s="36"/>
      <c r="AE184" s="36"/>
      <c r="AF184">
        <v>2.02</v>
      </c>
      <c r="AG184">
        <v>1.87</v>
      </c>
      <c r="AI184" s="36"/>
      <c r="AJ184" t="s">
        <v>81</v>
      </c>
      <c r="AK184" s="35"/>
      <c r="AL184" s="35"/>
    </row>
    <row r="185" spans="1:38" s="35" customFormat="1" ht="17.25" customHeight="1" x14ac:dyDescent="0.25">
      <c r="A185">
        <v>3.04</v>
      </c>
      <c r="B185">
        <v>3.07</v>
      </c>
      <c r="C185">
        <v>2.69</v>
      </c>
      <c r="D185" s="20">
        <f t="shared" si="41"/>
        <v>2.6427479339764748E-2</v>
      </c>
      <c r="E185" s="17">
        <f>IF(OR($A185="",$B185="",$C185=""),"",A185*'MPTO_working_3-way'!$I184)</f>
        <v>3.1203395371928848</v>
      </c>
      <c r="F185" s="21">
        <f>IF(OR($A185="",$B185="",$C185=""),"",B185*'MPTO_working_3-way'!$I184)</f>
        <v>3.1511323615730777</v>
      </c>
      <c r="G185" s="22">
        <f>IF(OR($A185="",$B185="",$C185=""),"",C185*'MPTO_working_3-way'!$I184)</f>
        <v>2.7610899194239673</v>
      </c>
      <c r="H185" s="17">
        <f>IF(OR($A185="",$B185="",$C185=""),"",'MPTO_working_3-way'!E184)</f>
        <v>3.1236508889227323</v>
      </c>
      <c r="I185" s="21">
        <f>IF(OR($A185="",$B185="",$C185=""),"",'MPTO_working_3-way'!F184)</f>
        <v>3.1553332116709423</v>
      </c>
      <c r="J185" s="22">
        <f>IF(OR($A185="",$B185="",$C185=""),"",'MPTO_working_3-way'!G184)</f>
        <v>2.7552911417522461</v>
      </c>
      <c r="K185" s="17">
        <f>IF(OR($A185="",$B185="",$C185=""),"",'OddsRatio_working_3-way'!H184)</f>
        <v>3.1221137025192625</v>
      </c>
      <c r="L185" s="21">
        <f>IF(OR($A185="",$B185="",$C185=""),"",'OddsRatio_working_3-way'!I184)</f>
        <v>3.1533212569680744</v>
      </c>
      <c r="M185" s="22">
        <f>IF(OR($A185="",$B185="",$C185=""),"",'OddsRatio_working_3-way'!J184)</f>
        <v>2.7580255672831147</v>
      </c>
      <c r="N185" s="23">
        <f t="shared" si="42"/>
        <v>32.047794417258146</v>
      </c>
      <c r="O185" s="24">
        <f t="shared" si="43"/>
        <v>31.734623787773536</v>
      </c>
      <c r="P185" s="24">
        <f t="shared" si="44"/>
        <v>36.217581794968311</v>
      </c>
      <c r="Q185" t="s">
        <v>444</v>
      </c>
      <c r="R185" t="s">
        <v>421</v>
      </c>
      <c r="S185" s="48" t="s">
        <v>476</v>
      </c>
      <c r="T185" s="35">
        <v>100</v>
      </c>
      <c r="U185" s="35">
        <f t="shared" si="45"/>
        <v>55.55555555555555</v>
      </c>
      <c r="V185" s="35">
        <f t="shared" si="46"/>
        <v>71.910112359550567</v>
      </c>
      <c r="W185" s="35">
        <f t="shared" si="47"/>
        <v>69.78851963746223</v>
      </c>
      <c r="X185" s="35">
        <f t="shared" si="48"/>
        <v>58.301368002987196</v>
      </c>
      <c r="Y185" s="35">
        <f t="shared" si="49"/>
        <v>74.655924806982199</v>
      </c>
      <c r="Z185" s="35">
        <f t="shared" si="50"/>
        <v>72.534332084893876</v>
      </c>
      <c r="AA185" s="35">
        <f t="shared" si="51"/>
        <v>-2.7458124474316463</v>
      </c>
      <c r="AB185" s="35">
        <f t="shared" si="52"/>
        <v>-2.7458124474316321</v>
      </c>
      <c r="AC185" s="35">
        <f t="shared" si="53"/>
        <v>-2.7458124474316463</v>
      </c>
      <c r="AD185" s="36"/>
      <c r="AE185" s="36"/>
      <c r="AF185">
        <v>2.66</v>
      </c>
      <c r="AG185">
        <v>1.52</v>
      </c>
      <c r="AH185" s="36"/>
      <c r="AI185" s="36"/>
      <c r="AJ185" t="s">
        <v>81</v>
      </c>
    </row>
    <row r="186" spans="1:38" s="35" customFormat="1" ht="15" x14ac:dyDescent="0.25">
      <c r="A186">
        <v>2.25</v>
      </c>
      <c r="B186">
        <v>3.56</v>
      </c>
      <c r="C186">
        <v>3.31</v>
      </c>
      <c r="D186" s="20">
        <f t="shared" si="41"/>
        <v>2.7458124474316392E-2</v>
      </c>
      <c r="E186" s="17">
        <f>IF(OR($A186="",$B186="",$C186=""),"",A186*'MPTO_working_3-way'!$I185)</f>
        <v>2.3117807800672119</v>
      </c>
      <c r="F186" s="21">
        <f>IF(OR($A186="",$B186="",$C186=""),"",B186*'MPTO_working_3-way'!$I185)</f>
        <v>3.6577509231285665</v>
      </c>
      <c r="G186" s="22">
        <f>IF(OR($A186="",$B186="",$C186=""),"",C186*'MPTO_working_3-way'!$I185)</f>
        <v>3.4008863920099874</v>
      </c>
      <c r="H186" s="17">
        <f>IF(OR($A186="",$B186="",$C186=""),"",'MPTO_working_3-way'!E185)</f>
        <v>2.2973098651755488</v>
      </c>
      <c r="I186" s="21">
        <f>IF(OR($A186="",$B186="",$C186=""),"",'MPTO_working_3-way'!F185)</f>
        <v>3.679904693608457</v>
      </c>
      <c r="J186" s="22">
        <f>IF(OR($A186="",$B186="",$C186=""),"",'MPTO_working_3-way'!G185)</f>
        <v>3.4134108660200839</v>
      </c>
      <c r="K186" s="17">
        <f>IF(OR($A186="",$B186="",$C186=""),"",'OddsRatio_working_3-way'!H185)</f>
        <v>2.3034722665434639</v>
      </c>
      <c r="L186" s="21">
        <f>IF(OR($A186="",$B186="",$C186=""),"",'OddsRatio_working_3-way'!I185)</f>
        <v>3.6695112018810141</v>
      </c>
      <c r="M186" s="22">
        <f>IF(OR($A186="",$B186="",$C186=""),"",'OddsRatio_working_3-way'!J185)</f>
        <v>3.4088167485723213</v>
      </c>
      <c r="N186" s="23">
        <f t="shared" si="42"/>
        <v>43.256696682586245</v>
      </c>
      <c r="O186" s="24">
        <f t="shared" si="43"/>
        <v>27.339204363994114</v>
      </c>
      <c r="P186" s="24">
        <f t="shared" si="44"/>
        <v>29.404098953419648</v>
      </c>
      <c r="Q186" t="s">
        <v>420</v>
      </c>
      <c r="R186" t="s">
        <v>190</v>
      </c>
      <c r="S186" s="48" t="s">
        <v>476</v>
      </c>
      <c r="T186" s="35">
        <v>100</v>
      </c>
      <c r="U186" s="35">
        <f t="shared" si="45"/>
        <v>60.474308300395251</v>
      </c>
      <c r="V186" s="35">
        <f t="shared" si="46"/>
        <v>65.277777777777771</v>
      </c>
      <c r="W186" s="35">
        <f t="shared" si="47"/>
        <v>70.930232558139537</v>
      </c>
      <c r="X186" s="35">
        <f t="shared" si="48"/>
        <v>63.791989664082685</v>
      </c>
      <c r="Y186" s="35">
        <f t="shared" si="49"/>
        <v>68.595459141465213</v>
      </c>
      <c r="Z186" s="35">
        <f t="shared" si="50"/>
        <v>74.247913921826964</v>
      </c>
      <c r="AA186" s="35">
        <f t="shared" si="51"/>
        <v>-3.3176813636874343</v>
      </c>
      <c r="AB186" s="35">
        <f t="shared" si="52"/>
        <v>-3.3176813636874414</v>
      </c>
      <c r="AC186" s="35">
        <f t="shared" si="53"/>
        <v>-3.3176813636874272</v>
      </c>
      <c r="AD186" s="36"/>
      <c r="AE186" s="36"/>
      <c r="AF186">
        <v>1.89</v>
      </c>
      <c r="AG186">
        <v>2</v>
      </c>
      <c r="AH186" s="36"/>
      <c r="AI186" s="36"/>
      <c r="AJ186" t="s">
        <v>81</v>
      </c>
    </row>
    <row r="187" spans="1:38" ht="15" x14ac:dyDescent="0.25">
      <c r="A187">
        <v>2.5299999999999998</v>
      </c>
      <c r="B187">
        <v>2.88</v>
      </c>
      <c r="C187">
        <v>3.44</v>
      </c>
      <c r="D187" s="20">
        <f t="shared" si="41"/>
        <v>3.3176813636874414E-2</v>
      </c>
      <c r="E187" s="17">
        <f>IF(OR($A187="",$B187="",$C187=""),"",A187*'MPTO_working_3-way'!$I186)</f>
        <v>2.6139373385012923</v>
      </c>
      <c r="F187" s="21">
        <f>IF(OR($A187="",$B187="",$C187=""),"",B187*'MPTO_working_3-way'!$I186)</f>
        <v>2.9755492232741982</v>
      </c>
      <c r="G187" s="22">
        <f>IF(OR($A187="",$B187="",$C187=""),"",C187*'MPTO_working_3-way'!$I186)</f>
        <v>3.5541282389108479</v>
      </c>
      <c r="H187" s="17">
        <f>IF(OR($A187="",$B187="",$C187=""),"",'MPTO_working_3-way'!E186)</f>
        <v>2.6028247267152782</v>
      </c>
      <c r="I187" s="21">
        <f>IF(OR($A187="",$B187="",$C187=""),"",'MPTO_working_3-way'!F186)</f>
        <v>2.9747448533935579</v>
      </c>
      <c r="J187" s="22">
        <f>IF(OR($A187="",$B187="",$C187=""),"",'MPTO_working_3-way'!G186)</f>
        <v>3.5760424767125296</v>
      </c>
      <c r="K187" s="17">
        <f>IF(OR($A187="",$B187="",$C187=""),"",'OddsRatio_working_3-way'!H186)</f>
        <v>2.60806697098361</v>
      </c>
      <c r="L187" s="21">
        <f>IF(OR($A187="",$B187="",$C187=""),"",'OddsRatio_working_3-way'!I186)</f>
        <v>2.975925428398162</v>
      </c>
      <c r="M187" s="22">
        <f>IF(OR($A187="",$B187="",$C187=""),"",'OddsRatio_working_3-way'!J186)</f>
        <v>3.5644989602614436</v>
      </c>
      <c r="N187" s="23">
        <f t="shared" si="42"/>
        <v>38.256464119118959</v>
      </c>
      <c r="O187" s="24">
        <f t="shared" si="43"/>
        <v>33.607241049087143</v>
      </c>
      <c r="P187" s="24">
        <f t="shared" si="44"/>
        <v>28.136294831793883</v>
      </c>
      <c r="Q187" t="s">
        <v>428</v>
      </c>
      <c r="R187" t="s">
        <v>355</v>
      </c>
      <c r="S187" s="48" t="s">
        <v>476</v>
      </c>
      <c r="T187" s="35">
        <v>100</v>
      </c>
      <c r="U187" s="35">
        <f t="shared" si="45"/>
        <v>66.777408637873762</v>
      </c>
      <c r="V187" s="35">
        <f t="shared" si="46"/>
        <v>63.898916967509031</v>
      </c>
      <c r="W187" s="35">
        <f t="shared" si="47"/>
        <v>64.912280701754383</v>
      </c>
      <c r="X187" s="35">
        <f t="shared" si="48"/>
        <v>71.188802330736593</v>
      </c>
      <c r="Y187" s="35">
        <f t="shared" si="49"/>
        <v>68.310310660371854</v>
      </c>
      <c r="Z187" s="35">
        <f t="shared" si="50"/>
        <v>69.323674394617214</v>
      </c>
      <c r="AA187" s="35">
        <f t="shared" si="51"/>
        <v>-4.4113936928628306</v>
      </c>
      <c r="AB187" s="35">
        <f t="shared" si="52"/>
        <v>-4.4113936928628235</v>
      </c>
      <c r="AC187" s="35">
        <f t="shared" si="53"/>
        <v>-4.4113936928628306</v>
      </c>
      <c r="AD187" s="36"/>
      <c r="AE187" s="36"/>
      <c r="AF187">
        <v>3.2</v>
      </c>
      <c r="AG187">
        <v>1.37</v>
      </c>
      <c r="AH187" s="41"/>
      <c r="AI187" s="36"/>
      <c r="AJ187" t="s">
        <v>174</v>
      </c>
      <c r="AK187" s="35"/>
      <c r="AL187" s="35"/>
    </row>
    <row r="188" spans="1:38" s="35" customFormat="1" ht="15" x14ac:dyDescent="0.25">
      <c r="A188">
        <v>3.01</v>
      </c>
      <c r="B188">
        <v>2.77</v>
      </c>
      <c r="C188">
        <v>2.85</v>
      </c>
      <c r="D188" s="20">
        <f t="shared" si="41"/>
        <v>4.4113936928628306E-2</v>
      </c>
      <c r="E188" s="17">
        <f>IF(OR($A188="",$B188="",$C188=""),"",A188*'MPTO_working_3-way'!$I187)</f>
        <v>3.142782950155171</v>
      </c>
      <c r="F188" s="21">
        <f>IF(OR($A188="",$B188="",$C188=""),"",B188*'MPTO_working_3-way'!$I187)</f>
        <v>2.8921956052923004</v>
      </c>
      <c r="G188" s="22">
        <f>IF(OR($A188="",$B188="",$C188=""),"",C188*'MPTO_working_3-way'!$I187)</f>
        <v>2.9757247202465908</v>
      </c>
      <c r="H188" s="17">
        <f>IF(OR($A188="",$B188="",$C188=""),"",'MPTO_working_3-way'!E187)</f>
        <v>3.1493953345766741</v>
      </c>
      <c r="I188" s="21">
        <f>IF(OR($A188="",$B188="",$C188=""),"",'MPTO_working_3-way'!F187)</f>
        <v>2.8876180797006712</v>
      </c>
      <c r="J188" s="22">
        <f>IF(OR($A188="",$B188="",$C188=""),"",'MPTO_working_3-way'!G187)</f>
        <v>2.974662886407152</v>
      </c>
      <c r="K188" s="17">
        <f>IF(OR($A188="",$B188="",$C188=""),"",'OddsRatio_working_3-way'!H187)</f>
        <v>3.1460904811965276</v>
      </c>
      <c r="L188" s="21">
        <f>IF(OR($A188="",$B188="",$C188=""),"",'OddsRatio_working_3-way'!I187)</f>
        <v>2.8898408715014199</v>
      </c>
      <c r="M188" s="22">
        <f>IF(OR($A188="",$B188="",$C188=""),"",'OddsRatio_working_3-way'!J187)</f>
        <v>2.9752574080664553</v>
      </c>
      <c r="N188" s="23">
        <f t="shared" si="42"/>
        <v>31.818932960375975</v>
      </c>
      <c r="O188" s="24">
        <f t="shared" si="43"/>
        <v>34.575808018314682</v>
      </c>
      <c r="P188" s="24">
        <f t="shared" si="44"/>
        <v>33.605259021309351</v>
      </c>
      <c r="Q188" t="s">
        <v>424</v>
      </c>
      <c r="R188" t="s">
        <v>427</v>
      </c>
      <c r="S188" s="48" t="s">
        <v>476</v>
      </c>
      <c r="T188" s="35">
        <v>100</v>
      </c>
      <c r="U188" s="35">
        <f t="shared" si="45"/>
        <v>66.555183946488299</v>
      </c>
      <c r="V188" s="35">
        <f t="shared" si="46"/>
        <v>65.277777777777771</v>
      </c>
      <c r="W188" s="35">
        <f t="shared" si="47"/>
        <v>63.898916967509031</v>
      </c>
      <c r="X188" s="35">
        <f t="shared" si="48"/>
        <v>70.823305254713205</v>
      </c>
      <c r="Y188" s="35">
        <f t="shared" si="49"/>
        <v>69.545899086002677</v>
      </c>
      <c r="Z188" s="35">
        <f t="shared" si="50"/>
        <v>68.16703827573393</v>
      </c>
      <c r="AA188" s="35">
        <f t="shared" si="51"/>
        <v>-4.2681213082249059</v>
      </c>
      <c r="AB188" s="35">
        <f t="shared" si="52"/>
        <v>-4.2681213082249059</v>
      </c>
      <c r="AC188" s="35">
        <f t="shared" si="53"/>
        <v>-4.2681213082248988</v>
      </c>
      <c r="AD188" s="36"/>
      <c r="AE188" s="36"/>
      <c r="AF188">
        <v>2.99</v>
      </c>
      <c r="AG188">
        <v>1.39</v>
      </c>
      <c r="AH188" s="41"/>
      <c r="AI188" s="36"/>
      <c r="AJ188" t="s">
        <v>174</v>
      </c>
    </row>
    <row r="189" spans="1:38" ht="15" x14ac:dyDescent="0.25">
      <c r="A189">
        <v>2.99</v>
      </c>
      <c r="B189">
        <v>2.88</v>
      </c>
      <c r="C189">
        <v>2.77</v>
      </c>
      <c r="D189" s="20">
        <f t="shared" si="41"/>
        <v>4.2681213082249148E-2</v>
      </c>
      <c r="E189" s="17">
        <f>IF(OR($A189="",$B189="",$C189=""),"",A189*'MPTO_working_3-way'!$I188)</f>
        <v>3.117616827115925</v>
      </c>
      <c r="F189" s="21">
        <f>IF(OR($A189="",$B189="",$C189=""),"",B189*'MPTO_working_3-way'!$I188)</f>
        <v>3.0029218936768776</v>
      </c>
      <c r="G189" s="22">
        <f>IF(OR($A189="",$B189="",$C189=""),"",C189*'MPTO_working_3-way'!$I188)</f>
        <v>2.8882269602378301</v>
      </c>
      <c r="H189" s="17">
        <f>IF(OR($A189="",$B189="",$C189=""),"",'MPTO_working_3-way'!E188)</f>
        <v>3.1228424134630646</v>
      </c>
      <c r="I189" s="21">
        <f>IF(OR($A189="",$B189="",$C189=""),"",'MPTO_working_3-way'!F188)</f>
        <v>3.0030467302960488</v>
      </c>
      <c r="J189" s="22">
        <f>IF(OR($A189="",$B189="",$C189=""),"",'MPTO_working_3-way'!G188)</f>
        <v>2.8836413851265044</v>
      </c>
      <c r="K189" s="17">
        <f>IF(OR($A189="",$B189="",$C189=""),"",'OddsRatio_working_3-way'!H188)</f>
        <v>3.1202506290646208</v>
      </c>
      <c r="L189" s="21">
        <f>IF(OR($A189="",$B189="",$C189=""),"",'OddsRatio_working_3-way'!I188)</f>
        <v>3.0030508455484863</v>
      </c>
      <c r="M189" s="22">
        <f>IF(OR($A189="",$B189="",$C189=""),"",'OddsRatio_working_3-way'!J188)</f>
        <v>2.885851062032351</v>
      </c>
      <c r="N189" s="23">
        <f t="shared" si="42"/>
        <v>32.075782735785708</v>
      </c>
      <c r="O189" s="24">
        <f t="shared" si="43"/>
        <v>33.300899437499744</v>
      </c>
      <c r="P189" s="24">
        <f t="shared" si="44"/>
        <v>34.623317826714541</v>
      </c>
      <c r="Q189" t="s">
        <v>426</v>
      </c>
      <c r="R189" t="s">
        <v>171</v>
      </c>
      <c r="S189" s="48" t="s">
        <v>476</v>
      </c>
      <c r="T189" s="35">
        <v>100</v>
      </c>
      <c r="U189" s="35">
        <f t="shared" si="45"/>
        <v>60.15936254980079</v>
      </c>
      <c r="V189" s="35">
        <f t="shared" si="46"/>
        <v>66.555183946488299</v>
      </c>
      <c r="W189" s="35">
        <f t="shared" si="47"/>
        <v>68.944099378881987</v>
      </c>
      <c r="X189" s="35">
        <f t="shared" si="48"/>
        <v>64.500716674629714</v>
      </c>
      <c r="Y189" s="35">
        <f t="shared" si="49"/>
        <v>70.896538071317224</v>
      </c>
      <c r="Z189" s="35">
        <f t="shared" si="50"/>
        <v>73.285453503710912</v>
      </c>
      <c r="AA189" s="35">
        <f t="shared" si="51"/>
        <v>-4.3413541248289249</v>
      </c>
      <c r="AB189" s="35">
        <f t="shared" si="52"/>
        <v>-4.3413541248289249</v>
      </c>
      <c r="AC189" s="35">
        <f t="shared" si="53"/>
        <v>-4.3413541248289249</v>
      </c>
      <c r="AD189" s="36"/>
      <c r="AE189" s="36"/>
      <c r="AF189">
        <v>2.68</v>
      </c>
      <c r="AG189">
        <v>1.48</v>
      </c>
      <c r="AH189" s="41"/>
      <c r="AI189" s="36"/>
      <c r="AJ189" t="s">
        <v>174</v>
      </c>
      <c r="AK189" s="35"/>
      <c r="AL189" s="35"/>
    </row>
    <row r="190" spans="1:38" ht="15" x14ac:dyDescent="0.25">
      <c r="A190">
        <v>2.5099999999999998</v>
      </c>
      <c r="B190">
        <v>2.99</v>
      </c>
      <c r="C190">
        <v>3.22</v>
      </c>
      <c r="D190" s="20">
        <f t="shared" si="41"/>
        <v>4.3413541248289222E-2</v>
      </c>
      <c r="E190" s="17">
        <f>IF(OR($A190="",$B190="",$C190=""),"",A190*'MPTO_working_3-way'!$I189)</f>
        <v>2.6189679885332056</v>
      </c>
      <c r="F190" s="21">
        <f>IF(OR($A190="",$B190="",$C190=""),"",B190*'MPTO_working_3-way'!$I189)</f>
        <v>3.1198064883323848</v>
      </c>
      <c r="G190" s="22">
        <f>IF(OR($A190="",$B190="",$C190=""),"",C190*'MPTO_working_3-way'!$I189)</f>
        <v>3.3597916028194916</v>
      </c>
      <c r="H190" s="17">
        <f>IF(OR($A190="",$B190="",$C190=""),"",'MPTO_working_3-way'!E189)</f>
        <v>2.6046062340830249</v>
      </c>
      <c r="I190" s="21">
        <f>IF(OR($A190="",$B190="",$C190=""),"",'MPTO_working_3-way'!F189)</f>
        <v>3.1252248196980723</v>
      </c>
      <c r="J190" s="22">
        <f>IF(OR($A190="",$B190="",$C190=""),"",'MPTO_working_3-way'!G189)</f>
        <v>3.3773762812256911</v>
      </c>
      <c r="K190" s="17">
        <f>IF(OR($A190="",$B190="",$C190=""),"",'OddsRatio_working_3-way'!H189)</f>
        <v>2.6111410149702006</v>
      </c>
      <c r="L190" s="21">
        <f>IF(OR($A190="",$B190="",$C190=""),"",'OddsRatio_working_3-way'!I189)</f>
        <v>3.1232918011858937</v>
      </c>
      <c r="M190" s="22">
        <f>IF(OR($A190="",$B190="",$C190=""),"",'OddsRatio_working_3-way'!J189)</f>
        <v>3.3686973862475793</v>
      </c>
      <c r="N190" s="23">
        <f t="shared" si="42"/>
        <v>38.18297911155706</v>
      </c>
      <c r="O190" s="24">
        <f t="shared" si="43"/>
        <v>32.053270090303748</v>
      </c>
      <c r="P190" s="24">
        <f t="shared" si="44"/>
        <v>29.763750798139192</v>
      </c>
      <c r="Q190" t="s">
        <v>217</v>
      </c>
      <c r="R190" t="s">
        <v>352</v>
      </c>
      <c r="S190" s="48" t="s">
        <v>476</v>
      </c>
      <c r="T190" s="35">
        <v>100</v>
      </c>
      <c r="U190" s="35">
        <f t="shared" si="45"/>
        <v>66.101694915254228</v>
      </c>
      <c r="V190" s="35">
        <f t="shared" si="46"/>
        <v>71.098265895953759</v>
      </c>
      <c r="W190" s="35">
        <f t="shared" si="47"/>
        <v>60.15936254980079</v>
      </c>
      <c r="X190" s="35">
        <f t="shared" si="48"/>
        <v>68.742371554245452</v>
      </c>
      <c r="Y190" s="35">
        <f t="shared" si="49"/>
        <v>73.738942534944968</v>
      </c>
      <c r="Z190" s="35">
        <f t="shared" si="50"/>
        <v>62.800039188791999</v>
      </c>
      <c r="AA190" s="35">
        <f t="shared" si="51"/>
        <v>-2.6406766389912235</v>
      </c>
      <c r="AB190" s="35">
        <f t="shared" si="52"/>
        <v>-2.6406766389912093</v>
      </c>
      <c r="AC190" s="35">
        <f t="shared" si="53"/>
        <v>-2.6406766389912093</v>
      </c>
      <c r="AD190" s="36"/>
      <c r="AE190" s="36"/>
      <c r="AF190">
        <v>2.41</v>
      </c>
      <c r="AG190">
        <v>1.58</v>
      </c>
      <c r="AH190" s="41"/>
      <c r="AI190" s="36"/>
      <c r="AJ190" t="s">
        <v>174</v>
      </c>
      <c r="AK190" s="35"/>
      <c r="AL190" s="35"/>
    </row>
    <row r="191" spans="1:38" ht="15" x14ac:dyDescent="0.25">
      <c r="A191">
        <v>2.95</v>
      </c>
      <c r="B191">
        <v>3.46</v>
      </c>
      <c r="C191">
        <v>2.5099999999999998</v>
      </c>
      <c r="D191" s="20">
        <f t="shared" si="41"/>
        <v>2.6406766389912129E-2</v>
      </c>
      <c r="E191" s="17">
        <f>IF(OR($A191="",$B191="",$C191=""),"",A191*'MPTO_working_3-way'!$I190)</f>
        <v>3.0278999608502408</v>
      </c>
      <c r="F191" s="21">
        <f>IF(OR($A191="",$B191="",$C191=""),"",B191*'MPTO_working_3-way'!$I190)</f>
        <v>3.5513674117090961</v>
      </c>
      <c r="G191" s="22">
        <f>IF(OR($A191="",$B191="",$C191=""),"",C191*'MPTO_working_3-way'!$I190)</f>
        <v>2.5762809836386791</v>
      </c>
      <c r="H191" s="17">
        <f>IF(OR($A191="",$B191="",$C191=""),"",'MPTO_working_3-way'!E190)</f>
        <v>3.0286437430030895</v>
      </c>
      <c r="I191" s="21">
        <f>IF(OR($A191="",$B191="",$C191=""),"",'MPTO_working_3-way'!F190)</f>
        <v>3.5686872387341397</v>
      </c>
      <c r="J191" s="22">
        <f>IF(OR($A191="",$B191="",$C191=""),"",'MPTO_working_3-way'!G190)</f>
        <v>2.5667079764644356</v>
      </c>
      <c r="K191" s="17">
        <f>IF(OR($A191="",$B191="",$C191=""),"",'OddsRatio_working_3-way'!H190)</f>
        <v>3.0289842929954283</v>
      </c>
      <c r="L191" s="21">
        <f>IF(OR($A191="",$B191="",$C191=""),"",'OddsRatio_working_3-way'!I190)</f>
        <v>3.559641723471155</v>
      </c>
      <c r="M191" s="22">
        <f>IF(OR($A191="",$B191="",$C191=""),"",'OddsRatio_working_3-way'!J190)</f>
        <v>2.571162196114408</v>
      </c>
      <c r="N191" s="23">
        <f t="shared" si="42"/>
        <v>33.02619019550427</v>
      </c>
      <c r="O191" s="24">
        <f t="shared" si="43"/>
        <v>28.158167941253641</v>
      </c>
      <c r="P191" s="24">
        <f t="shared" si="44"/>
        <v>38.815641863242085</v>
      </c>
      <c r="Q191" t="s">
        <v>469</v>
      </c>
      <c r="R191" t="s">
        <v>470</v>
      </c>
      <c r="S191" s="48" t="s">
        <v>476</v>
      </c>
      <c r="T191" s="35">
        <v>100</v>
      </c>
      <c r="U191" s="35">
        <f t="shared" si="45"/>
        <v>56.521739130434774</v>
      </c>
      <c r="V191" s="35">
        <f t="shared" si="46"/>
        <v>70.149253731343279</v>
      </c>
      <c r="W191" s="35">
        <f t="shared" si="47"/>
        <v>70.588235294117652</v>
      </c>
      <c r="X191" s="35">
        <f t="shared" si="48"/>
        <v>59.262510974539076</v>
      </c>
      <c r="Y191" s="35">
        <f t="shared" si="49"/>
        <v>72.890025575447567</v>
      </c>
      <c r="Z191" s="35">
        <f t="shared" si="50"/>
        <v>73.329007138221939</v>
      </c>
      <c r="AA191" s="35">
        <f t="shared" si="51"/>
        <v>-2.7407718441043016</v>
      </c>
      <c r="AB191" s="35">
        <f t="shared" si="52"/>
        <v>-2.7407718441042874</v>
      </c>
      <c r="AC191" s="35">
        <f t="shared" si="53"/>
        <v>-2.7407718441042874</v>
      </c>
      <c r="AD191" s="36"/>
      <c r="AE191" s="36"/>
      <c r="AF191">
        <v>1.94</v>
      </c>
      <c r="AG191">
        <v>1.94</v>
      </c>
      <c r="AH191" s="41"/>
      <c r="AI191" s="36"/>
      <c r="AJ191" t="s">
        <v>459</v>
      </c>
      <c r="AK191" s="35"/>
      <c r="AL191" s="35"/>
    </row>
    <row r="192" spans="1:38" ht="15" x14ac:dyDescent="0.25">
      <c r="A192">
        <v>2.2999999999999998</v>
      </c>
      <c r="B192">
        <v>3.35</v>
      </c>
      <c r="C192">
        <v>3.4</v>
      </c>
      <c r="D192" s="20">
        <f t="shared" si="41"/>
        <v>2.7407718441042839E-2</v>
      </c>
      <c r="E192" s="17">
        <f>IF(OR($A192="",$B192="",$C192=""),"",A192*'MPTO_working_3-way'!$I191)</f>
        <v>2.3630377524143982</v>
      </c>
      <c r="F192" s="21">
        <f>IF(OR($A192="",$B192="",$C192=""),"",B192*'MPTO_working_3-way'!$I191)</f>
        <v>3.4418158567774935</v>
      </c>
      <c r="G192" s="22">
        <f>IF(OR($A192="",$B192="",$C192=""),"",C192*'MPTO_working_3-way'!$I191)</f>
        <v>3.4931862426995455</v>
      </c>
      <c r="H192" s="17">
        <f>IF(OR($A192="",$B192="",$C192=""),"",'MPTO_working_3-way'!E191)</f>
        <v>2.3493662561281834</v>
      </c>
      <c r="I192" s="21">
        <f>IF(OR($A192="",$B192="",$C192=""),"",'MPTO_working_3-way'!F191)</f>
        <v>3.4557646644974058</v>
      </c>
      <c r="J192" s="22">
        <f>IF(OR($A192="",$B192="",$C192=""),"",'MPTO_working_3-way'!G191)</f>
        <v>3.5089967406349061</v>
      </c>
      <c r="K192" s="17">
        <f>IF(OR($A192="",$B192="",$C192=""),"",'OddsRatio_working_3-way'!H191)</f>
        <v>2.3552501368364616</v>
      </c>
      <c r="L192" s="21">
        <f>IF(OR($A192="",$B192="",$C192=""),"",'OddsRatio_working_3-way'!I191)</f>
        <v>3.4498752473582184</v>
      </c>
      <c r="M192" s="22">
        <f>IF(OR($A192="",$B192="",$C192=""),"",'OddsRatio_working_3-way'!J191)</f>
        <v>3.5020002526211598</v>
      </c>
      <c r="N192" s="23">
        <f t="shared" si="42"/>
        <v>42.318409808656895</v>
      </c>
      <c r="O192" s="24">
        <f t="shared" si="43"/>
        <v>29.054430614898756</v>
      </c>
      <c r="P192" s="24">
        <f t="shared" si="44"/>
        <v>28.627159576444367</v>
      </c>
      <c r="Q192" t="s">
        <v>471</v>
      </c>
      <c r="R192" t="s">
        <v>472</v>
      </c>
      <c r="S192" s="48" t="s">
        <v>476</v>
      </c>
      <c r="T192" s="35">
        <v>100</v>
      </c>
      <c r="U192" s="35">
        <f t="shared" si="45"/>
        <v>77.578475336322867</v>
      </c>
      <c r="V192" s="35">
        <f t="shared" si="46"/>
        <v>76.19047619047619</v>
      </c>
      <c r="W192" s="35">
        <f t="shared" si="47"/>
        <v>43.181818181818187</v>
      </c>
      <c r="X192" s="35">
        <f t="shared" si="48"/>
        <v>80.627705627705623</v>
      </c>
      <c r="Y192" s="35">
        <f t="shared" si="49"/>
        <v>79.239706481858946</v>
      </c>
      <c r="Z192" s="35">
        <f t="shared" si="50"/>
        <v>46.231048473200943</v>
      </c>
      <c r="AA192" s="35">
        <f t="shared" si="51"/>
        <v>-3.0492302913827558</v>
      </c>
      <c r="AB192" s="35">
        <f t="shared" si="52"/>
        <v>-3.0492302913827558</v>
      </c>
      <c r="AC192" s="35">
        <f t="shared" si="53"/>
        <v>-3.0492302913827558</v>
      </c>
      <c r="AD192" s="36"/>
      <c r="AE192" s="36"/>
      <c r="AF192">
        <v>2.0299999999999998</v>
      </c>
      <c r="AG192">
        <v>1.86</v>
      </c>
      <c r="AH192" s="41"/>
      <c r="AI192" s="36"/>
      <c r="AJ192" t="s">
        <v>459</v>
      </c>
      <c r="AK192" s="35"/>
      <c r="AL192" s="35"/>
    </row>
    <row r="193" spans="1:38" s="35" customFormat="1" ht="15" x14ac:dyDescent="0.25">
      <c r="A193">
        <v>4.46</v>
      </c>
      <c r="B193">
        <v>4.2</v>
      </c>
      <c r="C193">
        <v>1.76</v>
      </c>
      <c r="D193" s="20">
        <f t="shared" si="41"/>
        <v>3.049230291382754E-2</v>
      </c>
      <c r="E193" s="17">
        <f>IF(OR($A193="",$B193="",$C193=""),"",A193*'MPTO_working_3-way'!$I192)</f>
        <v>4.5959956709956709</v>
      </c>
      <c r="F193" s="21">
        <f>IF(OR($A193="",$B193="",$C193=""),"",B193*'MPTO_working_3-way'!$I192)</f>
        <v>4.3280676722380758</v>
      </c>
      <c r="G193" s="22">
        <f>IF(OR($A193="",$B193="",$C193=""),"",C193*'MPTO_working_3-way'!$I192)</f>
        <v>1.8136664531283364</v>
      </c>
      <c r="H193" s="17">
        <f>IF(OR($A193="",$B193="",$C193=""),"",'MPTO_working_3-way'!E192)</f>
        <v>4.6717806479892978</v>
      </c>
      <c r="I193" s="21">
        <f>IF(OR($A193="",$B193="",$C193=""),"",'MPTO_working_3-way'!F192)</f>
        <v>4.3872900061747231</v>
      </c>
      <c r="J193" s="22">
        <f>IF(OR($A193="",$B193="",$C193=""),"",'MPTO_working_3-way'!G192)</f>
        <v>1.7920577952235448</v>
      </c>
      <c r="K193" s="17">
        <f>IF(OR($A193="",$B193="",$C193=""),"",'OddsRatio_working_3-way'!H192)</f>
        <v>4.6414335255387087</v>
      </c>
      <c r="L193" s="21">
        <f>IF(OR($A193="",$B193="",$C193=""),"",'OddsRatio_working_3-way'!I192)</f>
        <v>4.3677997924057435</v>
      </c>
      <c r="M193" s="22">
        <f>IF(OR($A193="",$B193="",$C193=""),"",'OddsRatio_working_3-way'!J192)</f>
        <v>1.799852450696364</v>
      </c>
      <c r="N193" s="23">
        <f t="shared" si="42"/>
        <v>21.758070972755316</v>
      </c>
      <c r="O193" s="24">
        <f t="shared" si="43"/>
        <v>23.104999175830645</v>
      </c>
      <c r="P193" s="24">
        <f t="shared" si="44"/>
        <v>55.136929851414038</v>
      </c>
      <c r="Q193" t="s">
        <v>473</v>
      </c>
      <c r="R193" t="s">
        <v>357</v>
      </c>
      <c r="S193" s="48" t="s">
        <v>476</v>
      </c>
      <c r="T193" s="35">
        <v>100</v>
      </c>
      <c r="U193" s="35">
        <f t="shared" si="45"/>
        <v>70.845481049562679</v>
      </c>
      <c r="V193" s="35">
        <f t="shared" si="46"/>
        <v>65.986394557823132</v>
      </c>
      <c r="W193" s="35">
        <f t="shared" si="47"/>
        <v>58.847736625514408</v>
      </c>
      <c r="X193" s="35">
        <f t="shared" si="48"/>
        <v>75.165868816662467</v>
      </c>
      <c r="Y193" s="35">
        <f t="shared" si="49"/>
        <v>70.306782324922906</v>
      </c>
      <c r="Z193" s="35">
        <f t="shared" si="50"/>
        <v>63.168124392614189</v>
      </c>
      <c r="AA193" s="35">
        <f t="shared" si="51"/>
        <v>-4.3203877670997883</v>
      </c>
      <c r="AB193" s="35">
        <f t="shared" si="52"/>
        <v>-4.3203877670997741</v>
      </c>
      <c r="AC193" s="35">
        <f t="shared" si="53"/>
        <v>-4.3203877670997812</v>
      </c>
      <c r="AD193" s="36"/>
      <c r="AE193" s="36"/>
      <c r="AF193">
        <v>1.55</v>
      </c>
      <c r="AG193">
        <v>2.58</v>
      </c>
      <c r="AH193" s="41"/>
      <c r="AI193" s="36"/>
      <c r="AJ193" t="s">
        <v>459</v>
      </c>
    </row>
    <row r="194" spans="1:38" s="35" customFormat="1" ht="15" x14ac:dyDescent="0.25">
      <c r="A194">
        <v>3.43</v>
      </c>
      <c r="B194">
        <v>2.94</v>
      </c>
      <c r="C194">
        <v>2.4300000000000002</v>
      </c>
      <c r="D194" s="20">
        <f t="shared" si="41"/>
        <v>4.3203877670997759E-2</v>
      </c>
      <c r="E194" s="17">
        <f>IF(OR($A194="",$B194="",$C194=""),"",A194*'MPTO_working_3-way'!$I193)</f>
        <v>3.5781893004115224</v>
      </c>
      <c r="F194" s="21">
        <f>IF(OR($A194="",$B194="",$C194=""),"",B194*'MPTO_working_3-way'!$I193)</f>
        <v>3.0670194003527333</v>
      </c>
      <c r="G194" s="22">
        <f>IF(OR($A194="",$B194="",$C194=""),"",C194*'MPTO_working_3-way'!$I193)</f>
        <v>2.5349854227405246</v>
      </c>
      <c r="H194" s="17">
        <f>IF(OR($A194="",$B194="",$C194=""),"",'MPTO_working_3-way'!E193)</f>
        <v>3.608233885048846</v>
      </c>
      <c r="I194" s="21">
        <f>IF(OR($A194="",$B194="",$C194=""),"",'MPTO_working_3-way'!F193)</f>
        <v>3.0699824430011415</v>
      </c>
      <c r="J194" s="22">
        <f>IF(OR($A194="",$B194="",$C194=""),"",'MPTO_working_3-way'!G193)</f>
        <v>2.5181220354686351</v>
      </c>
      <c r="K194" s="17">
        <f>IF(OR($A194="",$B194="",$C194=""),"",'OddsRatio_working_3-way'!H193)</f>
        <v>3.5927364668726685</v>
      </c>
      <c r="L194" s="21">
        <f>IF(OR($A194="",$B194="",$C194=""),"",'OddsRatio_working_3-way'!I193)</f>
        <v>3.0699212945403196</v>
      </c>
      <c r="M194" s="22">
        <f>IF(OR($A194="",$B194="",$C194=""),"",'OddsRatio_working_3-way'!J193)</f>
        <v>2.5257667274188957</v>
      </c>
      <c r="N194" s="23">
        <f t="shared" si="42"/>
        <v>27.947096032202417</v>
      </c>
      <c r="O194" s="24">
        <f t="shared" si="43"/>
        <v>32.604945370902819</v>
      </c>
      <c r="P194" s="24">
        <f t="shared" si="44"/>
        <v>39.447958596894772</v>
      </c>
      <c r="Q194" t="s">
        <v>354</v>
      </c>
      <c r="R194" t="s">
        <v>216</v>
      </c>
      <c r="S194" s="48" t="s">
        <v>477</v>
      </c>
      <c r="T194" s="35">
        <v>100</v>
      </c>
      <c r="U194" s="35" t="e">
        <f t="shared" si="45"/>
        <v>#DIV/0!</v>
      </c>
      <c r="V194" s="35" t="e">
        <f t="shared" si="46"/>
        <v>#DIV/0!</v>
      </c>
      <c r="W194" s="35" t="e">
        <f t="shared" si="47"/>
        <v>#DIV/0!</v>
      </c>
      <c r="X194" s="35" t="e">
        <f t="shared" si="48"/>
        <v>#DIV/0!</v>
      </c>
      <c r="Y194" s="35" t="e">
        <f t="shared" si="49"/>
        <v>#DIV/0!</v>
      </c>
      <c r="Z194" s="35" t="e">
        <f t="shared" si="50"/>
        <v>#DIV/0!</v>
      </c>
      <c r="AA194" s="35" t="e">
        <f t="shared" si="51"/>
        <v>#DIV/0!</v>
      </c>
      <c r="AB194" s="35" t="e">
        <f t="shared" si="52"/>
        <v>#DIV/0!</v>
      </c>
      <c r="AC194" s="35" t="e">
        <f t="shared" si="53"/>
        <v>#DIV/0!</v>
      </c>
      <c r="AD194" s="36"/>
      <c r="AE194" s="36"/>
      <c r="AF194">
        <v>2.6</v>
      </c>
      <c r="AG194">
        <v>1.51</v>
      </c>
      <c r="AH194" s="41"/>
      <c r="AI194" s="36"/>
      <c r="AJ194" t="s">
        <v>174</v>
      </c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2023-03-17T15:40:49Z</dcterms:modified>
</cp:coreProperties>
</file>